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COYAIMA\IE EL PALMAR\10. Soportes Precontractuales MC - Obra\Documentos para Publicar\"/>
    </mc:Choice>
  </mc:AlternateContent>
  <xr:revisionPtr revIDLastSave="0" documentId="13_ncr:1_{A59E0114-AEB7-4F97-B293-468542B9FD46}" xr6:coauthVersionLast="47" xr6:coauthVersionMax="47" xr10:uidLastSave="{00000000-0000-0000-0000-000000000000}"/>
  <bookViews>
    <workbookView xWindow="-120" yWindow="-120" windowWidth="29040" windowHeight="15720" tabRatio="796" xr2:uid="{00000000-000D-0000-FFFF-FFFF00000000}"/>
  </bookViews>
  <sheets>
    <sheet name="PRESUPUESTO OFICIAL" sheetId="34" r:id="rId1"/>
    <sheet name="ANEXO 5 - OFERTA ECONÓMICA" sheetId="36" r:id="rId2"/>
    <sheet name="MEMORIA CALCULO" sheetId="19" r:id="rId3"/>
    <sheet name="(APU) PRESUPUESTO " sheetId="32" r:id="rId4"/>
    <sheet name="SALARIO RESIDENTE " sheetId="35" r:id="rId5"/>
    <sheet name="DESGLOSE AIU" sheetId="20" r:id="rId6"/>
    <sheet name="CRONOGRAMA DE OBRA " sheetId="29" r:id="rId7"/>
  </sheets>
  <externalReferences>
    <externalReference r:id="rId8"/>
  </externalReferences>
  <definedNames>
    <definedName name="_xlnm.Print_Area" localSheetId="1">'ANEXO 5 - OFERTA ECONÓMICA'!$A$2:$G$43</definedName>
    <definedName name="_xlnm.Print_Area" localSheetId="6">'CRONOGRAMA DE OBRA '!$A$2:$G$26</definedName>
    <definedName name="_xlnm.Print_Area" localSheetId="5">'DESGLOSE AIU'!$A$1:$I$23</definedName>
    <definedName name="_xlnm.Print_Area" localSheetId="2">'MEMORIA CALCULO'!$A$1:$M$64</definedName>
    <definedName name="_xlnm.Print_Area" localSheetId="0">'PRESUPUESTO OFICIAL'!$A$2:$G$43</definedName>
    <definedName name="Presu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2" i="36" l="1"/>
  <c r="F41" i="36"/>
  <c r="F40" i="36"/>
  <c r="E29" i="36"/>
  <c r="E28" i="36"/>
  <c r="E27" i="36"/>
  <c r="E26" i="36"/>
  <c r="E25" i="36"/>
  <c r="E24" i="36"/>
  <c r="E23" i="36"/>
  <c r="E22" i="36"/>
  <c r="E21" i="36"/>
  <c r="E20" i="36"/>
  <c r="E19" i="36"/>
  <c r="E18" i="36"/>
  <c r="E17" i="36"/>
  <c r="E16" i="36"/>
  <c r="E15" i="36"/>
  <c r="E14" i="36"/>
  <c r="E13" i="36"/>
  <c r="E12" i="36"/>
  <c r="E11" i="36"/>
  <c r="E10" i="36"/>
  <c r="E9" i="36"/>
  <c r="E8" i="36"/>
  <c r="E7" i="36"/>
  <c r="E6" i="36"/>
  <c r="E5" i="36"/>
  <c r="F42" i="34"/>
  <c r="F41" i="34"/>
  <c r="A61" i="19"/>
  <c r="B2" i="29"/>
  <c r="G37" i="34"/>
  <c r="G36" i="34"/>
  <c r="G38" i="34" l="1"/>
  <c r="G33" i="34"/>
  <c r="G32" i="34"/>
  <c r="G34" i="34" l="1"/>
  <c r="F53" i="19" l="1"/>
  <c r="F47" i="19"/>
  <c r="F44" i="19"/>
  <c r="F23" i="19"/>
  <c r="F20" i="19"/>
  <c r="L76" i="19" l="1"/>
  <c r="L70" i="19"/>
  <c r="M69" i="19" s="1"/>
  <c r="F67" i="19"/>
  <c r="L65" i="19"/>
  <c r="L64" i="19"/>
  <c r="L62" i="19"/>
  <c r="F56" i="19"/>
  <c r="F59" i="19" s="1"/>
  <c r="L53" i="19"/>
  <c r="L44" i="19"/>
  <c r="J34" i="19"/>
  <c r="L34" i="19" s="1"/>
  <c r="J32" i="19"/>
  <c r="L29" i="19"/>
  <c r="L26" i="19"/>
  <c r="L24" i="19"/>
  <c r="L20" i="19"/>
  <c r="L18" i="19"/>
  <c r="F14" i="19"/>
  <c r="M63" i="19" l="1"/>
  <c r="L56" i="19"/>
  <c r="G814" i="32" l="1"/>
  <c r="G793" i="32"/>
  <c r="H775" i="32"/>
  <c r="G758" i="32"/>
  <c r="G726" i="32"/>
  <c r="G689" i="32"/>
  <c r="G688" i="32"/>
  <c r="G687" i="32"/>
  <c r="G686" i="32"/>
  <c r="G681" i="32"/>
  <c r="G647" i="32"/>
  <c r="G612" i="32"/>
  <c r="G553" i="32"/>
  <c r="G552" i="32"/>
  <c r="G551" i="32"/>
  <c r="G550" i="32"/>
  <c r="G549" i="32"/>
  <c r="G524" i="32"/>
  <c r="G489" i="32"/>
  <c r="G458" i="32"/>
  <c r="G427" i="32"/>
  <c r="G398" i="32"/>
  <c r="G368" i="32"/>
  <c r="G339" i="32"/>
  <c r="G266" i="32" l="1"/>
  <c r="G204" i="32"/>
  <c r="G173" i="32"/>
  <c r="G142" i="32"/>
  <c r="G274" i="32"/>
  <c r="G273" i="32"/>
  <c r="G272" i="32"/>
  <c r="G271" i="32"/>
  <c r="G248" i="32"/>
  <c r="G243" i="32"/>
  <c r="G242" i="32"/>
  <c r="G241" i="32"/>
  <c r="G218" i="32"/>
  <c r="G186" i="32"/>
  <c r="G155" i="32"/>
  <c r="G213" i="32"/>
  <c r="G212" i="32"/>
  <c r="G211" i="32"/>
  <c r="G210" i="32"/>
  <c r="I73" i="19" l="1"/>
  <c r="L73" i="19" s="1"/>
  <c r="L71" i="19"/>
  <c r="I72" i="19"/>
  <c r="L72" i="19" s="1"/>
  <c r="L32" i="19"/>
  <c r="L67" i="19"/>
  <c r="L59" i="19"/>
  <c r="M58" i="19" s="1"/>
  <c r="L57" i="19"/>
  <c r="L47" i="19"/>
  <c r="L45" i="19"/>
  <c r="L42" i="19"/>
  <c r="L40" i="19"/>
  <c r="L38" i="19"/>
  <c r="L36" i="19"/>
  <c r="L30" i="19"/>
  <c r="L23" i="19"/>
  <c r="M22" i="19" s="1"/>
  <c r="L21" i="19"/>
  <c r="L15" i="19"/>
  <c r="L14" i="19"/>
  <c r="L12" i="19"/>
  <c r="E28" i="34" l="1"/>
  <c r="M28" i="19"/>
  <c r="M43" i="19"/>
  <c r="M19" i="19"/>
  <c r="G28" i="34" l="1"/>
  <c r="E28" i="29"/>
  <c r="G825" i="32"/>
  <c r="G824" i="32"/>
  <c r="G823" i="32"/>
  <c r="G822" i="32"/>
  <c r="G821" i="32"/>
  <c r="G820" i="32"/>
  <c r="H810" i="32"/>
  <c r="H809" i="32"/>
  <c r="B809" i="32"/>
  <c r="H831" i="32"/>
  <c r="D813" i="32"/>
  <c r="G785" i="32"/>
  <c r="G784" i="32"/>
  <c r="H774" i="32"/>
  <c r="B774" i="32"/>
  <c r="H740" i="32"/>
  <c r="B740" i="32"/>
  <c r="O751" i="32"/>
  <c r="O750" i="32"/>
  <c r="O749" i="32"/>
  <c r="G720" i="32"/>
  <c r="G719" i="32"/>
  <c r="G718" i="32"/>
  <c r="G717" i="32"/>
  <c r="H709" i="32"/>
  <c r="B709" i="32"/>
  <c r="H676" i="32"/>
  <c r="B676" i="32"/>
  <c r="O657" i="32"/>
  <c r="O656" i="32"/>
  <c r="O655" i="32"/>
  <c r="O654" i="32"/>
  <c r="O653" i="32"/>
  <c r="O652" i="32"/>
  <c r="G584" i="32"/>
  <c r="G583" i="32"/>
  <c r="G582" i="32"/>
  <c r="H538" i="32"/>
  <c r="H503" i="32"/>
  <c r="H539" i="32"/>
  <c r="B538" i="32"/>
  <c r="H504" i="32"/>
  <c r="B503" i="32"/>
  <c r="G452" i="32"/>
  <c r="G451" i="32"/>
  <c r="G450" i="32"/>
  <c r="G327" i="32"/>
  <c r="G298" i="32"/>
  <c r="H826" i="32" l="1"/>
  <c r="G181" i="32"/>
  <c r="G180" i="32"/>
  <c r="G179" i="32"/>
  <c r="G178" i="32"/>
  <c r="H183" i="32" l="1"/>
  <c r="L78" i="19" l="1"/>
  <c r="L77" i="19"/>
  <c r="B75" i="19"/>
  <c r="A75" i="19"/>
  <c r="C75" i="19"/>
  <c r="B69" i="19"/>
  <c r="A69" i="19"/>
  <c r="B66" i="19"/>
  <c r="A66" i="19"/>
  <c r="C66" i="19"/>
  <c r="B63" i="19"/>
  <c r="A63" i="19"/>
  <c r="M61" i="19"/>
  <c r="B61" i="19"/>
  <c r="L60" i="19"/>
  <c r="B58" i="19"/>
  <c r="A58" i="19"/>
  <c r="B55" i="19"/>
  <c r="A55" i="19"/>
  <c r="L54" i="19"/>
  <c r="B52" i="19"/>
  <c r="A52" i="19"/>
  <c r="L51" i="19"/>
  <c r="B49" i="19"/>
  <c r="A49" i="19"/>
  <c r="A46" i="19"/>
  <c r="B46" i="19"/>
  <c r="M41" i="19"/>
  <c r="M39" i="19"/>
  <c r="M37" i="19"/>
  <c r="M35" i="19"/>
  <c r="M33" i="19"/>
  <c r="M75" i="19" l="1"/>
  <c r="E29" i="34" s="1"/>
  <c r="E14" i="34"/>
  <c r="E14" i="29" s="1"/>
  <c r="E15" i="34"/>
  <c r="E15" i="29" s="1"/>
  <c r="E17" i="34"/>
  <c r="E17" i="29" s="1"/>
  <c r="E18" i="34"/>
  <c r="E18" i="29" s="1"/>
  <c r="E26" i="34"/>
  <c r="E26" i="29" s="1"/>
  <c r="E25" i="34"/>
  <c r="E25" i="29" s="1"/>
  <c r="E12" i="34"/>
  <c r="E12" i="29" s="1"/>
  <c r="E16" i="34"/>
  <c r="E16" i="29" s="1"/>
  <c r="E9" i="34"/>
  <c r="E9" i="29" s="1"/>
  <c r="M66" i="19"/>
  <c r="M46" i="19"/>
  <c r="M55" i="19"/>
  <c r="M52" i="19"/>
  <c r="E30" i="29" l="1"/>
  <c r="G29" i="34"/>
  <c r="E29" i="29"/>
  <c r="E20" i="34"/>
  <c r="E20" i="29" s="1"/>
  <c r="E24" i="34"/>
  <c r="E24" i="29" s="1"/>
  <c r="E27" i="34"/>
  <c r="E27" i="29" s="1"/>
  <c r="E22" i="34"/>
  <c r="E22" i="29" s="1"/>
  <c r="E23" i="34"/>
  <c r="E23" i="29" s="1"/>
  <c r="L11" i="19"/>
  <c r="M10" i="19" s="1"/>
  <c r="E6" i="34" l="1"/>
  <c r="E6" i="29" s="1"/>
  <c r="G787" i="32" l="1"/>
  <c r="H795" i="32"/>
  <c r="G788" i="32"/>
  <c r="G786" i="32"/>
  <c r="D778" i="32"/>
  <c r="H790" i="32" l="1"/>
  <c r="G721" i="32" l="1"/>
  <c r="G691" i="32"/>
  <c r="G657" i="32" l="1"/>
  <c r="G656" i="32"/>
  <c r="G655" i="32"/>
  <c r="G654" i="32"/>
  <c r="G653" i="32"/>
  <c r="G652" i="32"/>
  <c r="G559" i="32"/>
  <c r="G517" i="32"/>
  <c r="G516" i="32"/>
  <c r="G515" i="32"/>
  <c r="G514" i="32"/>
  <c r="G513" i="32"/>
  <c r="G391" i="32"/>
  <c r="G392" i="32"/>
  <c r="G393" i="32"/>
  <c r="G310" i="32"/>
  <c r="G302" i="32"/>
  <c r="G278" i="32"/>
  <c r="G240" i="32" l="1"/>
  <c r="H245" i="32" l="1"/>
  <c r="G50" i="32" l="1"/>
  <c r="C63" i="19" l="1"/>
  <c r="L16" i="19"/>
  <c r="M13" i="19" s="1"/>
  <c r="L9" i="19"/>
  <c r="E7" i="34" l="1"/>
  <c r="E7" i="29" s="1"/>
  <c r="E19" i="34"/>
  <c r="E19" i="29" s="1"/>
  <c r="E10" i="34" l="1"/>
  <c r="E10" i="29" s="1"/>
  <c r="G8" i="20" l="1"/>
  <c r="G690" i="32"/>
  <c r="H692" i="32" l="1"/>
  <c r="H658" i="32"/>
  <c r="G622" i="32" l="1"/>
  <c r="G621" i="32"/>
  <c r="G620" i="32"/>
  <c r="G619" i="32"/>
  <c r="G618" i="32"/>
  <c r="G613" i="32"/>
  <c r="B607" i="32"/>
  <c r="L50" i="19"/>
  <c r="G588" i="32"/>
  <c r="G587" i="32"/>
  <c r="G586" i="32"/>
  <c r="G585" i="32"/>
  <c r="B574" i="32"/>
  <c r="G554" i="32"/>
  <c r="G508" i="32"/>
  <c r="M49" i="19" l="1"/>
  <c r="H624" i="32"/>
  <c r="H589" i="32"/>
  <c r="E21" i="34" l="1"/>
  <c r="E21" i="29" s="1"/>
  <c r="G485" i="32"/>
  <c r="G484" i="32"/>
  <c r="G483" i="32"/>
  <c r="H486" i="32" l="1"/>
  <c r="G421" i="32" l="1"/>
  <c r="G422" i="32"/>
  <c r="G423" i="32"/>
  <c r="G420" i="32"/>
  <c r="G390" i="32"/>
  <c r="G362" i="32"/>
  <c r="G363" i="32"/>
  <c r="G364" i="32"/>
  <c r="H324" i="32"/>
  <c r="G303" i="32"/>
  <c r="G304" i="32"/>
  <c r="G305" i="32"/>
  <c r="B31" i="32"/>
  <c r="M17" i="19"/>
  <c r="G110" i="32"/>
  <c r="E8" i="34" l="1"/>
  <c r="E8" i="29" s="1"/>
  <c r="G394" i="32"/>
  <c r="H395" i="32" s="1"/>
  <c r="H424" i="32"/>
  <c r="H215" i="32"/>
  <c r="L8" i="19" l="1"/>
  <c r="M7" i="19" s="1"/>
  <c r="E5" i="34" l="1"/>
  <c r="E5" i="29" s="1"/>
  <c r="H312" i="32"/>
  <c r="D297" i="32"/>
  <c r="H307" i="32" l="1"/>
  <c r="C58" i="19"/>
  <c r="C43" i="19"/>
  <c r="B43" i="19"/>
  <c r="A43" i="19"/>
  <c r="C41" i="19"/>
  <c r="B41" i="19"/>
  <c r="A41" i="19"/>
  <c r="C39" i="19"/>
  <c r="B39" i="19"/>
  <c r="A39" i="19"/>
  <c r="C33" i="19"/>
  <c r="C35" i="19"/>
  <c r="C37" i="19"/>
  <c r="B37" i="19"/>
  <c r="A37" i="19"/>
  <c r="B35" i="19"/>
  <c r="A35" i="19"/>
  <c r="B33" i="19"/>
  <c r="A33" i="19"/>
  <c r="B31" i="19"/>
  <c r="M31" i="19"/>
  <c r="C31" i="19"/>
  <c r="A31" i="19"/>
  <c r="C28" i="19"/>
  <c r="B28" i="19"/>
  <c r="A28" i="19"/>
  <c r="C25" i="19"/>
  <c r="B25" i="19"/>
  <c r="A25" i="19"/>
  <c r="E13" i="34" l="1"/>
  <c r="E13" i="29" s="1"/>
  <c r="C22" i="19"/>
  <c r="B22" i="19"/>
  <c r="A22" i="19"/>
  <c r="C19" i="19"/>
  <c r="C17" i="19"/>
  <c r="B19" i="19"/>
  <c r="A19" i="19"/>
  <c r="C13" i="19"/>
  <c r="B17" i="19"/>
  <c r="A17" i="19"/>
  <c r="B13" i="19"/>
  <c r="A13" i="19"/>
  <c r="C10" i="19"/>
  <c r="B10" i="19"/>
  <c r="A10" i="19"/>
  <c r="C7" i="19"/>
  <c r="B7" i="19"/>
  <c r="A7" i="19"/>
  <c r="B6" i="19"/>
  <c r="C4" i="29" s="1"/>
  <c r="A6" i="19"/>
  <c r="H741" i="32"/>
  <c r="H710" i="32"/>
  <c r="H677" i="32"/>
  <c r="H643" i="32"/>
  <c r="H642" i="32"/>
  <c r="B642" i="32"/>
  <c r="H608" i="32"/>
  <c r="H607" i="32"/>
  <c r="H575" i="32"/>
  <c r="H574" i="32"/>
  <c r="H476" i="32"/>
  <c r="H475" i="32"/>
  <c r="B475" i="32"/>
  <c r="H442" i="32"/>
  <c r="H441" i="32"/>
  <c r="B441" i="32"/>
  <c r="H413" i="32"/>
  <c r="H412" i="32"/>
  <c r="B412" i="32"/>
  <c r="H383" i="32"/>
  <c r="H382" i="32"/>
  <c r="B382" i="32"/>
  <c r="H354" i="32"/>
  <c r="H353" i="32"/>
  <c r="B353" i="32"/>
  <c r="H294" i="32"/>
  <c r="H293" i="32"/>
  <c r="B293" i="32"/>
  <c r="H323" i="32"/>
  <c r="B323" i="32"/>
  <c r="B169" i="32"/>
  <c r="G12" i="32"/>
  <c r="H263" i="32"/>
  <c r="H262" i="32"/>
  <c r="B262" i="32"/>
  <c r="H233" i="32"/>
  <c r="H232" i="32"/>
  <c r="B232" i="32"/>
  <c r="H201" i="32"/>
  <c r="H200" i="32"/>
  <c r="B200" i="32"/>
  <c r="H170" i="32"/>
  <c r="H169" i="32"/>
  <c r="H138" i="32"/>
  <c r="B137" i="32"/>
  <c r="H137" i="32"/>
  <c r="H106" i="32"/>
  <c r="H105" i="32"/>
  <c r="B105" i="32"/>
  <c r="H73" i="32"/>
  <c r="H72" i="32"/>
  <c r="B72" i="32"/>
  <c r="H41" i="32"/>
  <c r="H40" i="32"/>
  <c r="B40" i="32"/>
  <c r="H8" i="32"/>
  <c r="H7" i="32"/>
  <c r="B7" i="32"/>
  <c r="B463" i="32"/>
  <c r="B494" i="32" s="1"/>
  <c r="H460" i="32"/>
  <c r="H447" i="32"/>
  <c r="B432" i="32"/>
  <c r="H429" i="32"/>
  <c r="B403" i="32"/>
  <c r="H400" i="32"/>
  <c r="H370" i="32"/>
  <c r="B344" i="32"/>
  <c r="B373" i="32" s="1"/>
  <c r="G332" i="32"/>
  <c r="H341" i="32"/>
  <c r="G335" i="32"/>
  <c r="G334" i="32"/>
  <c r="G333" i="32"/>
  <c r="B283" i="32"/>
  <c r="B315" i="32" s="1"/>
  <c r="H280" i="32"/>
  <c r="B253" i="32"/>
  <c r="H250" i="32"/>
  <c r="B223" i="32"/>
  <c r="H220" i="32"/>
  <c r="B191" i="32"/>
  <c r="H188" i="32"/>
  <c r="G161" i="32"/>
  <c r="H157" i="32"/>
  <c r="G150" i="32"/>
  <c r="G149" i="32"/>
  <c r="G148" i="32"/>
  <c r="G147" i="32"/>
  <c r="D141" i="32"/>
  <c r="B128" i="32"/>
  <c r="B160" i="32" s="1"/>
  <c r="H125" i="32"/>
  <c r="H120" i="32"/>
  <c r="H455" i="32" l="1"/>
  <c r="H365" i="32"/>
  <c r="H336" i="32"/>
  <c r="H275" i="32"/>
  <c r="H152" i="32"/>
  <c r="H760" i="32" l="1"/>
  <c r="G753" i="32"/>
  <c r="G752" i="32"/>
  <c r="G751" i="32"/>
  <c r="G750" i="32"/>
  <c r="D744" i="32"/>
  <c r="B700" i="32"/>
  <c r="H697" i="32"/>
  <c r="B731" i="32"/>
  <c r="B763" i="32" s="1"/>
  <c r="B798" i="32" s="1"/>
  <c r="B834" i="32" s="1"/>
  <c r="H728" i="32"/>
  <c r="G722" i="32"/>
  <c r="B667" i="32"/>
  <c r="H664" i="32"/>
  <c r="H629" i="32"/>
  <c r="H594" i="32"/>
  <c r="H561" i="32"/>
  <c r="D542" i="32"/>
  <c r="H755" i="32" l="1"/>
  <c r="H723" i="32"/>
  <c r="H556" i="32"/>
  <c r="B529" i="32" l="1"/>
  <c r="B564" i="32" s="1"/>
  <c r="B597" i="32" s="1"/>
  <c r="B632" i="32" s="1"/>
  <c r="H526" i="32"/>
  <c r="H491" i="32"/>
  <c r="B96" i="32"/>
  <c r="H93" i="32"/>
  <c r="G86" i="32"/>
  <c r="G85" i="32"/>
  <c r="G84" i="32"/>
  <c r="G78" i="32"/>
  <c r="B63" i="32"/>
  <c r="G51" i="32"/>
  <c r="H60" i="32"/>
  <c r="G53" i="32"/>
  <c r="G52" i="32"/>
  <c r="L5" i="32"/>
  <c r="M5" i="32" s="1"/>
  <c r="L4" i="32"/>
  <c r="M4" i="32" s="1"/>
  <c r="L3" i="32"/>
  <c r="M3" i="32" s="1"/>
  <c r="H28" i="32"/>
  <c r="G21" i="32"/>
  <c r="G20" i="32"/>
  <c r="G19" i="32"/>
  <c r="G18" i="32"/>
  <c r="G17" i="32"/>
  <c r="K8" i="32" l="1"/>
  <c r="C31" i="32" s="1"/>
  <c r="H521" i="32"/>
  <c r="H88" i="32"/>
  <c r="H55" i="32"/>
  <c r="P8" i="32"/>
  <c r="C160" i="32" s="1"/>
  <c r="G160" i="32" s="1"/>
  <c r="H162" i="32" s="1"/>
  <c r="G141" i="32" s="1"/>
  <c r="H144" i="32" s="1"/>
  <c r="H163" i="32" s="1"/>
  <c r="F8" i="34" s="1"/>
  <c r="G8" i="34" s="1"/>
  <c r="H23" i="32"/>
  <c r="M25" i="19"/>
  <c r="E11" i="34" l="1"/>
  <c r="E11" i="29" s="1"/>
  <c r="C432" i="32"/>
  <c r="G432" i="32" s="1"/>
  <c r="H434" i="32" s="1"/>
  <c r="G416" i="32" s="1"/>
  <c r="H417" i="32" s="1"/>
  <c r="C463" i="32"/>
  <c r="C344" i="32"/>
  <c r="C403" i="32"/>
  <c r="G403" i="32" s="1"/>
  <c r="H405" i="32" s="1"/>
  <c r="G386" i="32" s="1"/>
  <c r="H387" i="32" s="1"/>
  <c r="H407" i="32" s="1"/>
  <c r="G16" i="34" s="1"/>
  <c r="C253" i="32"/>
  <c r="G253" i="32" s="1"/>
  <c r="H255" i="32" s="1"/>
  <c r="G236" i="32" s="1"/>
  <c r="C283" i="32"/>
  <c r="C191" i="32"/>
  <c r="G191" i="32" s="1"/>
  <c r="H193" i="32" s="1"/>
  <c r="G174" i="32" s="1"/>
  <c r="C223" i="32"/>
  <c r="G223" i="32" s="1"/>
  <c r="H225" i="32" s="1"/>
  <c r="C128" i="32"/>
  <c r="G128" i="32" s="1"/>
  <c r="H130" i="32" s="1"/>
  <c r="G109" i="32" s="1"/>
  <c r="H112" i="32" s="1"/>
  <c r="H132" i="32" s="1"/>
  <c r="F7" i="34" s="1"/>
  <c r="G7" i="34" s="1"/>
  <c r="C731" i="32"/>
  <c r="C700" i="32"/>
  <c r="G700" i="32" s="1"/>
  <c r="H702" i="32" s="1"/>
  <c r="G680" i="32" s="1"/>
  <c r="C667" i="32"/>
  <c r="G667" i="32" s="1"/>
  <c r="H669" i="32" s="1"/>
  <c r="G646" i="32" s="1"/>
  <c r="H649" i="32" s="1"/>
  <c r="H671" i="32" s="1"/>
  <c r="G24" i="34" s="1"/>
  <c r="C529" i="32"/>
  <c r="C96" i="32"/>
  <c r="G96" i="32" s="1"/>
  <c r="H98" i="32" s="1"/>
  <c r="G76" i="32" s="1"/>
  <c r="H80" i="32" s="1"/>
  <c r="H100" i="32" s="1"/>
  <c r="C63" i="32"/>
  <c r="H175" i="32" l="1"/>
  <c r="H195" i="32" s="1"/>
  <c r="G9" i="34" s="1"/>
  <c r="G205" i="32"/>
  <c r="H237" i="32"/>
  <c r="H257" i="32" s="1"/>
  <c r="G11" i="34" s="1"/>
  <c r="H436" i="32"/>
  <c r="G17" i="34" s="1"/>
  <c r="G731" i="32"/>
  <c r="H733" i="32" s="1"/>
  <c r="G713" i="32" s="1"/>
  <c r="H714" i="32" s="1"/>
  <c r="H735" i="32" s="1"/>
  <c r="G26" i="34" s="1"/>
  <c r="C763" i="32"/>
  <c r="H683" i="32"/>
  <c r="H704" i="32" s="1"/>
  <c r="G25" i="34" s="1"/>
  <c r="G529" i="32"/>
  <c r="H531" i="32" s="1"/>
  <c r="G507" i="32" s="1"/>
  <c r="H510" i="32" s="1"/>
  <c r="H533" i="32" s="1"/>
  <c r="F20" i="34" s="1"/>
  <c r="G20" i="34" s="1"/>
  <c r="C564" i="32"/>
  <c r="G463" i="32"/>
  <c r="H465" i="32" s="1"/>
  <c r="H467" i="32" s="1"/>
  <c r="F18" i="34" s="1"/>
  <c r="G18" i="34" s="1"/>
  <c r="C494" i="32"/>
  <c r="G494" i="32" s="1"/>
  <c r="H496" i="32" s="1"/>
  <c r="G479" i="32" s="1"/>
  <c r="H480" i="32" s="1"/>
  <c r="H498" i="32" s="1"/>
  <c r="G19" i="34" s="1"/>
  <c r="G344" i="32"/>
  <c r="H346" i="32" s="1"/>
  <c r="G328" i="32" s="1"/>
  <c r="C373" i="32"/>
  <c r="G373" i="32" s="1"/>
  <c r="H375" i="32" s="1"/>
  <c r="G357" i="32" s="1"/>
  <c r="H359" i="32" s="1"/>
  <c r="G283" i="32"/>
  <c r="H285" i="32" s="1"/>
  <c r="G267" i="32" s="1"/>
  <c r="H268" i="32" s="1"/>
  <c r="C315" i="32"/>
  <c r="G315" i="32" s="1"/>
  <c r="H316" i="32" s="1"/>
  <c r="G297" i="32" s="1"/>
  <c r="G31" i="32"/>
  <c r="H33" i="32" s="1"/>
  <c r="G11" i="32" s="1"/>
  <c r="G63" i="32"/>
  <c r="H65" i="32" s="1"/>
  <c r="G44" i="32" s="1"/>
  <c r="H47" i="32" s="1"/>
  <c r="H67" i="32" s="1"/>
  <c r="F6" i="34" s="1"/>
  <c r="G6" i="34" s="1"/>
  <c r="H207" i="32" l="1"/>
  <c r="H227" i="32" s="1"/>
  <c r="G10" i="34" s="1"/>
  <c r="H329" i="32"/>
  <c r="H348" i="32" s="1"/>
  <c r="G14" i="34" s="1"/>
  <c r="H299" i="32"/>
  <c r="H318" i="32" s="1"/>
  <c r="G13" i="34" s="1"/>
  <c r="H287" i="32"/>
  <c r="G12" i="34" s="1"/>
  <c r="G763" i="32"/>
  <c r="H766" i="32" s="1"/>
  <c r="G744" i="32" s="1"/>
  <c r="H746" i="32" s="1"/>
  <c r="H768" i="32" s="1"/>
  <c r="G27" i="34" s="1"/>
  <c r="C798" i="32"/>
  <c r="H377" i="32"/>
  <c r="G15" i="34" s="1"/>
  <c r="G564" i="32"/>
  <c r="H567" i="32" s="1"/>
  <c r="G542" i="32" s="1"/>
  <c r="H545" i="32" s="1"/>
  <c r="H569" i="32" s="1"/>
  <c r="F21" i="34" s="1"/>
  <c r="G21" i="34" s="1"/>
  <c r="C597" i="32"/>
  <c r="G7" i="20"/>
  <c r="G798" i="32" l="1"/>
  <c r="H801" i="32" s="1"/>
  <c r="G778" i="32" s="1"/>
  <c r="H780" i="32" s="1"/>
  <c r="H803" i="32" s="1"/>
  <c r="C834" i="32"/>
  <c r="G597" i="32"/>
  <c r="H599" i="32" s="1"/>
  <c r="G578" i="32" s="1"/>
  <c r="H579" i="32" s="1"/>
  <c r="H601" i="32" s="1"/>
  <c r="G22" i="34" s="1"/>
  <c r="C632" i="32"/>
  <c r="G632" i="32" s="1"/>
  <c r="H635" i="32" s="1"/>
  <c r="G611" i="32" s="1"/>
  <c r="H615" i="32" s="1"/>
  <c r="H637" i="32" s="1"/>
  <c r="G23" i="34" s="1"/>
  <c r="G834" i="32" l="1"/>
  <c r="H837" i="32" s="1"/>
  <c r="G813" i="32" s="1"/>
  <c r="H816" i="32" s="1"/>
  <c r="H839" i="32" s="1"/>
  <c r="H14" i="32"/>
  <c r="H35" i="32" s="1"/>
  <c r="F5" i="34" s="1"/>
  <c r="G5" i="34" s="1"/>
  <c r="G30" i="34" s="1"/>
  <c r="G39" i="34" s="1"/>
  <c r="G41" i="34" l="1"/>
  <c r="G42" i="34"/>
  <c r="D11" i="20"/>
  <c r="D12" i="20" s="1"/>
  <c r="G12" i="20" s="1"/>
  <c r="H4" i="20"/>
  <c r="H7" i="20" s="1"/>
  <c r="G11" i="20" l="1"/>
  <c r="D13" i="20"/>
  <c r="D14" i="20" s="1"/>
  <c r="D15" i="20" s="1"/>
  <c r="G15" i="20" s="1"/>
  <c r="D16" i="20" s="1"/>
  <c r="G16" i="20" s="1"/>
  <c r="D17" i="20"/>
  <c r="G17" i="20" s="1"/>
  <c r="G13" i="20" l="1"/>
  <c r="G14" i="20"/>
  <c r="G10" i="20" l="1"/>
  <c r="H10" i="20" s="1"/>
  <c r="H19" i="20" s="1"/>
  <c r="F40" i="34" l="1"/>
  <c r="G40" i="34" s="1"/>
  <c r="G43" i="34" s="1"/>
  <c r="H22" i="20"/>
</calcChain>
</file>

<file path=xl/sharedStrings.xml><?xml version="1.0" encoding="utf-8"?>
<sst xmlns="http://schemas.openxmlformats.org/spreadsheetml/2006/main" count="1522" uniqueCount="237">
  <si>
    <t>ITEM</t>
  </si>
  <si>
    <t>DESCRIPCIÓN</t>
  </si>
  <si>
    <t>UND</t>
  </si>
  <si>
    <t>CANTIDADES</t>
  </si>
  <si>
    <t>VALOR UNITARIO</t>
  </si>
  <si>
    <t>VALOR TOTAL PARCIAL</t>
  </si>
  <si>
    <t xml:space="preserve">COSTO TOTAL DE LA OBRA </t>
  </si>
  <si>
    <t>ANÁLISIS DE PRECIOS UNITARIOS</t>
  </si>
  <si>
    <t>ITEM:</t>
  </si>
  <si>
    <t xml:space="preserve">UNIDAD: </t>
  </si>
  <si>
    <t>I. EQUIPO</t>
  </si>
  <si>
    <t>Descripción</t>
  </si>
  <si>
    <t>Tipo</t>
  </si>
  <si>
    <t>Tarifa/Hora</t>
  </si>
  <si>
    <t>Rendimiento</t>
  </si>
  <si>
    <t>Valor-Unit.</t>
  </si>
  <si>
    <t>HERRAMIENTA MENOR (5%)</t>
  </si>
  <si>
    <t>%</t>
  </si>
  <si>
    <t>Sub-Total</t>
  </si>
  <si>
    <t>II. MATERIALES EN OBRA</t>
  </si>
  <si>
    <t>Unidad</t>
  </si>
  <si>
    <t>Precio-Unit.</t>
  </si>
  <si>
    <t>Cantidad</t>
  </si>
  <si>
    <t>III. TRANSPORTES</t>
  </si>
  <si>
    <t>Material</t>
  </si>
  <si>
    <t>Distancia (KM)</t>
  </si>
  <si>
    <t>Cantidad  (M3)</t>
  </si>
  <si>
    <t>Tarifa/M3-Km</t>
  </si>
  <si>
    <t>IV. MANO DE OBRA</t>
  </si>
  <si>
    <t>Trabajador</t>
  </si>
  <si>
    <t>Hora</t>
  </si>
  <si>
    <t>Total Costo Directo</t>
  </si>
  <si>
    <t>ML</t>
  </si>
  <si>
    <t>GL</t>
  </si>
  <si>
    <t>ACTIVIDAD</t>
  </si>
  <si>
    <t>UNIDADES</t>
  </si>
  <si>
    <t>TOTALES</t>
  </si>
  <si>
    <t xml:space="preserve"> </t>
  </si>
  <si>
    <t>No. Ele</t>
  </si>
  <si>
    <t>Cant.</t>
  </si>
  <si>
    <t>Long</t>
  </si>
  <si>
    <t>Ancho</t>
  </si>
  <si>
    <t>Altura</t>
  </si>
  <si>
    <t>Desc</t>
  </si>
  <si>
    <t xml:space="preserve"> CALCULO DE LA ADMINISTRACION, IMPREVISTOS Y UTILIDADES</t>
  </si>
  <si>
    <t>CONCEPTO</t>
  </si>
  <si>
    <t>V.M./CON PRESTACIONES</t>
  </si>
  <si>
    <t>Dedicación</t>
  </si>
  <si>
    <t>Duración de la obra (Meses)</t>
  </si>
  <si>
    <t>V.PARCIAL</t>
  </si>
  <si>
    <t>COSTO DIRECTO</t>
  </si>
  <si>
    <t>ADMINISTRACION</t>
  </si>
  <si>
    <t>SALARIOS PERSONAL DE OBRA</t>
  </si>
  <si>
    <t>GASTOS DE LEGALIZACION E IMPUESTOS</t>
  </si>
  <si>
    <t>Impuesto de seguridad Democratica</t>
  </si>
  <si>
    <t xml:space="preserve">Estampillas Departamental </t>
  </si>
  <si>
    <t xml:space="preserve">Poliza Cumplimiento </t>
  </si>
  <si>
    <t>A</t>
  </si>
  <si>
    <t>I</t>
  </si>
  <si>
    <t>IMPREVISTOS</t>
  </si>
  <si>
    <t>U</t>
  </si>
  <si>
    <t>UTILIDAD</t>
  </si>
  <si>
    <t>A.I.U.</t>
  </si>
  <si>
    <t>KG</t>
  </si>
  <si>
    <t>,</t>
  </si>
  <si>
    <t>ml</t>
  </si>
  <si>
    <t>und</t>
  </si>
  <si>
    <t>gl</t>
  </si>
  <si>
    <t>kg</t>
  </si>
  <si>
    <t>HORA</t>
  </si>
  <si>
    <t>m2</t>
  </si>
  <si>
    <t xml:space="preserve">SALARIO  OFICAL </t>
  </si>
  <si>
    <t>SALARIO OFIUCAL ALBAÑIL</t>
  </si>
  <si>
    <t>SAARIO AYUDANTE</t>
  </si>
  <si>
    <t>CUADRILLA A-A UN OFICIAL  Y DOS AYUDANTES</t>
  </si>
  <si>
    <t>CUADRILLA B-B UN OFICIAL  Y TRES AYUDANTES</t>
  </si>
  <si>
    <t xml:space="preserve">ESTOPA </t>
  </si>
  <si>
    <t>HIDRO LAVADORA</t>
  </si>
  <si>
    <t>ACIDO LIMPIADPOR</t>
  </si>
  <si>
    <t xml:space="preserve">DETERGENTE </t>
  </si>
  <si>
    <t xml:space="preserve">https://co.computrabajo.com/salarios/residente-de-obra </t>
  </si>
  <si>
    <t>Fuente:</t>
  </si>
  <si>
    <t>Rete ICA</t>
  </si>
  <si>
    <t xml:space="preserve">Retefuente </t>
  </si>
  <si>
    <t>IMPREVISTO</t>
  </si>
  <si>
    <t>Valor</t>
  </si>
  <si>
    <t xml:space="preserve">Tasa bomberil </t>
  </si>
  <si>
    <t>Tasa FIC - SENA</t>
  </si>
  <si>
    <t>RESIDENTE DE OBRA</t>
  </si>
  <si>
    <t xml:space="preserve">Puntillas </t>
  </si>
  <si>
    <t>Madera medio cerco</t>
  </si>
  <si>
    <t>Alambre negro galvanizado No. 18</t>
  </si>
  <si>
    <t>lbr</t>
  </si>
  <si>
    <t>dia</t>
  </si>
  <si>
    <t xml:space="preserve">Pintura en aceite </t>
  </si>
  <si>
    <t>Pliego lija</t>
  </si>
  <si>
    <t>pliego</t>
  </si>
  <si>
    <t>botella</t>
  </si>
  <si>
    <t>rollo</t>
  </si>
  <si>
    <t>Tiner</t>
  </si>
  <si>
    <t>Cinta</t>
  </si>
  <si>
    <t xml:space="preserve">brocha </t>
  </si>
  <si>
    <t>rodillo felpa</t>
  </si>
  <si>
    <t>COSTOS INDIRECTOS</t>
  </si>
  <si>
    <t xml:space="preserve">CRONOGRAMA EJECUCION
(DIAS) </t>
  </si>
  <si>
    <t>M3</t>
  </si>
  <si>
    <t>M2</t>
  </si>
  <si>
    <t xml:space="preserve">Volqueta </t>
  </si>
  <si>
    <t>Mezcladora de 1/2 bulto</t>
  </si>
  <si>
    <t>Triturado</t>
  </si>
  <si>
    <t>Agua</t>
  </si>
  <si>
    <t>Cemento gris</t>
  </si>
  <si>
    <t>Arena</t>
  </si>
  <si>
    <t>Volqueta</t>
  </si>
  <si>
    <t>Ceramica</t>
  </si>
  <si>
    <t>Pegante ceramica</t>
  </si>
  <si>
    <t xml:space="preserve">Boquilla </t>
  </si>
  <si>
    <t>Localizacion y replanteo</t>
  </si>
  <si>
    <t>Excavacion material comun</t>
  </si>
  <si>
    <t xml:space="preserve">Zapatas en concreto de 3000psi </t>
  </si>
  <si>
    <t>Hierro de refuerzo</t>
  </si>
  <si>
    <t xml:space="preserve">Muro en bloque H4 </t>
  </si>
  <si>
    <t xml:space="preserve">Pañete sobre muro 1:4 </t>
  </si>
  <si>
    <t>Pintura vinilo tipo 1 a tres manos</t>
  </si>
  <si>
    <t xml:space="preserve">Pintura </t>
  </si>
  <si>
    <t xml:space="preserve">Agua </t>
  </si>
  <si>
    <t>Bulto</t>
  </si>
  <si>
    <t>Litro</t>
  </si>
  <si>
    <t>Dia</t>
  </si>
  <si>
    <t>Galon</t>
  </si>
  <si>
    <t>Seccion handamio</t>
  </si>
  <si>
    <t>Und</t>
  </si>
  <si>
    <t>Ml</t>
  </si>
  <si>
    <t>Seccion de handamios</t>
  </si>
  <si>
    <t>Demolicion de piso en concreto y retiro de escombros</t>
  </si>
  <si>
    <t xml:space="preserve">Columnas en concreto de 3000psi seccion 0,12 cm x 0,12 cm </t>
  </si>
  <si>
    <t xml:space="preserve">Viga Cimentacion en concreto de 3000psi seccion 0,20 cm x 0,20 cm </t>
  </si>
  <si>
    <t xml:space="preserve">Viga superior en concreto 3000psi seccion 0,12 cm x 0,12 cm </t>
  </si>
  <si>
    <t xml:space="preserve">Construccion de placa facil  </t>
  </si>
  <si>
    <t xml:space="preserve">Suministro e instalacion sanitario infantil </t>
  </si>
  <si>
    <t>Suministro e instalacion de orinal de pared</t>
  </si>
  <si>
    <t>Suministro e instalacion de lavamanos</t>
  </si>
  <si>
    <t>Suministro e instalacion de tanque de 1000 litros</t>
  </si>
  <si>
    <t xml:space="preserve">Suministro e instalacion de puerta metalica </t>
  </si>
  <si>
    <t>Puntos electricos</t>
  </si>
  <si>
    <t xml:space="preserve">Pintura en aceite para ornamentacion </t>
  </si>
  <si>
    <t>Pintura en aceite para zocalo</t>
  </si>
  <si>
    <t xml:space="preserve">Conexicion red tuberia alcantarillado de 3" </t>
  </si>
  <si>
    <t>Conexicion red hidraulica de 1/2"</t>
  </si>
  <si>
    <t>Construccion placa de piso E=0,08 cm</t>
  </si>
  <si>
    <t xml:space="preserve">Enchape para muro  </t>
  </si>
  <si>
    <t>Enchape para piso</t>
  </si>
  <si>
    <t>Construccion de caja de inspeccion seccion 0,40 cm x 0,40 cm</t>
  </si>
  <si>
    <t>Area baño</t>
  </si>
  <si>
    <t>Red sanitaria y hidraulica</t>
  </si>
  <si>
    <t xml:space="preserve">Demolicion anden </t>
  </si>
  <si>
    <t xml:space="preserve">Red sanitaria </t>
  </si>
  <si>
    <t>Baño infantil</t>
  </si>
  <si>
    <t>Lavamanos</t>
  </si>
  <si>
    <t>Tanque 1000</t>
  </si>
  <si>
    <t xml:space="preserve">Enchape muro </t>
  </si>
  <si>
    <t xml:space="preserve">Enchape piso </t>
  </si>
  <si>
    <t>PESO KG</t>
  </si>
  <si>
    <t xml:space="preserve">Piso unidad saniatria </t>
  </si>
  <si>
    <t xml:space="preserve">Piso anden </t>
  </si>
  <si>
    <t>Boque H4</t>
  </si>
  <si>
    <t xml:space="preserve">Cemento </t>
  </si>
  <si>
    <t xml:space="preserve">Arena </t>
  </si>
  <si>
    <t>LTRS</t>
  </si>
  <si>
    <t xml:space="preserve">Bloquelon </t>
  </si>
  <si>
    <t>Malla electrosoldada</t>
  </si>
  <si>
    <t>Perfil Metalico</t>
  </si>
  <si>
    <t xml:space="preserve">Acoples </t>
  </si>
  <si>
    <t>Baño orinal pare</t>
  </si>
  <si>
    <t>Acoples</t>
  </si>
  <si>
    <t>Pedestal</t>
  </si>
  <si>
    <t xml:space="preserve">Tanque Plastico de 1000 litros </t>
  </si>
  <si>
    <t xml:space="preserve">accesorios de 1/2" PVC </t>
  </si>
  <si>
    <t xml:space="preserve">Puerta metalica con marco </t>
  </si>
  <si>
    <t>Ceramica Muro</t>
  </si>
  <si>
    <t>Dilatadores</t>
  </si>
  <si>
    <t>Kg</t>
  </si>
  <si>
    <t>Cable No12</t>
  </si>
  <si>
    <t>Plafon</t>
  </si>
  <si>
    <t xml:space="preserve">Disolvente pintura </t>
  </si>
  <si>
    <t>Brocha rodillo</t>
  </si>
  <si>
    <t>Pintura viniloT1</t>
  </si>
  <si>
    <t xml:space="preserve">Rodillo brocha </t>
  </si>
  <si>
    <t>Lts</t>
  </si>
  <si>
    <t>Tuberia alcantarillado</t>
  </si>
  <si>
    <t>Un</t>
  </si>
  <si>
    <t>Accesorios PVC</t>
  </si>
  <si>
    <t>Tuberia 1/2" PVC</t>
  </si>
  <si>
    <t>Accesorio PVC de 1/2"</t>
  </si>
  <si>
    <t>Hierro de refuerzo G60</t>
  </si>
  <si>
    <t xml:space="preserve">Alambre negro #16 </t>
  </si>
  <si>
    <t xml:space="preserve">Triturado </t>
  </si>
  <si>
    <t>Ltrs</t>
  </si>
  <si>
    <t xml:space="preserve">SEDE CABILDO INDIGENA EL PALMAR </t>
  </si>
  <si>
    <t>Cercha metalica calibre 18</t>
  </si>
  <si>
    <t xml:space="preserve">Bloque H4 para nivelacion de cuchilla </t>
  </si>
  <si>
    <t>Cubierta arquitectonica C=30</t>
  </si>
  <si>
    <t>Suministro e instalacion de lavaplatos en acero inoxidable con secadero</t>
  </si>
  <si>
    <t>Red hidraulica de 1"</t>
  </si>
  <si>
    <t>Guarda escoba</t>
  </si>
  <si>
    <t>Estuco para muro</t>
  </si>
  <si>
    <t>Acometida electrica</t>
  </si>
  <si>
    <t>Placa de piso E=0,08 cm</t>
  </si>
  <si>
    <t>Sardinel en concreto de 3000psi</t>
  </si>
  <si>
    <t>Demolicion piso anden</t>
  </si>
  <si>
    <t>sadinel</t>
  </si>
  <si>
    <t>red hidraulica</t>
  </si>
  <si>
    <t>Meson</t>
  </si>
  <si>
    <t>Perfil estrutural de 10 cm x 10 cm</t>
  </si>
  <si>
    <t xml:space="preserve">Cercha longitudinal </t>
  </si>
  <si>
    <t>Cercha transversal</t>
  </si>
  <si>
    <t>Cubierta</t>
  </si>
  <si>
    <t xml:space="preserve">Puerta metalica </t>
  </si>
  <si>
    <t xml:space="preserve">Ventana </t>
  </si>
  <si>
    <t>Lavaplatos</t>
  </si>
  <si>
    <t xml:space="preserve">Estuco </t>
  </si>
  <si>
    <t>Acometida</t>
  </si>
  <si>
    <t xml:space="preserve">Enchape meson </t>
  </si>
  <si>
    <t>Suministro e instalacion de ventana metalica</t>
  </si>
  <si>
    <t xml:space="preserve">SUBTOTAL </t>
  </si>
  <si>
    <t xml:space="preserve">Retiro de cubierta </t>
  </si>
  <si>
    <t>Suministro e instalacion de cubierta aquitectonica C=30</t>
  </si>
  <si>
    <t xml:space="preserve">SEDE PRINCIPAL EL PALMAR </t>
  </si>
  <si>
    <t>Suministro e instalacion de chapa de seguridad</t>
  </si>
  <si>
    <t xml:space="preserve">Cambio de chapa de seguridad </t>
  </si>
  <si>
    <t xml:space="preserve">SEDE DOYARE ESMERALDA </t>
  </si>
  <si>
    <t>TOTAL COSTO DIRECTO</t>
  </si>
  <si>
    <t xml:space="preserve">Construccion de meson en concreto para la cocina </t>
  </si>
  <si>
    <t xml:space="preserve">ADECUACIÓN Y MANTENIMIENTO DE INFRAESTRUCTURA A LAS SEDES PRIORIZADAS DE LA INSTITUCIÓN EDUCATIVA PALMAR EN AREA RURAL MUNICIPIO DE COYAIMA - TOLIMA </t>
  </si>
  <si>
    <t>PRESUPUESTO OFICIAL</t>
  </si>
  <si>
    <t>ANEXO 5 - OFERTA ECONÓMICA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</si>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</sst>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_(&quot;$&quot;\ * #,##0.00_);_(&quot;$&quot;\ * \(#,##0.00\);_(&quot;$&quot;\ * &quot;-&quot;??_);_(@_)"/>
    <numFmt numFmtId="166" formatCode="_ [$€-2]\ * #,##0.00_ ;_ [$€-2]\ * \-#,##0.00_ ;_ [$€-2]\ * &quot;-&quot;??_ "/>
    <numFmt numFmtId="167" formatCode="_(* #,##0.0_);_(* \(#,##0.0\);_(* &quot;-&quot;??_);_(@_)"/>
    <numFmt numFmtId="168" formatCode="_(* #,##0_);_(* \(#,##0\);_(* &quot;-&quot;??_);_(@_)"/>
    <numFmt numFmtId="169" formatCode="0.0%"/>
    <numFmt numFmtId="170" formatCode="_(* #,##0.00_);_(* \(#,##0.00\);_(* &quot;-&quot;??_);_(@_)"/>
    <numFmt numFmtId="171" formatCode="_-&quot;$&quot;* #,##0.00_-;\-&quot;$&quot;* #,##0.00_-;_-&quot;$&quot;* &quot;-&quot;??_-;_-@_-"/>
    <numFmt numFmtId="172" formatCode="#,##0;[Red]#,##0"/>
    <numFmt numFmtId="173" formatCode="#,##0.00;[Red]#,##0.00"/>
    <numFmt numFmtId="174" formatCode="_-&quot;$&quot;\ * #,##0.0_-;\-&quot;$&quot;\ * #,##0.0_-;_-&quot;$&quot;\ * &quot;-&quot;_-;_-@_-"/>
    <numFmt numFmtId="175" formatCode="#,##0.000"/>
    <numFmt numFmtId="176" formatCode="0.0"/>
    <numFmt numFmtId="177" formatCode="_(* #,##0.000_);_(* \(#,##0.000\);_(* &quot;-&quot;??_);_(@_)"/>
  </numFmts>
  <fonts count="39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color theme="1"/>
      <name val="Arial Black"/>
      <family val="2"/>
    </font>
    <font>
      <b/>
      <sz val="10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0"/>
      <color indexed="8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sz val="10"/>
      <name val="Century Schoolbook"/>
      <family val="1"/>
    </font>
    <font>
      <sz val="11"/>
      <color rgb="FF000000"/>
      <name val="Calibri"/>
      <family val="2"/>
    </font>
    <font>
      <sz val="8"/>
      <name val="Arial"/>
      <family val="2"/>
    </font>
    <font>
      <b/>
      <sz val="12"/>
      <color indexed="8"/>
      <name val="Arial"/>
      <family val="2"/>
    </font>
    <font>
      <sz val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 Narrow"/>
      <family val="2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</fills>
  <borders count="1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hair">
        <color auto="1"/>
      </bottom>
      <diagonal/>
    </border>
    <border>
      <left/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ck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thick">
        <color auto="1"/>
      </bottom>
      <diagonal/>
    </border>
    <border>
      <left/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/>
      <top style="thick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thick">
        <color auto="1"/>
      </bottom>
      <diagonal/>
    </border>
    <border>
      <left/>
      <right style="medium">
        <color auto="1"/>
      </right>
      <top style="hair">
        <color indexed="64"/>
      </top>
      <bottom style="medium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medium">
        <color indexed="64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indexed="64"/>
      </top>
      <bottom/>
      <diagonal/>
    </border>
    <border>
      <left/>
      <right/>
      <top style="hair">
        <color auto="1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1">
    <xf numFmtId="0" fontId="0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8" fillId="0" borderId="0"/>
    <xf numFmtId="0" fontId="11" fillId="0" borderId="0"/>
    <xf numFmtId="0" fontId="3" fillId="0" borderId="0"/>
    <xf numFmtId="0" fontId="20" fillId="0" borderId="0"/>
    <xf numFmtId="166" fontId="18" fillId="0" borderId="0"/>
    <xf numFmtId="0" fontId="11" fillId="0" borderId="0"/>
    <xf numFmtId="9" fontId="1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3" fillId="0" borderId="0" applyNumberFormat="0" applyFill="0" applyBorder="0" applyAlignment="0" applyProtection="0"/>
  </cellStyleXfs>
  <cellXfs count="678">
    <xf numFmtId="0" fontId="0" fillId="0" borderId="0" xfId="0"/>
    <xf numFmtId="167" fontId="2" fillId="3" borderId="1" xfId="8" applyNumberFormat="1" applyFont="1" applyFill="1" applyBorder="1" applyAlignment="1" applyProtection="1">
      <alignment horizontal="center" vertical="center" wrapText="1"/>
    </xf>
    <xf numFmtId="167" fontId="2" fillId="3" borderId="1" xfId="8" applyNumberFormat="1" applyFont="1" applyFill="1" applyBorder="1" applyAlignment="1" applyProtection="1">
      <alignment horizontal="center" vertical="center"/>
    </xf>
    <xf numFmtId="168" fontId="2" fillId="3" borderId="1" xfId="8" applyNumberFormat="1" applyFont="1" applyFill="1" applyBorder="1" applyAlignment="1">
      <alignment horizontal="center" vertical="center"/>
    </xf>
    <xf numFmtId="10" fontId="2" fillId="3" borderId="1" xfId="12" applyNumberFormat="1" applyFont="1" applyFill="1" applyBorder="1" applyAlignment="1">
      <alignment horizontal="center" vertical="center"/>
    </xf>
    <xf numFmtId="0" fontId="2" fillId="4" borderId="1" xfId="12" applyFont="1" applyFill="1" applyBorder="1" applyAlignment="1">
      <alignment horizontal="left" vertical="center"/>
    </xf>
    <xf numFmtId="168" fontId="2" fillId="4" borderId="1" xfId="8" applyNumberFormat="1" applyFont="1" applyFill="1" applyBorder="1" applyAlignment="1" applyProtection="1">
      <alignment horizontal="center" vertical="center"/>
    </xf>
    <xf numFmtId="169" fontId="2" fillId="4" borderId="1" xfId="19" applyNumberFormat="1" applyFont="1" applyFill="1" applyBorder="1" applyAlignment="1" applyProtection="1">
      <alignment horizontal="center" vertical="center"/>
    </xf>
    <xf numFmtId="165" fontId="2" fillId="4" borderId="1" xfId="11" applyFont="1" applyFill="1" applyBorder="1" applyAlignment="1">
      <alignment horizontal="center" vertical="center"/>
    </xf>
    <xf numFmtId="10" fontId="2" fillId="4" borderId="1" xfId="8" applyNumberFormat="1" applyFont="1" applyFill="1" applyBorder="1" applyAlignment="1">
      <alignment horizontal="center" vertical="center"/>
    </xf>
    <xf numFmtId="168" fontId="3" fillId="4" borderId="1" xfId="8" applyNumberFormat="1" applyFont="1" applyFill="1" applyBorder="1" applyAlignment="1">
      <alignment vertical="center"/>
    </xf>
    <xf numFmtId="168" fontId="3" fillId="4" borderId="1" xfId="8" applyNumberFormat="1" applyFont="1" applyFill="1" applyBorder="1" applyAlignment="1">
      <alignment horizontal="center" vertical="center"/>
    </xf>
    <xf numFmtId="10" fontId="2" fillId="4" borderId="1" xfId="3" applyNumberFormat="1" applyFont="1" applyFill="1" applyBorder="1" applyAlignment="1">
      <alignment horizontal="center" vertical="center"/>
    </xf>
    <xf numFmtId="0" fontId="3" fillId="4" borderId="1" xfId="12" applyFont="1" applyFill="1" applyBorder="1" applyAlignment="1">
      <alignment horizontal="center" vertical="center"/>
    </xf>
    <xf numFmtId="2" fontId="3" fillId="4" borderId="1" xfId="8" applyNumberFormat="1" applyFont="1" applyFill="1" applyBorder="1" applyAlignment="1" applyProtection="1">
      <alignment vertical="center"/>
    </xf>
    <xf numFmtId="10" fontId="2" fillId="4" borderId="1" xfId="12" applyNumberFormat="1" applyFont="1" applyFill="1" applyBorder="1" applyAlignment="1">
      <alignment horizontal="center" vertical="center"/>
    </xf>
    <xf numFmtId="0" fontId="3" fillId="4" borderId="1" xfId="12" applyFont="1" applyFill="1" applyBorder="1" applyAlignment="1">
      <alignment horizontal="left" vertical="center"/>
    </xf>
    <xf numFmtId="2" fontId="3" fillId="4" borderId="1" xfId="8" applyNumberFormat="1" applyFont="1" applyFill="1" applyBorder="1" applyAlignment="1">
      <alignment horizontal="center" vertical="center"/>
    </xf>
    <xf numFmtId="10" fontId="2" fillId="4" borderId="1" xfId="19" applyNumberFormat="1" applyFont="1" applyFill="1" applyBorder="1" applyAlignment="1" applyProtection="1">
      <alignment horizontal="center" vertical="center"/>
    </xf>
    <xf numFmtId="10" fontId="2" fillId="4" borderId="1" xfId="19" applyNumberFormat="1" applyFont="1" applyFill="1" applyBorder="1" applyAlignment="1">
      <alignment horizontal="center" vertical="center"/>
    </xf>
    <xf numFmtId="0" fontId="3" fillId="4" borderId="0" xfId="14" applyFill="1" applyAlignment="1">
      <alignment vertical="center"/>
    </xf>
    <xf numFmtId="0" fontId="13" fillId="4" borderId="22" xfId="0" applyFont="1" applyFill="1" applyBorder="1" applyAlignment="1">
      <alignment vertical="center" wrapText="1"/>
    </xf>
    <xf numFmtId="0" fontId="13" fillId="4" borderId="0" xfId="0" applyFont="1" applyFill="1" applyAlignment="1">
      <alignment vertical="center" wrapText="1"/>
    </xf>
    <xf numFmtId="173" fontId="13" fillId="4" borderId="0" xfId="0" applyNumberFormat="1" applyFont="1" applyFill="1" applyAlignment="1">
      <alignment vertical="center" wrapText="1"/>
    </xf>
    <xf numFmtId="0" fontId="13" fillId="4" borderId="23" xfId="0" applyFont="1" applyFill="1" applyBorder="1" applyAlignment="1">
      <alignment vertical="center" wrapText="1"/>
    </xf>
    <xf numFmtId="173" fontId="14" fillId="4" borderId="24" xfId="0" applyNumberFormat="1" applyFont="1" applyFill="1" applyBorder="1" applyAlignment="1">
      <alignment horizontal="center" vertical="center" wrapText="1"/>
    </xf>
    <xf numFmtId="2" fontId="14" fillId="4" borderId="25" xfId="0" applyNumberFormat="1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vertical="center" wrapText="1"/>
    </xf>
    <xf numFmtId="0" fontId="15" fillId="4" borderId="0" xfId="0" applyFont="1" applyFill="1" applyAlignment="1">
      <alignment vertical="center" wrapText="1"/>
    </xf>
    <xf numFmtId="3" fontId="15" fillId="4" borderId="23" xfId="0" applyNumberFormat="1" applyFont="1" applyFill="1" applyBorder="1" applyAlignment="1">
      <alignment vertical="center" wrapText="1"/>
    </xf>
    <xf numFmtId="0" fontId="15" fillId="4" borderId="26" xfId="0" applyFont="1" applyFill="1" applyBorder="1" applyAlignment="1">
      <alignment horizontal="center" vertical="center" wrapText="1"/>
    </xf>
    <xf numFmtId="0" fontId="15" fillId="4" borderId="27" xfId="0" applyFont="1" applyFill="1" applyBorder="1" applyAlignment="1">
      <alignment horizontal="center" vertical="center" wrapText="1"/>
    </xf>
    <xf numFmtId="0" fontId="15" fillId="4" borderId="28" xfId="0" applyFont="1" applyFill="1" applyBorder="1" applyAlignment="1">
      <alignment horizontal="center" vertical="center" wrapText="1"/>
    </xf>
    <xf numFmtId="3" fontId="15" fillId="4" borderId="29" xfId="0" applyNumberFormat="1" applyFont="1" applyFill="1" applyBorder="1" applyAlignment="1">
      <alignment vertical="center" wrapText="1"/>
    </xf>
    <xf numFmtId="42" fontId="15" fillId="4" borderId="17" xfId="4" applyFont="1" applyFill="1" applyBorder="1" applyAlignment="1">
      <alignment vertical="center" wrapText="1"/>
    </xf>
    <xf numFmtId="4" fontId="15" fillId="4" borderId="17" xfId="0" applyNumberFormat="1" applyFont="1" applyFill="1" applyBorder="1" applyAlignment="1">
      <alignment horizontal="center" vertical="center" wrapText="1"/>
    </xf>
    <xf numFmtId="3" fontId="15" fillId="4" borderId="32" xfId="0" applyNumberFormat="1" applyFont="1" applyFill="1" applyBorder="1" applyAlignment="1">
      <alignment vertical="center" wrapText="1"/>
    </xf>
    <xf numFmtId="0" fontId="15" fillId="4" borderId="22" xfId="0" applyFont="1" applyFill="1" applyBorder="1" applyAlignment="1">
      <alignment vertical="center" wrapText="1"/>
    </xf>
    <xf numFmtId="0" fontId="16" fillId="4" borderId="0" xfId="0" applyFont="1" applyFill="1" applyAlignment="1">
      <alignment horizontal="center" vertical="center" wrapText="1"/>
    </xf>
    <xf numFmtId="42" fontId="16" fillId="4" borderId="38" xfId="4" applyFont="1" applyFill="1" applyBorder="1" applyAlignment="1">
      <alignment vertical="center" wrapText="1"/>
    </xf>
    <xf numFmtId="0" fontId="15" fillId="4" borderId="39" xfId="0" applyFont="1" applyFill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3" fontId="15" fillId="4" borderId="42" xfId="0" applyNumberFormat="1" applyFont="1" applyFill="1" applyBorder="1" applyAlignment="1">
      <alignment vertical="center" wrapText="1"/>
    </xf>
    <xf numFmtId="4" fontId="15" fillId="4" borderId="17" xfId="0" applyNumberFormat="1" applyFont="1" applyFill="1" applyBorder="1" applyAlignment="1">
      <alignment vertical="center" wrapText="1"/>
    </xf>
    <xf numFmtId="3" fontId="15" fillId="4" borderId="17" xfId="0" applyNumberFormat="1" applyFont="1" applyFill="1" applyBorder="1" applyAlignment="1">
      <alignment vertical="center" wrapText="1"/>
    </xf>
    <xf numFmtId="0" fontId="15" fillId="4" borderId="43" xfId="0" applyFont="1" applyFill="1" applyBorder="1" applyAlignment="1">
      <alignment horizontal="left" vertical="center" wrapText="1"/>
    </xf>
    <xf numFmtId="0" fontId="15" fillId="4" borderId="44" xfId="0" applyFont="1" applyFill="1" applyBorder="1" applyAlignment="1">
      <alignment horizontal="left" vertical="center" wrapText="1"/>
    </xf>
    <xf numFmtId="4" fontId="15" fillId="4" borderId="45" xfId="0" applyNumberFormat="1" applyFont="1" applyFill="1" applyBorder="1" applyAlignment="1">
      <alignment vertical="center" wrapText="1"/>
    </xf>
    <xf numFmtId="3" fontId="15" fillId="4" borderId="45" xfId="0" applyNumberFormat="1" applyFont="1" applyFill="1" applyBorder="1" applyAlignment="1">
      <alignment vertical="center" wrapText="1"/>
    </xf>
    <xf numFmtId="3" fontId="15" fillId="4" borderId="46" xfId="0" applyNumberFormat="1" applyFont="1" applyFill="1" applyBorder="1" applyAlignment="1">
      <alignment vertical="center" wrapText="1"/>
    </xf>
    <xf numFmtId="42" fontId="17" fillId="4" borderId="37" xfId="4" applyFont="1" applyFill="1" applyBorder="1" applyAlignment="1">
      <alignment horizontal="center" vertical="center" wrapText="1"/>
    </xf>
    <xf numFmtId="0" fontId="15" fillId="4" borderId="0" xfId="0" applyFont="1" applyFill="1" applyAlignment="1">
      <alignment vertical="center"/>
    </xf>
    <xf numFmtId="3" fontId="15" fillId="4" borderId="23" xfId="0" applyNumberFormat="1" applyFont="1" applyFill="1" applyBorder="1" applyAlignment="1">
      <alignment vertical="center"/>
    </xf>
    <xf numFmtId="0" fontId="15" fillId="4" borderId="48" xfId="0" applyFont="1" applyFill="1" applyBorder="1" applyAlignment="1">
      <alignment horizontal="center" vertical="center"/>
    </xf>
    <xf numFmtId="0" fontId="15" fillId="4" borderId="40" xfId="0" applyFont="1" applyFill="1" applyBorder="1" applyAlignment="1">
      <alignment horizontal="center" vertical="center"/>
    </xf>
    <xf numFmtId="0" fontId="15" fillId="4" borderId="41" xfId="0" applyFont="1" applyFill="1" applyBorder="1" applyAlignment="1">
      <alignment horizontal="center" vertical="center"/>
    </xf>
    <xf numFmtId="3" fontId="15" fillId="4" borderId="42" xfId="0" applyNumberFormat="1" applyFont="1" applyFill="1" applyBorder="1" applyAlignment="1">
      <alignment vertical="center"/>
    </xf>
    <xf numFmtId="42" fontId="15" fillId="4" borderId="50" xfId="4" applyFont="1" applyFill="1" applyBorder="1" applyAlignment="1">
      <alignment horizontal="center" vertical="center"/>
    </xf>
    <xf numFmtId="42" fontId="15" fillId="4" borderId="31" xfId="4" applyFont="1" applyFill="1" applyBorder="1" applyAlignment="1">
      <alignment horizontal="center" vertical="center"/>
    </xf>
    <xf numFmtId="4" fontId="15" fillId="4" borderId="50" xfId="0" applyNumberFormat="1" applyFont="1" applyFill="1" applyBorder="1" applyAlignment="1">
      <alignment horizontal="center" vertical="center"/>
    </xf>
    <xf numFmtId="4" fontId="15" fillId="4" borderId="31" xfId="0" applyNumberFormat="1" applyFont="1" applyFill="1" applyBorder="1" applyAlignment="1">
      <alignment horizontal="center" vertical="center"/>
    </xf>
    <xf numFmtId="42" fontId="15" fillId="4" borderId="17" xfId="4" applyFont="1" applyFill="1" applyBorder="1" applyAlignment="1">
      <alignment vertical="center"/>
    </xf>
    <xf numFmtId="3" fontId="15" fillId="4" borderId="32" xfId="0" applyNumberFormat="1" applyFont="1" applyFill="1" applyBorder="1" applyAlignment="1">
      <alignment vertical="center"/>
    </xf>
    <xf numFmtId="42" fontId="16" fillId="4" borderId="37" xfId="4" applyFont="1" applyFill="1" applyBorder="1" applyAlignment="1">
      <alignment vertical="center"/>
    </xf>
    <xf numFmtId="0" fontId="15" fillId="4" borderId="0" xfId="0" applyFont="1" applyFill="1" applyAlignment="1">
      <alignment horizontal="center" vertical="center" wrapText="1"/>
    </xf>
    <xf numFmtId="0" fontId="15" fillId="4" borderId="19" xfId="0" applyFont="1" applyFill="1" applyBorder="1" applyAlignment="1">
      <alignment vertical="center" wrapText="1"/>
    </xf>
    <xf numFmtId="0" fontId="15" fillId="4" borderId="20" xfId="0" applyFont="1" applyFill="1" applyBorder="1" applyAlignment="1">
      <alignment vertical="center" wrapText="1"/>
    </xf>
    <xf numFmtId="0" fontId="16" fillId="4" borderId="20" xfId="0" applyFont="1" applyFill="1" applyBorder="1" applyAlignment="1">
      <alignment horizontal="center" vertical="center"/>
    </xf>
    <xf numFmtId="0" fontId="15" fillId="4" borderId="20" xfId="0" applyFont="1" applyFill="1" applyBorder="1" applyAlignment="1">
      <alignment horizontal="center" vertical="center" wrapText="1"/>
    </xf>
    <xf numFmtId="0" fontId="14" fillId="4" borderId="25" xfId="0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 wrapText="1"/>
    </xf>
    <xf numFmtId="0" fontId="15" fillId="4" borderId="54" xfId="0" applyFont="1" applyFill="1" applyBorder="1" applyAlignment="1">
      <alignment horizontal="center" vertical="center" wrapText="1"/>
    </xf>
    <xf numFmtId="0" fontId="15" fillId="4" borderId="55" xfId="0" applyFont="1" applyFill="1" applyBorder="1" applyAlignment="1">
      <alignment horizontal="center" vertical="center" wrapText="1"/>
    </xf>
    <xf numFmtId="3" fontId="15" fillId="4" borderId="56" xfId="0" applyNumberFormat="1" applyFont="1" applyFill="1" applyBorder="1" applyAlignment="1">
      <alignment vertical="center" wrapText="1"/>
    </xf>
    <xf numFmtId="0" fontId="15" fillId="4" borderId="26" xfId="0" applyFont="1" applyFill="1" applyBorder="1" applyAlignment="1">
      <alignment horizontal="left" vertical="center" wrapText="1"/>
    </xf>
    <xf numFmtId="0" fontId="15" fillId="4" borderId="27" xfId="0" applyFont="1" applyFill="1" applyBorder="1" applyAlignment="1">
      <alignment horizontal="left" vertical="center" wrapText="1"/>
    </xf>
    <xf numFmtId="42" fontId="15" fillId="4" borderId="28" xfId="4" applyFont="1" applyFill="1" applyBorder="1" applyAlignment="1">
      <alignment vertical="center" wrapText="1"/>
    </xf>
    <xf numFmtId="4" fontId="15" fillId="4" borderId="28" xfId="0" applyNumberFormat="1" applyFont="1" applyFill="1" applyBorder="1" applyAlignment="1">
      <alignment horizontal="center" vertical="center" wrapText="1"/>
    </xf>
    <xf numFmtId="165" fontId="16" fillId="4" borderId="38" xfId="11" applyFont="1" applyFill="1" applyBorder="1" applyAlignment="1">
      <alignment vertical="center" wrapText="1"/>
    </xf>
    <xf numFmtId="0" fontId="15" fillId="4" borderId="30" xfId="0" applyFont="1" applyFill="1" applyBorder="1" applyAlignment="1">
      <alignment horizontal="left" vertical="center"/>
    </xf>
    <xf numFmtId="0" fontId="15" fillId="4" borderId="31" xfId="0" applyFont="1" applyFill="1" applyBorder="1" applyAlignment="1">
      <alignment horizontal="left" vertical="center"/>
    </xf>
    <xf numFmtId="0" fontId="15" fillId="4" borderId="17" xfId="0" applyFont="1" applyFill="1" applyBorder="1" applyAlignment="1">
      <alignment horizontal="center" vertical="center"/>
    </xf>
    <xf numFmtId="4" fontId="15" fillId="4" borderId="17" xfId="0" applyNumberFormat="1" applyFont="1" applyFill="1" applyBorder="1" applyAlignment="1">
      <alignment horizontal="center" vertical="center"/>
    </xf>
    <xf numFmtId="3" fontId="15" fillId="4" borderId="52" xfId="0" applyNumberFormat="1" applyFont="1" applyFill="1" applyBorder="1" applyAlignment="1">
      <alignment vertical="center" wrapText="1"/>
    </xf>
    <xf numFmtId="0" fontId="2" fillId="4" borderId="22" xfId="0" applyFont="1" applyFill="1" applyBorder="1" applyAlignment="1">
      <alignment vertical="center"/>
    </xf>
    <xf numFmtId="0" fontId="15" fillId="4" borderId="47" xfId="0" applyFont="1" applyFill="1" applyBorder="1" applyAlignment="1">
      <alignment horizontal="center" vertical="center"/>
    </xf>
    <xf numFmtId="0" fontId="15" fillId="4" borderId="49" xfId="0" applyFont="1" applyFill="1" applyBorder="1" applyAlignment="1">
      <alignment horizontal="center" vertical="center" wrapText="1"/>
    </xf>
    <xf numFmtId="0" fontId="15" fillId="4" borderId="53" xfId="0" applyFont="1" applyFill="1" applyBorder="1" applyAlignment="1">
      <alignment vertical="center"/>
    </xf>
    <xf numFmtId="3" fontId="15" fillId="4" borderId="45" xfId="0" applyNumberFormat="1" applyFont="1" applyFill="1" applyBorder="1" applyAlignment="1">
      <alignment vertical="center"/>
    </xf>
    <xf numFmtId="4" fontId="15" fillId="4" borderId="45" xfId="0" applyNumberFormat="1" applyFont="1" applyFill="1" applyBorder="1" applyAlignment="1">
      <alignment vertical="center"/>
    </xf>
    <xf numFmtId="3" fontId="15" fillId="4" borderId="46" xfId="0" applyNumberFormat="1" applyFont="1" applyFill="1" applyBorder="1" applyAlignment="1">
      <alignment vertical="center"/>
    </xf>
    <xf numFmtId="165" fontId="16" fillId="4" borderId="37" xfId="11" applyFont="1" applyFill="1" applyBorder="1" applyAlignment="1">
      <alignment vertical="center" wrapText="1"/>
    </xf>
    <xf numFmtId="0" fontId="2" fillId="4" borderId="19" xfId="0" applyFont="1" applyFill="1" applyBorder="1" applyAlignment="1">
      <alignment vertical="center" wrapText="1"/>
    </xf>
    <xf numFmtId="3" fontId="15" fillId="4" borderId="21" xfId="0" applyNumberFormat="1" applyFont="1" applyFill="1" applyBorder="1" applyAlignment="1">
      <alignment vertical="center" wrapText="1"/>
    </xf>
    <xf numFmtId="0" fontId="2" fillId="4" borderId="24" xfId="0" applyFont="1" applyFill="1" applyBorder="1" applyAlignment="1">
      <alignment vertical="center" wrapText="1"/>
    </xf>
    <xf numFmtId="0" fontId="15" fillId="4" borderId="59" xfId="0" applyFont="1" applyFill="1" applyBorder="1" applyAlignment="1">
      <alignment vertical="center" wrapText="1"/>
    </xf>
    <xf numFmtId="3" fontId="15" fillId="4" borderId="25" xfId="0" applyNumberFormat="1" applyFont="1" applyFill="1" applyBorder="1" applyAlignment="1">
      <alignment vertical="center" wrapText="1"/>
    </xf>
    <xf numFmtId="0" fontId="21" fillId="4" borderId="49" xfId="0" applyFont="1" applyFill="1" applyBorder="1" applyAlignment="1">
      <alignment horizontal="center" vertical="center" wrapText="1"/>
    </xf>
    <xf numFmtId="0" fontId="15" fillId="4" borderId="57" xfId="0" applyFont="1" applyFill="1" applyBorder="1" applyAlignment="1">
      <alignment horizontal="center" vertical="center" wrapText="1"/>
    </xf>
    <xf numFmtId="0" fontId="15" fillId="4" borderId="58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44" fontId="15" fillId="4" borderId="16" xfId="2" applyFont="1" applyFill="1" applyBorder="1" applyAlignment="1">
      <alignment horizontal="center" vertical="center" wrapText="1"/>
    </xf>
    <xf numFmtId="0" fontId="15" fillId="4" borderId="22" xfId="0" applyFont="1" applyFill="1" applyBorder="1" applyAlignment="1">
      <alignment horizontal="left" vertical="center" wrapText="1"/>
    </xf>
    <xf numFmtId="0" fontId="15" fillId="4" borderId="0" xfId="0" applyFont="1" applyFill="1" applyAlignment="1">
      <alignment horizontal="left" vertical="center" wrapText="1"/>
    </xf>
    <xf numFmtId="42" fontId="15" fillId="4" borderId="0" xfId="4" applyFont="1" applyFill="1" applyBorder="1" applyAlignment="1">
      <alignment vertical="center" wrapText="1"/>
    </xf>
    <xf numFmtId="4" fontId="15" fillId="4" borderId="0" xfId="0" applyNumberFormat="1" applyFont="1" applyFill="1" applyAlignment="1">
      <alignment horizontal="center" vertical="center" wrapText="1"/>
    </xf>
    <xf numFmtId="0" fontId="15" fillId="4" borderId="52" xfId="0" applyFont="1" applyFill="1" applyBorder="1" applyAlignment="1">
      <alignment horizontal="center" vertical="center" wrapText="1"/>
    </xf>
    <xf numFmtId="3" fontId="15" fillId="4" borderId="60" xfId="0" applyNumberFormat="1" applyFont="1" applyFill="1" applyBorder="1" applyAlignment="1">
      <alignment vertical="center" wrapText="1"/>
    </xf>
    <xf numFmtId="42" fontId="16" fillId="4" borderId="37" xfId="4" applyFont="1" applyFill="1" applyBorder="1" applyAlignment="1">
      <alignment vertical="center" wrapText="1"/>
    </xf>
    <xf numFmtId="44" fontId="15" fillId="4" borderId="16" xfId="0" applyNumberFormat="1" applyFont="1" applyFill="1" applyBorder="1" applyAlignment="1">
      <alignment horizontal="center" vertical="center" wrapText="1"/>
    </xf>
    <xf numFmtId="0" fontId="15" fillId="4" borderId="57" xfId="0" applyFont="1" applyFill="1" applyBorder="1" applyAlignment="1">
      <alignment horizontal="left" vertical="center" wrapText="1"/>
    </xf>
    <xf numFmtId="174" fontId="15" fillId="4" borderId="17" xfId="4" applyNumberFormat="1" applyFont="1" applyFill="1" applyBorder="1" applyAlignment="1">
      <alignment vertical="center"/>
    </xf>
    <xf numFmtId="175" fontId="15" fillId="4" borderId="50" xfId="0" applyNumberFormat="1" applyFont="1" applyFill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4" borderId="33" xfId="0" applyFont="1" applyFill="1" applyBorder="1" applyAlignment="1">
      <alignment horizontal="left" vertical="center"/>
    </xf>
    <xf numFmtId="0" fontId="15" fillId="4" borderId="34" xfId="0" applyFont="1" applyFill="1" applyBorder="1" applyAlignment="1">
      <alignment horizontal="left" vertical="center"/>
    </xf>
    <xf numFmtId="0" fontId="15" fillId="4" borderId="35" xfId="0" applyFont="1" applyFill="1" applyBorder="1" applyAlignment="1">
      <alignment horizontal="center" vertical="center"/>
    </xf>
    <xf numFmtId="42" fontId="15" fillId="4" borderId="35" xfId="4" applyFont="1" applyFill="1" applyBorder="1" applyAlignment="1">
      <alignment vertical="center"/>
    </xf>
    <xf numFmtId="4" fontId="15" fillId="4" borderId="35" xfId="0" applyNumberFormat="1" applyFont="1" applyFill="1" applyBorder="1" applyAlignment="1">
      <alignment horizontal="center" vertical="center"/>
    </xf>
    <xf numFmtId="3" fontId="15" fillId="4" borderId="61" xfId="0" applyNumberFormat="1" applyFont="1" applyFill="1" applyBorder="1" applyAlignment="1">
      <alignment vertical="center" wrapText="1"/>
    </xf>
    <xf numFmtId="4" fontId="15" fillId="0" borderId="17" xfId="0" applyNumberFormat="1" applyFont="1" applyBorder="1" applyAlignment="1">
      <alignment horizontal="center" vertical="center"/>
    </xf>
    <xf numFmtId="44" fontId="3" fillId="0" borderId="1" xfId="2" applyFont="1" applyFill="1" applyBorder="1" applyAlignment="1">
      <alignment horizontal="center" vertical="center" wrapText="1"/>
    </xf>
    <xf numFmtId="0" fontId="15" fillId="4" borderId="66" xfId="0" applyFont="1" applyFill="1" applyBorder="1" applyAlignment="1">
      <alignment horizontal="center" vertical="center" wrapText="1"/>
    </xf>
    <xf numFmtId="44" fontId="15" fillId="4" borderId="49" xfId="0" applyNumberFormat="1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/>
    </xf>
    <xf numFmtId="42" fontId="16" fillId="4" borderId="0" xfId="4" applyFont="1" applyFill="1" applyBorder="1" applyAlignment="1">
      <alignment vertical="center"/>
    </xf>
    <xf numFmtId="0" fontId="2" fillId="4" borderId="22" xfId="0" applyFont="1" applyFill="1" applyBorder="1" applyAlignment="1">
      <alignment horizontal="center" vertical="center" wrapText="1"/>
    </xf>
    <xf numFmtId="0" fontId="23" fillId="0" borderId="30" xfId="0" applyFont="1" applyBorder="1" applyAlignment="1">
      <alignment horizontal="left" vertical="center" wrapText="1"/>
    </xf>
    <xf numFmtId="0" fontId="23" fillId="0" borderId="31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center" vertical="center" wrapText="1"/>
    </xf>
    <xf numFmtId="42" fontId="23" fillId="0" borderId="17" xfId="4" applyFont="1" applyBorder="1" applyAlignment="1">
      <alignment vertical="center" wrapText="1"/>
    </xf>
    <xf numFmtId="4" fontId="23" fillId="0" borderId="17" xfId="0" applyNumberFormat="1" applyFont="1" applyBorder="1" applyAlignment="1">
      <alignment horizontal="center" vertical="center" wrapText="1"/>
    </xf>
    <xf numFmtId="172" fontId="24" fillId="0" borderId="19" xfId="0" applyNumberFormat="1" applyFont="1" applyBorder="1" applyAlignment="1">
      <alignment horizontal="center" vertical="center" wrapText="1"/>
    </xf>
    <xf numFmtId="172" fontId="24" fillId="0" borderId="20" xfId="0" applyNumberFormat="1" applyFont="1" applyBorder="1" applyAlignment="1">
      <alignment horizontal="center" vertical="center" wrapText="1"/>
    </xf>
    <xf numFmtId="172" fontId="24" fillId="0" borderId="21" xfId="0" applyNumberFormat="1" applyFont="1" applyBorder="1" applyAlignment="1">
      <alignment horizontal="center" vertical="center" wrapText="1"/>
    </xf>
    <xf numFmtId="173" fontId="27" fillId="0" borderId="24" xfId="0" applyNumberFormat="1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173" fontId="26" fillId="0" borderId="19" xfId="0" applyNumberFormat="1" applyFont="1" applyBorder="1" applyAlignment="1">
      <alignment horizontal="center" vertical="center" wrapText="1"/>
    </xf>
    <xf numFmtId="173" fontId="26" fillId="0" borderId="20" xfId="0" applyNumberFormat="1" applyFont="1" applyBorder="1" applyAlignment="1">
      <alignment horizontal="center" vertical="center" wrapText="1"/>
    </xf>
    <xf numFmtId="173" fontId="26" fillId="0" borderId="21" xfId="0" applyNumberFormat="1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3" fontId="23" fillId="0" borderId="29" xfId="0" applyNumberFormat="1" applyFont="1" applyBorder="1" applyAlignment="1">
      <alignment vertical="center" wrapText="1"/>
    </xf>
    <xf numFmtId="3" fontId="23" fillId="0" borderId="32" xfId="0" applyNumberFormat="1" applyFont="1" applyBorder="1" applyAlignment="1">
      <alignment vertical="center" wrapText="1"/>
    </xf>
    <xf numFmtId="0" fontId="23" fillId="0" borderId="33" xfId="0" applyFont="1" applyBorder="1" applyAlignment="1">
      <alignment horizontal="left" vertical="center" wrapText="1"/>
    </xf>
    <xf numFmtId="0" fontId="23" fillId="0" borderId="34" xfId="0" applyFont="1" applyBorder="1" applyAlignment="1">
      <alignment horizontal="left" vertical="center" wrapText="1"/>
    </xf>
    <xf numFmtId="0" fontId="23" fillId="0" borderId="35" xfId="0" applyFont="1" applyBorder="1" applyAlignment="1">
      <alignment horizontal="center" vertical="center" wrapText="1"/>
    </xf>
    <xf numFmtId="42" fontId="23" fillId="0" borderId="35" xfId="4" applyFont="1" applyBorder="1" applyAlignment="1">
      <alignment vertical="center" wrapText="1"/>
    </xf>
    <xf numFmtId="4" fontId="23" fillId="0" borderId="35" xfId="0" applyNumberFormat="1" applyFont="1" applyBorder="1" applyAlignment="1">
      <alignment horizontal="center" vertical="center" wrapText="1"/>
    </xf>
    <xf numFmtId="3" fontId="23" fillId="0" borderId="36" xfId="0" applyNumberFormat="1" applyFont="1" applyBorder="1" applyAlignment="1">
      <alignment vertical="center" wrapText="1"/>
    </xf>
    <xf numFmtId="44" fontId="29" fillId="0" borderId="37" xfId="2" applyFont="1" applyBorder="1" applyAlignment="1">
      <alignment vertical="center" wrapText="1"/>
    </xf>
    <xf numFmtId="42" fontId="29" fillId="0" borderId="38" xfId="4" applyFont="1" applyBorder="1" applyAlignment="1">
      <alignment vertical="center" wrapText="1"/>
    </xf>
    <xf numFmtId="0" fontId="23" fillId="0" borderId="40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 wrapText="1"/>
    </xf>
    <xf numFmtId="4" fontId="23" fillId="0" borderId="17" xfId="0" applyNumberFormat="1" applyFont="1" applyBorder="1" applyAlignment="1">
      <alignment vertical="center" wrapText="1"/>
    </xf>
    <xf numFmtId="3" fontId="23" fillId="0" borderId="17" xfId="0" applyNumberFormat="1" applyFont="1" applyBorder="1" applyAlignment="1">
      <alignment vertical="center" wrapText="1"/>
    </xf>
    <xf numFmtId="0" fontId="23" fillId="0" borderId="44" xfId="0" applyFont="1" applyBorder="1" applyAlignment="1">
      <alignment horizontal="left" vertical="center" wrapText="1"/>
    </xf>
    <xf numFmtId="4" fontId="23" fillId="0" borderId="45" xfId="0" applyNumberFormat="1" applyFont="1" applyBorder="1" applyAlignment="1">
      <alignment vertical="center" wrapText="1"/>
    </xf>
    <xf numFmtId="3" fontId="23" fillId="0" borderId="45" xfId="0" applyNumberFormat="1" applyFont="1" applyBorder="1" applyAlignment="1">
      <alignment vertical="center" wrapText="1"/>
    </xf>
    <xf numFmtId="0" fontId="23" fillId="0" borderId="48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42" fontId="23" fillId="0" borderId="50" xfId="4" applyFont="1" applyBorder="1" applyAlignment="1">
      <alignment horizontal="center" vertical="center"/>
    </xf>
    <xf numFmtId="42" fontId="23" fillId="0" borderId="31" xfId="4" applyFont="1" applyBorder="1" applyAlignment="1">
      <alignment horizontal="center" vertical="center"/>
    </xf>
    <xf numFmtId="4" fontId="23" fillId="0" borderId="50" xfId="0" applyNumberFormat="1" applyFont="1" applyBorder="1" applyAlignment="1">
      <alignment horizontal="center" vertical="center"/>
    </xf>
    <xf numFmtId="4" fontId="23" fillId="0" borderId="31" xfId="0" applyNumberFormat="1" applyFont="1" applyBorder="1" applyAlignment="1">
      <alignment horizontal="center" vertical="center"/>
    </xf>
    <xf numFmtId="42" fontId="23" fillId="0" borderId="17" xfId="4" applyFont="1" applyBorder="1" applyAlignment="1">
      <alignment vertical="center"/>
    </xf>
    <xf numFmtId="3" fontId="23" fillId="0" borderId="45" xfId="0" applyNumberFormat="1" applyFont="1" applyBorder="1" applyAlignment="1">
      <alignment vertical="center"/>
    </xf>
    <xf numFmtId="4" fontId="23" fillId="0" borderId="45" xfId="0" applyNumberFormat="1" applyFont="1" applyBorder="1" applyAlignment="1">
      <alignment vertical="center"/>
    </xf>
    <xf numFmtId="42" fontId="29" fillId="0" borderId="37" xfId="4" applyFont="1" applyBorder="1" applyAlignment="1">
      <alignment vertical="center"/>
    </xf>
    <xf numFmtId="0" fontId="25" fillId="0" borderId="22" xfId="0" applyFont="1" applyBorder="1" applyAlignment="1">
      <alignment vertical="center" wrapText="1"/>
    </xf>
    <xf numFmtId="0" fontId="25" fillId="0" borderId="0" xfId="0" applyFont="1" applyAlignment="1">
      <alignment vertical="center" wrapText="1"/>
    </xf>
    <xf numFmtId="173" fontId="25" fillId="0" borderId="0" xfId="0" applyNumberFormat="1" applyFont="1" applyAlignment="1">
      <alignment vertical="center" wrapText="1"/>
    </xf>
    <xf numFmtId="0" fontId="25" fillId="0" borderId="23" xfId="0" applyFont="1" applyBorder="1" applyAlignment="1">
      <alignment vertical="center" wrapText="1"/>
    </xf>
    <xf numFmtId="0" fontId="28" fillId="0" borderId="22" xfId="0" applyFont="1" applyBorder="1" applyAlignment="1">
      <alignment vertical="center" wrapText="1"/>
    </xf>
    <xf numFmtId="0" fontId="23" fillId="0" borderId="0" xfId="0" applyFont="1" applyAlignment="1">
      <alignment vertical="center" wrapText="1"/>
    </xf>
    <xf numFmtId="3" fontId="23" fillId="0" borderId="23" xfId="0" applyNumberFormat="1" applyFont="1" applyBorder="1" applyAlignment="1">
      <alignment vertical="center" wrapText="1"/>
    </xf>
    <xf numFmtId="0" fontId="23" fillId="0" borderId="22" xfId="0" applyFont="1" applyBorder="1" applyAlignment="1">
      <alignment vertical="center" wrapText="1"/>
    </xf>
    <xf numFmtId="0" fontId="29" fillId="0" borderId="0" xfId="0" applyFont="1" applyAlignment="1">
      <alignment horizontal="center" vertical="center" wrapText="1"/>
    </xf>
    <xf numFmtId="0" fontId="23" fillId="0" borderId="39" xfId="0" applyFont="1" applyBorder="1" applyAlignment="1">
      <alignment horizontal="center" vertical="center" wrapText="1"/>
    </xf>
    <xf numFmtId="3" fontId="23" fillId="0" borderId="42" xfId="0" applyNumberFormat="1" applyFont="1" applyBorder="1" applyAlignment="1">
      <alignment vertical="center" wrapText="1"/>
    </xf>
    <xf numFmtId="3" fontId="23" fillId="0" borderId="51" xfId="0" applyNumberFormat="1" applyFont="1" applyBorder="1" applyAlignment="1">
      <alignment vertical="center" wrapText="1"/>
    </xf>
    <xf numFmtId="0" fontId="23" fillId="0" borderId="43" xfId="0" applyFont="1" applyBorder="1" applyAlignment="1">
      <alignment horizontal="left" vertical="center" wrapText="1"/>
    </xf>
    <xf numFmtId="3" fontId="23" fillId="0" borderId="46" xfId="0" applyNumberFormat="1" applyFont="1" applyBorder="1" applyAlignment="1">
      <alignment vertical="center" wrapText="1"/>
    </xf>
    <xf numFmtId="0" fontId="28" fillId="0" borderId="22" xfId="0" applyFont="1" applyBorder="1" applyAlignment="1">
      <alignment vertical="center"/>
    </xf>
    <xf numFmtId="0" fontId="23" fillId="0" borderId="0" xfId="0" applyFont="1" applyAlignment="1">
      <alignment vertical="center"/>
    </xf>
    <xf numFmtId="3" fontId="23" fillId="0" borderId="23" xfId="0" applyNumberFormat="1" applyFont="1" applyBorder="1" applyAlignment="1">
      <alignment vertical="center"/>
    </xf>
    <xf numFmtId="0" fontId="23" fillId="0" borderId="47" xfId="0" applyFont="1" applyBorder="1" applyAlignment="1">
      <alignment horizontal="center" vertical="center"/>
    </xf>
    <xf numFmtId="3" fontId="23" fillId="0" borderId="42" xfId="0" applyNumberFormat="1" applyFont="1" applyBorder="1" applyAlignment="1">
      <alignment vertical="center"/>
    </xf>
    <xf numFmtId="0" fontId="23" fillId="0" borderId="49" xfId="0" applyFont="1" applyBorder="1" applyAlignment="1">
      <alignment vertical="center"/>
    </xf>
    <xf numFmtId="3" fontId="23" fillId="0" borderId="32" xfId="0" applyNumberFormat="1" applyFont="1" applyBorder="1" applyAlignment="1">
      <alignment vertical="center"/>
    </xf>
    <xf numFmtId="0" fontId="23" fillId="0" borderId="53" xfId="0" applyFont="1" applyBorder="1" applyAlignment="1">
      <alignment vertical="center"/>
    </xf>
    <xf numFmtId="3" fontId="23" fillId="0" borderId="46" xfId="0" applyNumberFormat="1" applyFont="1" applyBorder="1" applyAlignment="1">
      <alignment vertical="center"/>
    </xf>
    <xf numFmtId="0" fontId="23" fillId="0" borderId="22" xfId="0" applyFont="1" applyBorder="1" applyAlignment="1">
      <alignment vertical="center"/>
    </xf>
    <xf numFmtId="0" fontId="29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3" fillId="0" borderId="19" xfId="0" applyFont="1" applyBorder="1" applyAlignment="1">
      <alignment vertical="center" wrapText="1"/>
    </xf>
    <xf numFmtId="0" fontId="23" fillId="0" borderId="20" xfId="0" applyFont="1" applyBorder="1" applyAlignment="1">
      <alignment vertical="center" wrapText="1"/>
    </xf>
    <xf numFmtId="0" fontId="29" fillId="0" borderId="20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 wrapText="1"/>
    </xf>
    <xf numFmtId="2" fontId="27" fillId="0" borderId="25" xfId="0" applyNumberFormat="1" applyFont="1" applyBorder="1" applyAlignment="1">
      <alignment horizontal="center" vertical="center" wrapText="1"/>
    </xf>
    <xf numFmtId="0" fontId="23" fillId="0" borderId="31" xfId="0" applyFont="1" applyBorder="1" applyAlignment="1">
      <alignment horizontal="left" vertical="center"/>
    </xf>
    <xf numFmtId="4" fontId="23" fillId="0" borderId="17" xfId="0" applyNumberFormat="1" applyFont="1" applyBorder="1" applyAlignment="1">
      <alignment horizontal="center" vertical="center"/>
    </xf>
    <xf numFmtId="42" fontId="30" fillId="0" borderId="37" xfId="4" applyFont="1" applyFill="1" applyBorder="1" applyAlignment="1">
      <alignment horizontal="center" vertical="center" wrapText="1"/>
    </xf>
    <xf numFmtId="3" fontId="23" fillId="0" borderId="52" xfId="0" applyNumberFormat="1" applyFont="1" applyBorder="1" applyAlignment="1">
      <alignment vertical="center" wrapText="1"/>
    </xf>
    <xf numFmtId="0" fontId="23" fillId="0" borderId="49" xfId="0" applyFont="1" applyBorder="1" applyAlignment="1">
      <alignment horizontal="center" vertical="center"/>
    </xf>
    <xf numFmtId="44" fontId="29" fillId="0" borderId="38" xfId="2" applyFont="1" applyBorder="1" applyAlignment="1">
      <alignment vertical="center" wrapText="1"/>
    </xf>
    <xf numFmtId="173" fontId="14" fillId="0" borderId="24" xfId="0" applyNumberFormat="1" applyFont="1" applyBorder="1" applyAlignment="1">
      <alignment horizontal="center" vertical="center" wrapText="1"/>
    </xf>
    <xf numFmtId="2" fontId="14" fillId="0" borderId="25" xfId="0" applyNumberFormat="1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3" fontId="15" fillId="0" borderId="29" xfId="0" applyNumberFormat="1" applyFont="1" applyBorder="1" applyAlignment="1">
      <alignment vertical="center" wrapText="1"/>
    </xf>
    <xf numFmtId="0" fontId="15" fillId="0" borderId="31" xfId="0" applyFont="1" applyBorder="1" applyAlignment="1">
      <alignment horizontal="left" vertical="center" wrapText="1"/>
    </xf>
    <xf numFmtId="42" fontId="15" fillId="0" borderId="17" xfId="4" applyFont="1" applyBorder="1" applyAlignment="1">
      <alignment vertical="center" wrapText="1"/>
    </xf>
    <xf numFmtId="4" fontId="15" fillId="0" borderId="17" xfId="0" applyNumberFormat="1" applyFont="1" applyBorder="1" applyAlignment="1">
      <alignment horizontal="center" vertical="center" wrapText="1"/>
    </xf>
    <xf numFmtId="3" fontId="15" fillId="0" borderId="32" xfId="0" applyNumberFormat="1" applyFont="1" applyBorder="1" applyAlignment="1">
      <alignment vertical="center" wrapText="1"/>
    </xf>
    <xf numFmtId="0" fontId="15" fillId="0" borderId="33" xfId="0" applyFont="1" applyBorder="1" applyAlignment="1">
      <alignment horizontal="left" vertical="center" wrapText="1"/>
    </xf>
    <xf numFmtId="0" fontId="15" fillId="0" borderId="34" xfId="0" applyFont="1" applyBorder="1" applyAlignment="1">
      <alignment horizontal="left" vertical="center" wrapText="1"/>
    </xf>
    <xf numFmtId="0" fontId="15" fillId="0" borderId="35" xfId="0" applyFont="1" applyBorder="1" applyAlignment="1">
      <alignment horizontal="center" vertical="center" wrapText="1"/>
    </xf>
    <xf numFmtId="42" fontId="15" fillId="0" borderId="35" xfId="4" applyFont="1" applyBorder="1" applyAlignment="1">
      <alignment vertical="center" wrapText="1"/>
    </xf>
    <xf numFmtId="4" fontId="15" fillId="0" borderId="35" xfId="0" applyNumberFormat="1" applyFont="1" applyBorder="1" applyAlignment="1">
      <alignment horizontal="center" vertical="center" wrapText="1"/>
    </xf>
    <xf numFmtId="3" fontId="15" fillId="0" borderId="36" xfId="0" applyNumberFormat="1" applyFont="1" applyBorder="1" applyAlignment="1">
      <alignment vertical="center" wrapText="1"/>
    </xf>
    <xf numFmtId="44" fontId="16" fillId="0" borderId="37" xfId="2" applyFont="1" applyBorder="1" applyAlignment="1">
      <alignment vertical="center" wrapText="1"/>
    </xf>
    <xf numFmtId="3" fontId="15" fillId="0" borderId="60" xfId="0" applyNumberFormat="1" applyFont="1" applyBorder="1" applyAlignment="1">
      <alignment vertical="center" wrapText="1"/>
    </xf>
    <xf numFmtId="42" fontId="16" fillId="0" borderId="38" xfId="4" applyFont="1" applyBorder="1" applyAlignment="1">
      <alignment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4" fontId="15" fillId="0" borderId="17" xfId="0" applyNumberFormat="1" applyFont="1" applyBorder="1" applyAlignment="1">
      <alignment vertical="center" wrapText="1"/>
    </xf>
    <xf numFmtId="3" fontId="15" fillId="0" borderId="17" xfId="0" applyNumberFormat="1" applyFont="1" applyBorder="1" applyAlignment="1">
      <alignment vertical="center" wrapText="1"/>
    </xf>
    <xf numFmtId="0" fontId="15" fillId="0" borderId="44" xfId="0" applyFont="1" applyBorder="1" applyAlignment="1">
      <alignment horizontal="left" vertical="center" wrapText="1"/>
    </xf>
    <xf numFmtId="4" fontId="15" fillId="0" borderId="45" xfId="0" applyNumberFormat="1" applyFont="1" applyBorder="1" applyAlignment="1">
      <alignment vertical="center" wrapText="1"/>
    </xf>
    <xf numFmtId="3" fontId="15" fillId="0" borderId="45" xfId="0" applyNumberFormat="1" applyFont="1" applyBorder="1" applyAlignment="1">
      <alignment vertical="center" wrapText="1"/>
    </xf>
    <xf numFmtId="42" fontId="17" fillId="0" borderId="37" xfId="4" applyFont="1" applyFill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42" fontId="15" fillId="0" borderId="50" xfId="4" applyFont="1" applyBorder="1" applyAlignment="1">
      <alignment horizontal="center" vertical="center"/>
    </xf>
    <xf numFmtId="42" fontId="15" fillId="0" borderId="31" xfId="4" applyFont="1" applyBorder="1" applyAlignment="1">
      <alignment horizontal="center" vertical="center"/>
    </xf>
    <xf numFmtId="4" fontId="15" fillId="0" borderId="50" xfId="0" applyNumberFormat="1" applyFont="1" applyBorder="1" applyAlignment="1">
      <alignment horizontal="center" vertical="center"/>
    </xf>
    <xf numFmtId="4" fontId="15" fillId="0" borderId="31" xfId="0" applyNumberFormat="1" applyFont="1" applyBorder="1" applyAlignment="1">
      <alignment horizontal="center" vertical="center"/>
    </xf>
    <xf numFmtId="42" fontId="15" fillId="0" borderId="17" xfId="4" applyFont="1" applyBorder="1" applyAlignment="1">
      <alignment vertical="center"/>
    </xf>
    <xf numFmtId="4" fontId="15" fillId="0" borderId="17" xfId="0" applyNumberFormat="1" applyFont="1" applyBorder="1" applyAlignment="1">
      <alignment vertical="center"/>
    </xf>
    <xf numFmtId="9" fontId="15" fillId="0" borderId="17" xfId="3" applyFont="1" applyBorder="1" applyAlignment="1">
      <alignment vertical="center"/>
    </xf>
    <xf numFmtId="171" fontId="15" fillId="0" borderId="17" xfId="4" applyNumberFormat="1" applyFont="1" applyBorder="1" applyAlignment="1">
      <alignment vertical="center"/>
    </xf>
    <xf numFmtId="3" fontId="15" fillId="0" borderId="45" xfId="0" applyNumberFormat="1" applyFont="1" applyBorder="1" applyAlignment="1">
      <alignment vertical="center"/>
    </xf>
    <xf numFmtId="4" fontId="15" fillId="0" borderId="45" xfId="0" applyNumberFormat="1" applyFont="1" applyBorder="1" applyAlignment="1">
      <alignment vertical="center"/>
    </xf>
    <xf numFmtId="42" fontId="16" fillId="0" borderId="37" xfId="4" applyFont="1" applyBorder="1" applyAlignment="1">
      <alignment vertical="center"/>
    </xf>
    <xf numFmtId="0" fontId="13" fillId="0" borderId="22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173" fontId="13" fillId="0" borderId="0" xfId="0" applyNumberFormat="1" applyFont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3" fontId="15" fillId="0" borderId="23" xfId="0" applyNumberFormat="1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3" fontId="15" fillId="0" borderId="42" xfId="0" applyNumberFormat="1" applyFont="1" applyBorder="1" applyAlignment="1">
      <alignment vertical="center" wrapText="1"/>
    </xf>
    <xf numFmtId="0" fontId="15" fillId="0" borderId="43" xfId="0" applyFont="1" applyBorder="1" applyAlignment="1">
      <alignment horizontal="left" vertical="center" wrapText="1"/>
    </xf>
    <xf numFmtId="3" fontId="15" fillId="0" borderId="46" xfId="0" applyNumberFormat="1" applyFont="1" applyBorder="1" applyAlignment="1">
      <alignment vertical="center" wrapText="1"/>
    </xf>
    <xf numFmtId="0" fontId="15" fillId="0" borderId="47" xfId="0" applyFont="1" applyBorder="1" applyAlignment="1">
      <alignment horizontal="center" vertical="center"/>
    </xf>
    <xf numFmtId="3" fontId="15" fillId="0" borderId="42" xfId="0" applyNumberFormat="1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3" fontId="15" fillId="0" borderId="32" xfId="0" applyNumberFormat="1" applyFont="1" applyBorder="1" applyAlignment="1">
      <alignment vertical="center"/>
    </xf>
    <xf numFmtId="0" fontId="15" fillId="0" borderId="49" xfId="0" applyFont="1" applyBorder="1" applyAlignment="1">
      <alignment vertical="center" wrapText="1"/>
    </xf>
    <xf numFmtId="0" fontId="15" fillId="0" borderId="53" xfId="0" applyFont="1" applyBorder="1" applyAlignment="1">
      <alignment vertical="center"/>
    </xf>
    <xf numFmtId="3" fontId="15" fillId="0" borderId="46" xfId="0" applyNumberFormat="1" applyFont="1" applyBorder="1" applyAlignment="1">
      <alignment vertical="center"/>
    </xf>
    <xf numFmtId="0" fontId="15" fillId="0" borderId="0" xfId="0" applyFont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16" fillId="0" borderId="20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 wrapText="1"/>
    </xf>
    <xf numFmtId="3" fontId="15" fillId="0" borderId="51" xfId="0" applyNumberFormat="1" applyFont="1" applyBorder="1" applyAlignment="1">
      <alignment vertical="center" wrapText="1"/>
    </xf>
    <xf numFmtId="44" fontId="3" fillId="4" borderId="1" xfId="2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/>
    </xf>
    <xf numFmtId="0" fontId="15" fillId="0" borderId="31" xfId="0" applyFont="1" applyBorder="1" applyAlignment="1">
      <alignment horizontal="left" vertical="center"/>
    </xf>
    <xf numFmtId="0" fontId="15" fillId="0" borderId="17" xfId="0" applyFont="1" applyBorder="1" applyAlignment="1">
      <alignment horizontal="center" vertical="center"/>
    </xf>
    <xf numFmtId="3" fontId="15" fillId="0" borderId="52" xfId="0" applyNumberFormat="1" applyFont="1" applyBorder="1" applyAlignment="1">
      <alignment vertical="center" wrapText="1"/>
    </xf>
    <xf numFmtId="3" fontId="23" fillId="0" borderId="60" xfId="0" applyNumberFormat="1" applyFont="1" applyBorder="1" applyAlignment="1">
      <alignment vertical="center" wrapText="1"/>
    </xf>
    <xf numFmtId="42" fontId="23" fillId="0" borderId="35" xfId="4" applyFont="1" applyBorder="1" applyAlignment="1">
      <alignment vertical="center"/>
    </xf>
    <xf numFmtId="0" fontId="15" fillId="4" borderId="67" xfId="0" applyFont="1" applyFill="1" applyBorder="1" applyAlignment="1">
      <alignment horizontal="center" vertical="center" wrapText="1"/>
    </xf>
    <xf numFmtId="44" fontId="15" fillId="4" borderId="28" xfId="2" applyFont="1" applyFill="1" applyBorder="1" applyAlignment="1">
      <alignment horizontal="center" vertical="center" wrapText="1"/>
    </xf>
    <xf numFmtId="0" fontId="15" fillId="4" borderId="29" xfId="0" applyFont="1" applyFill="1" applyBorder="1" applyAlignment="1">
      <alignment horizontal="center" vertical="center" wrapText="1"/>
    </xf>
    <xf numFmtId="44" fontId="15" fillId="4" borderId="68" xfId="2" applyFont="1" applyFill="1" applyBorder="1" applyAlignment="1">
      <alignment horizontal="center" vertical="center" wrapText="1"/>
    </xf>
    <xf numFmtId="44" fontId="15" fillId="4" borderId="69" xfId="2" applyFont="1" applyFill="1" applyBorder="1" applyAlignment="1">
      <alignment horizontal="center" vertical="center" wrapText="1"/>
    </xf>
    <xf numFmtId="0" fontId="15" fillId="4" borderId="61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left" vertical="center" wrapText="1"/>
    </xf>
    <xf numFmtId="172" fontId="12" fillId="4" borderId="19" xfId="0" applyNumberFormat="1" applyFont="1" applyFill="1" applyBorder="1" applyAlignment="1">
      <alignment horizontal="center" vertical="center" wrapText="1"/>
    </xf>
    <xf numFmtId="172" fontId="12" fillId="4" borderId="20" xfId="0" applyNumberFormat="1" applyFont="1" applyFill="1" applyBorder="1" applyAlignment="1">
      <alignment horizontal="center" vertical="center" wrapText="1"/>
    </xf>
    <xf numFmtId="172" fontId="12" fillId="4" borderId="21" xfId="0" applyNumberFormat="1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left" vertical="center" wrapText="1"/>
    </xf>
    <xf numFmtId="173" fontId="10" fillId="0" borderId="19" xfId="0" applyNumberFormat="1" applyFont="1" applyBorder="1" applyAlignment="1">
      <alignment horizontal="center" vertical="center" wrapText="1"/>
    </xf>
    <xf numFmtId="173" fontId="10" fillId="0" borderId="20" xfId="0" applyNumberFormat="1" applyFont="1" applyBorder="1" applyAlignment="1">
      <alignment horizontal="center" vertical="center" wrapText="1"/>
    </xf>
    <xf numFmtId="173" fontId="10" fillId="0" borderId="21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vertical="center"/>
    </xf>
    <xf numFmtId="0" fontId="15" fillId="0" borderId="0" xfId="0" applyFont="1" applyAlignment="1">
      <alignment vertical="center"/>
    </xf>
    <xf numFmtId="3" fontId="15" fillId="0" borderId="23" xfId="0" applyNumberFormat="1" applyFont="1" applyBorder="1" applyAlignment="1">
      <alignment vertical="center"/>
    </xf>
    <xf numFmtId="0" fontId="15" fillId="0" borderId="49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3" fontId="23" fillId="0" borderId="29" xfId="0" applyNumberFormat="1" applyFont="1" applyBorder="1" applyAlignment="1">
      <alignment vertical="center"/>
    </xf>
    <xf numFmtId="3" fontId="23" fillId="0" borderId="35" xfId="0" applyNumberFormat="1" applyFont="1" applyBorder="1" applyAlignment="1">
      <alignment vertical="center"/>
    </xf>
    <xf numFmtId="3" fontId="23" fillId="0" borderId="36" xfId="0" applyNumberFormat="1" applyFont="1" applyBorder="1" applyAlignment="1">
      <alignment vertical="center"/>
    </xf>
    <xf numFmtId="0" fontId="23" fillId="0" borderId="67" xfId="0" applyFont="1" applyBorder="1" applyAlignment="1">
      <alignment horizontal="center" vertical="center"/>
    </xf>
    <xf numFmtId="0" fontId="23" fillId="0" borderId="70" xfId="0" applyFont="1" applyBorder="1" applyAlignment="1">
      <alignment horizontal="center" vertical="center"/>
    </xf>
    <xf numFmtId="0" fontId="23" fillId="0" borderId="71" xfId="0" applyFont="1" applyBorder="1" applyAlignment="1">
      <alignment vertical="center"/>
    </xf>
    <xf numFmtId="4" fontId="23" fillId="0" borderId="72" xfId="0" applyNumberFormat="1" applyFont="1" applyBorder="1" applyAlignment="1">
      <alignment horizontal="center" vertical="center"/>
    </xf>
    <xf numFmtId="4" fontId="23" fillId="0" borderId="34" xfId="0" applyNumberFormat="1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 wrapText="1"/>
    </xf>
    <xf numFmtId="4" fontId="15" fillId="0" borderId="73" xfId="0" applyNumberFormat="1" applyFont="1" applyBorder="1" applyAlignment="1">
      <alignment horizontal="center" vertical="center"/>
    </xf>
    <xf numFmtId="4" fontId="15" fillId="0" borderId="44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3" fontId="15" fillId="0" borderId="8" xfId="0" applyNumberFormat="1" applyFont="1" applyBorder="1" applyAlignment="1">
      <alignment vertical="center" wrapText="1"/>
    </xf>
    <xf numFmtId="44" fontId="3" fillId="2" borderId="1" xfId="2" applyFont="1" applyFill="1" applyBorder="1" applyAlignment="1">
      <alignment horizontal="center" vertical="center" wrapText="1"/>
    </xf>
    <xf numFmtId="164" fontId="2" fillId="0" borderId="1" xfId="5" applyFont="1" applyFill="1" applyBorder="1" applyAlignment="1" applyProtection="1">
      <alignment horizontal="right" vertical="center"/>
      <protection locked="0"/>
    </xf>
    <xf numFmtId="0" fontId="3" fillId="0" borderId="1" xfId="13" applyFont="1" applyBorder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44" fontId="0" fillId="0" borderId="0" xfId="2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2" fillId="4" borderId="1" xfId="12" applyFont="1" applyFill="1" applyBorder="1" applyAlignment="1">
      <alignment vertical="center"/>
    </xf>
    <xf numFmtId="165" fontId="2" fillId="4" borderId="1" xfId="11" applyFont="1" applyFill="1" applyBorder="1" applyAlignment="1">
      <alignment vertical="center"/>
    </xf>
    <xf numFmtId="0" fontId="3" fillId="4" borderId="1" xfId="12" applyFont="1" applyFill="1" applyBorder="1" applyAlignment="1">
      <alignment vertical="center"/>
    </xf>
    <xf numFmtId="43" fontId="3" fillId="4" borderId="1" xfId="1" applyFont="1" applyFill="1" applyBorder="1" applyAlignment="1">
      <alignment vertical="center"/>
    </xf>
    <xf numFmtId="10" fontId="3" fillId="4" borderId="1" xfId="8" applyNumberFormat="1" applyFont="1" applyFill="1" applyBorder="1" applyAlignment="1">
      <alignment vertical="center"/>
    </xf>
    <xf numFmtId="0" fontId="2" fillId="4" borderId="1" xfId="12" applyFont="1" applyFill="1" applyBorder="1" applyAlignment="1">
      <alignment horizontal="center" vertical="center"/>
    </xf>
    <xf numFmtId="164" fontId="3" fillId="0" borderId="1" xfId="6" applyFont="1" applyFill="1" applyBorder="1" applyAlignment="1">
      <alignment vertical="center"/>
    </xf>
    <xf numFmtId="164" fontId="3" fillId="0" borderId="1" xfId="6" applyFont="1" applyFill="1" applyBorder="1" applyAlignment="1">
      <alignment horizontal="right" vertical="center"/>
    </xf>
    <xf numFmtId="2" fontId="3" fillId="0" borderId="1" xfId="6" applyNumberFormat="1" applyFont="1" applyFill="1" applyBorder="1" applyAlignment="1">
      <alignment horizontal="right" vertical="center"/>
    </xf>
    <xf numFmtId="164" fontId="3" fillId="4" borderId="0" xfId="10" applyFont="1" applyFill="1" applyAlignment="1">
      <alignment horizontal="right" vertical="center"/>
    </xf>
    <xf numFmtId="0" fontId="2" fillId="4" borderId="0" xfId="14" applyFont="1" applyFill="1" applyAlignment="1">
      <alignment horizontal="center" vertical="center"/>
    </xf>
    <xf numFmtId="164" fontId="2" fillId="4" borderId="0" xfId="5" applyFont="1" applyFill="1" applyAlignment="1">
      <alignment vertical="center"/>
    </xf>
    <xf numFmtId="164" fontId="3" fillId="4" borderId="0" xfId="10" applyFont="1" applyFill="1" applyAlignment="1">
      <alignment horizontal="left" vertical="center"/>
    </xf>
    <xf numFmtId="0" fontId="0" fillId="0" borderId="11" xfId="0" applyBorder="1" applyAlignment="1">
      <alignment vertical="center"/>
    </xf>
    <xf numFmtId="44" fontId="0" fillId="0" borderId="12" xfId="2" applyFont="1" applyBorder="1" applyAlignment="1">
      <alignment vertical="center"/>
    </xf>
    <xf numFmtId="44" fontId="0" fillId="0" borderId="13" xfId="2" applyFont="1" applyBorder="1" applyAlignment="1">
      <alignment vertical="center"/>
    </xf>
    <xf numFmtId="0" fontId="0" fillId="0" borderId="4" xfId="0" applyBorder="1" applyAlignment="1">
      <alignment vertical="center"/>
    </xf>
    <xf numFmtId="44" fontId="0" fillId="0" borderId="1" xfId="2" applyFont="1" applyBorder="1" applyAlignment="1">
      <alignment vertical="center"/>
    </xf>
    <xf numFmtId="44" fontId="0" fillId="0" borderId="9" xfId="2" applyFont="1" applyBorder="1" applyAlignment="1">
      <alignment vertical="center"/>
    </xf>
    <xf numFmtId="0" fontId="0" fillId="0" borderId="6" xfId="0" applyBorder="1" applyAlignment="1">
      <alignment vertical="center"/>
    </xf>
    <xf numFmtId="44" fontId="0" fillId="0" borderId="7" xfId="2" applyFont="1" applyBorder="1" applyAlignment="1">
      <alignment vertical="center"/>
    </xf>
    <xf numFmtId="44" fontId="0" fillId="0" borderId="10" xfId="2" applyFont="1" applyBorder="1" applyAlignment="1">
      <alignment vertical="center"/>
    </xf>
    <xf numFmtId="0" fontId="0" fillId="0" borderId="63" xfId="0" applyBorder="1" applyAlignment="1">
      <alignment vertical="center" wrapText="1"/>
    </xf>
    <xf numFmtId="44" fontId="0" fillId="0" borderId="65" xfId="2" applyFont="1" applyBorder="1" applyAlignment="1">
      <alignment vertical="center"/>
    </xf>
    <xf numFmtId="44" fontId="0" fillId="0" borderId="65" xfId="0" applyNumberFormat="1" applyBorder="1" applyAlignment="1">
      <alignment vertical="center"/>
    </xf>
    <xf numFmtId="44" fontId="0" fillId="0" borderId="0" xfId="2" applyFont="1" applyAlignment="1">
      <alignment horizontal="center" vertical="center"/>
    </xf>
    <xf numFmtId="44" fontId="2" fillId="3" borderId="1" xfId="2" applyFont="1" applyFill="1" applyBorder="1" applyAlignment="1">
      <alignment horizontal="center" vertical="center"/>
    </xf>
    <xf numFmtId="44" fontId="2" fillId="4" borderId="1" xfId="2" applyFont="1" applyFill="1" applyBorder="1" applyAlignment="1">
      <alignment horizontal="center" vertical="center" wrapText="1"/>
    </xf>
    <xf numFmtId="44" fontId="3" fillId="0" borderId="1" xfId="2" applyFont="1" applyFill="1" applyBorder="1" applyAlignment="1">
      <alignment horizontal="center" vertical="center"/>
    </xf>
    <xf numFmtId="44" fontId="3" fillId="4" borderId="1" xfId="2" applyFont="1" applyFill="1" applyBorder="1" applyAlignment="1">
      <alignment horizontal="center" vertical="center"/>
    </xf>
    <xf numFmtId="44" fontId="3" fillId="4" borderId="1" xfId="2" applyFont="1" applyFill="1" applyBorder="1" applyAlignment="1">
      <alignment vertical="center"/>
    </xf>
    <xf numFmtId="44" fontId="3" fillId="4" borderId="1" xfId="2" applyFont="1" applyFill="1" applyBorder="1" applyAlignment="1" applyProtection="1">
      <alignment horizontal="center" vertical="center"/>
    </xf>
    <xf numFmtId="2" fontId="3" fillId="4" borderId="1" xfId="8" applyNumberFormat="1" applyFont="1" applyFill="1" applyBorder="1" applyAlignment="1" applyProtection="1">
      <alignment horizontal="center" vertical="center"/>
    </xf>
    <xf numFmtId="10" fontId="3" fillId="0" borderId="1" xfId="19" applyNumberFormat="1" applyFont="1" applyFill="1" applyBorder="1" applyAlignment="1" applyProtection="1">
      <alignment horizontal="center" vertical="center"/>
    </xf>
    <xf numFmtId="10" fontId="3" fillId="4" borderId="1" xfId="19" applyNumberFormat="1" applyFont="1" applyFill="1" applyBorder="1" applyAlignment="1" applyProtection="1">
      <alignment horizontal="center" vertical="center"/>
    </xf>
    <xf numFmtId="164" fontId="2" fillId="3" borderId="1" xfId="10" applyFont="1" applyFill="1" applyBorder="1" applyAlignment="1">
      <alignment horizontal="right" vertical="center"/>
    </xf>
    <xf numFmtId="0" fontId="2" fillId="3" borderId="1" xfId="14" applyFont="1" applyFill="1" applyBorder="1" applyAlignment="1">
      <alignment horizontal="center" vertical="center"/>
    </xf>
    <xf numFmtId="0" fontId="2" fillId="0" borderId="1" xfId="13" applyFont="1" applyBorder="1" applyAlignment="1" applyProtection="1">
      <alignment horizontal="center" vertical="center"/>
      <protection locked="0"/>
    </xf>
    <xf numFmtId="0" fontId="2" fillId="0" borderId="1" xfId="17" applyFont="1" applyBorder="1" applyAlignment="1">
      <alignment horizontal="center" vertical="center" wrapText="1"/>
    </xf>
    <xf numFmtId="170" fontId="2" fillId="0" borderId="1" xfId="14" applyNumberFormat="1" applyFont="1" applyBorder="1" applyAlignment="1">
      <alignment horizontal="center" vertical="center"/>
    </xf>
    <xf numFmtId="2" fontId="2" fillId="0" borderId="1" xfId="14" applyNumberFormat="1" applyFont="1" applyBorder="1" applyAlignment="1">
      <alignment horizontal="center" vertical="center"/>
    </xf>
    <xf numFmtId="2" fontId="2" fillId="0" borderId="1" xfId="17" applyNumberFormat="1" applyFont="1" applyBorder="1" applyAlignment="1">
      <alignment horizontal="center" vertical="center"/>
    </xf>
    <xf numFmtId="2" fontId="2" fillId="0" borderId="1" xfId="17" applyNumberFormat="1" applyFont="1" applyBorder="1" applyAlignment="1">
      <alignment horizontal="center" vertical="center" wrapText="1"/>
    </xf>
    <xf numFmtId="164" fontId="2" fillId="0" borderId="1" xfId="5" applyFont="1" applyFill="1" applyBorder="1" applyAlignment="1">
      <alignment horizontal="center" vertical="center"/>
    </xf>
    <xf numFmtId="2" fontId="3" fillId="0" borderId="1" xfId="14" applyNumberFormat="1" applyBorder="1" applyAlignment="1">
      <alignment vertical="center"/>
    </xf>
    <xf numFmtId="0" fontId="3" fillId="0" borderId="0" xfId="14" applyAlignment="1">
      <alignment vertical="center"/>
    </xf>
    <xf numFmtId="2" fontId="3" fillId="0" borderId="1" xfId="14" applyNumberFormat="1" applyBorder="1" applyAlignment="1">
      <alignment horizontal="right" vertical="center"/>
    </xf>
    <xf numFmtId="0" fontId="3" fillId="0" borderId="1" xfId="14" applyBorder="1" applyAlignment="1">
      <alignment vertical="center"/>
    </xf>
    <xf numFmtId="0" fontId="3" fillId="0" borderId="0" xfId="14" applyAlignment="1">
      <alignment horizontal="center" vertical="center"/>
    </xf>
    <xf numFmtId="2" fontId="3" fillId="0" borderId="1" xfId="17" applyNumberFormat="1" applyFont="1" applyBorder="1" applyAlignment="1">
      <alignment horizontal="center" vertical="center"/>
    </xf>
    <xf numFmtId="164" fontId="2" fillId="6" borderId="1" xfId="5" applyFont="1" applyFill="1" applyBorder="1" applyAlignment="1" applyProtection="1">
      <alignment horizontal="center" vertical="center"/>
      <protection locked="0"/>
    </xf>
    <xf numFmtId="0" fontId="2" fillId="6" borderId="1" xfId="17" applyFont="1" applyFill="1" applyBorder="1" applyAlignment="1">
      <alignment horizontal="center" vertical="center" wrapText="1"/>
    </xf>
    <xf numFmtId="170" fontId="2" fillId="6" borderId="1" xfId="14" applyNumberFormat="1" applyFont="1" applyFill="1" applyBorder="1" applyAlignment="1">
      <alignment horizontal="center" vertical="center"/>
    </xf>
    <xf numFmtId="2" fontId="2" fillId="6" borderId="1" xfId="14" applyNumberFormat="1" applyFont="1" applyFill="1" applyBorder="1" applyAlignment="1">
      <alignment horizontal="right" vertical="center"/>
    </xf>
    <xf numFmtId="2" fontId="2" fillId="6" borderId="1" xfId="17" applyNumberFormat="1" applyFont="1" applyFill="1" applyBorder="1" applyAlignment="1">
      <alignment horizontal="right" vertical="center"/>
    </xf>
    <xf numFmtId="2" fontId="2" fillId="6" borderId="1" xfId="17" applyNumberFormat="1" applyFont="1" applyFill="1" applyBorder="1" applyAlignment="1">
      <alignment horizontal="right" vertical="center" wrapText="1"/>
    </xf>
    <xf numFmtId="2" fontId="2" fillId="6" borderId="1" xfId="19" applyNumberFormat="1" applyFont="1" applyFill="1" applyBorder="1" applyAlignment="1">
      <alignment horizontal="center" vertical="center"/>
    </xf>
    <xf numFmtId="164" fontId="2" fillId="6" borderId="1" xfId="5" applyFont="1" applyFill="1" applyBorder="1" applyAlignment="1">
      <alignment horizontal="center" vertical="center"/>
    </xf>
    <xf numFmtId="0" fontId="2" fillId="7" borderId="1" xfId="13" applyFont="1" applyFill="1" applyBorder="1" applyAlignment="1" applyProtection="1">
      <alignment horizontal="center" vertical="center"/>
      <protection locked="0"/>
    </xf>
    <xf numFmtId="0" fontId="2" fillId="7" borderId="1" xfId="13" applyFont="1" applyFill="1" applyBorder="1" applyAlignment="1" applyProtection="1">
      <alignment horizontal="justify" vertical="center" wrapText="1"/>
      <protection locked="0"/>
    </xf>
    <xf numFmtId="0" fontId="2" fillId="7" borderId="1" xfId="17" applyFont="1" applyFill="1" applyBorder="1" applyAlignment="1">
      <alignment horizontal="center" vertical="center" wrapText="1"/>
    </xf>
    <xf numFmtId="170" fontId="2" fillId="7" borderId="1" xfId="14" applyNumberFormat="1" applyFont="1" applyFill="1" applyBorder="1" applyAlignment="1">
      <alignment horizontal="center" vertical="center"/>
    </xf>
    <xf numFmtId="2" fontId="2" fillId="7" borderId="1" xfId="14" applyNumberFormat="1" applyFont="1" applyFill="1" applyBorder="1" applyAlignment="1">
      <alignment horizontal="center" vertical="center"/>
    </xf>
    <xf numFmtId="2" fontId="2" fillId="7" borderId="1" xfId="17" applyNumberFormat="1" applyFont="1" applyFill="1" applyBorder="1" applyAlignment="1">
      <alignment horizontal="center" vertical="center"/>
    </xf>
    <xf numFmtId="2" fontId="2" fillId="7" borderId="1" xfId="17" applyNumberFormat="1" applyFont="1" applyFill="1" applyBorder="1" applyAlignment="1">
      <alignment horizontal="center" vertical="center" wrapText="1"/>
    </xf>
    <xf numFmtId="2" fontId="2" fillId="7" borderId="1" xfId="19" applyNumberFormat="1" applyFont="1" applyFill="1" applyBorder="1" applyAlignment="1">
      <alignment horizontal="center" vertical="center"/>
    </xf>
    <xf numFmtId="164" fontId="2" fillId="7" borderId="1" xfId="5" applyFont="1" applyFill="1" applyBorder="1" applyAlignment="1">
      <alignment horizontal="center" vertical="center"/>
    </xf>
    <xf numFmtId="0" fontId="3" fillId="0" borderId="1" xfId="13" applyFont="1" applyBorder="1" applyAlignment="1" applyProtection="1">
      <alignment horizontal="justify" vertical="center" wrapText="1"/>
      <protection locked="0"/>
    </xf>
    <xf numFmtId="2" fontId="3" fillId="0" borderId="1" xfId="17" applyNumberFormat="1" applyFont="1" applyBorder="1" applyAlignment="1">
      <alignment horizontal="right" vertical="center"/>
    </xf>
    <xf numFmtId="2" fontId="3" fillId="0" borderId="1" xfId="19" applyNumberFormat="1" applyFont="1" applyFill="1" applyBorder="1" applyAlignment="1">
      <alignment horizontal="center" vertical="center"/>
    </xf>
    <xf numFmtId="16" fontId="15" fillId="0" borderId="17" xfId="0" applyNumberFormat="1" applyFont="1" applyBorder="1" applyAlignment="1">
      <alignment horizontal="center" vertical="center"/>
    </xf>
    <xf numFmtId="0" fontId="3" fillId="0" borderId="1" xfId="17" applyFont="1" applyBorder="1" applyAlignment="1">
      <alignment horizontal="center" vertical="center" wrapText="1"/>
    </xf>
    <xf numFmtId="170" fontId="3" fillId="0" borderId="1" xfId="14" applyNumberFormat="1" applyBorder="1" applyAlignment="1">
      <alignment horizontal="center" vertical="center"/>
    </xf>
    <xf numFmtId="2" fontId="3" fillId="0" borderId="1" xfId="14" applyNumberFormat="1" applyBorder="1" applyAlignment="1">
      <alignment horizontal="center" vertical="center"/>
    </xf>
    <xf numFmtId="0" fontId="3" fillId="0" borderId="1" xfId="13" applyFont="1" applyBorder="1" applyAlignment="1" applyProtection="1">
      <alignment horizontal="justify" vertical="center"/>
      <protection locked="0"/>
    </xf>
    <xf numFmtId="0" fontId="15" fillId="0" borderId="0" xfId="0" applyFont="1" applyAlignment="1">
      <alignment horizontal="left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44" fontId="6" fillId="0" borderId="1" xfId="2" applyFont="1" applyFill="1" applyBorder="1" applyAlignment="1">
      <alignment vertical="center" wrapText="1"/>
    </xf>
    <xf numFmtId="0" fontId="2" fillId="3" borderId="1" xfId="12" applyFont="1" applyFill="1" applyBorder="1" applyAlignment="1">
      <alignment horizontal="center" vertical="center" wrapText="1"/>
    </xf>
    <xf numFmtId="0" fontId="2" fillId="3" borderId="1" xfId="12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horizontal="center" vertical="center" wrapText="1"/>
    </xf>
    <xf numFmtId="164" fontId="2" fillId="6" borderId="1" xfId="5" applyFont="1" applyFill="1" applyBorder="1" applyAlignment="1" applyProtection="1">
      <alignment horizontal="center" vertical="center" wrapText="1"/>
      <protection locked="0"/>
    </xf>
    <xf numFmtId="2" fontId="3" fillId="0" borderId="1" xfId="6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left" vertical="center" wrapText="1"/>
    </xf>
    <xf numFmtId="42" fontId="23" fillId="0" borderId="0" xfId="4" applyFont="1" applyBorder="1" applyAlignment="1">
      <alignment vertical="center" wrapText="1"/>
    </xf>
    <xf numFmtId="4" fontId="23" fillId="0" borderId="0" xfId="0" applyNumberFormat="1" applyFont="1" applyAlignment="1">
      <alignment horizontal="center" vertical="center" wrapText="1"/>
    </xf>
    <xf numFmtId="3" fontId="15" fillId="4" borderId="74" xfId="0" applyNumberFormat="1" applyFont="1" applyFill="1" applyBorder="1" applyAlignment="1">
      <alignment vertical="center" wrapText="1"/>
    </xf>
    <xf numFmtId="0" fontId="15" fillId="4" borderId="57" xfId="0" applyFont="1" applyFill="1" applyBorder="1" applyAlignment="1">
      <alignment horizontal="left" vertical="center"/>
    </xf>
    <xf numFmtId="0" fontId="15" fillId="4" borderId="58" xfId="0" applyFont="1" applyFill="1" applyBorder="1" applyAlignment="1">
      <alignment horizontal="left" vertical="center"/>
    </xf>
    <xf numFmtId="0" fontId="15" fillId="4" borderId="16" xfId="0" applyFont="1" applyFill="1" applyBorder="1" applyAlignment="1">
      <alignment horizontal="center" vertical="center"/>
    </xf>
    <xf numFmtId="42" fontId="15" fillId="4" borderId="16" xfId="4" applyFont="1" applyFill="1" applyBorder="1" applyAlignment="1">
      <alignment vertical="center"/>
    </xf>
    <xf numFmtId="4" fontId="15" fillId="4" borderId="16" xfId="0" applyNumberFormat="1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left" vertical="center" wrapText="1"/>
    </xf>
    <xf numFmtId="0" fontId="15" fillId="4" borderId="20" xfId="0" applyFont="1" applyFill="1" applyBorder="1" applyAlignment="1">
      <alignment horizontal="left" vertical="center" wrapText="1"/>
    </xf>
    <xf numFmtId="42" fontId="15" fillId="4" borderId="20" xfId="4" applyFont="1" applyFill="1" applyBorder="1" applyAlignment="1">
      <alignment vertical="center" wrapText="1"/>
    </xf>
    <xf numFmtId="4" fontId="15" fillId="4" borderId="20" xfId="0" applyNumberFormat="1" applyFont="1" applyFill="1" applyBorder="1" applyAlignment="1">
      <alignment horizontal="center" vertical="center" wrapText="1"/>
    </xf>
    <xf numFmtId="0" fontId="15" fillId="4" borderId="33" xfId="0" applyFont="1" applyFill="1" applyBorder="1" applyAlignment="1">
      <alignment horizontal="left" vertical="center" wrapText="1"/>
    </xf>
    <xf numFmtId="174" fontId="15" fillId="4" borderId="35" xfId="4" applyNumberFormat="1" applyFont="1" applyFill="1" applyBorder="1" applyAlignment="1">
      <alignment vertical="center"/>
    </xf>
    <xf numFmtId="0" fontId="15" fillId="4" borderId="75" xfId="0" applyFont="1" applyFill="1" applyBorder="1" applyAlignment="1">
      <alignment horizontal="left" vertical="center" wrapText="1"/>
    </xf>
    <xf numFmtId="0" fontId="15" fillId="4" borderId="75" xfId="0" applyFont="1" applyFill="1" applyBorder="1" applyAlignment="1">
      <alignment horizontal="center" vertical="center" wrapText="1"/>
    </xf>
    <xf numFmtId="42" fontId="15" fillId="4" borderId="75" xfId="4" applyFont="1" applyFill="1" applyBorder="1" applyAlignment="1">
      <alignment vertical="center" wrapText="1"/>
    </xf>
    <xf numFmtId="4" fontId="15" fillId="4" borderId="75" xfId="0" applyNumberFormat="1" applyFont="1" applyFill="1" applyBorder="1" applyAlignment="1">
      <alignment horizontal="center" vertical="center" wrapText="1"/>
    </xf>
    <xf numFmtId="0" fontId="15" fillId="4" borderId="24" xfId="0" applyFont="1" applyFill="1" applyBorder="1" applyAlignment="1">
      <alignment horizontal="left" vertical="center" wrapText="1"/>
    </xf>
    <xf numFmtId="0" fontId="15" fillId="4" borderId="76" xfId="0" applyFont="1" applyFill="1" applyBorder="1" applyAlignment="1">
      <alignment horizontal="left" vertical="center" wrapText="1"/>
    </xf>
    <xf numFmtId="0" fontId="15" fillId="4" borderId="77" xfId="0" applyFont="1" applyFill="1" applyBorder="1" applyAlignment="1">
      <alignment horizontal="center" vertical="center" wrapText="1"/>
    </xf>
    <xf numFmtId="42" fontId="15" fillId="4" borderId="77" xfId="4" applyFont="1" applyFill="1" applyBorder="1" applyAlignment="1">
      <alignment vertical="center" wrapText="1"/>
    </xf>
    <xf numFmtId="4" fontId="15" fillId="4" borderId="77" xfId="0" applyNumberFormat="1" applyFont="1" applyFill="1" applyBorder="1" applyAlignment="1">
      <alignment horizontal="center" vertical="center" wrapText="1"/>
    </xf>
    <xf numFmtId="3" fontId="15" fillId="4" borderId="78" xfId="0" applyNumberFormat="1" applyFont="1" applyFill="1" applyBorder="1" applyAlignment="1">
      <alignment vertical="center" wrapText="1"/>
    </xf>
    <xf numFmtId="3" fontId="15" fillId="4" borderId="36" xfId="0" applyNumberFormat="1" applyFont="1" applyFill="1" applyBorder="1" applyAlignment="1">
      <alignment vertical="center" wrapText="1"/>
    </xf>
    <xf numFmtId="0" fontId="15" fillId="4" borderId="33" xfId="0" applyFont="1" applyFill="1" applyBorder="1" applyAlignment="1">
      <alignment horizontal="center" vertical="center" wrapText="1"/>
    </xf>
    <xf numFmtId="0" fontId="15" fillId="4" borderId="34" xfId="0" applyFont="1" applyFill="1" applyBorder="1" applyAlignment="1">
      <alignment horizontal="center" vertical="center" wrapText="1"/>
    </xf>
    <xf numFmtId="0" fontId="15" fillId="4" borderId="35" xfId="0" applyFont="1" applyFill="1" applyBorder="1" applyAlignment="1">
      <alignment horizontal="center" vertical="center" wrapText="1"/>
    </xf>
    <xf numFmtId="44" fontId="15" fillId="4" borderId="35" xfId="2" applyFont="1" applyFill="1" applyBorder="1" applyAlignment="1">
      <alignment horizontal="center" vertical="center" wrapText="1"/>
    </xf>
    <xf numFmtId="44" fontId="15" fillId="4" borderId="35" xfId="0" applyNumberFormat="1" applyFont="1" applyFill="1" applyBorder="1" applyAlignment="1">
      <alignment horizontal="center" vertical="center" wrapText="1"/>
    </xf>
    <xf numFmtId="0" fontId="15" fillId="4" borderId="75" xfId="0" applyFont="1" applyFill="1" applyBorder="1" applyAlignment="1">
      <alignment vertical="center" wrapText="1"/>
    </xf>
    <xf numFmtId="0" fontId="15" fillId="4" borderId="26" xfId="0" applyFont="1" applyFill="1" applyBorder="1" applyAlignment="1">
      <alignment vertical="center" wrapText="1"/>
    </xf>
    <xf numFmtId="0" fontId="15" fillId="0" borderId="57" xfId="0" applyFont="1" applyBorder="1" applyAlignment="1">
      <alignment horizontal="left" vertical="center" wrapText="1"/>
    </xf>
    <xf numFmtId="0" fontId="23" fillId="0" borderId="58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center" vertical="center" wrapText="1"/>
    </xf>
    <xf numFmtId="42" fontId="23" fillId="0" borderId="16" xfId="4" applyFont="1" applyBorder="1" applyAlignment="1">
      <alignment vertical="center" wrapText="1"/>
    </xf>
    <xf numFmtId="4" fontId="23" fillId="0" borderId="16" xfId="0" applyNumberFormat="1" applyFont="1" applyBorder="1" applyAlignment="1">
      <alignment horizontal="center" vertical="center" wrapText="1"/>
    </xf>
    <xf numFmtId="44" fontId="21" fillId="4" borderId="35" xfId="2" applyFont="1" applyFill="1" applyBorder="1" applyAlignment="1">
      <alignment horizontal="center" vertical="center" wrapText="1"/>
    </xf>
    <xf numFmtId="0" fontId="21" fillId="4" borderId="35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4" fontId="0" fillId="0" borderId="1" xfId="2" applyFont="1" applyFill="1" applyBorder="1" applyAlignment="1">
      <alignment vertical="center" wrapText="1"/>
    </xf>
    <xf numFmtId="0" fontId="9" fillId="0" borderId="79" xfId="0" applyFont="1" applyBorder="1" applyAlignment="1">
      <alignment horizontal="center" vertical="center"/>
    </xf>
    <xf numFmtId="0" fontId="9" fillId="4" borderId="80" xfId="0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4" borderId="14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center" wrapText="1"/>
    </xf>
    <xf numFmtId="2" fontId="9" fillId="0" borderId="4" xfId="0" applyNumberFormat="1" applyFont="1" applyBorder="1" applyAlignment="1">
      <alignment horizontal="center" vertical="center"/>
    </xf>
    <xf numFmtId="0" fontId="9" fillId="0" borderId="62" xfId="0" applyFont="1" applyBorder="1" applyAlignment="1">
      <alignment horizontal="center" vertical="center"/>
    </xf>
    <xf numFmtId="0" fontId="9" fillId="4" borderId="62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164" fontId="3" fillId="0" borderId="1" xfId="13" applyNumberFormat="1" applyFont="1" applyBorder="1" applyAlignment="1" applyProtection="1">
      <alignment horizontal="center" vertical="center"/>
      <protection locked="0"/>
    </xf>
    <xf numFmtId="2" fontId="2" fillId="0" borderId="1" xfId="19" applyNumberFormat="1" applyFont="1" applyFill="1" applyBorder="1" applyAlignment="1">
      <alignment horizontal="center" vertical="center"/>
    </xf>
    <xf numFmtId="2" fontId="3" fillId="0" borderId="1" xfId="17" applyNumberFormat="1" applyFont="1" applyBorder="1" applyAlignment="1">
      <alignment horizontal="center" vertical="center" wrapText="1"/>
    </xf>
    <xf numFmtId="164" fontId="3" fillId="0" borderId="1" xfId="5" applyFont="1" applyFill="1" applyBorder="1" applyAlignment="1">
      <alignment horizontal="center" vertical="center"/>
    </xf>
    <xf numFmtId="0" fontId="2" fillId="7" borderId="1" xfId="13" applyFont="1" applyFill="1" applyBorder="1" applyAlignment="1" applyProtection="1">
      <alignment horizontal="left" vertical="center"/>
      <protection locked="0"/>
    </xf>
    <xf numFmtId="0" fontId="2" fillId="0" borderId="1" xfId="13" applyFont="1" applyBorder="1" applyAlignment="1" applyProtection="1">
      <alignment horizontal="left" vertical="center"/>
      <protection locked="0"/>
    </xf>
    <xf numFmtId="0" fontId="3" fillId="0" borderId="1" xfId="13" applyFont="1" applyBorder="1" applyAlignment="1" applyProtection="1">
      <alignment horizontal="left" vertical="center"/>
      <protection locked="0"/>
    </xf>
    <xf numFmtId="164" fontId="3" fillId="7" borderId="1" xfId="5" applyFont="1" applyFill="1" applyBorder="1" applyAlignment="1">
      <alignment horizontal="center" vertical="center"/>
    </xf>
    <xf numFmtId="176" fontId="2" fillId="7" borderId="1" xfId="10" applyNumberFormat="1" applyFont="1" applyFill="1" applyBorder="1" applyAlignment="1">
      <alignment horizontal="left" vertical="center"/>
    </xf>
    <xf numFmtId="176" fontId="2" fillId="7" borderId="1" xfId="10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15" fillId="0" borderId="83" xfId="0" applyFont="1" applyBorder="1" applyAlignment="1">
      <alignment horizontal="left" vertical="center"/>
    </xf>
    <xf numFmtId="0" fontId="23" fillId="0" borderId="84" xfId="0" applyFont="1" applyBorder="1" applyAlignment="1">
      <alignment horizontal="left" vertical="center"/>
    </xf>
    <xf numFmtId="0" fontId="15" fillId="0" borderId="85" xfId="0" applyFont="1" applyBorder="1" applyAlignment="1">
      <alignment horizontal="center" vertical="center"/>
    </xf>
    <xf numFmtId="42" fontId="23" fillId="0" borderId="85" xfId="4" applyFont="1" applyBorder="1" applyAlignment="1">
      <alignment vertical="center"/>
    </xf>
    <xf numFmtId="4" fontId="23" fillId="0" borderId="85" xfId="0" applyNumberFormat="1" applyFont="1" applyBorder="1" applyAlignment="1">
      <alignment horizontal="center" vertical="center"/>
    </xf>
    <xf numFmtId="42" fontId="15" fillId="4" borderId="85" xfId="4" applyFont="1" applyFill="1" applyBorder="1" applyAlignment="1">
      <alignment vertical="center"/>
    </xf>
    <xf numFmtId="0" fontId="15" fillId="4" borderId="86" xfId="0" applyFont="1" applyFill="1" applyBorder="1" applyAlignment="1">
      <alignment horizontal="left" vertical="center" wrapText="1"/>
    </xf>
    <xf numFmtId="0" fontId="15" fillId="4" borderId="87" xfId="0" applyFont="1" applyFill="1" applyBorder="1" applyAlignment="1">
      <alignment horizontal="center" vertical="center" wrapText="1"/>
    </xf>
    <xf numFmtId="0" fontId="15" fillId="4" borderId="88" xfId="0" applyFont="1" applyFill="1" applyBorder="1" applyAlignment="1">
      <alignment horizontal="center" vertical="center" wrapText="1"/>
    </xf>
    <xf numFmtId="42" fontId="15" fillId="4" borderId="69" xfId="4" applyFont="1" applyFill="1" applyBorder="1" applyAlignment="1">
      <alignment vertical="center" wrapText="1"/>
    </xf>
    <xf numFmtId="3" fontId="15" fillId="4" borderId="89" xfId="0" applyNumberFormat="1" applyFont="1" applyFill="1" applyBorder="1" applyAlignment="1">
      <alignment vertical="center" wrapText="1"/>
    </xf>
    <xf numFmtId="3" fontId="15" fillId="4" borderId="90" xfId="0" applyNumberFormat="1" applyFont="1" applyFill="1" applyBorder="1" applyAlignment="1">
      <alignment vertical="center" wrapText="1"/>
    </xf>
    <xf numFmtId="42" fontId="15" fillId="4" borderId="87" xfId="4" applyFont="1" applyFill="1" applyBorder="1" applyAlignment="1">
      <alignment vertical="center" wrapText="1"/>
    </xf>
    <xf numFmtId="0" fontId="15" fillId="4" borderId="91" xfId="0" applyFont="1" applyFill="1" applyBorder="1" applyAlignment="1">
      <alignment horizontal="left" vertical="center" wrapText="1"/>
    </xf>
    <xf numFmtId="0" fontId="15" fillId="4" borderId="69" xfId="0" applyFont="1" applyFill="1" applyBorder="1" applyAlignment="1">
      <alignment horizontal="center" vertical="center" wrapText="1"/>
    </xf>
    <xf numFmtId="4" fontId="15" fillId="4" borderId="69" xfId="0" applyNumberFormat="1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left" vertical="center" wrapText="1"/>
    </xf>
    <xf numFmtId="0" fontId="15" fillId="4" borderId="92" xfId="0" applyFont="1" applyFill="1" applyBorder="1" applyAlignment="1">
      <alignment horizontal="center" vertical="center" wrapText="1"/>
    </xf>
    <xf numFmtId="3" fontId="15" fillId="4" borderId="93" xfId="0" applyNumberFormat="1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5" fillId="0" borderId="83" xfId="0" applyFont="1" applyBorder="1" applyAlignment="1">
      <alignment horizontal="left" vertical="center" wrapText="1"/>
    </xf>
    <xf numFmtId="0" fontId="15" fillId="4" borderId="95" xfId="0" applyFont="1" applyFill="1" applyBorder="1" applyAlignment="1">
      <alignment horizontal="center" vertical="center" wrapText="1"/>
    </xf>
    <xf numFmtId="0" fontId="15" fillId="0" borderId="94" xfId="0" applyFont="1" applyBorder="1" applyAlignment="1">
      <alignment horizontal="left" vertical="center" wrapText="1"/>
    </xf>
    <xf numFmtId="0" fontId="15" fillId="4" borderId="97" xfId="0" applyFont="1" applyFill="1" applyBorder="1" applyAlignment="1">
      <alignment horizontal="center" vertical="center" wrapText="1"/>
    </xf>
    <xf numFmtId="0" fontId="15" fillId="0" borderId="96" xfId="0" applyFont="1" applyBorder="1" applyAlignment="1">
      <alignment horizontal="center" vertical="center" wrapText="1"/>
    </xf>
    <xf numFmtId="42" fontId="15" fillId="0" borderId="85" xfId="4" applyFont="1" applyBorder="1" applyAlignment="1">
      <alignment vertical="center" wrapText="1"/>
    </xf>
    <xf numFmtId="4" fontId="15" fillId="0" borderId="85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vertical="center"/>
    </xf>
    <xf numFmtId="3" fontId="15" fillId="0" borderId="21" xfId="0" applyNumberFormat="1" applyFont="1" applyBorder="1" applyAlignment="1">
      <alignment vertical="center" wrapText="1"/>
    </xf>
    <xf numFmtId="0" fontId="15" fillId="4" borderId="95" xfId="0" applyFont="1" applyFill="1" applyBorder="1" applyAlignment="1">
      <alignment horizontal="left" vertical="center" wrapText="1"/>
    </xf>
    <xf numFmtId="42" fontId="15" fillId="4" borderId="55" xfId="4" applyFont="1" applyFill="1" applyBorder="1" applyAlignment="1">
      <alignment vertical="center" wrapText="1"/>
    </xf>
    <xf numFmtId="42" fontId="15" fillId="4" borderId="97" xfId="4" applyFont="1" applyFill="1" applyBorder="1" applyAlignment="1">
      <alignment vertical="center" wrapText="1"/>
    </xf>
    <xf numFmtId="4" fontId="15" fillId="4" borderId="97" xfId="0" applyNumberFormat="1" applyFont="1" applyFill="1" applyBorder="1" applyAlignment="1">
      <alignment horizontal="center" vertical="center" wrapText="1"/>
    </xf>
    <xf numFmtId="0" fontId="15" fillId="4" borderId="98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54" xfId="0" applyFont="1" applyFill="1" applyBorder="1" applyAlignment="1">
      <alignment horizontal="left" vertical="center" wrapText="1"/>
    </xf>
    <xf numFmtId="4" fontId="15" fillId="4" borderId="55" xfId="0" applyNumberFormat="1" applyFont="1" applyFill="1" applyBorder="1" applyAlignment="1">
      <alignment horizontal="center" vertical="center" wrapText="1"/>
    </xf>
    <xf numFmtId="0" fontId="15" fillId="4" borderId="83" xfId="0" applyFont="1" applyFill="1" applyBorder="1" applyAlignment="1">
      <alignment horizontal="left" vertical="center" wrapText="1"/>
    </xf>
    <xf numFmtId="0" fontId="15" fillId="4" borderId="19" xfId="0" applyFont="1" applyFill="1" applyBorder="1" applyAlignment="1">
      <alignment horizontal="left" vertical="center"/>
    </xf>
    <xf numFmtId="0" fontId="15" fillId="4" borderId="91" xfId="0" applyFont="1" applyFill="1" applyBorder="1" applyAlignment="1">
      <alignment horizontal="left" vertical="center"/>
    </xf>
    <xf numFmtId="0" fontId="15" fillId="4" borderId="84" xfId="0" applyFont="1" applyFill="1" applyBorder="1" applyAlignment="1">
      <alignment horizontal="center" vertical="center" wrapText="1"/>
    </xf>
    <xf numFmtId="0" fontId="15" fillId="4" borderId="85" xfId="0" applyFont="1" applyFill="1" applyBorder="1" applyAlignment="1">
      <alignment horizontal="center" vertical="center" wrapText="1"/>
    </xf>
    <xf numFmtId="0" fontId="15" fillId="4" borderId="69" xfId="0" applyFont="1" applyFill="1" applyBorder="1" applyAlignment="1">
      <alignment horizontal="center" vertical="center"/>
    </xf>
    <xf numFmtId="44" fontId="15" fillId="4" borderId="85" xfId="2" applyFont="1" applyFill="1" applyBorder="1" applyAlignment="1">
      <alignment horizontal="center" vertical="center" wrapText="1"/>
    </xf>
    <xf numFmtId="42" fontId="15" fillId="4" borderId="69" xfId="4" applyFont="1" applyFill="1" applyBorder="1" applyAlignment="1">
      <alignment vertical="center"/>
    </xf>
    <xf numFmtId="4" fontId="15" fillId="4" borderId="69" xfId="0" applyNumberFormat="1" applyFont="1" applyFill="1" applyBorder="1" applyAlignment="1">
      <alignment horizontal="center" vertical="center"/>
    </xf>
    <xf numFmtId="44" fontId="15" fillId="4" borderId="85" xfId="0" applyNumberFormat="1" applyFont="1" applyFill="1" applyBorder="1" applyAlignment="1">
      <alignment horizontal="center" vertical="center" wrapText="1"/>
    </xf>
    <xf numFmtId="3" fontId="15" fillId="4" borderId="100" xfId="0" applyNumberFormat="1" applyFont="1" applyFill="1" applyBorder="1" applyAlignment="1">
      <alignment vertical="center" wrapText="1"/>
    </xf>
    <xf numFmtId="44" fontId="15" fillId="4" borderId="97" xfId="2" applyFont="1" applyFill="1" applyBorder="1" applyAlignment="1">
      <alignment horizontal="center" vertical="center" wrapText="1"/>
    </xf>
    <xf numFmtId="44" fontId="15" fillId="4" borderId="97" xfId="0" applyNumberFormat="1" applyFont="1" applyFill="1" applyBorder="1" applyAlignment="1">
      <alignment horizontal="center" vertical="center" wrapText="1"/>
    </xf>
    <xf numFmtId="44" fontId="15" fillId="4" borderId="0" xfId="2" applyFont="1" applyFill="1" applyBorder="1" applyAlignment="1">
      <alignment horizontal="center" vertical="center" wrapText="1"/>
    </xf>
    <xf numFmtId="44" fontId="15" fillId="4" borderId="0" xfId="0" applyNumberFormat="1" applyFont="1" applyFill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5" fillId="0" borderId="91" xfId="0" applyFont="1" applyBorder="1" applyAlignment="1">
      <alignment horizontal="left" vertical="center" wrapText="1"/>
    </xf>
    <xf numFmtId="0" fontId="15" fillId="0" borderId="69" xfId="0" applyFont="1" applyBorder="1" applyAlignment="1">
      <alignment horizontal="center" vertical="center" wrapText="1"/>
    </xf>
    <xf numFmtId="42" fontId="15" fillId="0" borderId="69" xfId="4" applyFont="1" applyBorder="1" applyAlignment="1">
      <alignment vertical="center" wrapText="1"/>
    </xf>
    <xf numFmtId="4" fontId="15" fillId="0" borderId="69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/>
    </xf>
    <xf numFmtId="2" fontId="9" fillId="0" borderId="81" xfId="0" applyNumberFormat="1" applyFont="1" applyBorder="1" applyAlignment="1">
      <alignment horizontal="center" vertical="center"/>
    </xf>
    <xf numFmtId="177" fontId="3" fillId="4" borderId="1" xfId="8" applyNumberFormat="1" applyFont="1" applyFill="1" applyBorder="1" applyAlignment="1">
      <alignment vertical="center"/>
    </xf>
    <xf numFmtId="2" fontId="2" fillId="7" borderId="1" xfId="13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0" fillId="9" borderId="9" xfId="0" applyFill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15" fillId="4" borderId="83" xfId="0" applyFont="1" applyFill="1" applyBorder="1" applyAlignment="1">
      <alignment vertical="center" wrapText="1"/>
    </xf>
    <xf numFmtId="0" fontId="15" fillId="4" borderId="99" xfId="0" applyFont="1" applyFill="1" applyBorder="1" applyAlignment="1">
      <alignment vertical="center" wrapText="1"/>
    </xf>
    <xf numFmtId="0" fontId="16" fillId="4" borderId="101" xfId="0" applyFont="1" applyFill="1" applyBorder="1" applyAlignment="1">
      <alignment horizontal="center" vertical="center" wrapText="1"/>
    </xf>
    <xf numFmtId="0" fontId="15" fillId="4" borderId="102" xfId="0" applyFont="1" applyFill="1" applyBorder="1" applyAlignment="1">
      <alignment horizontal="left" vertical="center" wrapText="1"/>
    </xf>
    <xf numFmtId="0" fontId="15" fillId="4" borderId="102" xfId="0" applyFont="1" applyFill="1" applyBorder="1" applyAlignment="1">
      <alignment horizontal="center" vertical="center" wrapText="1"/>
    </xf>
    <xf numFmtId="42" fontId="15" fillId="4" borderId="102" xfId="4" applyFont="1" applyFill="1" applyBorder="1" applyAlignment="1">
      <alignment vertical="center" wrapText="1"/>
    </xf>
    <xf numFmtId="4" fontId="15" fillId="4" borderId="102" xfId="0" applyNumberFormat="1" applyFont="1" applyFill="1" applyBorder="1" applyAlignment="1">
      <alignment horizontal="center" vertical="center" wrapText="1"/>
    </xf>
    <xf numFmtId="42" fontId="15" fillId="4" borderId="103" xfId="4" applyFont="1" applyFill="1" applyBorder="1" applyAlignment="1">
      <alignment vertical="center" wrapText="1"/>
    </xf>
    <xf numFmtId="2" fontId="9" fillId="0" borderId="79" xfId="0" applyNumberFormat="1" applyFont="1" applyBorder="1" applyAlignment="1">
      <alignment horizontal="center" vertical="center"/>
    </xf>
    <xf numFmtId="44" fontId="3" fillId="12" borderId="1" xfId="2" applyFont="1" applyFill="1" applyBorder="1" applyAlignment="1">
      <alignment horizontal="center" vertical="center" wrapText="1"/>
    </xf>
    <xf numFmtId="0" fontId="34" fillId="0" borderId="1" xfId="0" applyFont="1" applyBorder="1" applyAlignment="1">
      <alignment vertical="center" wrapText="1"/>
    </xf>
    <xf numFmtId="44" fontId="0" fillId="0" borderId="0" xfId="2" applyFont="1" applyFill="1" applyAlignment="1">
      <alignment vertical="center" wrapText="1"/>
    </xf>
    <xf numFmtId="0" fontId="0" fillId="12" borderId="1" xfId="0" applyFill="1" applyBorder="1" applyAlignment="1">
      <alignment vertical="center" wrapText="1"/>
    </xf>
    <xf numFmtId="0" fontId="1" fillId="12" borderId="1" xfId="0" applyFont="1" applyFill="1" applyBorder="1" applyAlignment="1">
      <alignment vertical="center" wrapText="1"/>
    </xf>
    <xf numFmtId="0" fontId="0" fillId="12" borderId="9" xfId="0" applyFill="1" applyBorder="1" applyAlignment="1">
      <alignment vertical="center" wrapText="1"/>
    </xf>
    <xf numFmtId="0" fontId="36" fillId="0" borderId="0" xfId="0" applyFont="1" applyAlignment="1">
      <alignment vertical="center" wrapText="1"/>
    </xf>
    <xf numFmtId="0" fontId="37" fillId="11" borderId="63" xfId="0" applyFont="1" applyFill="1" applyBorder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2" fontId="36" fillId="0" borderId="1" xfId="0" applyNumberFormat="1" applyFont="1" applyBorder="1" applyAlignment="1">
      <alignment horizontal="center" vertical="center"/>
    </xf>
    <xf numFmtId="44" fontId="36" fillId="0" borderId="1" xfId="2" applyFont="1" applyFill="1" applyBorder="1" applyAlignment="1">
      <alignment horizontal="center" vertical="center"/>
    </xf>
    <xf numFmtId="44" fontId="36" fillId="0" borderId="9" xfId="2" applyFont="1" applyFill="1" applyBorder="1" applyAlignment="1">
      <alignment horizontal="center" vertical="center"/>
    </xf>
    <xf numFmtId="0" fontId="36" fillId="4" borderId="1" xfId="0" applyFont="1" applyFill="1" applyBorder="1" applyAlignment="1">
      <alignment horizontal="left" vertical="center" wrapText="1"/>
    </xf>
    <xf numFmtId="44" fontId="36" fillId="0" borderId="1" xfId="0" applyNumberFormat="1" applyFont="1" applyBorder="1" applyAlignment="1">
      <alignment horizontal="center" vertical="center"/>
    </xf>
    <xf numFmtId="176" fontId="11" fillId="0" borderId="4" xfId="0" applyNumberFormat="1" applyFont="1" applyBorder="1" applyAlignment="1">
      <alignment horizontal="center" vertical="center"/>
    </xf>
    <xf numFmtId="2" fontId="36" fillId="0" borderId="4" xfId="0" applyNumberFormat="1" applyFont="1" applyBorder="1" applyAlignment="1">
      <alignment horizontal="center" vertical="center"/>
    </xf>
    <xf numFmtId="2" fontId="11" fillId="0" borderId="4" xfId="0" applyNumberFormat="1" applyFont="1" applyBorder="1" applyAlignment="1">
      <alignment horizontal="center" vertical="center"/>
    </xf>
    <xf numFmtId="44" fontId="37" fillId="4" borderId="10" xfId="2" applyFont="1" applyFill="1" applyBorder="1" applyAlignment="1">
      <alignment horizontal="right" vertical="center" wrapText="1"/>
    </xf>
    <xf numFmtId="0" fontId="36" fillId="0" borderId="0" xfId="0" applyFont="1" applyAlignment="1">
      <alignment horizontal="center" vertical="center" wrapText="1"/>
    </xf>
    <xf numFmtId="44" fontId="36" fillId="0" borderId="0" xfId="2" applyFont="1" applyAlignment="1">
      <alignment vertical="center" wrapText="1"/>
    </xf>
    <xf numFmtId="44" fontId="37" fillId="0" borderId="38" xfId="2" applyFont="1" applyFill="1" applyBorder="1" applyAlignment="1">
      <alignment horizontal="center" vertical="center"/>
    </xf>
    <xf numFmtId="0" fontId="36" fillId="0" borderId="11" xfId="0" applyFont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2" fontId="36" fillId="0" borderId="12" xfId="0" applyNumberFormat="1" applyFont="1" applyBorder="1" applyAlignment="1">
      <alignment horizontal="center" vertical="center"/>
    </xf>
    <xf numFmtId="44" fontId="36" fillId="0" borderId="12" xfId="2" applyFont="1" applyFill="1" applyBorder="1" applyAlignment="1">
      <alignment horizontal="center" vertical="center"/>
    </xf>
    <xf numFmtId="44" fontId="36" fillId="0" borderId="13" xfId="2" applyFont="1" applyFill="1" applyBorder="1" applyAlignment="1">
      <alignment horizontal="center" vertical="center"/>
    </xf>
    <xf numFmtId="0" fontId="35" fillId="3" borderId="81" xfId="0" applyFont="1" applyFill="1" applyBorder="1" applyAlignment="1">
      <alignment horizontal="center" vertical="center" wrapText="1"/>
    </xf>
    <xf numFmtId="0" fontId="35" fillId="3" borderId="62" xfId="0" applyFont="1" applyFill="1" applyBorder="1" applyAlignment="1">
      <alignment horizontal="center" vertical="center" wrapText="1"/>
    </xf>
    <xf numFmtId="44" fontId="35" fillId="3" borderId="82" xfId="2" applyFont="1" applyFill="1" applyBorder="1" applyAlignment="1">
      <alignment horizontal="center" vertical="center" wrapText="1"/>
    </xf>
    <xf numFmtId="0" fontId="36" fillId="4" borderId="12" xfId="0" applyFont="1" applyFill="1" applyBorder="1" applyAlignment="1">
      <alignment horizontal="left" vertical="center" wrapText="1"/>
    </xf>
    <xf numFmtId="44" fontId="37" fillId="0" borderId="10" xfId="2" applyFont="1" applyFill="1" applyBorder="1" applyAlignment="1">
      <alignment horizontal="center" vertical="center"/>
    </xf>
    <xf numFmtId="176" fontId="36" fillId="0" borderId="11" xfId="0" applyNumberFormat="1" applyFont="1" applyBorder="1" applyAlignment="1">
      <alignment horizontal="center" vertical="center"/>
    </xf>
    <xf numFmtId="44" fontId="36" fillId="0" borderId="12" xfId="0" applyNumberFormat="1" applyFont="1" applyBorder="1" applyAlignment="1">
      <alignment horizontal="center" vertical="center"/>
    </xf>
    <xf numFmtId="176" fontId="36" fillId="0" borderId="4" xfId="0" applyNumberFormat="1" applyFont="1" applyBorder="1" applyAlignment="1">
      <alignment horizontal="center" vertical="center"/>
    </xf>
    <xf numFmtId="10" fontId="38" fillId="5" borderId="1" xfId="0" applyNumberFormat="1" applyFont="1" applyFill="1" applyBorder="1" applyAlignment="1">
      <alignment horizontal="center" vertical="center" wrapText="1"/>
    </xf>
    <xf numFmtId="44" fontId="37" fillId="4" borderId="9" xfId="2" applyFont="1" applyFill="1" applyBorder="1" applyAlignment="1">
      <alignment horizontal="right" vertical="center" wrapText="1"/>
    </xf>
    <xf numFmtId="2" fontId="2" fillId="7" borderId="1" xfId="10" applyNumberFormat="1" applyFont="1" applyFill="1" applyBorder="1" applyAlignment="1">
      <alignment horizontal="center" vertical="center"/>
    </xf>
    <xf numFmtId="0" fontId="37" fillId="11" borderId="64" xfId="0" applyFont="1" applyFill="1" applyBorder="1" applyAlignment="1">
      <alignment vertical="center"/>
    </xf>
    <xf numFmtId="0" fontId="37" fillId="11" borderId="65" xfId="0" applyFont="1" applyFill="1" applyBorder="1" applyAlignment="1">
      <alignment vertical="center"/>
    </xf>
    <xf numFmtId="0" fontId="37" fillId="0" borderId="6" xfId="0" applyFont="1" applyBorder="1" applyAlignment="1">
      <alignment vertical="center"/>
    </xf>
    <xf numFmtId="0" fontId="37" fillId="0" borderId="7" xfId="0" applyFont="1" applyBorder="1" applyAlignment="1">
      <alignment vertical="center"/>
    </xf>
    <xf numFmtId="0" fontId="38" fillId="5" borderId="6" xfId="0" applyFont="1" applyFill="1" applyBorder="1" applyAlignment="1">
      <alignment horizontal="right" vertical="center" wrapText="1"/>
    </xf>
    <xf numFmtId="0" fontId="38" fillId="5" borderId="7" xfId="0" applyFont="1" applyFill="1" applyBorder="1" applyAlignment="1">
      <alignment horizontal="right" vertical="center" wrapText="1"/>
    </xf>
    <xf numFmtId="0" fontId="37" fillId="0" borderId="24" xfId="0" applyFont="1" applyBorder="1" applyAlignment="1">
      <alignment horizontal="center" vertical="center" wrapText="1"/>
    </xf>
    <xf numFmtId="0" fontId="37" fillId="0" borderId="59" xfId="0" applyFont="1" applyBorder="1" applyAlignment="1">
      <alignment horizontal="center" vertical="center" wrapText="1"/>
    </xf>
    <xf numFmtId="0" fontId="37" fillId="0" borderId="25" xfId="0" applyFont="1" applyBorder="1" applyAlignment="1">
      <alignment horizontal="center" vertical="center" wrapText="1"/>
    </xf>
    <xf numFmtId="0" fontId="35" fillId="0" borderId="104" xfId="0" applyFont="1" applyBorder="1" applyAlignment="1">
      <alignment horizontal="center" vertical="center" wrapText="1"/>
    </xf>
    <xf numFmtId="0" fontId="35" fillId="0" borderId="105" xfId="0" applyFont="1" applyBorder="1" applyAlignment="1">
      <alignment horizontal="center" vertical="center" wrapText="1"/>
    </xf>
    <xf numFmtId="0" fontId="35" fillId="0" borderId="106" xfId="0" applyFont="1" applyBorder="1" applyAlignment="1">
      <alignment horizontal="center" vertical="center" wrapText="1"/>
    </xf>
    <xf numFmtId="0" fontId="38" fillId="5" borderId="4" xfId="0" applyFont="1" applyFill="1" applyBorder="1" applyAlignment="1">
      <alignment horizontal="right" vertical="center" wrapText="1"/>
    </xf>
    <xf numFmtId="0" fontId="38" fillId="5" borderId="1" xfId="0" applyFont="1" applyFill="1" applyBorder="1" applyAlignment="1">
      <alignment horizontal="right" vertical="center" wrapText="1"/>
    </xf>
    <xf numFmtId="0" fontId="37" fillId="0" borderId="107" xfId="0" applyFont="1" applyBorder="1" applyAlignment="1">
      <alignment horizontal="center" vertical="center"/>
    </xf>
    <xf numFmtId="0" fontId="37" fillId="0" borderId="108" xfId="0" applyFont="1" applyBorder="1" applyAlignment="1">
      <alignment horizontal="center" vertical="center"/>
    </xf>
    <xf numFmtId="0" fontId="37" fillId="0" borderId="109" xfId="0" applyFont="1" applyBorder="1" applyAlignment="1">
      <alignment horizontal="center" vertical="center"/>
    </xf>
    <xf numFmtId="0" fontId="37" fillId="0" borderId="6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37" fillId="11" borderId="64" xfId="0" applyFont="1" applyFill="1" applyBorder="1" applyAlignment="1">
      <alignment horizontal="center" vertical="center"/>
    </xf>
    <xf numFmtId="0" fontId="37" fillId="11" borderId="65" xfId="0" applyFont="1" applyFill="1" applyBorder="1" applyAlignment="1">
      <alignment horizontal="center" vertical="center"/>
    </xf>
    <xf numFmtId="0" fontId="2" fillId="3" borderId="1" xfId="14" applyFont="1" applyFill="1" applyBorder="1" applyAlignment="1">
      <alignment horizontal="center" vertical="center" wrapText="1"/>
    </xf>
    <xf numFmtId="164" fontId="2" fillId="3" borderId="1" xfId="5" applyFont="1" applyFill="1" applyBorder="1" applyAlignment="1">
      <alignment horizontal="center" vertical="center" wrapText="1"/>
    </xf>
    <xf numFmtId="0" fontId="2" fillId="3" borderId="1" xfId="14" applyFont="1" applyFill="1" applyBorder="1" applyAlignment="1">
      <alignment horizontal="center" vertical="center"/>
    </xf>
    <xf numFmtId="164" fontId="2" fillId="3" borderId="1" xfId="10" applyFont="1" applyFill="1" applyBorder="1" applyAlignment="1">
      <alignment horizontal="center" vertical="center"/>
    </xf>
    <xf numFmtId="173" fontId="10" fillId="0" borderId="18" xfId="0" applyNumberFormat="1" applyFont="1" applyBorder="1" applyAlignment="1">
      <alignment horizontal="left" vertical="center" wrapText="1"/>
    </xf>
    <xf numFmtId="173" fontId="10" fillId="0" borderId="2" xfId="0" applyNumberFormat="1" applyFont="1" applyBorder="1" applyAlignment="1">
      <alignment horizontal="left" vertical="center" wrapText="1"/>
    </xf>
    <xf numFmtId="173" fontId="10" fillId="0" borderId="8" xfId="0" applyNumberFormat="1" applyFont="1" applyBorder="1" applyAlignment="1">
      <alignment horizontal="left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172" fontId="12" fillId="10" borderId="24" xfId="0" applyNumberFormat="1" applyFont="1" applyFill="1" applyBorder="1" applyAlignment="1">
      <alignment horizontal="center" vertical="center" wrapText="1"/>
    </xf>
    <xf numFmtId="172" fontId="12" fillId="10" borderId="59" xfId="0" applyNumberFormat="1" applyFont="1" applyFill="1" applyBorder="1" applyAlignment="1">
      <alignment horizontal="center" vertical="center" wrapText="1"/>
    </xf>
    <xf numFmtId="172" fontId="12" fillId="10" borderId="25" xfId="0" applyNumberFormat="1" applyFont="1" applyFill="1" applyBorder="1" applyAlignment="1">
      <alignment horizontal="center" vertical="center" wrapText="1"/>
    </xf>
    <xf numFmtId="173" fontId="10" fillId="4" borderId="18" xfId="0" applyNumberFormat="1" applyFont="1" applyFill="1" applyBorder="1" applyAlignment="1">
      <alignment horizontal="center" vertical="center" wrapText="1"/>
    </xf>
    <xf numFmtId="173" fontId="10" fillId="4" borderId="2" xfId="0" applyNumberFormat="1" applyFont="1" applyFill="1" applyBorder="1" applyAlignment="1">
      <alignment horizontal="center" vertical="center" wrapText="1"/>
    </xf>
    <xf numFmtId="173" fontId="10" fillId="4" borderId="8" xfId="0" applyNumberFormat="1" applyFont="1" applyFill="1" applyBorder="1" applyAlignment="1">
      <alignment horizontal="center" vertical="center" wrapText="1"/>
    </xf>
    <xf numFmtId="173" fontId="10" fillId="4" borderId="19" xfId="0" applyNumberFormat="1" applyFont="1" applyFill="1" applyBorder="1" applyAlignment="1">
      <alignment horizontal="center" vertical="center" wrapText="1"/>
    </xf>
    <xf numFmtId="173" fontId="10" fillId="4" borderId="20" xfId="0" applyNumberFormat="1" applyFont="1" applyFill="1" applyBorder="1" applyAlignment="1">
      <alignment horizontal="center" vertical="center" wrapText="1"/>
    </xf>
    <xf numFmtId="173" fontId="10" fillId="4" borderId="21" xfId="0" applyNumberFormat="1" applyFont="1" applyFill="1" applyBorder="1" applyAlignment="1">
      <alignment horizontal="center" vertical="center" wrapText="1"/>
    </xf>
    <xf numFmtId="173" fontId="26" fillId="0" borderId="18" xfId="0" applyNumberFormat="1" applyFont="1" applyBorder="1" applyAlignment="1">
      <alignment horizontal="center" vertical="center" wrapText="1"/>
    </xf>
    <xf numFmtId="173" fontId="26" fillId="0" borderId="2" xfId="0" applyNumberFormat="1" applyFont="1" applyBorder="1" applyAlignment="1">
      <alignment horizontal="center" vertical="center" wrapText="1"/>
    </xf>
    <xf numFmtId="173" fontId="26" fillId="0" borderId="8" xfId="0" applyNumberFormat="1" applyFont="1" applyBorder="1" applyAlignment="1">
      <alignment horizontal="center" vertical="center" wrapText="1"/>
    </xf>
    <xf numFmtId="172" fontId="24" fillId="10" borderId="24" xfId="0" applyNumberFormat="1" applyFont="1" applyFill="1" applyBorder="1" applyAlignment="1">
      <alignment horizontal="center" vertical="center" wrapText="1"/>
    </xf>
    <xf numFmtId="172" fontId="24" fillId="10" borderId="59" xfId="0" applyNumberFormat="1" applyFont="1" applyFill="1" applyBorder="1" applyAlignment="1">
      <alignment horizontal="center" vertical="center" wrapText="1"/>
    </xf>
    <xf numFmtId="172" fontId="24" fillId="10" borderId="25" xfId="0" applyNumberFormat="1" applyFont="1" applyFill="1" applyBorder="1" applyAlignment="1">
      <alignment horizontal="center" vertical="center" wrapText="1"/>
    </xf>
    <xf numFmtId="172" fontId="12" fillId="4" borderId="24" xfId="0" applyNumberFormat="1" applyFont="1" applyFill="1" applyBorder="1" applyAlignment="1">
      <alignment horizontal="center" vertical="center" wrapText="1"/>
    </xf>
    <xf numFmtId="172" fontId="12" fillId="4" borderId="59" xfId="0" applyNumberFormat="1" applyFont="1" applyFill="1" applyBorder="1" applyAlignment="1">
      <alignment horizontal="center" vertical="center" wrapText="1"/>
    </xf>
    <xf numFmtId="172" fontId="12" fillId="4" borderId="25" xfId="0" applyNumberFormat="1" applyFont="1" applyFill="1" applyBorder="1" applyAlignment="1">
      <alignment horizontal="center" vertical="center" wrapText="1"/>
    </xf>
    <xf numFmtId="173" fontId="10" fillId="0" borderId="18" xfId="0" applyNumberFormat="1" applyFont="1" applyBorder="1" applyAlignment="1">
      <alignment horizontal="center" vertical="center" wrapText="1"/>
    </xf>
    <xf numFmtId="173" fontId="10" fillId="0" borderId="2" xfId="0" applyNumberFormat="1" applyFont="1" applyBorder="1" applyAlignment="1">
      <alignment horizontal="center" vertical="center" wrapText="1"/>
    </xf>
    <xf numFmtId="173" fontId="10" fillId="0" borderId="8" xfId="0" applyNumberFormat="1" applyFont="1" applyBorder="1" applyAlignment="1">
      <alignment horizontal="center" vertical="center" wrapText="1"/>
    </xf>
    <xf numFmtId="173" fontId="10" fillId="0" borderId="19" xfId="0" applyNumberFormat="1" applyFont="1" applyBorder="1" applyAlignment="1">
      <alignment horizontal="center" vertical="center" wrapText="1"/>
    </xf>
    <xf numFmtId="173" fontId="10" fillId="0" borderId="20" xfId="0" applyNumberFormat="1" applyFont="1" applyBorder="1" applyAlignment="1">
      <alignment horizontal="center" vertical="center" wrapText="1"/>
    </xf>
    <xf numFmtId="173" fontId="10" fillId="0" borderId="21" xfId="0" applyNumberFormat="1" applyFont="1" applyBorder="1" applyAlignment="1">
      <alignment horizontal="center" vertical="center" wrapText="1"/>
    </xf>
    <xf numFmtId="172" fontId="22" fillId="10" borderId="24" xfId="0" applyNumberFormat="1" applyFont="1" applyFill="1" applyBorder="1" applyAlignment="1">
      <alignment horizontal="center" vertical="center" wrapText="1"/>
    </xf>
    <xf numFmtId="173" fontId="10" fillId="0" borderId="19" xfId="0" applyNumberFormat="1" applyFont="1" applyBorder="1" applyAlignment="1">
      <alignment horizontal="left" vertical="center" wrapText="1"/>
    </xf>
    <xf numFmtId="173" fontId="10" fillId="0" borderId="20" xfId="0" applyNumberFormat="1" applyFont="1" applyBorder="1" applyAlignment="1">
      <alignment horizontal="left" vertical="center" wrapText="1"/>
    </xf>
    <xf numFmtId="173" fontId="10" fillId="0" borderId="21" xfId="0" applyNumberFormat="1" applyFont="1" applyBorder="1" applyAlignment="1">
      <alignment horizontal="left" vertical="center" wrapText="1"/>
    </xf>
    <xf numFmtId="0" fontId="15" fillId="4" borderId="33" xfId="0" applyFont="1" applyFill="1" applyBorder="1" applyAlignment="1">
      <alignment horizontal="left" vertical="center" wrapText="1"/>
    </xf>
    <xf numFmtId="0" fontId="21" fillId="4" borderId="34" xfId="0" applyFont="1" applyFill="1" applyBorder="1" applyAlignment="1">
      <alignment horizontal="left" vertical="center" wrapText="1"/>
    </xf>
    <xf numFmtId="172" fontId="12" fillId="10" borderId="18" xfId="0" applyNumberFormat="1" applyFont="1" applyFill="1" applyBorder="1" applyAlignment="1">
      <alignment horizontal="center" vertical="center" wrapText="1"/>
    </xf>
    <xf numFmtId="172" fontId="12" fillId="10" borderId="2" xfId="0" applyNumberFormat="1" applyFont="1" applyFill="1" applyBorder="1" applyAlignment="1">
      <alignment horizontal="center" vertical="center" wrapText="1"/>
    </xf>
    <xf numFmtId="172" fontId="12" fillId="10" borderId="8" xfId="0" applyNumberFormat="1" applyFont="1" applyFill="1" applyBorder="1" applyAlignment="1">
      <alignment horizontal="center" vertical="center" wrapText="1"/>
    </xf>
    <xf numFmtId="172" fontId="12" fillId="10" borderId="19" xfId="0" applyNumberFormat="1" applyFont="1" applyFill="1" applyBorder="1" applyAlignment="1">
      <alignment horizontal="center" vertical="center" wrapText="1"/>
    </xf>
    <xf numFmtId="172" fontId="12" fillId="10" borderId="20" xfId="0" applyNumberFormat="1" applyFont="1" applyFill="1" applyBorder="1" applyAlignment="1">
      <alignment horizontal="center" vertical="center" wrapText="1"/>
    </xf>
    <xf numFmtId="172" fontId="12" fillId="10" borderId="21" xfId="0" applyNumberFormat="1" applyFont="1" applyFill="1" applyBorder="1" applyAlignment="1">
      <alignment horizontal="center" vertical="center" wrapText="1"/>
    </xf>
    <xf numFmtId="0" fontId="33" fillId="0" borderId="0" xfId="20" applyAlignment="1">
      <alignment horizontal="center"/>
    </xf>
    <xf numFmtId="0" fontId="0" fillId="0" borderId="0" xfId="0" applyAlignment="1">
      <alignment horizontal="center"/>
    </xf>
    <xf numFmtId="0" fontId="4" fillId="3" borderId="1" xfId="12" applyFont="1" applyFill="1" applyBorder="1" applyAlignment="1">
      <alignment horizontal="center" vertical="center"/>
    </xf>
    <xf numFmtId="0" fontId="2" fillId="3" borderId="1" xfId="12" applyFont="1" applyFill="1" applyBorder="1" applyAlignment="1">
      <alignment horizontal="center" vertical="center" wrapText="1"/>
    </xf>
    <xf numFmtId="0" fontId="2" fillId="3" borderId="1" xfId="12" applyFont="1" applyFill="1" applyBorder="1" applyAlignment="1">
      <alignment horizontal="right" vertical="center" wrapText="1"/>
    </xf>
    <xf numFmtId="0" fontId="3" fillId="4" borderId="1" xfId="12" applyFont="1" applyFill="1" applyBorder="1" applyAlignment="1">
      <alignment horizontal="left" vertical="center"/>
    </xf>
    <xf numFmtId="0" fontId="2" fillId="4" borderId="1" xfId="12" applyFont="1" applyFill="1" applyBorder="1" applyAlignment="1">
      <alignment horizontal="right" vertical="center"/>
    </xf>
    <xf numFmtId="0" fontId="3" fillId="4" borderId="1" xfId="12" applyFont="1" applyFill="1" applyBorder="1" applyAlignment="1">
      <alignment horizontal="right" vertical="center"/>
    </xf>
    <xf numFmtId="0" fontId="2" fillId="4" borderId="14" xfId="12" applyFont="1" applyFill="1" applyBorder="1" applyAlignment="1">
      <alignment horizontal="center" vertical="center"/>
    </xf>
    <xf numFmtId="0" fontId="2" fillId="4" borderId="15" xfId="12" applyFont="1" applyFill="1" applyBorder="1" applyAlignment="1">
      <alignment horizontal="center" vertical="center"/>
    </xf>
    <xf numFmtId="0" fontId="2" fillId="4" borderId="5" xfId="12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</cellXfs>
  <cellStyles count="21">
    <cellStyle name="Hipervínculo" xfId="20" builtinId="8"/>
    <cellStyle name="Millares" xfId="1" builtinId="3"/>
    <cellStyle name="Millares 10" xfId="5" xr:uid="{00000000-0005-0000-0000-000002000000}"/>
    <cellStyle name="Millares 2" xfId="6" xr:uid="{00000000-0005-0000-0000-000003000000}"/>
    <cellStyle name="Millares 2 3" xfId="7" xr:uid="{00000000-0005-0000-0000-000004000000}"/>
    <cellStyle name="Millares 2 5" xfId="8" xr:uid="{00000000-0005-0000-0000-000005000000}"/>
    <cellStyle name="Millares 6 2" xfId="9" xr:uid="{00000000-0005-0000-0000-000006000000}"/>
    <cellStyle name="Millares 7 2" xfId="10" xr:uid="{00000000-0005-0000-0000-000007000000}"/>
    <cellStyle name="Moneda" xfId="2" builtinId="4"/>
    <cellStyle name="Moneda [0]" xfId="4" builtinId="7"/>
    <cellStyle name="Moneda 6" xfId="11" xr:uid="{00000000-0005-0000-0000-00000A000000}"/>
    <cellStyle name="Normal" xfId="0" builtinId="0"/>
    <cellStyle name="Normal 2 2 2" xfId="12" xr:uid="{00000000-0005-0000-0000-00000C000000}"/>
    <cellStyle name="Normal 2 5" xfId="13" xr:uid="{00000000-0005-0000-0000-00000D000000}"/>
    <cellStyle name="Normal 4 2" xfId="14" xr:uid="{00000000-0005-0000-0000-00000E000000}"/>
    <cellStyle name="Normal 5" xfId="15" xr:uid="{00000000-0005-0000-0000-00000F000000}"/>
    <cellStyle name="Normal 5 2 2" xfId="16" xr:uid="{00000000-0005-0000-0000-000010000000}"/>
    <cellStyle name="Normal 7" xfId="17" xr:uid="{00000000-0005-0000-0000-000011000000}"/>
    <cellStyle name="Porcentaje" xfId="3" builtinId="5"/>
    <cellStyle name="Porcentaje 2 4" xfId="18" xr:uid="{00000000-0005-0000-0000-000013000000}"/>
    <cellStyle name="Porcentual 2 2" xfId="19" xr:uid="{00000000-0005-0000-0000-00001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76200</xdr:colOff>
      <xdr:row>1</xdr:row>
      <xdr:rowOff>152400</xdr:rowOff>
    </xdr:from>
    <xdr:to>
      <xdr:col>15</xdr:col>
      <xdr:colOff>522248</xdr:colOff>
      <xdr:row>13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2982249-853E-FA68-DF24-60DBF1104CE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33811" b="23010"/>
        <a:stretch/>
      </xdr:blipFill>
      <xdr:spPr>
        <a:xfrm>
          <a:off x="3124200" y="342900"/>
          <a:ext cx="8828048" cy="21431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esktop\RESOLUCION\LISTADO%20DE%20PRECIOS%20DE%20OBRA%202022%20IBAGUE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CUADRILLAS"/>
      <sheetName val="CONCRETOS"/>
      <sheetName val="MORTEROS"/>
      <sheetName val="CUADRILLAS"/>
      <sheetName val="INSUMOS 2022"/>
      <sheetName val="PRECIOS 2022"/>
      <sheetName val="1.01"/>
      <sheetName val="1.02"/>
      <sheetName val="1.03"/>
      <sheetName val="1.04"/>
      <sheetName val="1.05"/>
      <sheetName val="1.06"/>
      <sheetName val="1.07"/>
      <sheetName val="1.08"/>
      <sheetName val="1.0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2.01"/>
      <sheetName val="2.02"/>
      <sheetName val="2.03"/>
      <sheetName val="2.04"/>
      <sheetName val="2.05"/>
      <sheetName val="2.06"/>
      <sheetName val="2.07"/>
      <sheetName val="2.08"/>
      <sheetName val="2.09"/>
      <sheetName val="2.10"/>
      <sheetName val="2.11"/>
      <sheetName val="2.12"/>
      <sheetName val="2.13"/>
      <sheetName val="2.14"/>
      <sheetName val="2.15"/>
      <sheetName val="2.16"/>
      <sheetName val="3.01"/>
      <sheetName val="3.02"/>
      <sheetName val="3.03"/>
      <sheetName val="3.04"/>
      <sheetName val="3.05"/>
      <sheetName val="3.06"/>
      <sheetName val="3.07"/>
      <sheetName val="3.08"/>
      <sheetName val="3.09"/>
      <sheetName val="3.10"/>
      <sheetName val="3.11"/>
      <sheetName val="3.12"/>
      <sheetName val="3.13"/>
      <sheetName val="3.14"/>
      <sheetName val="3.15"/>
      <sheetName val="3.16"/>
      <sheetName val="3.17"/>
      <sheetName val="4.01"/>
      <sheetName val="4.02"/>
      <sheetName val="4.03"/>
      <sheetName val="4.04"/>
      <sheetName val="4.05"/>
      <sheetName val="4.06"/>
      <sheetName val="4.07"/>
      <sheetName val="4.08"/>
      <sheetName val="4.09"/>
      <sheetName val="4.10"/>
      <sheetName val="4.11"/>
      <sheetName val="4.12"/>
      <sheetName val="4.13"/>
      <sheetName val="4.14"/>
      <sheetName val="5.1.1"/>
      <sheetName val="5.1.2"/>
      <sheetName val="5.1.3"/>
      <sheetName val="5.1.4"/>
      <sheetName val="5.1.5"/>
      <sheetName val="5.1.6"/>
      <sheetName val="5.1.7"/>
      <sheetName val="5.1.8"/>
      <sheetName val="5.1.9"/>
      <sheetName val="5.1.10"/>
      <sheetName val="5.1.11"/>
      <sheetName val="5.1.12"/>
      <sheetName val="5.1.13"/>
      <sheetName val="5.1.14"/>
      <sheetName val="5.1.15"/>
      <sheetName val="5.1.16"/>
      <sheetName val="5.1.17"/>
      <sheetName val="5.1.18"/>
      <sheetName val="5.1.19"/>
      <sheetName val="5.1.20"/>
      <sheetName val="5.1.21"/>
      <sheetName val="5.1.22"/>
      <sheetName val="5.1.23"/>
      <sheetName val="5.1.24"/>
      <sheetName val="5.1.25"/>
      <sheetName val="5.1.26"/>
      <sheetName val="5.2.1"/>
      <sheetName val="5.2.2"/>
      <sheetName val="5.2.3"/>
      <sheetName val="5.2.4"/>
      <sheetName val="5.2.5"/>
      <sheetName val="5.2.6"/>
      <sheetName val="5.2.7"/>
      <sheetName val="5.2.8"/>
      <sheetName val="5.2.9"/>
      <sheetName val="5.2.10"/>
      <sheetName val="5.2.11"/>
      <sheetName val="5.2.12"/>
      <sheetName val="5.2.13"/>
      <sheetName val="5.2.14"/>
      <sheetName val="5.2.15"/>
      <sheetName val="5.2.16"/>
      <sheetName val="5.2.17"/>
      <sheetName val="5.2.18"/>
      <sheetName val="5.2.19"/>
      <sheetName val="5.2.20"/>
      <sheetName val="5.2.21"/>
      <sheetName val="5.2.22"/>
      <sheetName val="5.3.1"/>
      <sheetName val="5.3.2"/>
      <sheetName val="5.3.3"/>
      <sheetName val="5.3.4"/>
      <sheetName val="5.3.5"/>
      <sheetName val="5.3.6"/>
      <sheetName val="5.3.7"/>
      <sheetName val="5.3.8"/>
      <sheetName val="5.3.9"/>
      <sheetName val="5.3.10"/>
      <sheetName val="5.3.11"/>
      <sheetName val="5.3.12"/>
      <sheetName val="5.3.13"/>
      <sheetName val="5.3.14"/>
      <sheetName val="5.4.1"/>
      <sheetName val="5.4.2"/>
      <sheetName val="5.4.3"/>
      <sheetName val="5.4.4"/>
      <sheetName val="5.4.5"/>
      <sheetName val="5.4.6"/>
      <sheetName val="5.4.7"/>
      <sheetName val="5.4.8"/>
      <sheetName val="5.4.9"/>
      <sheetName val="5.4.10"/>
      <sheetName val="5.4.11"/>
      <sheetName val="5.4.12"/>
      <sheetName val="5.4.13"/>
      <sheetName val="5.4.14"/>
      <sheetName val="5.4.15"/>
      <sheetName val="5.4.16"/>
      <sheetName val="5.4.17"/>
      <sheetName val="6.01"/>
      <sheetName val="6.02"/>
      <sheetName val="6.03"/>
      <sheetName val="6.04"/>
      <sheetName val="6.05"/>
      <sheetName val="6.06"/>
      <sheetName val="6.07"/>
      <sheetName val="6.08"/>
      <sheetName val="6.0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.37"/>
      <sheetName val="6.38"/>
      <sheetName val="7.01"/>
      <sheetName val="7.02"/>
      <sheetName val="7.03"/>
      <sheetName val="7.04"/>
      <sheetName val="7.05"/>
      <sheetName val="7.06"/>
      <sheetName val="7.07"/>
      <sheetName val="7.08"/>
      <sheetName val="7.09"/>
      <sheetName val="7.10"/>
      <sheetName val="7.11"/>
      <sheetName val="7.12"/>
      <sheetName val="7.13"/>
      <sheetName val="7.14"/>
      <sheetName val="7.15"/>
      <sheetName val="7.16"/>
      <sheetName val="8.01"/>
      <sheetName val="8.02"/>
      <sheetName val="8.03"/>
      <sheetName val="8.04"/>
      <sheetName val="8.05"/>
      <sheetName val="8.06"/>
      <sheetName val="8.07"/>
      <sheetName val="8.08"/>
      <sheetName val="8.0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8.20"/>
      <sheetName val="8.21"/>
      <sheetName val="8.22"/>
      <sheetName val="8.23"/>
      <sheetName val="8.24"/>
      <sheetName val="8.25"/>
      <sheetName val="8.26"/>
      <sheetName val="8.27"/>
      <sheetName val="8.28"/>
      <sheetName val="8.29"/>
      <sheetName val="8.30"/>
      <sheetName val="8.31"/>
      <sheetName val="8.32"/>
      <sheetName val="8.33"/>
      <sheetName val="8.34"/>
      <sheetName val="8.35"/>
      <sheetName val="9.01"/>
      <sheetName val="9.02"/>
      <sheetName val="9.03"/>
      <sheetName val="9.04"/>
      <sheetName val="9.05"/>
      <sheetName val="9.06"/>
      <sheetName val="9.07"/>
      <sheetName val="9.08"/>
      <sheetName val="9.09"/>
      <sheetName val="9.10"/>
      <sheetName val="9.11"/>
      <sheetName val="9.12"/>
      <sheetName val="9.13"/>
      <sheetName val="9.14"/>
      <sheetName val="9.15"/>
      <sheetName val="9.16"/>
      <sheetName val="10.01"/>
      <sheetName val="10.02"/>
      <sheetName val="10.03"/>
      <sheetName val="10.04"/>
      <sheetName val="10.05"/>
      <sheetName val="10.06"/>
      <sheetName val="10.07"/>
      <sheetName val="10.08"/>
      <sheetName val="11.01"/>
      <sheetName val="11.02"/>
      <sheetName val="11.03"/>
      <sheetName val="11.04"/>
      <sheetName val="11.05"/>
      <sheetName val="11.06"/>
      <sheetName val="11.07"/>
      <sheetName val="11.08"/>
      <sheetName val="11.09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0"/>
      <sheetName val="11.21"/>
      <sheetName val="11.22"/>
      <sheetName val="11.23"/>
      <sheetName val="11.24"/>
      <sheetName val="11.25"/>
      <sheetName val="11.26"/>
      <sheetName val="11.27"/>
      <sheetName val="11.28"/>
      <sheetName val="11.29"/>
      <sheetName val="11.30"/>
      <sheetName val="11.31"/>
      <sheetName val="11.32"/>
      <sheetName val="11.33"/>
      <sheetName val="11.34"/>
      <sheetName val="11.35"/>
      <sheetName val="11.36"/>
      <sheetName val="11.37"/>
      <sheetName val="11.38"/>
      <sheetName val="11.39"/>
      <sheetName val="11.40"/>
      <sheetName val="11.41"/>
      <sheetName val="11.42"/>
      <sheetName val="11.43"/>
      <sheetName val="12.01"/>
      <sheetName val="12.02"/>
      <sheetName val="12.03"/>
      <sheetName val="12.04"/>
      <sheetName val="12.05"/>
      <sheetName val="12.06"/>
      <sheetName val="12.07"/>
      <sheetName val="12.08"/>
      <sheetName val="12.09"/>
      <sheetName val="12.10"/>
      <sheetName val="12.11"/>
      <sheetName val="12.12"/>
      <sheetName val="12.13"/>
      <sheetName val="12.14"/>
      <sheetName val="13.01"/>
      <sheetName val="13.02"/>
      <sheetName val="13.03"/>
      <sheetName val="13.04"/>
      <sheetName val="13.05"/>
      <sheetName val="13.06"/>
      <sheetName val="13.07"/>
      <sheetName val="14.01"/>
      <sheetName val="14.02"/>
      <sheetName val="14.03"/>
      <sheetName val="14.04"/>
      <sheetName val="14.05"/>
      <sheetName val="14.06"/>
      <sheetName val="14.07"/>
      <sheetName val="14.08"/>
      <sheetName val="14.09"/>
      <sheetName val="14.10"/>
      <sheetName val="14.11"/>
      <sheetName val="14.12"/>
      <sheetName val="14.13"/>
      <sheetName val="14.14"/>
      <sheetName val="14.15"/>
      <sheetName val="14.16"/>
      <sheetName val="14.17"/>
      <sheetName val="14.18"/>
      <sheetName val="14.19"/>
      <sheetName val="14.20"/>
      <sheetName val="14.21"/>
      <sheetName val="14.22"/>
      <sheetName val="15.01"/>
      <sheetName val="15.02"/>
      <sheetName val="15.03"/>
      <sheetName val="15.04"/>
      <sheetName val="15.05"/>
      <sheetName val="15.06"/>
      <sheetName val="15.07"/>
      <sheetName val="15.08"/>
      <sheetName val="15.09"/>
      <sheetName val="15.10"/>
      <sheetName val="15.11"/>
      <sheetName val="15.12"/>
      <sheetName val="15.13"/>
      <sheetName val="15.14"/>
      <sheetName val="15.15"/>
      <sheetName val="15.16"/>
      <sheetName val="15.17"/>
      <sheetName val="15.18"/>
      <sheetName val="15.19"/>
      <sheetName val="15.20"/>
      <sheetName val="15.21"/>
      <sheetName val="15.22"/>
      <sheetName val="15.23"/>
      <sheetName val="15.24"/>
      <sheetName val="15.25"/>
      <sheetName val="15.26"/>
      <sheetName val="15.27"/>
      <sheetName val="15.28"/>
      <sheetName val="15.29"/>
      <sheetName val="15.30"/>
      <sheetName val="15.31"/>
      <sheetName val="15.32"/>
      <sheetName val="15.33"/>
      <sheetName val="15.34"/>
      <sheetName val="15.35"/>
      <sheetName val="15.36"/>
      <sheetName val="15.37"/>
      <sheetName val="16.01"/>
      <sheetName val="16.02"/>
      <sheetName val="16.03"/>
      <sheetName val="16.04"/>
      <sheetName val="16.05"/>
      <sheetName val="16.06"/>
      <sheetName val="17.01"/>
      <sheetName val="17.02"/>
      <sheetName val="17.03"/>
      <sheetName val="17.04"/>
      <sheetName val="17.05"/>
      <sheetName val="17.06"/>
      <sheetName val="17.07"/>
      <sheetName val="17.08"/>
      <sheetName val="17.09"/>
      <sheetName val="17.10"/>
      <sheetName val="17.11"/>
      <sheetName val="17.12"/>
      <sheetName val="17.13"/>
      <sheetName val="17.14"/>
      <sheetName val="17.15"/>
      <sheetName val="17.16"/>
      <sheetName val="17.17"/>
      <sheetName val="17.18"/>
      <sheetName val="17.19"/>
      <sheetName val="17.20"/>
      <sheetName val="17.21"/>
      <sheetName val="17.22"/>
      <sheetName val="17.23"/>
      <sheetName val="17.24"/>
      <sheetName val="17.25"/>
      <sheetName val="17.26"/>
      <sheetName val="17.27"/>
      <sheetName val="17.28"/>
      <sheetName val="17.29"/>
      <sheetName val="18.01"/>
      <sheetName val="18.02"/>
      <sheetName val="18.03"/>
      <sheetName val="18.04"/>
      <sheetName val="18.05"/>
      <sheetName val="18.06"/>
      <sheetName val="18.07"/>
      <sheetName val="19.01"/>
      <sheetName val="19.02"/>
      <sheetName val="19.03"/>
      <sheetName val="19.04"/>
      <sheetName val="19.05"/>
      <sheetName val="20.01"/>
      <sheetName val="20.02"/>
      <sheetName val="20.03"/>
      <sheetName val="20.04"/>
      <sheetName val="20.05"/>
      <sheetName val="20.06"/>
      <sheetName val="20.07"/>
      <sheetName val="20.08"/>
      <sheetName val="20.09"/>
      <sheetName val="21.01"/>
      <sheetName val="21.02"/>
      <sheetName val="21.03"/>
      <sheetName val="21.04"/>
      <sheetName val="21.05"/>
      <sheetName val="21.06"/>
      <sheetName val="21.07"/>
      <sheetName val="21.08"/>
      <sheetName val="21.09"/>
      <sheetName val="21.10"/>
      <sheetName val="21.11"/>
      <sheetName val="21.12"/>
      <sheetName val="21.13"/>
      <sheetName val="22.01"/>
      <sheetName val="22.02"/>
      <sheetName val="22.03"/>
      <sheetName val="22.04"/>
      <sheetName val="22.05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 t="str">
            <v>INSUMO</v>
          </cell>
          <cell r="D2" t="str">
            <v>UNIDAD</v>
          </cell>
          <cell r="E2" t="str">
            <v>VALOR UNITARIO</v>
          </cell>
        </row>
        <row r="3">
          <cell r="C3" t="str">
            <v>EQUIPO</v>
          </cell>
          <cell r="D3">
            <v>0</v>
          </cell>
          <cell r="E3">
            <v>0</v>
          </cell>
        </row>
        <row r="4">
          <cell r="C4" t="str">
            <v>HERRAMIENTA MENOR (5%)</v>
          </cell>
          <cell r="D4" t="str">
            <v>%</v>
          </cell>
          <cell r="E4">
            <v>0</v>
          </cell>
        </row>
        <row r="5">
          <cell r="C5" t="str">
            <v>ANDAMIO METÁLICO TUBULAR</v>
          </cell>
          <cell r="D5" t="str">
            <v>U/D</v>
          </cell>
          <cell r="E5">
            <v>1294.6626716361</v>
          </cell>
        </row>
        <row r="6">
          <cell r="C6" t="str">
            <v xml:space="preserve">BULDOZER D68 CATERPILAR </v>
          </cell>
          <cell r="D6" t="str">
            <v>HORA</v>
          </cell>
          <cell r="E6">
            <v>140000</v>
          </cell>
        </row>
        <row r="7">
          <cell r="C7" t="str">
            <v>CARGADOR</v>
          </cell>
          <cell r="D7" t="str">
            <v>HORA</v>
          </cell>
          <cell r="E7">
            <v>124333.33333333299</v>
          </cell>
        </row>
        <row r="8">
          <cell r="C8" t="str">
            <v>CHAFON MADERA</v>
          </cell>
          <cell r="D8" t="str">
            <v>DIA</v>
          </cell>
          <cell r="E8">
            <v>755.21989178772299</v>
          </cell>
        </row>
        <row r="9">
          <cell r="C9" t="str">
            <v>COMPACTADOR MECANICO RANA</v>
          </cell>
          <cell r="D9" t="str">
            <v>HORA</v>
          </cell>
          <cell r="E9">
            <v>6246</v>
          </cell>
        </row>
        <row r="10">
          <cell r="C10" t="str">
            <v>COMPRESOR 1 MARTILLO</v>
          </cell>
          <cell r="D10" t="str">
            <v>HORA</v>
          </cell>
          <cell r="E10">
            <v>138500</v>
          </cell>
        </row>
        <row r="11">
          <cell r="C11" t="str">
            <v>COMPRESOR 2 MARTILLOS</v>
          </cell>
          <cell r="D11" t="str">
            <v>HORA</v>
          </cell>
          <cell r="E11">
            <v>150000</v>
          </cell>
        </row>
        <row r="12">
          <cell r="C12" t="str">
            <v>EQUIPO DE LOCALIZACION GPS</v>
          </cell>
          <cell r="D12" t="str">
            <v>DIA</v>
          </cell>
          <cell r="E12">
            <v>210000</v>
          </cell>
        </row>
        <row r="13">
          <cell r="C13" t="str">
            <v>EQUIPO DE SOLDADURA INVERSOR</v>
          </cell>
          <cell r="D13" t="str">
            <v>HORA</v>
          </cell>
          <cell r="E13">
            <v>1793.6472429958401</v>
          </cell>
        </row>
        <row r="14">
          <cell r="C14" t="str">
            <v>ESTACION TOTAL</v>
          </cell>
          <cell r="D14" t="str">
            <v>DIA</v>
          </cell>
          <cell r="E14">
            <v>43333.333333333299</v>
          </cell>
        </row>
        <row r="15">
          <cell r="C15" t="str">
            <v>MEZCLADORA 1 BULTO - COMBUSTIBLE</v>
          </cell>
          <cell r="D15" t="str">
            <v>HORA</v>
          </cell>
          <cell r="E15">
            <v>6621</v>
          </cell>
        </row>
        <row r="16">
          <cell r="C16" t="str">
            <v>PARAL TELESCOPICO</v>
          </cell>
          <cell r="D16" t="str">
            <v>DIA</v>
          </cell>
          <cell r="E16">
            <v>269.72138992418701</v>
          </cell>
        </row>
        <row r="17">
          <cell r="C17" t="str">
            <v>PULIDORA INDUSTRIAL</v>
          </cell>
          <cell r="D17" t="str">
            <v>HORA</v>
          </cell>
          <cell r="E17">
            <v>4854.9850186353697</v>
          </cell>
        </row>
        <row r="18">
          <cell r="C18" t="str">
            <v xml:space="preserve">RETROEXCAVADORA </v>
          </cell>
          <cell r="D18" t="str">
            <v>HORA</v>
          </cell>
          <cell r="E18">
            <v>157116.66666666701</v>
          </cell>
        </row>
        <row r="19">
          <cell r="C19" t="str">
            <v>SECCION DE ANDAMIOS</v>
          </cell>
          <cell r="D19" t="str">
            <v>DIA</v>
          </cell>
          <cell r="E19">
            <v>2697.21389924187</v>
          </cell>
        </row>
        <row r="20">
          <cell r="C20" t="str">
            <v>SECCION DE ANDAMIOS</v>
          </cell>
          <cell r="D20" t="str">
            <v>DIA</v>
          </cell>
          <cell r="E20">
            <v>2697.21389924187</v>
          </cell>
        </row>
        <row r="21">
          <cell r="C21" t="str">
            <v xml:space="preserve">VIBRADOR DE AGUJA PARA CONCRETO - COMBUSTIBLE </v>
          </cell>
          <cell r="D21" t="str">
            <v>HORA</v>
          </cell>
          <cell r="E21">
            <v>47633.333333333299</v>
          </cell>
        </row>
        <row r="22">
          <cell r="C22" t="str">
            <v>MATERIALES</v>
          </cell>
          <cell r="D22">
            <v>0</v>
          </cell>
          <cell r="E22">
            <v>0</v>
          </cell>
        </row>
        <row r="23">
          <cell r="C23" t="str">
            <v>ACCESORIO PRESION BUJE ROSCADO PAVCO 1.1/2"X1/2"</v>
          </cell>
          <cell r="D23" t="str">
            <v>UND</v>
          </cell>
          <cell r="E23">
            <v>6241</v>
          </cell>
        </row>
        <row r="24">
          <cell r="C24" t="str">
            <v xml:space="preserve">ABRAZADERA DOBLADA EN ALA </v>
          </cell>
          <cell r="D24" t="str">
            <v>UND</v>
          </cell>
          <cell r="E24">
            <v>6151</v>
          </cell>
        </row>
        <row r="25">
          <cell r="C25" t="str">
            <v>ACACIAS 2M APROX ALTURA</v>
          </cell>
          <cell r="D25" t="str">
            <v>UND</v>
          </cell>
          <cell r="E25">
            <v>16000</v>
          </cell>
        </row>
        <row r="26">
          <cell r="C26" t="str">
            <v>ACCESORIO ELECTRICO ADAPTADOR TERMINAL CONDUIT PAVCO 1"</v>
          </cell>
          <cell r="D26" t="str">
            <v xml:space="preserve">UND </v>
          </cell>
          <cell r="E26">
            <v>2500</v>
          </cell>
        </row>
        <row r="27">
          <cell r="C27" t="str">
            <v>ACCESORIO ELECTRICO ADAPTADOR TERMINAL CONDUIT PAVCO 1/2"</v>
          </cell>
          <cell r="D27" t="str">
            <v>UND</v>
          </cell>
          <cell r="E27">
            <v>475</v>
          </cell>
        </row>
        <row r="28">
          <cell r="C28" t="str">
            <v>ACCESORIO ELECTRICO ADAPTADOR TERMINAL CONDUIT PAVCO 3/4"</v>
          </cell>
          <cell r="D28" t="str">
            <v>UND</v>
          </cell>
          <cell r="E28">
            <v>1090</v>
          </cell>
        </row>
        <row r="29">
          <cell r="C29" t="str">
            <v xml:space="preserve">ACCESORIO ELECTRICO BOQUILLA GALVANIZADA 3/4 </v>
          </cell>
          <cell r="D29" t="str">
            <v>UND</v>
          </cell>
          <cell r="E29">
            <v>1618.3283395451199</v>
          </cell>
        </row>
        <row r="30">
          <cell r="C30" t="str">
            <v>ACCESORIO ELECTRICO CAPACETE EMT 1"</v>
          </cell>
          <cell r="D30" t="str">
            <v>UND</v>
          </cell>
          <cell r="E30">
            <v>3150</v>
          </cell>
        </row>
        <row r="31">
          <cell r="C31" t="str">
            <v>ACCESORIO ELECTRICO CURVA 90 CONDUIT PAVCO 1"</v>
          </cell>
          <cell r="D31" t="str">
            <v>UND</v>
          </cell>
          <cell r="E31">
            <v>5800</v>
          </cell>
        </row>
        <row r="32">
          <cell r="C32" t="str">
            <v xml:space="preserve">ACCESORIO ELECTRICO UNION EMT 3/4 ACERO </v>
          </cell>
          <cell r="D32" t="str">
            <v>UND</v>
          </cell>
          <cell r="E32">
            <v>2011</v>
          </cell>
        </row>
        <row r="33">
          <cell r="C33" t="str">
            <v>ACCESORIO PRESION ADAPTADOR HEMBRA PAVCO 1/2"</v>
          </cell>
          <cell r="D33" t="str">
            <v>UND</v>
          </cell>
          <cell r="E33">
            <v>620</v>
          </cell>
        </row>
        <row r="34">
          <cell r="C34" t="str">
            <v>ACCESORIO PRESION ADAPTADOR HEMBRA ROSCA METALICA PAVCO 1/2"</v>
          </cell>
          <cell r="D34" t="str">
            <v>UND</v>
          </cell>
          <cell r="E34">
            <v>19959.382854389802</v>
          </cell>
        </row>
        <row r="35">
          <cell r="C35" t="str">
            <v>ACCESORIO PRESION ADAPTADOR MACHO PAVCO 1/2"</v>
          </cell>
          <cell r="D35" t="str">
            <v>UND</v>
          </cell>
          <cell r="E35">
            <v>540</v>
          </cell>
        </row>
        <row r="36">
          <cell r="C36" t="str">
            <v>ACCESORIO PRESION ADAPTADOR MACHO PAVCO 2"</v>
          </cell>
          <cell r="D36" t="str">
            <v>UND</v>
          </cell>
          <cell r="E36">
            <v>7205</v>
          </cell>
        </row>
        <row r="37">
          <cell r="C37" t="str">
            <v xml:space="preserve">ACCESORIO PRESION CHEQUE CORTINA GRIVAL 1/2" </v>
          </cell>
          <cell r="D37" t="str">
            <v>UND</v>
          </cell>
          <cell r="E37">
            <v>19204.162962602099</v>
          </cell>
        </row>
        <row r="38">
          <cell r="C38" t="str">
            <v xml:space="preserve">ACCESORIO PRESION CHEQUE HORIZONTAL GRIVAL 1/2" </v>
          </cell>
          <cell r="D38" t="str">
            <v>UND</v>
          </cell>
          <cell r="E38">
            <v>24167.036537207099</v>
          </cell>
        </row>
        <row r="39">
          <cell r="C39" t="str">
            <v>ACCESORIO PRESION CHEQUE VERTICAL HELBERT 1.1/2"  - 150 PSI</v>
          </cell>
          <cell r="D39" t="str">
            <v>UND</v>
          </cell>
          <cell r="E39">
            <v>262061.30245034001</v>
          </cell>
        </row>
        <row r="40">
          <cell r="C40" t="str">
            <v>ACCESORIO PRESION CODO 90 PAVCO 1"</v>
          </cell>
          <cell r="D40" t="str">
            <v>UND</v>
          </cell>
          <cell r="E40">
            <v>2452</v>
          </cell>
        </row>
        <row r="41">
          <cell r="C41" t="str">
            <v>ACCESORIO PRESION CODO 90 PAVCO 1.1/2"</v>
          </cell>
          <cell r="D41" t="str">
            <v>UND</v>
          </cell>
          <cell r="E41">
            <v>8798</v>
          </cell>
        </row>
        <row r="42">
          <cell r="C42" t="str">
            <v>ACCESORIO PRESION CODO 90 PAVCO 1/2"</v>
          </cell>
          <cell r="D42" t="str">
            <v>UND</v>
          </cell>
          <cell r="E42">
            <v>781</v>
          </cell>
        </row>
        <row r="43">
          <cell r="C43" t="str">
            <v>ACCESORIO PRESION CODO 90 PAVCO 2"</v>
          </cell>
          <cell r="D43" t="str">
            <v>UND</v>
          </cell>
          <cell r="E43">
            <v>10091</v>
          </cell>
        </row>
        <row r="44">
          <cell r="C44" t="str">
            <v>ACCESORIO PRESION CODO 90 PAVCO 2.1/2"</v>
          </cell>
          <cell r="D44" t="str">
            <v>UND</v>
          </cell>
          <cell r="E44">
            <v>41554</v>
          </cell>
        </row>
        <row r="45">
          <cell r="C45" t="str">
            <v>ACCESORIO PRESION CODO 90 PAVCO 3/4"</v>
          </cell>
          <cell r="D45" t="str">
            <v>UND</v>
          </cell>
          <cell r="E45">
            <v>1252</v>
          </cell>
        </row>
        <row r="46">
          <cell r="C46" t="str">
            <v>ACCESORIO PRESION CPVC CODO 90 PAVCO 1/2"</v>
          </cell>
          <cell r="D46" t="str">
            <v>UND</v>
          </cell>
          <cell r="E46">
            <v>1348.60694962093</v>
          </cell>
        </row>
        <row r="47">
          <cell r="C47" t="str">
            <v>ACCESORIO PRESION CPVC CODO 90 PAVCO 3/4"</v>
          </cell>
          <cell r="D47" t="str">
            <v>UND</v>
          </cell>
          <cell r="E47">
            <v>2157.7711193935002</v>
          </cell>
        </row>
        <row r="48">
          <cell r="C48" t="str">
            <v>ACCESORIO PRESION CPVC TEE PAVCO 1/2"</v>
          </cell>
          <cell r="D48" t="str">
            <v>UND</v>
          </cell>
          <cell r="E48">
            <v>1618.3283395451199</v>
          </cell>
        </row>
        <row r="49">
          <cell r="C49" t="str">
            <v>ACCESORIO PRESION CPVC TEE PAVCO 3/4"</v>
          </cell>
          <cell r="D49" t="str">
            <v>UND</v>
          </cell>
          <cell r="E49">
            <v>3452.4337910295899</v>
          </cell>
        </row>
        <row r="50">
          <cell r="C50" t="str">
            <v>ACCESORIO PRESION FLANCHE H.M. ADAP.TANQUE AGUA 2”</v>
          </cell>
          <cell r="D50" t="str">
            <v>UND</v>
          </cell>
          <cell r="E50">
            <v>52325.949645292298</v>
          </cell>
        </row>
        <row r="51">
          <cell r="C51" t="str">
            <v>ACCESORIO PRESION NIPLE ROSCASO PAVCO 1/2"</v>
          </cell>
          <cell r="D51" t="str">
            <v>UND</v>
          </cell>
          <cell r="E51">
            <v>755.21989178772299</v>
          </cell>
        </row>
        <row r="52">
          <cell r="C52" t="str">
            <v>ACCESORIO PRESION TAPON ROSCADO PAVCO 1/2"</v>
          </cell>
          <cell r="D52" t="str">
            <v>UND</v>
          </cell>
          <cell r="E52">
            <v>631</v>
          </cell>
        </row>
        <row r="53">
          <cell r="C53" t="str">
            <v>ACCESORIO PRESION TAPON SOLDADO PAVCO 1/2"</v>
          </cell>
          <cell r="D53" t="str">
            <v>UND</v>
          </cell>
          <cell r="E53">
            <v>446</v>
          </cell>
        </row>
        <row r="54">
          <cell r="C54" t="str">
            <v>ACCESORIO PRESION TEE ROSCADO X SOLDADO PAVCO 1/2"</v>
          </cell>
          <cell r="D54" t="str">
            <v>UND</v>
          </cell>
          <cell r="E54">
            <v>2000</v>
          </cell>
        </row>
        <row r="55">
          <cell r="C55" t="str">
            <v>ACCESORIO PRESION TEE SOLDADO PAVCO 1"</v>
          </cell>
          <cell r="D55" t="str">
            <v>UND</v>
          </cell>
          <cell r="E55">
            <v>3289</v>
          </cell>
        </row>
        <row r="56">
          <cell r="C56" t="str">
            <v>ACCESORIO PRESION TEE SOLDADO PAVCO 1.1/2"</v>
          </cell>
          <cell r="D56" t="str">
            <v>UND</v>
          </cell>
          <cell r="E56">
            <v>11583</v>
          </cell>
        </row>
        <row r="57">
          <cell r="C57" t="str">
            <v>ACCESORIO PRESION TEE SOLDADO PAVCO 1/2"</v>
          </cell>
          <cell r="D57" t="str">
            <v>UND</v>
          </cell>
          <cell r="E57">
            <v>1035</v>
          </cell>
        </row>
        <row r="58">
          <cell r="C58" t="str">
            <v>ACCESORIO PRESION TEE SOLDADO PAVCO 2"</v>
          </cell>
          <cell r="D58" t="str">
            <v>UND</v>
          </cell>
          <cell r="E58">
            <v>18430</v>
          </cell>
        </row>
        <row r="59">
          <cell r="C59" t="str">
            <v>ACCESORIO PRESION TEE SOLDADO PAVCO 2.1/2"</v>
          </cell>
          <cell r="D59" t="str">
            <v>UND</v>
          </cell>
          <cell r="E59">
            <v>43734</v>
          </cell>
        </row>
        <row r="60">
          <cell r="C60" t="str">
            <v>ACCESORIO PRESION TEE SOLDADO PAVCO 3"</v>
          </cell>
          <cell r="D60" t="str">
            <v>UND</v>
          </cell>
          <cell r="E60">
            <v>47816</v>
          </cell>
        </row>
        <row r="61">
          <cell r="C61" t="str">
            <v>ACCESORIO PRESION TEE SOLDADO PAVCO 3/4"</v>
          </cell>
          <cell r="D61" t="str">
            <v>UND</v>
          </cell>
          <cell r="E61">
            <v>1744</v>
          </cell>
        </row>
        <row r="62">
          <cell r="C62" t="str">
            <v>ACCESORIO PRESION TRANSICION CPVC-METAL PAVCO 1/2"</v>
          </cell>
          <cell r="D62" t="str">
            <v>UND</v>
          </cell>
          <cell r="E62">
            <v>2751.15817722671</v>
          </cell>
        </row>
        <row r="63">
          <cell r="C63" t="str">
            <v>ACCESORIO PRESION UNION UNIVERSAL GALVANIZADA 1"</v>
          </cell>
          <cell r="D63" t="str">
            <v>UND</v>
          </cell>
          <cell r="E63">
            <v>20606.714190207898</v>
          </cell>
        </row>
        <row r="64">
          <cell r="C64" t="str">
            <v>ACCESORIO PRESION UNION UNIVERSAL GALVANIZADA 1/2"</v>
          </cell>
          <cell r="D64" t="str">
            <v>UND</v>
          </cell>
          <cell r="E64">
            <v>10900</v>
          </cell>
        </row>
        <row r="65">
          <cell r="C65" t="str">
            <v>ACCESORIO PRESION UNION UNIVERSAL GALVANIZADA 3/4"</v>
          </cell>
          <cell r="D65" t="str">
            <v>UND</v>
          </cell>
          <cell r="E65">
            <v>8500</v>
          </cell>
        </row>
        <row r="66">
          <cell r="C66" t="str">
            <v>ACCESORIO PRESION UNION UNIVERSAL PVC PAVCO 1/2"</v>
          </cell>
          <cell r="D66" t="str">
            <v>UND</v>
          </cell>
          <cell r="E66">
            <v>504</v>
          </cell>
        </row>
        <row r="67">
          <cell r="C67" t="str">
            <v xml:space="preserve">ACCESORIO PRESION VALVULA BOLA GRIVAL 2” MANIJA LARGA </v>
          </cell>
          <cell r="D67" t="str">
            <v>UND</v>
          </cell>
          <cell r="E67">
            <v>92784.158133920297</v>
          </cell>
        </row>
        <row r="68">
          <cell r="C68" t="str">
            <v>ACCESORIO PRESION VALVULA BOLA PVC GRIVAL 1/2” LISA SOLDABLE</v>
          </cell>
          <cell r="D68" t="str">
            <v>UND</v>
          </cell>
          <cell r="E68">
            <v>8523.1959216043106</v>
          </cell>
        </row>
        <row r="69">
          <cell r="C69" t="str">
            <v>ACCESORIO PRESION VALVULA BOLA PVC GRIVAL 1” LISA SOLDABLE</v>
          </cell>
          <cell r="D69" t="str">
            <v>UND</v>
          </cell>
          <cell r="E69">
            <v>13917.623720088</v>
          </cell>
        </row>
        <row r="70">
          <cell r="C70" t="str">
            <v xml:space="preserve">ACCESORIO PRESION VALVULA BOLA ROSCA GRIVAL 1/2” MANIJA LARGA </v>
          </cell>
          <cell r="D70" t="str">
            <v>UND</v>
          </cell>
          <cell r="E70">
            <v>25353.810652873599</v>
          </cell>
        </row>
        <row r="71">
          <cell r="C71" t="str">
            <v xml:space="preserve">ACCESORIO PRESION VALVULA BOLA ROSCA GRIVAL 1” MANIJA LARGA </v>
          </cell>
          <cell r="D71" t="str">
            <v>UND</v>
          </cell>
          <cell r="E71">
            <v>53404.835204989002</v>
          </cell>
        </row>
        <row r="72">
          <cell r="C72" t="str">
            <v>ACCESORIO PRESION VALVULA BOLA ROSCADA GRIVAL 3/4" MANIJA LARGA</v>
          </cell>
          <cell r="D72" t="str">
            <v>UND</v>
          </cell>
          <cell r="E72">
            <v>31611.346899114698</v>
          </cell>
        </row>
        <row r="73">
          <cell r="C73" t="str">
            <v>ACCESORIO SANITARIA CODO 45 PAVCO 3" CXC</v>
          </cell>
          <cell r="D73" t="str">
            <v>UND</v>
          </cell>
          <cell r="E73">
            <v>10364</v>
          </cell>
        </row>
        <row r="74">
          <cell r="C74" t="str">
            <v>ACCESORIO SANITARIA CODO 90 PAVCO 2" CXC</v>
          </cell>
          <cell r="D74" t="str">
            <v>UND</v>
          </cell>
          <cell r="E74">
            <v>4033</v>
          </cell>
        </row>
        <row r="75">
          <cell r="C75" t="str">
            <v>ACCESORIO SANITARIA CODO 90 PAVCO 3" CXC</v>
          </cell>
          <cell r="D75" t="str">
            <v>UND</v>
          </cell>
          <cell r="E75">
            <v>9339</v>
          </cell>
        </row>
        <row r="76">
          <cell r="C76" t="str">
            <v>ACCESORIO SANITARIA CODO 90 PAVCO 4" CXC</v>
          </cell>
          <cell r="D76" t="str">
            <v>UND</v>
          </cell>
          <cell r="E76">
            <v>16221</v>
          </cell>
        </row>
        <row r="77">
          <cell r="C77" t="str">
            <v>ACCESORIO SANITARIA CODO 90 PAVCO 6" CXC</v>
          </cell>
          <cell r="D77" t="str">
            <v>UND</v>
          </cell>
          <cell r="E77">
            <v>137398</v>
          </cell>
        </row>
        <row r="78">
          <cell r="C78" t="str">
            <v>ACCESORIO SANITARIA SIFON 135º PAVCO 3" CXC</v>
          </cell>
          <cell r="D78" t="str">
            <v>UND</v>
          </cell>
          <cell r="E78">
            <v>13451</v>
          </cell>
        </row>
        <row r="79">
          <cell r="C79" t="str">
            <v xml:space="preserve">ACCESORIO SANITARIA SIFON 135º PAVCO 4" </v>
          </cell>
          <cell r="D79" t="str">
            <v>UND</v>
          </cell>
          <cell r="E79">
            <v>29394</v>
          </cell>
        </row>
        <row r="80">
          <cell r="C80" t="str">
            <v xml:space="preserve">ACCESORIO SANITARIA SIFON 180º PAVCO 2" </v>
          </cell>
          <cell r="D80" t="str">
            <v>UND</v>
          </cell>
          <cell r="E80">
            <v>6000</v>
          </cell>
        </row>
        <row r="81">
          <cell r="C81" t="str">
            <v xml:space="preserve">ACCESORIO SANITARIA TAPON DE PRUEBA PAVCO 2" </v>
          </cell>
          <cell r="D81" t="str">
            <v>UND</v>
          </cell>
          <cell r="E81">
            <v>1078.8855596967501</v>
          </cell>
        </row>
        <row r="82">
          <cell r="C82" t="str">
            <v xml:space="preserve">ACCESORIO SANITARIA TAPON DE PRUEBA PAVCO 3" </v>
          </cell>
          <cell r="D82" t="str">
            <v>UND</v>
          </cell>
          <cell r="E82">
            <v>1402.55122760577</v>
          </cell>
        </row>
        <row r="83">
          <cell r="C83" t="str">
            <v xml:space="preserve">ACCESORIO SANITARIA TAPON DE PRUEBA PAVCO 4" </v>
          </cell>
          <cell r="D83" t="str">
            <v>UND</v>
          </cell>
          <cell r="E83">
            <v>2859.04673319638</v>
          </cell>
        </row>
        <row r="84">
          <cell r="C84" t="str">
            <v xml:space="preserve">ACCESORIO SANITARIA UNION PAVCO 2" </v>
          </cell>
          <cell r="D84" t="str">
            <v>UND</v>
          </cell>
          <cell r="E84">
            <v>3246.6666666666702</v>
          </cell>
        </row>
        <row r="85">
          <cell r="C85" t="str">
            <v xml:space="preserve">ACCESORIO SANITARIA UNION PAVCO 3" </v>
          </cell>
          <cell r="D85" t="str">
            <v>UND</v>
          </cell>
          <cell r="E85">
            <v>4678</v>
          </cell>
        </row>
        <row r="86">
          <cell r="C86" t="str">
            <v xml:space="preserve">ACCESORIO SANITARIA UNION PAVCO 4" </v>
          </cell>
          <cell r="D86" t="str">
            <v>UND</v>
          </cell>
          <cell r="E86">
            <v>9402.3333333333303</v>
          </cell>
        </row>
        <row r="87">
          <cell r="C87" t="str">
            <v xml:space="preserve">ACCESORIO SANITARIA UNION PAVCO 6" </v>
          </cell>
          <cell r="D87" t="str">
            <v>UND</v>
          </cell>
          <cell r="E87">
            <v>41109</v>
          </cell>
        </row>
        <row r="88">
          <cell r="C88" t="str">
            <v xml:space="preserve">ACCESORIO SANITARIA YEE PAVCO 2" </v>
          </cell>
          <cell r="D88" t="str">
            <v>UND</v>
          </cell>
          <cell r="E88">
            <v>9241.3333333333303</v>
          </cell>
        </row>
        <row r="89">
          <cell r="C89" t="str">
            <v xml:space="preserve">ACCESORIO SANITARIA YEE PAVCO 3" </v>
          </cell>
          <cell r="D89" t="str">
            <v>UND</v>
          </cell>
          <cell r="E89">
            <v>18981.333333333299</v>
          </cell>
        </row>
        <row r="90">
          <cell r="C90" t="str">
            <v xml:space="preserve">ACCESORIO SANITARIA YEE PAVCO 4" </v>
          </cell>
          <cell r="D90" t="str">
            <v>UND</v>
          </cell>
          <cell r="E90">
            <v>33012</v>
          </cell>
        </row>
        <row r="91">
          <cell r="C91" t="str">
            <v xml:space="preserve">ACCESORIO SANITARIA YEE PAVCO 6" </v>
          </cell>
          <cell r="D91" t="str">
            <v>UND</v>
          </cell>
          <cell r="E91">
            <v>156359</v>
          </cell>
        </row>
        <row r="92">
          <cell r="C92" t="str">
            <v>ACERO BARRA CORRUGADA ø= 1" Fy: 420 MPA</v>
          </cell>
          <cell r="D92" t="str">
            <v>KG</v>
          </cell>
          <cell r="E92">
            <v>119710</v>
          </cell>
        </row>
        <row r="93">
          <cell r="C93" t="str">
            <v>ACERO BARRA CORRUGADA ø= 1/2" Fy: 420 MPA</v>
          </cell>
          <cell r="D93" t="str">
            <v>KG</v>
          </cell>
          <cell r="E93">
            <v>5724.8087129708201</v>
          </cell>
        </row>
        <row r="94">
          <cell r="C94" t="str">
            <v>ACERO BARRA CORRUGADA ø= 1/4" Fy: 240 MPA</v>
          </cell>
          <cell r="D94" t="str">
            <v>KG</v>
          </cell>
          <cell r="E94">
            <v>5724.8087129708201</v>
          </cell>
        </row>
        <row r="95">
          <cell r="C95" t="str">
            <v>ACERO BARRA CORRUGADA ø= 3/4" Fy: 420 MPA</v>
          </cell>
          <cell r="D95" t="str">
            <v>KG</v>
          </cell>
          <cell r="E95">
            <v>5724.8087129708201</v>
          </cell>
        </row>
        <row r="96">
          <cell r="C96" t="str">
            <v>ACERO BARRA CORRUGADA ø= 3/8" Fy: 420 MPA</v>
          </cell>
          <cell r="D96" t="str">
            <v>KG</v>
          </cell>
          <cell r="E96">
            <v>5724.8087129708201</v>
          </cell>
        </row>
        <row r="97">
          <cell r="C97" t="str">
            <v>ACERO BARRA CORRUGADA ø= 5/8" Fy: 420 MPA</v>
          </cell>
          <cell r="D97" t="str">
            <v>KG</v>
          </cell>
          <cell r="E97">
            <v>5724.8087129708201</v>
          </cell>
        </row>
        <row r="98">
          <cell r="C98" t="str">
            <v>ACERO BARRA CUADRADA 9MM</v>
          </cell>
          <cell r="D98" t="str">
            <v>ML</v>
          </cell>
          <cell r="E98">
            <v>3566.6283333333299</v>
          </cell>
        </row>
        <row r="99">
          <cell r="C99" t="str">
            <v xml:space="preserve">ACERO BARRA CUADRADA L= 1/2" </v>
          </cell>
          <cell r="D99" t="str">
            <v>ML</v>
          </cell>
          <cell r="E99">
            <v>9954.9449999999997</v>
          </cell>
        </row>
        <row r="100">
          <cell r="C100" t="str">
            <v xml:space="preserve">ACERO ESTRUCTURAL ASTM A-572 GR.50 Y/O A-709 GR.50 </v>
          </cell>
          <cell r="D100" t="str">
            <v>KG</v>
          </cell>
          <cell r="E100">
            <v>7543.3551116435201</v>
          </cell>
        </row>
        <row r="101">
          <cell r="C101" t="str">
            <v>ACOPLE PLASTICO GRIFLEX 55 CM</v>
          </cell>
          <cell r="D101" t="str">
            <v>UND</v>
          </cell>
          <cell r="E101">
            <v>4477.3750727414999</v>
          </cell>
        </row>
        <row r="102">
          <cell r="C102" t="str">
            <v>ACOPLE PLASTICO PARA LAVAMANOS 40 CM</v>
          </cell>
          <cell r="D102" t="str">
            <v>UND</v>
          </cell>
          <cell r="E102">
            <v>4531.3193507263404</v>
          </cell>
        </row>
        <row r="103">
          <cell r="C103" t="str">
            <v>ACPM IBAGUE 2021</v>
          </cell>
          <cell r="D103" t="str">
            <v>GAL</v>
          </cell>
          <cell r="E103">
            <v>8868</v>
          </cell>
        </row>
        <row r="104">
          <cell r="C104" t="str">
            <v>ADAPTADOR 3831</v>
          </cell>
          <cell r="D104" t="str">
            <v>UND</v>
          </cell>
          <cell r="E104">
            <v>29129.910111812202</v>
          </cell>
        </row>
        <row r="105">
          <cell r="C105" t="str">
            <v>ADAPTADOR MACHO PVC 1" PRESION</v>
          </cell>
          <cell r="D105" t="str">
            <v>UND</v>
          </cell>
          <cell r="E105">
            <v>3249.55</v>
          </cell>
        </row>
        <row r="106">
          <cell r="C106" t="str">
            <v>ADOQUÍN 20 X 10 X 6CM PEATONAL TRAFICO LIVIANO</v>
          </cell>
          <cell r="D106" t="str">
            <v>UND</v>
          </cell>
          <cell r="E106">
            <v>950</v>
          </cell>
        </row>
        <row r="107">
          <cell r="C107" t="str">
            <v>ADOQUÍN 20 X 10 X 8CM VEHICULAR TRAFICO PESADO</v>
          </cell>
          <cell r="D107" t="str">
            <v>UND</v>
          </cell>
          <cell r="E107">
            <v>1130</v>
          </cell>
        </row>
        <row r="108">
          <cell r="C108" t="str">
            <v>ADOQUIN EN CONCRETO 10 x 20 x 6 CM DECOBLOCK</v>
          </cell>
          <cell r="D108" t="str">
            <v>UND</v>
          </cell>
          <cell r="E108">
            <v>800</v>
          </cell>
        </row>
        <row r="109">
          <cell r="C109" t="str">
            <v>ADOQUIN EN CONCRETO 10 x 20 x 8 CM DECOBLOCK</v>
          </cell>
          <cell r="D109" t="str">
            <v>UND</v>
          </cell>
          <cell r="E109">
            <v>1000</v>
          </cell>
        </row>
        <row r="110">
          <cell r="C110" t="str">
            <v>AGUA</v>
          </cell>
          <cell r="D110" t="str">
            <v>LITRO</v>
          </cell>
          <cell r="E110">
            <v>10</v>
          </cell>
        </row>
        <row r="111">
          <cell r="C111" t="str">
            <v>ALAMBRE CU THW 8 AWG</v>
          </cell>
          <cell r="D111" t="str">
            <v>ML</v>
          </cell>
          <cell r="E111">
            <v>6504</v>
          </cell>
        </row>
        <row r="112">
          <cell r="C112" t="str">
            <v>ALAMBRE GALVANIZADO # 18</v>
          </cell>
          <cell r="D112" t="str">
            <v>KG</v>
          </cell>
          <cell r="E112">
            <v>12500</v>
          </cell>
        </row>
        <row r="113">
          <cell r="C113" t="str">
            <v xml:space="preserve">ALAMBRE GALVANIZADO CALIBRE 12 </v>
          </cell>
          <cell r="D113" t="str">
            <v>KG</v>
          </cell>
          <cell r="E113">
            <v>8152.1</v>
          </cell>
        </row>
        <row r="114">
          <cell r="C114" t="str">
            <v>ALAMBRE NEGRO CAL. 18</v>
          </cell>
          <cell r="D114" t="str">
            <v>KG</v>
          </cell>
          <cell r="E114">
            <v>9378.5</v>
          </cell>
        </row>
        <row r="115">
          <cell r="C115" t="str">
            <v>ALAMBRE Nº 12 DESNUDO PROCABLES</v>
          </cell>
          <cell r="D115" t="str">
            <v>ML</v>
          </cell>
          <cell r="E115">
            <v>1829</v>
          </cell>
        </row>
        <row r="116">
          <cell r="C116" t="str">
            <v xml:space="preserve">ALAMBRE PUA CAL.14 - 350 M </v>
          </cell>
          <cell r="D116" t="str">
            <v>UND</v>
          </cell>
          <cell r="E116">
            <v>185000</v>
          </cell>
        </row>
        <row r="117">
          <cell r="C117" t="str">
            <v>ALAMBRE TELEFONICO 2X18 AWG DOBLE CHAQUETA</v>
          </cell>
          <cell r="D117" t="str">
            <v>ML</v>
          </cell>
          <cell r="E117">
            <v>1515</v>
          </cell>
        </row>
        <row r="118">
          <cell r="C118" t="str">
            <v>ALAMBRE TW Nº 10 NEGRO PROCABLES</v>
          </cell>
          <cell r="D118" t="str">
            <v>ML</v>
          </cell>
          <cell r="E118">
            <v>3550</v>
          </cell>
        </row>
        <row r="119">
          <cell r="C119" t="str">
            <v>ALAMBRE TW Nº 12 BLANCO PROCABLES</v>
          </cell>
          <cell r="D119" t="str">
            <v>ML</v>
          </cell>
          <cell r="E119">
            <v>1839</v>
          </cell>
        </row>
        <row r="120">
          <cell r="C120" t="str">
            <v>ALAMBRE TW Nº 12 NEGRO PROCABLES</v>
          </cell>
          <cell r="D120" t="str">
            <v>ML</v>
          </cell>
          <cell r="E120">
            <v>1839</v>
          </cell>
        </row>
        <row r="121">
          <cell r="C121" t="str">
            <v>ALAMBRE TW Nº 14 AMARILLO PROCABLES</v>
          </cell>
          <cell r="D121" t="str">
            <v>ML</v>
          </cell>
          <cell r="E121">
            <v>1600</v>
          </cell>
        </row>
        <row r="122">
          <cell r="C122" t="str">
            <v>ALAMBRE TW Nº 14 AZUL PROCABLES</v>
          </cell>
          <cell r="D122" t="str">
            <v>UND</v>
          </cell>
          <cell r="E122">
            <v>1600</v>
          </cell>
        </row>
        <row r="123">
          <cell r="C123" t="str">
            <v>ALAMBRE TW Nº 14 VERDE PROCABLES</v>
          </cell>
          <cell r="D123" t="str">
            <v>ML</v>
          </cell>
          <cell r="E123">
            <v>1600</v>
          </cell>
        </row>
        <row r="124">
          <cell r="C124" t="str">
            <v xml:space="preserve">AMARRE METALICO </v>
          </cell>
          <cell r="D124" t="str">
            <v>UND</v>
          </cell>
          <cell r="E124">
            <v>380</v>
          </cell>
        </row>
        <row r="125">
          <cell r="C125" t="str">
            <v>ANDAMIO CERTIFICADO</v>
          </cell>
          <cell r="D125" t="str">
            <v>U/D</v>
          </cell>
          <cell r="E125">
            <v>1186.7741156664199</v>
          </cell>
        </row>
        <row r="126">
          <cell r="C126" t="str">
            <v>ANGULO CHAPETA EN ALUMINIO 1 X 1 " X  1/8"</v>
          </cell>
          <cell r="D126" t="str">
            <v>UND</v>
          </cell>
          <cell r="E126">
            <v>546.99497876625105</v>
          </cell>
        </row>
        <row r="127">
          <cell r="C127" t="str">
            <v>ANGULO DE ALUMINIO 6MM</v>
          </cell>
          <cell r="D127" t="str">
            <v>ML</v>
          </cell>
          <cell r="E127">
            <v>1721.31</v>
          </cell>
        </row>
        <row r="128">
          <cell r="C128" t="str">
            <v>ANGULO GALVANIZADO 0.2X0.25 2.44M</v>
          </cell>
          <cell r="D128" t="str">
            <v>UND</v>
          </cell>
          <cell r="E128">
            <v>3150</v>
          </cell>
        </row>
        <row r="129">
          <cell r="C129" t="str">
            <v>ARANDELA 3/8"</v>
          </cell>
          <cell r="D129" t="str">
            <v>UN</v>
          </cell>
          <cell r="E129">
            <v>83</v>
          </cell>
        </row>
        <row r="130">
          <cell r="C130" t="str">
            <v>ARBUSTO DURANTA</v>
          </cell>
          <cell r="D130" t="str">
            <v>UND</v>
          </cell>
          <cell r="E130">
            <v>2550</v>
          </cell>
        </row>
        <row r="131">
          <cell r="C131" t="str">
            <v>ARENA BLANCA</v>
          </cell>
          <cell r="D131" t="str">
            <v>M3</v>
          </cell>
          <cell r="E131">
            <v>77700</v>
          </cell>
        </row>
        <row r="132">
          <cell r="C132" t="str">
            <v xml:space="preserve">ARENA DE PEÑA </v>
          </cell>
          <cell r="D132" t="str">
            <v>M3</v>
          </cell>
          <cell r="E132">
            <v>35603.223469992699</v>
          </cell>
        </row>
        <row r="133">
          <cell r="C133" t="str">
            <v>ARENA DE TRITURACION</v>
          </cell>
          <cell r="D133" t="str">
            <v>M3</v>
          </cell>
          <cell r="E133">
            <v>79000</v>
          </cell>
        </row>
        <row r="134">
          <cell r="C134" t="str">
            <v>ARENA NEGRA</v>
          </cell>
          <cell r="D134" t="str">
            <v>M3</v>
          </cell>
          <cell r="E134">
            <v>94800</v>
          </cell>
        </row>
        <row r="135">
          <cell r="C135" t="str">
            <v>BAJANTE EN PVC BLANCO LISO EXTERNO 3MT</v>
          </cell>
          <cell r="D135" t="str">
            <v>ML</v>
          </cell>
          <cell r="E135">
            <v>80161.197085468302</v>
          </cell>
        </row>
        <row r="136">
          <cell r="C136" t="str">
            <v>BANDA METALICA SOPORTE PARA TUBO APRETADO 2"</v>
          </cell>
          <cell r="D136" t="str">
            <v>UND</v>
          </cell>
          <cell r="E136">
            <v>4801.0407406505301</v>
          </cell>
        </row>
        <row r="137">
          <cell r="C137" t="str">
            <v>BANDA METALICA SOPORTE PARA TUBO APRETADO 3"</v>
          </cell>
          <cell r="D137" t="str">
            <v>UND</v>
          </cell>
          <cell r="E137">
            <v>5286.5392425140599</v>
          </cell>
        </row>
        <row r="138">
          <cell r="C138" t="str">
            <v>BANDA METALICA SOPORTE PARA TUBO APRETADO 4"</v>
          </cell>
          <cell r="D138" t="str">
            <v>UND</v>
          </cell>
          <cell r="E138">
            <v>5825.9820223624401</v>
          </cell>
        </row>
        <row r="139">
          <cell r="C139" t="str">
            <v>BANDA METALICA SOPORTE PARA TUBO APRETADO 6"</v>
          </cell>
          <cell r="D139" t="str">
            <v>UND</v>
          </cell>
          <cell r="E139">
            <v>6743.0347481046701</v>
          </cell>
        </row>
        <row r="140">
          <cell r="C140" t="str">
            <v>BARNIZ BARNEX CAOBA</v>
          </cell>
          <cell r="D140" t="str">
            <v>GAL</v>
          </cell>
          <cell r="E140">
            <v>66134.45</v>
          </cell>
        </row>
        <row r="141">
          <cell r="C141" t="str">
            <v>BARNIZ BRILLANTE EXTERIOR</v>
          </cell>
          <cell r="D141" t="str">
            <v>GAL</v>
          </cell>
          <cell r="E141">
            <v>69800</v>
          </cell>
        </row>
        <row r="142">
          <cell r="C142" t="str">
            <v>BARRA DE SEGURIDAD NIQUELADA 40CM 1 1/4PULG</v>
          </cell>
          <cell r="D142" t="str">
            <v>UND</v>
          </cell>
          <cell r="E142">
            <v>169900</v>
          </cell>
        </row>
        <row r="143">
          <cell r="C143" t="str">
            <v>BASE GRANULAR NORMA INVIAS</v>
          </cell>
          <cell r="D143" t="str">
            <v>M3</v>
          </cell>
          <cell r="E143">
            <v>56543.3</v>
          </cell>
        </row>
        <row r="144">
          <cell r="C144" t="str">
            <v>BISAGRA 4X2 PUERTA ALUMINIO NATURAL</v>
          </cell>
          <cell r="D144" t="str">
            <v>UND</v>
          </cell>
          <cell r="E144">
            <v>5610.20491042309</v>
          </cell>
        </row>
        <row r="145">
          <cell r="C145" t="str">
            <v>BISAGRA COBRE CABEZA PLANA 3 1/2”</v>
          </cell>
          <cell r="D145" t="str">
            <v>UND</v>
          </cell>
          <cell r="E145">
            <v>1850</v>
          </cell>
        </row>
        <row r="146">
          <cell r="C146" t="str">
            <v>BISAGRA COBRE NUDO 2 1/2”</v>
          </cell>
          <cell r="D146" t="str">
            <v>UND</v>
          </cell>
          <cell r="E146">
            <v>3883.9880149082901</v>
          </cell>
        </row>
        <row r="147">
          <cell r="C147" t="str">
            <v>BISAGRA GATO OMEGA 3"</v>
          </cell>
          <cell r="D147" t="str">
            <v>UND</v>
          </cell>
          <cell r="E147">
            <v>3452.4337910295899</v>
          </cell>
        </row>
        <row r="148">
          <cell r="C148" t="str">
            <v>BISAGRA PUERTA 3"</v>
          </cell>
          <cell r="D148" t="str">
            <v>UND</v>
          </cell>
          <cell r="E148">
            <v>5718.0934663927601</v>
          </cell>
        </row>
        <row r="149">
          <cell r="C149" t="str">
            <v xml:space="preserve">BLOQUE #4 TRADICIONAL 9X23X32 CM </v>
          </cell>
          <cell r="D149" t="str">
            <v>UND</v>
          </cell>
          <cell r="E149">
            <v>1250</v>
          </cell>
        </row>
        <row r="150">
          <cell r="C150" t="str">
            <v xml:space="preserve">BLOQUE #5 ESTANDAR 12X20X30CM </v>
          </cell>
          <cell r="D150" t="str">
            <v>UND</v>
          </cell>
          <cell r="E150">
            <v>1400</v>
          </cell>
        </row>
        <row r="151">
          <cell r="C151" t="str">
            <v xml:space="preserve">BLOQUE #5 SANTAFE 11.5X23X33CM </v>
          </cell>
          <cell r="D151" t="str">
            <v>UND</v>
          </cell>
          <cell r="E151">
            <v>2150</v>
          </cell>
        </row>
        <row r="152">
          <cell r="C152" t="str">
            <v>BLOQUE LISO CONCRETO #10 9X19X39 CM</v>
          </cell>
          <cell r="D152" t="str">
            <v>UND</v>
          </cell>
          <cell r="E152">
            <v>1250</v>
          </cell>
        </row>
        <row r="153">
          <cell r="C153" t="str">
            <v>BLOQUE LISO CONCRETO #20 19X19X39 CM</v>
          </cell>
          <cell r="D153" t="str">
            <v>UND</v>
          </cell>
          <cell r="E153">
            <v>3400</v>
          </cell>
        </row>
        <row r="154">
          <cell r="C154" t="str">
            <v>BLOQUELON SANTAFE 80X8X23 CM</v>
          </cell>
          <cell r="D154" t="str">
            <v>UND</v>
          </cell>
          <cell r="E154">
            <v>5100</v>
          </cell>
        </row>
        <row r="155">
          <cell r="C155" t="str">
            <v>BOQUILLA</v>
          </cell>
          <cell r="D155" t="str">
            <v>KG</v>
          </cell>
          <cell r="E155">
            <v>11953.6650333333</v>
          </cell>
        </row>
        <row r="156">
          <cell r="C156" t="str">
            <v>BRIDA SANITARIA 4"</v>
          </cell>
          <cell r="D156" t="str">
            <v>UND</v>
          </cell>
          <cell r="E156">
            <v>40895.379999999997</v>
          </cell>
        </row>
        <row r="157">
          <cell r="C157" t="str">
            <v>BROCHA PROFESIONAL 4"</v>
          </cell>
          <cell r="D157" t="str">
            <v>UND</v>
          </cell>
          <cell r="E157">
            <v>17056.999866666702</v>
          </cell>
        </row>
        <row r="158">
          <cell r="C158" t="str">
            <v>BUJE REDUCIDA DE 2" A 1"</v>
          </cell>
          <cell r="D158" t="str">
            <v>UND</v>
          </cell>
          <cell r="E158">
            <v>6850</v>
          </cell>
        </row>
        <row r="159">
          <cell r="C159" t="str">
            <v>BUJE REDUCIDA DE 3" A 2 1/2"</v>
          </cell>
          <cell r="D159" t="str">
            <v>UND</v>
          </cell>
          <cell r="E159">
            <v>14119</v>
          </cell>
        </row>
        <row r="160">
          <cell r="C160" t="str">
            <v>BUJE REDUCIDA DE 3" A 2"</v>
          </cell>
          <cell r="D160" t="str">
            <v>UND</v>
          </cell>
          <cell r="E160">
            <v>24670</v>
          </cell>
        </row>
        <row r="161">
          <cell r="C161" t="str">
            <v>CABALLETE ARTICULADO ONDULADO ALA INFERIOR ETERNIT</v>
          </cell>
          <cell r="D161" t="str">
            <v>UND</v>
          </cell>
          <cell r="E161">
            <v>17650</v>
          </cell>
        </row>
        <row r="162">
          <cell r="C162" t="str">
            <v>CABALLETE ARTICULADO ONDULADO ALA INFERIOR TEJA ESPAÑOLA</v>
          </cell>
          <cell r="D162" t="str">
            <v>UND</v>
          </cell>
          <cell r="E162">
            <v>19000</v>
          </cell>
        </row>
        <row r="163">
          <cell r="C163" t="str">
            <v>CABALLETE ARTICULADO ONDULADO ALA SUPERIOR ETERNIT</v>
          </cell>
          <cell r="D163" t="str">
            <v>UND</v>
          </cell>
          <cell r="E163">
            <v>22000</v>
          </cell>
        </row>
        <row r="164">
          <cell r="C164" t="str">
            <v>CABALLETE ARTICULADO ONDULADO ALA SUPERIOR TEJA ESPAÑOLA</v>
          </cell>
          <cell r="D164" t="str">
            <v>UND</v>
          </cell>
          <cell r="E164">
            <v>22000</v>
          </cell>
        </row>
        <row r="165">
          <cell r="C165" t="str">
            <v>CABALLETE FIJO ETERNIT</v>
          </cell>
          <cell r="D165" t="str">
            <v>UND</v>
          </cell>
          <cell r="E165">
            <v>38000</v>
          </cell>
        </row>
        <row r="166">
          <cell r="C166" t="str">
            <v>CABALLETE FIJO TEJA ESPAÑOLA 1.34 mts</v>
          </cell>
          <cell r="D166" t="str">
            <v>UND</v>
          </cell>
          <cell r="E166">
            <v>38000</v>
          </cell>
        </row>
        <row r="167">
          <cell r="C167" t="str">
            <v>CABALLETE FIJO TEJA TERMOACUSTICA</v>
          </cell>
          <cell r="D167" t="str">
            <v>ML</v>
          </cell>
          <cell r="E167">
            <v>26100</v>
          </cell>
        </row>
        <row r="168">
          <cell r="C168" t="str">
            <v xml:space="preserve">CABALLETE TECHOLINE 2,00M X 0,53M </v>
          </cell>
          <cell r="D168" t="str">
            <v>UND</v>
          </cell>
          <cell r="E168">
            <v>37653.106033416501</v>
          </cell>
        </row>
        <row r="169">
          <cell r="C169" t="str">
            <v xml:space="preserve">CABLE COAXIAL </v>
          </cell>
          <cell r="D169" t="str">
            <v>ML</v>
          </cell>
          <cell r="E169">
            <v>2200</v>
          </cell>
        </row>
        <row r="170">
          <cell r="C170" t="str">
            <v>CABLE Nº 8 AMARILLO THHN PROCABLES</v>
          </cell>
          <cell r="D170" t="str">
            <v>ML</v>
          </cell>
          <cell r="E170">
            <v>6504</v>
          </cell>
        </row>
        <row r="171">
          <cell r="C171" t="str">
            <v>CABLE Nº 8 AZUL THHN PROCABLES</v>
          </cell>
          <cell r="D171" t="str">
            <v>ML</v>
          </cell>
          <cell r="E171">
            <v>6504</v>
          </cell>
        </row>
        <row r="172">
          <cell r="C172" t="str">
            <v>CABLE Nº 8 NEGRO THHN PROCABLES</v>
          </cell>
          <cell r="D172" t="str">
            <v>ML</v>
          </cell>
          <cell r="E172">
            <v>6504</v>
          </cell>
        </row>
        <row r="173">
          <cell r="C173" t="str">
            <v>CAJA 2400 CAL20 GALVANIZADA</v>
          </cell>
          <cell r="D173" t="str">
            <v>UND</v>
          </cell>
          <cell r="E173">
            <v>4747.0964626656896</v>
          </cell>
        </row>
        <row r="174">
          <cell r="C174" t="str">
            <v>CAJA 60x60x12 CM</v>
          </cell>
          <cell r="D174" t="str">
            <v>UND</v>
          </cell>
          <cell r="E174">
            <v>146023.923848276</v>
          </cell>
        </row>
        <row r="175">
          <cell r="C175" t="str">
            <v xml:space="preserve">CAJA DOBLE CONDUIT PAVCO 10X10 </v>
          </cell>
          <cell r="D175" t="str">
            <v>UND</v>
          </cell>
          <cell r="E175">
            <v>2400</v>
          </cell>
        </row>
        <row r="176">
          <cell r="C176" t="str">
            <v>CAJA GALVANIZADA 10X10 CAL. 20</v>
          </cell>
          <cell r="D176" t="str">
            <v>UND</v>
          </cell>
          <cell r="E176">
            <v>3542</v>
          </cell>
        </row>
        <row r="177">
          <cell r="C177" t="str">
            <v>CAJA GALVANIZADA 5800 2X4 CAL. 20 PARA INTERRUPTORES</v>
          </cell>
          <cell r="D177" t="str">
            <v>UND</v>
          </cell>
          <cell r="E177">
            <v>2300</v>
          </cell>
        </row>
        <row r="178">
          <cell r="C178" t="str">
            <v>CAJA GALVANIZADA OCTAGONAL CAL. 20 PARA SALIDAS LUMINARIAS</v>
          </cell>
          <cell r="D178" t="str">
            <v>UND</v>
          </cell>
          <cell r="E178">
            <v>1800</v>
          </cell>
        </row>
        <row r="179">
          <cell r="C179" t="str">
            <v>CAJA METALICA TACO 12 CIRCUITOS CON PUERTA</v>
          </cell>
          <cell r="D179" t="str">
            <v>UND</v>
          </cell>
          <cell r="E179">
            <v>174150</v>
          </cell>
        </row>
        <row r="180">
          <cell r="C180" t="str">
            <v>CAJA METALICA TACO 4 CIRCUITOS</v>
          </cell>
          <cell r="D180" t="str">
            <v>UND</v>
          </cell>
          <cell r="E180">
            <v>38333</v>
          </cell>
        </row>
        <row r="181">
          <cell r="C181" t="str">
            <v>CAJA METALICA TACO 6 CIRCUITOS</v>
          </cell>
          <cell r="D181" t="str">
            <v>UND</v>
          </cell>
          <cell r="E181">
            <v>46000</v>
          </cell>
        </row>
        <row r="182">
          <cell r="C182" t="str">
            <v>CAJA METALICA TACO 8 CIRCUITOS CON PUERTA</v>
          </cell>
          <cell r="D182" t="str">
            <v>UND</v>
          </cell>
          <cell r="E182">
            <v>107650</v>
          </cell>
        </row>
        <row r="183">
          <cell r="C183" t="str">
            <v>CAJA OCTOGONAL CONDUIT PAVCO</v>
          </cell>
          <cell r="D183" t="str">
            <v>UND</v>
          </cell>
          <cell r="E183">
            <v>2300</v>
          </cell>
        </row>
        <row r="184">
          <cell r="C184" t="str">
            <v>CAJA PLASTICA DE PISO PARA MEDIDOR DE AGUA</v>
          </cell>
          <cell r="D184" t="str">
            <v>UND</v>
          </cell>
          <cell r="E184">
            <v>180000</v>
          </cell>
        </row>
        <row r="185">
          <cell r="C185" t="str">
            <v>CAJA SENCILLA CONDUIT 2X4 PVC</v>
          </cell>
          <cell r="D185" t="str">
            <v>UND</v>
          </cell>
          <cell r="E185">
            <v>1130</v>
          </cell>
        </row>
        <row r="186">
          <cell r="C186" t="str">
            <v>CAL HIDRATADA</v>
          </cell>
          <cell r="D186" t="str">
            <v>KG</v>
          </cell>
          <cell r="E186">
            <v>19590.499950000001</v>
          </cell>
        </row>
        <row r="187">
          <cell r="C187" t="str">
            <v>CANAL B6 X 2.44M CAL. 26 (DRYWALL - SUPERBOARD)</v>
          </cell>
          <cell r="D187" t="str">
            <v>UND</v>
          </cell>
          <cell r="E187">
            <v>9748.2261333333299</v>
          </cell>
        </row>
        <row r="188">
          <cell r="C188" t="str">
            <v>CANAL B9 X 2.44M CAL. 26 (DRYWALL - SUPERBOARD)</v>
          </cell>
          <cell r="D188" t="str">
            <v>UND</v>
          </cell>
          <cell r="E188">
            <v>12053.180766666699</v>
          </cell>
        </row>
        <row r="189">
          <cell r="C189" t="str">
            <v>CANAL CAL20 (40)</v>
          </cell>
          <cell r="D189" t="str">
            <v>ML</v>
          </cell>
          <cell r="E189">
            <v>44293.646653349999</v>
          </cell>
        </row>
        <row r="190">
          <cell r="C190" t="str">
            <v>CANAL CAL20 (50)</v>
          </cell>
          <cell r="D190" t="str">
            <v>ML</v>
          </cell>
          <cell r="E190">
            <v>2454.9180327868899</v>
          </cell>
        </row>
        <row r="191">
          <cell r="C191" t="str">
            <v>CANAL PVC AMAZONA 3MT</v>
          </cell>
          <cell r="D191" t="str">
            <v>ML</v>
          </cell>
          <cell r="E191">
            <v>28015.4213286454</v>
          </cell>
        </row>
        <row r="192">
          <cell r="C192" t="str">
            <v>CANAL PVC RAINGO 3 MT</v>
          </cell>
          <cell r="D192" t="str">
            <v>ML</v>
          </cell>
          <cell r="E192">
            <v>19023.989074132802</v>
          </cell>
        </row>
        <row r="193">
          <cell r="C193" t="str">
            <v>CANALETA 43 ETERNIT X 6 M</v>
          </cell>
          <cell r="D193" t="str">
            <v>M2</v>
          </cell>
          <cell r="E193">
            <v>21400.162700000001</v>
          </cell>
        </row>
        <row r="194">
          <cell r="C194" t="str">
            <v>CANALETA 90 ETERNIT X 6 M</v>
          </cell>
          <cell r="D194" t="str">
            <v>M2</v>
          </cell>
          <cell r="E194">
            <v>69911.784268349307</v>
          </cell>
        </row>
        <row r="195">
          <cell r="C195" t="str">
            <v>CANALETA GALVANIZADA 0,9X6M CAL 24</v>
          </cell>
          <cell r="D195" t="str">
            <v>ML</v>
          </cell>
          <cell r="E195">
            <v>97101</v>
          </cell>
        </row>
        <row r="196">
          <cell r="C196" t="str">
            <v xml:space="preserve">CAOLIN COLOMBIA </v>
          </cell>
          <cell r="D196" t="str">
            <v>KG</v>
          </cell>
          <cell r="E196">
            <v>22765.497299999999</v>
          </cell>
        </row>
        <row r="197">
          <cell r="C197" t="str">
            <v>CARGA FULMINANTE (CARGA+TIRO) 5/16" 1"</v>
          </cell>
          <cell r="D197" t="str">
            <v>UND</v>
          </cell>
          <cell r="E197">
            <v>399.99470000000002</v>
          </cell>
        </row>
        <row r="198">
          <cell r="C198" t="str">
            <v>CARROTANQUE DE AGUA(1000 GALONES)</v>
          </cell>
          <cell r="D198" t="str">
            <v>HORA</v>
          </cell>
          <cell r="E198">
            <v>37356.412504499902</v>
          </cell>
        </row>
        <row r="199">
          <cell r="C199" t="str">
            <v>CEMENTO BLANCO</v>
          </cell>
          <cell r="D199" t="str">
            <v>KG</v>
          </cell>
          <cell r="E199">
            <v>1122</v>
          </cell>
        </row>
        <row r="200">
          <cell r="C200" t="str">
            <v>CEMENTO GRIS</v>
          </cell>
          <cell r="D200" t="str">
            <v>KG</v>
          </cell>
          <cell r="E200">
            <v>594</v>
          </cell>
        </row>
        <row r="201">
          <cell r="C201" t="str">
            <v>CERRADURA CAROLINA POMO ALCOBA NATURAL</v>
          </cell>
          <cell r="D201" t="str">
            <v>UND</v>
          </cell>
          <cell r="E201">
            <v>42508.091052051903</v>
          </cell>
        </row>
        <row r="202">
          <cell r="C202" t="str">
            <v>CERRADURA DE SOBREPONER SOLDAR DERECHA 50MM SCHLAGE</v>
          </cell>
          <cell r="D202" t="str">
            <v>UND</v>
          </cell>
          <cell r="E202">
            <v>117843.33333333299</v>
          </cell>
        </row>
        <row r="203">
          <cell r="C203" t="str">
            <v>CHAPA POMO LINEA ELITE ALCOBA</v>
          </cell>
          <cell r="D203" t="str">
            <v>UND</v>
          </cell>
          <cell r="E203">
            <v>57073.046107957998</v>
          </cell>
        </row>
        <row r="204">
          <cell r="C204" t="str">
            <v>CHAZO RL MULTIUSOS 3/8"</v>
          </cell>
          <cell r="D204" t="str">
            <v>UND</v>
          </cell>
          <cell r="E204">
            <v>380.8</v>
          </cell>
        </row>
        <row r="205">
          <cell r="C205" t="str">
            <v>CHAZO SILTI  3/8  X 3"</v>
          </cell>
          <cell r="D205" t="str">
            <v>UND</v>
          </cell>
          <cell r="E205">
            <v>430.255</v>
          </cell>
        </row>
        <row r="206">
          <cell r="C206" t="str">
            <v xml:space="preserve">CIELO RASO EN PVC LAMINA DE 9MM X 30  </v>
          </cell>
          <cell r="D206" t="str">
            <v>M2</v>
          </cell>
          <cell r="E206">
            <v>34500</v>
          </cell>
        </row>
        <row r="207">
          <cell r="C207" t="str">
            <v>CINTA AISLANTE SUPER 33 20MT</v>
          </cell>
          <cell r="D207" t="str">
            <v>UND</v>
          </cell>
          <cell r="E207">
            <v>21622</v>
          </cell>
        </row>
        <row r="208">
          <cell r="C208" t="str">
            <v>CINTA DOBLEFAZ ULTASTRONG 1.5M x 19MM</v>
          </cell>
          <cell r="D208" t="str">
            <v>M</v>
          </cell>
          <cell r="E208">
            <v>15032.112503254801</v>
          </cell>
        </row>
        <row r="209">
          <cell r="C209" t="str">
            <v>CINTA LLENA 50 MM x 1M</v>
          </cell>
          <cell r="D209" t="str">
            <v>M</v>
          </cell>
          <cell r="E209">
            <v>1475.665</v>
          </cell>
        </row>
        <row r="210">
          <cell r="C210" t="str">
            <v>CINTA MICRO PERFORADA  25MM X 1M</v>
          </cell>
          <cell r="D210" t="str">
            <v>M</v>
          </cell>
          <cell r="E210">
            <v>3715</v>
          </cell>
        </row>
        <row r="211">
          <cell r="C211" t="str">
            <v>CINTA PAPEL 150M</v>
          </cell>
          <cell r="D211" t="str">
            <v>UND</v>
          </cell>
          <cell r="E211">
            <v>20390.9370782685</v>
          </cell>
        </row>
        <row r="212">
          <cell r="C212" t="str">
            <v>CINTA PVC JUNTA V-10</v>
          </cell>
          <cell r="D212" t="str">
            <v>ML</v>
          </cell>
          <cell r="E212">
            <v>22343.166666666701</v>
          </cell>
        </row>
        <row r="213">
          <cell r="C213" t="str">
            <v>CINTA SIKA MULTISEAL 10 (10CM ANCHO X 10ML)</v>
          </cell>
          <cell r="D213" t="str">
            <v>M</v>
          </cell>
          <cell r="E213">
            <v>11100</v>
          </cell>
        </row>
        <row r="214">
          <cell r="C214" t="str">
            <v>CINTA TEFLON 1/2" X 10 METROS</v>
          </cell>
          <cell r="D214" t="str">
            <v>UND</v>
          </cell>
          <cell r="E214">
            <v>1834.10545148447</v>
          </cell>
        </row>
        <row r="215">
          <cell r="C215" t="str">
            <v>CLAVO GALVANIZADO 1"</v>
          </cell>
          <cell r="D215" t="str">
            <v>UNDXM</v>
          </cell>
          <cell r="E215">
            <v>7501</v>
          </cell>
        </row>
        <row r="216">
          <cell r="C216" t="str">
            <v xml:space="preserve">CLIP TIPO C </v>
          </cell>
          <cell r="D216" t="str">
            <v>UND</v>
          </cell>
          <cell r="E216">
            <v>294.14</v>
          </cell>
        </row>
        <row r="217">
          <cell r="C217" t="str">
            <v>CODO BAJANTE 45º</v>
          </cell>
          <cell r="D217" t="str">
            <v>UND</v>
          </cell>
          <cell r="E217">
            <v>7228.5332499682099</v>
          </cell>
        </row>
        <row r="218">
          <cell r="C218" t="str">
            <v>CONCRETO PREMEZCLADO 2000 PSI</v>
          </cell>
          <cell r="D218" t="str">
            <v>M3</v>
          </cell>
          <cell r="E218">
            <v>353965.5</v>
          </cell>
        </row>
        <row r="219">
          <cell r="C219" t="str">
            <v>CONCRETO PREMEZCLADO 2500 PSI</v>
          </cell>
          <cell r="D219" t="str">
            <v>M3</v>
          </cell>
          <cell r="E219">
            <v>368186</v>
          </cell>
        </row>
        <row r="220">
          <cell r="C220" t="str">
            <v>CONCRETO PREMEZCLADO 3000 PSI</v>
          </cell>
          <cell r="D220" t="str">
            <v>M3</v>
          </cell>
          <cell r="E220">
            <v>375147.5</v>
          </cell>
        </row>
        <row r="221">
          <cell r="C221" t="str">
            <v>CONCRETO PREMEZCLADO 3500 PSI</v>
          </cell>
          <cell r="D221" t="str">
            <v>M3</v>
          </cell>
          <cell r="E221">
            <v>386036</v>
          </cell>
        </row>
        <row r="222">
          <cell r="C222" t="str">
            <v>CONCRETO PREMEZCLADO 4000 PSI</v>
          </cell>
          <cell r="D222" t="str">
            <v>M3</v>
          </cell>
          <cell r="E222">
            <v>396865</v>
          </cell>
        </row>
        <row r="223">
          <cell r="C223" t="str">
            <v>CONCRETO PREMEZCLADO 4500 PSI</v>
          </cell>
          <cell r="D223" t="str">
            <v>M3</v>
          </cell>
          <cell r="E223">
            <v>407515.5</v>
          </cell>
        </row>
        <row r="224">
          <cell r="C224" t="str">
            <v>CORDON DETONANTE</v>
          </cell>
          <cell r="D224" t="str">
            <v>ML</v>
          </cell>
          <cell r="E224">
            <v>3022.6489394688001</v>
          </cell>
        </row>
        <row r="225">
          <cell r="C225" t="str">
            <v>CORREA EN LAMINA CAL. 18 (10*4)CM</v>
          </cell>
          <cell r="D225" t="str">
            <v>ML</v>
          </cell>
          <cell r="E225">
            <v>17649.416666666701</v>
          </cell>
        </row>
        <row r="226">
          <cell r="C226" t="str">
            <v>CORREA EN LAMINA CAL. 20 (8 *4)CM</v>
          </cell>
          <cell r="D226" t="str">
            <v>ML</v>
          </cell>
          <cell r="E226">
            <v>14858.333333333299</v>
          </cell>
        </row>
        <row r="227">
          <cell r="C227" t="str">
            <v>CRUCETA PLÁSTICA JUNTAS 1MM X 300UND PLINET</v>
          </cell>
          <cell r="D227" t="str">
            <v>UND</v>
          </cell>
          <cell r="E227">
            <v>10336.14</v>
          </cell>
        </row>
        <row r="228">
          <cell r="C228" t="str">
            <v>CURVA EMT 1/2</v>
          </cell>
          <cell r="D228" t="str">
            <v>UND</v>
          </cell>
          <cell r="E228">
            <v>6365.4248022108104</v>
          </cell>
        </row>
        <row r="229">
          <cell r="C229" t="str">
            <v>CURVA EMT 3/4</v>
          </cell>
          <cell r="D229" t="str">
            <v>UND</v>
          </cell>
          <cell r="E229">
            <v>10680.967040997801</v>
          </cell>
        </row>
        <row r="230">
          <cell r="C230" t="str">
            <v>DESMOLDANTE DMA 1000 CO X 20KILOS</v>
          </cell>
          <cell r="D230" t="str">
            <v>KG</v>
          </cell>
          <cell r="E230">
            <v>20924.9854303184</v>
          </cell>
        </row>
        <row r="231">
          <cell r="C231" t="str">
            <v>DESCOLDATOC (DESMOLDANTE DE CONCRETO)</v>
          </cell>
          <cell r="D231" t="str">
            <v>KG</v>
          </cell>
          <cell r="E231">
            <v>20924.9854303184</v>
          </cell>
        </row>
        <row r="232">
          <cell r="C232" t="str">
            <v>DESMOLDANTE DMA 1000 CO X 20KILOS</v>
          </cell>
          <cell r="D232" t="str">
            <v>KG</v>
          </cell>
          <cell r="E232">
            <v>21045</v>
          </cell>
        </row>
        <row r="233">
          <cell r="C233" t="str">
            <v>DESMOLDANTE DMA 1000 CO X 20KILOS</v>
          </cell>
          <cell r="D233" t="str">
            <v>KG</v>
          </cell>
          <cell r="E233">
            <v>21045</v>
          </cell>
        </row>
        <row r="234">
          <cell r="C234" t="str">
            <v>DILATACIONES EN BRONCE</v>
          </cell>
          <cell r="D234" t="str">
            <v>ML</v>
          </cell>
          <cell r="E234">
            <v>2962.1920651631799</v>
          </cell>
        </row>
        <row r="235">
          <cell r="C235" t="str">
            <v>DISCO DIAMANTADO 7” TURBO</v>
          </cell>
          <cell r="D235" t="str">
            <v>UND</v>
          </cell>
          <cell r="E235">
            <v>49055.500899999999</v>
          </cell>
        </row>
        <row r="236">
          <cell r="C236" t="str">
            <v>DISTANCIADORES CLIP MORTERO PINZA 1/2</v>
          </cell>
          <cell r="D236" t="str">
            <v>UND</v>
          </cell>
          <cell r="E236">
            <v>398.75662415658201</v>
          </cell>
        </row>
        <row r="237">
          <cell r="C237" t="str">
            <v>DISTANCIADORES CLIP MORTERO PINZA 1/4</v>
          </cell>
          <cell r="D237" t="str">
            <v>UND</v>
          </cell>
          <cell r="E237">
            <v>341.79139213421303</v>
          </cell>
        </row>
        <row r="238">
          <cell r="C238" t="str">
            <v>EMPAQUE MARIPOSA</v>
          </cell>
          <cell r="D238" t="str">
            <v>ML</v>
          </cell>
          <cell r="E238">
            <v>863.10844775739804</v>
          </cell>
        </row>
        <row r="239">
          <cell r="C239" t="str">
            <v>ENCHAPE ESTRIADO NATURAL VITRAL</v>
          </cell>
          <cell r="D239" t="str">
            <v>UND</v>
          </cell>
          <cell r="E239">
            <v>56641.491884079303</v>
          </cell>
        </row>
        <row r="240">
          <cell r="C240" t="str">
            <v>ESMALTE DOMESTICO BLANCO MATE PINTUCO</v>
          </cell>
          <cell r="D240" t="str">
            <v>GAL</v>
          </cell>
          <cell r="E240">
            <v>53836.389428867697</v>
          </cell>
        </row>
        <row r="241">
          <cell r="C241" t="str">
            <v>ESMALTE SUPERSINTET PINTUCO</v>
          </cell>
          <cell r="D241" t="str">
            <v>GAL</v>
          </cell>
          <cell r="E241">
            <v>61043.344967641999</v>
          </cell>
        </row>
        <row r="242">
          <cell r="C242" t="str">
            <v xml:space="preserve">ESTUCOR ESTUCO LISTO </v>
          </cell>
          <cell r="D242" t="str">
            <v>KG</v>
          </cell>
          <cell r="E242">
            <v>1074.5700174579599</v>
          </cell>
        </row>
        <row r="243">
          <cell r="C243" t="str">
            <v>EXPLISIVO 75% INDUGEL</v>
          </cell>
          <cell r="D243" t="str">
            <v>LB</v>
          </cell>
          <cell r="E243">
            <v>12567.225820438</v>
          </cell>
        </row>
        <row r="244">
          <cell r="C244" t="str">
            <v>EXPLOSIVO ANFO</v>
          </cell>
          <cell r="D244" t="str">
            <v>KG</v>
          </cell>
          <cell r="E244">
            <v>6637.3039632543896</v>
          </cell>
        </row>
        <row r="245">
          <cell r="C245" t="str">
            <v xml:space="preserve">FLANCHE 25CM x 240 CM CALIBRE 26  </v>
          </cell>
          <cell r="D245" t="str">
            <v>M</v>
          </cell>
          <cell r="E245">
            <v>34632.226466265602</v>
          </cell>
        </row>
        <row r="246">
          <cell r="C246" t="str">
            <v>FLANCHE METALICO 25 X 240 CM CAL 26</v>
          </cell>
          <cell r="D246" t="str">
            <v>ML</v>
          </cell>
          <cell r="E246">
            <v>73185</v>
          </cell>
        </row>
        <row r="247">
          <cell r="C247" t="str">
            <v>FLOTADOR GRIFERIA TANQUE HELBERT 1/2"</v>
          </cell>
          <cell r="D247" t="str">
            <v>UND</v>
          </cell>
          <cell r="E247">
            <v>75150</v>
          </cell>
        </row>
        <row r="248">
          <cell r="C248" t="str">
            <v>FLOTADOR GRIFERIA TANQUE HELBERT 1/2" ECONOMICO 100 PSI</v>
          </cell>
          <cell r="D248" t="str">
            <v>UND</v>
          </cell>
          <cell r="E248">
            <v>49900</v>
          </cell>
        </row>
        <row r="249">
          <cell r="C249" t="str">
            <v>FLOTADOR MECANICO 1 1/2"</v>
          </cell>
          <cell r="D249" t="str">
            <v>UND</v>
          </cell>
          <cell r="E249">
            <v>103555</v>
          </cell>
        </row>
        <row r="250">
          <cell r="C250" t="str">
            <v xml:space="preserve">FLUXOMETRO ORINAL PUSH EMPOTRADO GRIVAL </v>
          </cell>
          <cell r="D250" t="str">
            <v>UND</v>
          </cell>
          <cell r="E250">
            <v>380900</v>
          </cell>
        </row>
        <row r="251">
          <cell r="C251" t="str">
            <v>FORMALETA EN MADERA</v>
          </cell>
          <cell r="D251" t="str">
            <v>M2</v>
          </cell>
          <cell r="E251">
            <v>31275.029345614199</v>
          </cell>
        </row>
        <row r="252">
          <cell r="C252" t="str">
            <v>FORMALETA METALICA INCLUYE ACCESORIOS</v>
          </cell>
          <cell r="D252" t="str">
            <v>M2</v>
          </cell>
          <cell r="E252">
            <v>957.01589797579595</v>
          </cell>
        </row>
        <row r="253">
          <cell r="C253" t="str">
            <v>FORMALETA PARA ENTREPISOS (M2)</v>
          </cell>
          <cell r="D253" t="str">
            <v>DIA</v>
          </cell>
          <cell r="E253">
            <v>227.86092808947501</v>
          </cell>
        </row>
        <row r="254">
          <cell r="C254" t="str">
            <v>FULMINANTES</v>
          </cell>
          <cell r="D254" t="str">
            <v>UND</v>
          </cell>
          <cell r="E254">
            <v>1045.4401073461499</v>
          </cell>
        </row>
        <row r="255">
          <cell r="C255" t="str">
            <v>GANCHO CORREA MADERA C90</v>
          </cell>
          <cell r="D255" t="str">
            <v>UND</v>
          </cell>
          <cell r="E255">
            <v>6581.2019141501596</v>
          </cell>
        </row>
        <row r="256">
          <cell r="C256" t="str">
            <v>GANCHO TEJA ETERNIT 55MM</v>
          </cell>
          <cell r="D256" t="str">
            <v>UND</v>
          </cell>
          <cell r="E256">
            <v>900.59</v>
          </cell>
        </row>
        <row r="257">
          <cell r="C257" t="str">
            <v>GRANIPLAST BLANCO</v>
          </cell>
          <cell r="D257" t="str">
            <v>GAL</v>
          </cell>
          <cell r="E257">
            <v>36045</v>
          </cell>
        </row>
        <row r="258">
          <cell r="C258" t="str">
            <v>GRANITO TRAVERTINO Nº3</v>
          </cell>
          <cell r="D258" t="str">
            <v>BTO</v>
          </cell>
          <cell r="E258">
            <v>9802.3333333333303</v>
          </cell>
        </row>
        <row r="259">
          <cell r="C259" t="str">
            <v>GRAPA B-1/2" X 10000 UNIDADES SENCO</v>
          </cell>
          <cell r="D259" t="str">
            <v>UND</v>
          </cell>
          <cell r="E259">
            <v>23285.49755</v>
          </cell>
        </row>
        <row r="260">
          <cell r="C260" t="str">
            <v>GRAVA TRITURADA .3/4</v>
          </cell>
          <cell r="D260" t="str">
            <v>M3</v>
          </cell>
          <cell r="E260">
            <v>80916.4169772561</v>
          </cell>
        </row>
        <row r="261">
          <cell r="C261" t="str">
            <v>GRAVA TRITURADA DE MEDIA</v>
          </cell>
          <cell r="D261" t="str">
            <v>M3</v>
          </cell>
          <cell r="E261">
            <v>80916.4169772561</v>
          </cell>
        </row>
        <row r="262">
          <cell r="C262" t="str">
            <v xml:space="preserve">GRAVILLA </v>
          </cell>
          <cell r="D262" t="str">
            <v>KG</v>
          </cell>
          <cell r="E262">
            <v>434.25143777794102</v>
          </cell>
        </row>
        <row r="263">
          <cell r="C263" t="str">
            <v xml:space="preserve">GRIFERIA LAVAMANOS SENCILLA GRIVAL </v>
          </cell>
          <cell r="D263" t="str">
            <v>UND</v>
          </cell>
          <cell r="E263">
            <v>35900</v>
          </cell>
        </row>
        <row r="264">
          <cell r="C264" t="str">
            <v>GRIFERIA LAVAPLATOS MEZCLADOR GRIVAL</v>
          </cell>
          <cell r="D264" t="str">
            <v>UND</v>
          </cell>
          <cell r="E264">
            <v>87400.5</v>
          </cell>
        </row>
        <row r="265">
          <cell r="C265" t="str">
            <v>GRIFERIA LVMS INSTITUCIONAL PUSH MESA MAX</v>
          </cell>
          <cell r="D265" t="str">
            <v>UND</v>
          </cell>
          <cell r="E265">
            <v>240000</v>
          </cell>
        </row>
        <row r="266">
          <cell r="C266" t="str">
            <v>GRIFERIA ORINAL PUSH TRADICIONAL</v>
          </cell>
          <cell r="D266" t="str">
            <v>UND</v>
          </cell>
          <cell r="E266">
            <v>253200</v>
          </cell>
        </row>
        <row r="267">
          <cell r="C267" t="str">
            <v>GRIFERIA PARA DUCHA SENCILLA GRIVAL PISCIS</v>
          </cell>
          <cell r="D267" t="str">
            <v>UND</v>
          </cell>
          <cell r="E267">
            <v>101400</v>
          </cell>
        </row>
        <row r="268">
          <cell r="C268" t="str">
            <v>GRÚA TELESCOPICA 30 A 50 TONELADAS</v>
          </cell>
          <cell r="D268" t="str">
            <v>DIA</v>
          </cell>
          <cell r="E268">
            <v>59338.7057833211</v>
          </cell>
        </row>
        <row r="269">
          <cell r="C269" t="str">
            <v>GUARDAESCOBA EN MADERA</v>
          </cell>
          <cell r="D269" t="str">
            <v>ML</v>
          </cell>
          <cell r="E269">
            <v>18233.165958875001</v>
          </cell>
        </row>
        <row r="270">
          <cell r="C270" t="str">
            <v xml:space="preserve">GUARDAESCOBA EN PVC </v>
          </cell>
          <cell r="D270" t="str">
            <v>ML</v>
          </cell>
          <cell r="E270">
            <v>8496.2237826118908</v>
          </cell>
        </row>
        <row r="271">
          <cell r="C271" t="str">
            <v>HERBICIDA PANZER 480 1 LITRO</v>
          </cell>
          <cell r="D271" t="str">
            <v>UND</v>
          </cell>
          <cell r="E271">
            <v>44900</v>
          </cell>
        </row>
        <row r="272">
          <cell r="C272" t="str">
            <v xml:space="preserve">HIDRANTE HD  EXTREMO LISO, TIPO MILÁN </v>
          </cell>
          <cell r="D272" t="str">
            <v>UND</v>
          </cell>
          <cell r="E272">
            <v>2131800</v>
          </cell>
        </row>
        <row r="273">
          <cell r="C273" t="str">
            <v>INTERRUPTOR + TOMA DE CORRIENTE ELÉCTRICA CON PROTECCIÓN GFCI 15 AMPERIOS BLANCO</v>
          </cell>
          <cell r="D273" t="str">
            <v>UND</v>
          </cell>
          <cell r="E273">
            <v>63546.359466138398</v>
          </cell>
        </row>
        <row r="274">
          <cell r="C274" t="str">
            <v>INTERRUPTOR DOBLE CONMUTABLE BLANCO</v>
          </cell>
          <cell r="D274" t="str">
            <v>UND</v>
          </cell>
          <cell r="E274">
            <v>13917.623720088</v>
          </cell>
        </row>
        <row r="275">
          <cell r="C275" t="str">
            <v>INTERRUPTOR DOBLE SOBREPONER DUE AVE</v>
          </cell>
          <cell r="D275" t="str">
            <v>UND</v>
          </cell>
          <cell r="E275">
            <v>5735</v>
          </cell>
        </row>
        <row r="276">
          <cell r="C276" t="str">
            <v>INTERRUPTOR SENCILLO BLANCO EXE</v>
          </cell>
          <cell r="D276" t="str">
            <v>UND</v>
          </cell>
          <cell r="E276">
            <v>3885</v>
          </cell>
        </row>
        <row r="277">
          <cell r="C277" t="str">
            <v>INTERRUPTOR SENCILLO CONMUTABLE LUMINEX</v>
          </cell>
          <cell r="D277" t="str">
            <v>UND</v>
          </cell>
          <cell r="E277">
            <v>8539</v>
          </cell>
        </row>
        <row r="278">
          <cell r="C278" t="str">
            <v>JAMBA PERSIANA 6 Mts</v>
          </cell>
          <cell r="D278" t="str">
            <v>UND</v>
          </cell>
          <cell r="E278">
            <v>38731.991593113198</v>
          </cell>
        </row>
        <row r="279">
          <cell r="C279" t="str">
            <v>JUEGO ACCESORIOS ASTRO BLANCO CORONA</v>
          </cell>
          <cell r="D279" t="str">
            <v>UND</v>
          </cell>
          <cell r="E279">
            <v>44450</v>
          </cell>
        </row>
        <row r="280">
          <cell r="C280" t="str">
            <v>JUEGO DE (2) ESTRUCTURAS MULTIPLE MOVIBLE, (MICROFUTBOL - BALONCESTO)</v>
          </cell>
          <cell r="D280" t="str">
            <v>UND</v>
          </cell>
          <cell r="E280">
            <v>2928095.4090169701</v>
          </cell>
        </row>
        <row r="281">
          <cell r="C281" t="str">
            <v>KIT CONECTOR HCP  TAPA Y BASE   X 1m TAPA Y BASE</v>
          </cell>
          <cell r="D281" t="str">
            <v>M</v>
          </cell>
          <cell r="E281">
            <v>23003.997903854099</v>
          </cell>
        </row>
        <row r="282">
          <cell r="C282" t="str">
            <v xml:space="preserve">KIT DESAGUE Y SIFON </v>
          </cell>
          <cell r="D282" t="str">
            <v>UND</v>
          </cell>
          <cell r="E282">
            <v>20100</v>
          </cell>
        </row>
        <row r="283">
          <cell r="C283" t="str">
            <v>KIT TAZA BÁLTICA ENTRADA POSTERIOR CON VÁLVULA PUSH DE EMPOTRAR</v>
          </cell>
          <cell r="D283" t="str">
            <v>UND</v>
          </cell>
          <cell r="E283">
            <v>1130400</v>
          </cell>
        </row>
        <row r="284">
          <cell r="C284" t="str">
            <v xml:space="preserve">LADRILLO COMUN RECOCIDO 20X10X6 CM </v>
          </cell>
          <cell r="D284" t="str">
            <v>UND</v>
          </cell>
          <cell r="E284">
            <v>1000</v>
          </cell>
        </row>
        <row r="285">
          <cell r="C285" t="str">
            <v xml:space="preserve">LADRILLO ESTRUCTURAL 8X12X24 </v>
          </cell>
          <cell r="D285" t="str">
            <v>UND</v>
          </cell>
          <cell r="E285">
            <v>750</v>
          </cell>
        </row>
        <row r="286">
          <cell r="C286" t="str">
            <v xml:space="preserve">LADRILLO PORTANTE PRENSADO SANTAFE 29X14.5X9 CM </v>
          </cell>
          <cell r="D286" t="str">
            <v>UND</v>
          </cell>
          <cell r="E286">
            <v>1300</v>
          </cell>
        </row>
        <row r="287">
          <cell r="C287" t="str">
            <v>LADRILLO PRENSADO LIVIANO SANTAFE 24.5X12X6 CM</v>
          </cell>
          <cell r="D287" t="str">
            <v>UND</v>
          </cell>
          <cell r="E287">
            <v>1150</v>
          </cell>
        </row>
        <row r="288">
          <cell r="C288" t="str">
            <v xml:space="preserve">LADRILLO PRENSADO MACIZO SANTAFE 24.5X12X5.5 CM </v>
          </cell>
          <cell r="D288" t="str">
            <v>UND</v>
          </cell>
          <cell r="E288">
            <v>1150</v>
          </cell>
        </row>
        <row r="289">
          <cell r="C289" t="str">
            <v>LADRILLO REJILLA 24X12X6 CM</v>
          </cell>
          <cell r="D289" t="str">
            <v>UND</v>
          </cell>
          <cell r="E289">
            <v>775</v>
          </cell>
        </row>
        <row r="290">
          <cell r="C290" t="str">
            <v>LADRILLO TOLETE COMUN RECOCIDO 24X12X6 CM</v>
          </cell>
          <cell r="D290" t="str">
            <v>UND</v>
          </cell>
          <cell r="E290">
            <v>875</v>
          </cell>
        </row>
        <row r="291">
          <cell r="C291" t="str">
            <v>LAMINA DE ICOPOR 0,60X0,60 4MM</v>
          </cell>
          <cell r="D291" t="str">
            <v>M2</v>
          </cell>
          <cell r="E291">
            <v>22560</v>
          </cell>
        </row>
        <row r="292">
          <cell r="C292" t="str">
            <v>LAMINA DE POLICARBONATO 6MM ; 2,10M x 11,80M</v>
          </cell>
          <cell r="D292" t="str">
            <v>UND</v>
          </cell>
          <cell r="E292">
            <v>588208.40714666701</v>
          </cell>
        </row>
        <row r="293">
          <cell r="C293" t="str">
            <v>LAMINA DRYWALL 1/2" SUPERCLAST 1.22X2.44</v>
          </cell>
          <cell r="D293" t="str">
            <v>UND</v>
          </cell>
          <cell r="E293">
            <v>28806.244443903201</v>
          </cell>
        </row>
        <row r="294">
          <cell r="C294" t="str">
            <v>LAMINA DURACUSTIC 0.61X1.22M FIBERGLASS</v>
          </cell>
          <cell r="D294" t="str">
            <v>UND</v>
          </cell>
          <cell r="E294">
            <v>31017.959841281499</v>
          </cell>
        </row>
        <row r="295">
          <cell r="C295" t="str">
            <v>LAMINA ICOPOR 1X1M E:1OMM</v>
          </cell>
          <cell r="D295" t="str">
            <v>UND</v>
          </cell>
          <cell r="E295">
            <v>4933.3333333333303</v>
          </cell>
        </row>
        <row r="296">
          <cell r="C296" t="str">
            <v>LAMINA SUPERBOARD 1/2" SUPERLAMINA 1.22X2.44</v>
          </cell>
          <cell r="D296" t="str">
            <v>UND</v>
          </cell>
          <cell r="E296">
            <v>118400</v>
          </cell>
        </row>
        <row r="297">
          <cell r="C297" t="str">
            <v>LAVADERO 70 X 55 X 22 CM GRANITO PULIDO</v>
          </cell>
          <cell r="D297" t="str">
            <v>UND</v>
          </cell>
          <cell r="E297">
            <v>223900</v>
          </cell>
        </row>
        <row r="298">
          <cell r="C298" t="str">
            <v>LAVAMANOS COLGAR ACUACER CORONA BLANCO</v>
          </cell>
          <cell r="D298" t="str">
            <v>UND</v>
          </cell>
          <cell r="E298">
            <v>66900</v>
          </cell>
        </row>
        <row r="299">
          <cell r="C299" t="str">
            <v>LAVAMANOS COLGAR ACUACER CORONA COLOR</v>
          </cell>
          <cell r="D299" t="str">
            <v>UND</v>
          </cell>
          <cell r="E299">
            <v>70900</v>
          </cell>
        </row>
        <row r="300">
          <cell r="C300" t="str">
            <v xml:space="preserve">LAVAMANOS DE INCRUSTAR SAN LORENZO </v>
          </cell>
          <cell r="D300" t="str">
            <v>UND</v>
          </cell>
          <cell r="E300">
            <v>222400</v>
          </cell>
        </row>
        <row r="301">
          <cell r="C301" t="str">
            <v>LAVAMANOS DE PARED QUAJET INSTITUCIONAL (PERSONAS CON DISCAPACIDAD)</v>
          </cell>
          <cell r="D301" t="str">
            <v>UND</v>
          </cell>
          <cell r="E301">
            <v>434700</v>
          </cell>
        </row>
        <row r="302">
          <cell r="C302" t="str">
            <v>LAVAPLATOS PARA EMPOTRAR 1 POCETA 45X49 CM ACERO INOXIDABLE SOCODA</v>
          </cell>
          <cell r="D302" t="str">
            <v>UND</v>
          </cell>
          <cell r="E302">
            <v>169900</v>
          </cell>
        </row>
        <row r="303">
          <cell r="C303" t="str">
            <v>LAVAPLATOS PARA EMPOTRAR 1 POCETA 62X48 CM ACERO INOXIDABLE SOCODA</v>
          </cell>
          <cell r="D303" t="str">
            <v>UND</v>
          </cell>
          <cell r="E303">
            <v>104600</v>
          </cell>
        </row>
        <row r="304">
          <cell r="C304" t="str">
            <v>LAVAPLATOS PARA SOBREPONER 1 POCETA 100X50X15 CM ACERO INOXIDABLE GRIVAL</v>
          </cell>
          <cell r="D304" t="str">
            <v>UND</v>
          </cell>
          <cell r="E304">
            <v>127000</v>
          </cell>
        </row>
        <row r="305">
          <cell r="C305" t="str">
            <v xml:space="preserve">LIJA DE AGUA 150 ABRACOL </v>
          </cell>
          <cell r="D305" t="str">
            <v>UND</v>
          </cell>
          <cell r="E305">
            <v>1502.7994333333299</v>
          </cell>
        </row>
        <row r="306">
          <cell r="C306" t="str">
            <v>LIJA TELA 120 PABMERIL CARBORUNDUN (27.5CM X 22.5CM)</v>
          </cell>
          <cell r="D306" t="str">
            <v>UND</v>
          </cell>
          <cell r="E306">
            <v>8984.5</v>
          </cell>
        </row>
        <row r="307">
          <cell r="C307" t="str">
            <v xml:space="preserve">LIJA TELA 180 PREMIER CARBORUNDUN </v>
          </cell>
          <cell r="D307" t="str">
            <v>UND</v>
          </cell>
          <cell r="E307">
            <v>2496.62</v>
          </cell>
        </row>
        <row r="308">
          <cell r="C308" t="str">
            <v>LIMPIADOR PVC PAVCO 1/4 GALON</v>
          </cell>
          <cell r="D308" t="str">
            <v>UND</v>
          </cell>
          <cell r="E308">
            <v>53777.73</v>
          </cell>
        </row>
        <row r="309">
          <cell r="C309" t="str">
            <v>LLAVE JARDIN PESADA GRIVAL SATIN</v>
          </cell>
          <cell r="D309" t="str">
            <v>UND</v>
          </cell>
          <cell r="E309">
            <v>54883.664733333302</v>
          </cell>
        </row>
        <row r="310">
          <cell r="C310" t="str">
            <v>LLAVE JARDIN SATIN</v>
          </cell>
          <cell r="D310" t="str">
            <v>UND</v>
          </cell>
          <cell r="E310">
            <v>39925.499600000003</v>
          </cell>
        </row>
        <row r="311">
          <cell r="C311" t="str">
            <v>LONA PLASTICA PARA CASETON</v>
          </cell>
          <cell r="D311" t="str">
            <v>M2</v>
          </cell>
          <cell r="E311">
            <v>1186.7741156664199</v>
          </cell>
        </row>
        <row r="312">
          <cell r="C312" t="str">
            <v>LUBRICANTE</v>
          </cell>
          <cell r="D312" t="str">
            <v>UND</v>
          </cell>
          <cell r="E312">
            <v>167312.64000000001</v>
          </cell>
        </row>
        <row r="313">
          <cell r="C313" t="str">
            <v>MADERA CORREDOR ɸ: 8 A 10CM (3M) EUCALIPTO</v>
          </cell>
          <cell r="D313" t="str">
            <v>ML</v>
          </cell>
          <cell r="E313">
            <v>16344.54</v>
          </cell>
        </row>
        <row r="314">
          <cell r="C314" t="str">
            <v>MADERA DURMIENTE 4CMX4CM X 3.0M ORD.</v>
          </cell>
          <cell r="D314" t="str">
            <v>UND</v>
          </cell>
          <cell r="E314">
            <v>16660</v>
          </cell>
        </row>
        <row r="315">
          <cell r="C315" t="str">
            <v>MADERA ESTERILLA DE GUADUA PARA CASETONES EN PLACAS ALIGERADAS</v>
          </cell>
          <cell r="D315" t="str">
            <v>M2</v>
          </cell>
          <cell r="E315">
            <v>12600</v>
          </cell>
        </row>
        <row r="316">
          <cell r="C316" t="str">
            <v>MADERA GUADUA</v>
          </cell>
          <cell r="D316" t="str">
            <v>ML</v>
          </cell>
          <cell r="E316">
            <v>2625</v>
          </cell>
        </row>
        <row r="317">
          <cell r="C317" t="str">
            <v>MADERA LISTON ORDINARIO</v>
          </cell>
          <cell r="D317" t="str">
            <v>ML</v>
          </cell>
          <cell r="E317">
            <v>1886.66</v>
          </cell>
        </row>
        <row r="318">
          <cell r="C318" t="str">
            <v xml:space="preserve">MADERA MEDIO CERCO 8CMX8CM </v>
          </cell>
          <cell r="D318" t="str">
            <v>ML</v>
          </cell>
          <cell r="E318">
            <v>2975</v>
          </cell>
        </row>
        <row r="319">
          <cell r="C319" t="str">
            <v>MADERA PLANCHON 18X4X2,9</v>
          </cell>
          <cell r="D319" t="str">
            <v>ML</v>
          </cell>
          <cell r="E319">
            <v>11106.66</v>
          </cell>
        </row>
        <row r="320">
          <cell r="C320" t="str">
            <v>MADERA REPISA ORDINARIO 3M</v>
          </cell>
          <cell r="D320" t="str">
            <v>ML</v>
          </cell>
          <cell r="E320">
            <v>16000</v>
          </cell>
        </row>
        <row r="321">
          <cell r="C321" t="str">
            <v>MADERA ROLLIZA E: 0.20M</v>
          </cell>
          <cell r="D321" t="str">
            <v>ML</v>
          </cell>
          <cell r="E321">
            <v>15504</v>
          </cell>
        </row>
        <row r="322">
          <cell r="C322" t="str">
            <v>MADERA TABLA BURRA CEDRO MACHO 0.28</v>
          </cell>
          <cell r="D322" t="str">
            <v>ML</v>
          </cell>
          <cell r="E322">
            <v>33320</v>
          </cell>
        </row>
        <row r="323">
          <cell r="C323" t="str">
            <v>MADERA TABLA BURRA ORDINARIO 0.30</v>
          </cell>
          <cell r="D323" t="str">
            <v>ML</v>
          </cell>
          <cell r="E323">
            <v>11106</v>
          </cell>
        </row>
        <row r="324">
          <cell r="C324" t="str">
            <v>MADERA TABLA CHAPA 10X2.0CM X 2.9M ORD.</v>
          </cell>
          <cell r="D324" t="str">
            <v>ML</v>
          </cell>
          <cell r="E324">
            <v>3570</v>
          </cell>
        </row>
        <row r="325">
          <cell r="C325" t="str">
            <v>MADERA TABLA CHAPA 30X1.8-2CM X 2.9M ORD.</v>
          </cell>
          <cell r="D325" t="str">
            <v>ML</v>
          </cell>
          <cell r="E325">
            <v>8330</v>
          </cell>
        </row>
        <row r="326">
          <cell r="C326" t="str">
            <v>MADERA VARA DE CLAVO ɸ: 6 A 8CM (3M) EUCALIPTO</v>
          </cell>
          <cell r="D326" t="str">
            <v>ML</v>
          </cell>
          <cell r="E326">
            <v>17500</v>
          </cell>
        </row>
        <row r="327">
          <cell r="C327" t="str">
            <v>MADERA VIGA 0.15X0.15M</v>
          </cell>
          <cell r="D327" t="str">
            <v>ML</v>
          </cell>
          <cell r="E327">
            <v>154700</v>
          </cell>
        </row>
        <row r="328">
          <cell r="C328" t="str">
            <v>MADERA VIGA 0.20X0.20M</v>
          </cell>
          <cell r="D328" t="str">
            <v>ML</v>
          </cell>
          <cell r="E328">
            <v>178500</v>
          </cell>
        </row>
        <row r="329">
          <cell r="C329" t="str">
            <v>MALLA ELECTROSOLDADA DIAMETRO: 5 MM SEPARACION 15 X 15 CMS</v>
          </cell>
          <cell r="D329" t="str">
            <v>M2</v>
          </cell>
          <cell r="E329">
            <v>150502</v>
          </cell>
        </row>
        <row r="330">
          <cell r="C330" t="str">
            <v xml:space="preserve">MALLA EN NYLON CAL. 4 PARA CANCHA DE TENIS . INCLUYE GUAYA </v>
          </cell>
          <cell r="D330" t="str">
            <v>UND</v>
          </cell>
          <cell r="E330">
            <v>310179.59841281502</v>
          </cell>
        </row>
        <row r="331">
          <cell r="C331" t="str">
            <v>MALLA EN NYLON CAL. 5 PARA CANCHA DE VOLEIBOL. INCLUYE GUAYA</v>
          </cell>
          <cell r="D331" t="str">
            <v>UND</v>
          </cell>
          <cell r="E331">
            <v>117868.24739687001</v>
          </cell>
        </row>
        <row r="332">
          <cell r="C332" t="str">
            <v xml:space="preserve">MALLA EN NYLON CAL. 5 PARA PORTERIA DE FUTBOL </v>
          </cell>
          <cell r="D332" t="str">
            <v>UND</v>
          </cell>
          <cell r="E332">
            <v>229532.902825483</v>
          </cell>
        </row>
        <row r="333">
          <cell r="C333" t="str">
            <v>MALLA EN NYLON CAL. 5 PARA PORTERIA DE MICROFUTBOL</v>
          </cell>
          <cell r="D333" t="str">
            <v>UND</v>
          </cell>
          <cell r="E333">
            <v>117868.24739687001</v>
          </cell>
        </row>
        <row r="334">
          <cell r="C334" t="str">
            <v xml:space="preserve">MALLA METALICA CON VENA </v>
          </cell>
          <cell r="D334" t="str">
            <v>M2</v>
          </cell>
          <cell r="E334">
            <v>5888.5573848248496</v>
          </cell>
        </row>
        <row r="335">
          <cell r="C335" t="str">
            <v>MANIJA GATO PARA VENTANA 2693</v>
          </cell>
          <cell r="D335" t="str">
            <v>UND</v>
          </cell>
          <cell r="E335">
            <v>4315.5422387869903</v>
          </cell>
        </row>
        <row r="336">
          <cell r="C336" t="str">
            <v>MARCO PINO 8X210X100X3 CM</v>
          </cell>
          <cell r="D336" t="str">
            <v>UND</v>
          </cell>
          <cell r="E336">
            <v>49900</v>
          </cell>
        </row>
        <row r="337">
          <cell r="C337" t="str">
            <v>MARMOLINA PARA FACHADAS</v>
          </cell>
          <cell r="D337" t="str">
            <v>KG</v>
          </cell>
          <cell r="E337">
            <v>431.55422387869902</v>
          </cell>
        </row>
        <row r="338">
          <cell r="C338" t="str">
            <v>MARMOLINA PARA PISOS</v>
          </cell>
          <cell r="D338" t="str">
            <v>BTO</v>
          </cell>
          <cell r="E338">
            <v>15751.7291715725</v>
          </cell>
        </row>
        <row r="339">
          <cell r="C339" t="str">
            <v>MASILLA SUPERMASTICO 5 GALONES</v>
          </cell>
          <cell r="D339" t="str">
            <v>UND</v>
          </cell>
          <cell r="E339">
            <v>47201.243236732698</v>
          </cell>
        </row>
        <row r="340">
          <cell r="C340" t="str">
            <v>MATERIALES CONCRETO 1500 PSI</v>
          </cell>
          <cell r="D340" t="str">
            <v>M3</v>
          </cell>
          <cell r="E340">
            <v>284517.73</v>
          </cell>
        </row>
        <row r="341">
          <cell r="C341" t="str">
            <v>MATERIALES CONCRETO 2000 PSI</v>
          </cell>
          <cell r="D341" t="str">
            <v>M3</v>
          </cell>
          <cell r="E341">
            <v>305326.29320000001</v>
          </cell>
        </row>
        <row r="342">
          <cell r="C342" t="str">
            <v>MATERIALES CONCRETO 2500 PSI</v>
          </cell>
          <cell r="D342" t="str">
            <v>M3</v>
          </cell>
          <cell r="E342">
            <v>330557.34349999996</v>
          </cell>
        </row>
        <row r="343">
          <cell r="C343" t="str">
            <v>MATERIALES CONCRETO 3000 PSI</v>
          </cell>
          <cell r="D343" t="str">
            <v>M3</v>
          </cell>
          <cell r="E343">
            <v>353447.29320000001</v>
          </cell>
        </row>
        <row r="344">
          <cell r="C344" t="str">
            <v>MATERIALES CONCRETO 3500 PSI</v>
          </cell>
          <cell r="D344" t="str">
            <v>M3</v>
          </cell>
          <cell r="E344">
            <v>383988.57909999997</v>
          </cell>
        </row>
        <row r="345">
          <cell r="C345" t="str">
            <v>MATERIALES CONCRETO 4000 PSI</v>
          </cell>
          <cell r="D345" t="str">
            <v>M3</v>
          </cell>
          <cell r="E345">
            <v>403904.00756</v>
          </cell>
        </row>
        <row r="346">
          <cell r="C346" t="str">
            <v>MATERIALES MORTERO 1:10</v>
          </cell>
          <cell r="D346" t="str">
            <v>M3</v>
          </cell>
          <cell r="E346">
            <v>197309</v>
          </cell>
        </row>
        <row r="347">
          <cell r="C347" t="str">
            <v>MATERIALES MORTERO 1:2</v>
          </cell>
          <cell r="D347" t="str">
            <v>M3</v>
          </cell>
          <cell r="E347">
            <v>440209</v>
          </cell>
        </row>
        <row r="348">
          <cell r="C348" t="str">
            <v>MATERIALES MORTERO 1:3</v>
          </cell>
          <cell r="D348" t="str">
            <v>M3</v>
          </cell>
          <cell r="E348">
            <v>356769</v>
          </cell>
        </row>
        <row r="349">
          <cell r="C349" t="str">
            <v>MATERIALES MORTERO 1:4</v>
          </cell>
          <cell r="D349" t="str">
            <v>M3</v>
          </cell>
          <cell r="E349">
            <v>308548</v>
          </cell>
        </row>
        <row r="350">
          <cell r="C350" t="str">
            <v>MATERIALES MORTERO 1:5</v>
          </cell>
          <cell r="D350" t="str">
            <v>M3</v>
          </cell>
          <cell r="E350">
            <v>274448</v>
          </cell>
        </row>
        <row r="351">
          <cell r="C351" t="str">
            <v>MATERIALES MORTERO 1:6</v>
          </cell>
          <cell r="D351" t="str">
            <v>M3</v>
          </cell>
          <cell r="E351">
            <v>249854</v>
          </cell>
        </row>
        <row r="352">
          <cell r="C352" t="str">
            <v>MECHA LENTA</v>
          </cell>
          <cell r="D352" t="str">
            <v>ML</v>
          </cell>
          <cell r="E352">
            <v>917.05272574223602</v>
          </cell>
        </row>
        <row r="353">
          <cell r="C353" t="str">
            <v>MEDIDOR VOLUMETRICO 1" CALIBRADO</v>
          </cell>
          <cell r="D353" t="str">
            <v>UND</v>
          </cell>
          <cell r="E353">
            <v>775000</v>
          </cell>
        </row>
        <row r="354">
          <cell r="C354" t="str">
            <v>METALDECK 2" CAL. 22</v>
          </cell>
          <cell r="D354" t="str">
            <v>M2</v>
          </cell>
          <cell r="E354">
            <v>331532.5</v>
          </cell>
        </row>
        <row r="355">
          <cell r="C355" t="str">
            <v>METALDECK 3" CAL. 22</v>
          </cell>
          <cell r="D355" t="str">
            <v>M2</v>
          </cell>
          <cell r="E355">
            <v>411250</v>
          </cell>
        </row>
        <row r="356">
          <cell r="C356" t="str">
            <v>METALICO - ANGULO ACERO 1/8" X 1"</v>
          </cell>
          <cell r="D356" t="str">
            <v>ML</v>
          </cell>
          <cell r="E356">
            <v>7156.25</v>
          </cell>
        </row>
        <row r="357">
          <cell r="C357" t="str">
            <v>METALICO - ANGULO ACERO 3/16" X 1"</v>
          </cell>
          <cell r="D357" t="str">
            <v>KG</v>
          </cell>
          <cell r="E357">
            <v>6274.2483026188202</v>
          </cell>
        </row>
        <row r="358">
          <cell r="C358" t="str">
            <v>METALICO - ANGULO ACERO 3/16" X 2-1/2"</v>
          </cell>
          <cell r="D358" t="str">
            <v>KG</v>
          </cell>
          <cell r="E358">
            <v>5810.2591792656604</v>
          </cell>
        </row>
        <row r="359">
          <cell r="C359" t="str">
            <v>METALICO - CANAL LAMINA GALVANIZADA CAL. 18</v>
          </cell>
          <cell r="D359" t="str">
            <v>ML</v>
          </cell>
          <cell r="E359">
            <v>19140.317959515902</v>
          </cell>
        </row>
        <row r="360">
          <cell r="C360" t="str">
            <v>METALICO - LAMINA COLD ROLLED 2MX1M 1.85 MM</v>
          </cell>
          <cell r="D360" t="str">
            <v>UND</v>
          </cell>
          <cell r="E360">
            <v>115009.20066367299</v>
          </cell>
        </row>
        <row r="361">
          <cell r="C361" t="str">
            <v>METALICO - LAMINA COLD ROLLED 2MX1M CAL. 18</v>
          </cell>
          <cell r="D361" t="str">
            <v>UND</v>
          </cell>
          <cell r="E361">
            <v>133453</v>
          </cell>
        </row>
        <row r="362">
          <cell r="C362" t="str">
            <v>METALICO - MALLA ESLABONADA CAL. 10</v>
          </cell>
          <cell r="D362" t="str">
            <v>M2</v>
          </cell>
          <cell r="E362">
            <v>24429.166666666701</v>
          </cell>
        </row>
        <row r="363">
          <cell r="C363" t="str">
            <v>METALICO - MALLA ESLABONADA CAL. 12</v>
          </cell>
          <cell r="D363" t="str">
            <v>M2</v>
          </cell>
          <cell r="E363">
            <v>18276.75</v>
          </cell>
        </row>
        <row r="364">
          <cell r="C364" t="str">
            <v>METALICO - PLATINA 1/2 X 1/8 X 6M</v>
          </cell>
          <cell r="D364" t="str">
            <v>UND</v>
          </cell>
          <cell r="E364">
            <v>1443.75</v>
          </cell>
        </row>
        <row r="365">
          <cell r="C365" t="str">
            <v xml:space="preserve">METALICO - TUBO ESTRUCTURAL CUADRADO 1" </v>
          </cell>
          <cell r="D365" t="str">
            <v>ML</v>
          </cell>
          <cell r="E365">
            <v>8980.4166666666697</v>
          </cell>
        </row>
        <row r="366">
          <cell r="C366" t="str">
            <v>METALICO - TUBO ESTRUCTURAL REDONDO NEGRO 2" 2.5MM</v>
          </cell>
          <cell r="D366" t="str">
            <v>ML</v>
          </cell>
          <cell r="E366">
            <v>32325</v>
          </cell>
        </row>
        <row r="367">
          <cell r="C367" t="str">
            <v xml:space="preserve">METALICO - TUBO GALVANIZADO 1" </v>
          </cell>
          <cell r="D367" t="str">
            <v>ML</v>
          </cell>
          <cell r="E367">
            <v>16083.333333333299</v>
          </cell>
        </row>
        <row r="368">
          <cell r="C368" t="str">
            <v xml:space="preserve">METALICO - TUBO GALVANIZADO 2" </v>
          </cell>
          <cell r="D368" t="str">
            <v>ML</v>
          </cell>
          <cell r="E368">
            <v>33262.75</v>
          </cell>
        </row>
        <row r="369">
          <cell r="C369" t="str">
            <v>MEZCLA ASFALTO EN CALIENTE (MEZCLA ASFALTICA MDC- 19 EN PLANTA)</v>
          </cell>
          <cell r="D369" t="str">
            <v>M3</v>
          </cell>
          <cell r="E369">
            <v>401070</v>
          </cell>
        </row>
        <row r="370">
          <cell r="C370" t="str">
            <v>MEZCLA CONCRETO 2500 PSI(17.5 MPA)</v>
          </cell>
          <cell r="D370" t="str">
            <v>M3</v>
          </cell>
          <cell r="E370">
            <v>330557.34349999996</v>
          </cell>
        </row>
        <row r="371">
          <cell r="C371" t="str">
            <v>MEZCLA CONCRETO 3000 PSI- (20 MP)</v>
          </cell>
          <cell r="D371" t="str">
            <v>M3</v>
          </cell>
          <cell r="E371">
            <v>353447.29320000001</v>
          </cell>
        </row>
        <row r="372">
          <cell r="C372" t="str">
            <v xml:space="preserve">MINERAL </v>
          </cell>
          <cell r="D372" t="str">
            <v>LB</v>
          </cell>
          <cell r="E372">
            <v>6581.2019141501596</v>
          </cell>
        </row>
        <row r="373">
          <cell r="C373" t="str">
            <v>MINERAL ROJO</v>
          </cell>
          <cell r="D373" t="str">
            <v>KLS</v>
          </cell>
          <cell r="E373">
            <v>15060.504999999999</v>
          </cell>
        </row>
        <row r="374">
          <cell r="C374" t="str">
            <v>MIRTO 1,2M APROX ALTURA</v>
          </cell>
          <cell r="D374" t="str">
            <v>UND</v>
          </cell>
          <cell r="E374">
            <v>14000</v>
          </cell>
        </row>
        <row r="375">
          <cell r="C375" t="str">
            <v>MORTERO BLANCO (2KG)</v>
          </cell>
          <cell r="D375" t="str">
            <v>M3</v>
          </cell>
          <cell r="E375">
            <v>4065.2407889373499</v>
          </cell>
        </row>
        <row r="376">
          <cell r="C376" t="str">
            <v>MORTERO SECO PEGA PAÑETE  (TOPEX) 40 KG</v>
          </cell>
          <cell r="D376" t="str">
            <v>KG</v>
          </cell>
          <cell r="E376">
            <v>510.31286973656199</v>
          </cell>
        </row>
        <row r="377">
          <cell r="C377" t="str">
            <v>MOTONIVELADORA</v>
          </cell>
          <cell r="D377" t="str">
            <v>HORA</v>
          </cell>
          <cell r="E377">
            <v>190766.66666666701</v>
          </cell>
        </row>
        <row r="378">
          <cell r="C378" t="str">
            <v>OCOBOS 2M APROX ALTURA</v>
          </cell>
          <cell r="D378" t="str">
            <v>UND</v>
          </cell>
          <cell r="E378">
            <v>16000</v>
          </cell>
        </row>
        <row r="379">
          <cell r="C379" t="str">
            <v>OMEGA ROLLADO 2.44M CAL. 26</v>
          </cell>
          <cell r="D379" t="str">
            <v>UND</v>
          </cell>
          <cell r="E379">
            <v>6250</v>
          </cell>
        </row>
        <row r="380">
          <cell r="C380" t="str">
            <v>ORINAL GOTA ENTRADA SUPERIOR</v>
          </cell>
          <cell r="D380" t="str">
            <v>UND</v>
          </cell>
          <cell r="E380">
            <v>721800</v>
          </cell>
        </row>
        <row r="381">
          <cell r="C381" t="str">
            <v>ORINAL MEDIANO PARA FLUXOMETRO CORONA</v>
          </cell>
          <cell r="D381" t="str">
            <v>UND</v>
          </cell>
          <cell r="E381">
            <v>306050</v>
          </cell>
        </row>
        <row r="382">
          <cell r="C382" t="str">
            <v>ORINAL PETITE CON GRIFERIA TRADICIONAL CORONA</v>
          </cell>
          <cell r="D382" t="str">
            <v>UND</v>
          </cell>
          <cell r="E382">
            <v>250150</v>
          </cell>
        </row>
        <row r="383">
          <cell r="C383" t="str">
            <v>OXICORTE (OXIGENO-ACETILENO)</v>
          </cell>
          <cell r="D383" t="str">
            <v>DIA</v>
          </cell>
          <cell r="E383">
            <v>29669.352891660601</v>
          </cell>
        </row>
        <row r="384">
          <cell r="C384" t="str">
            <v>PARAL B6 X 2.44M CAL. 26 (DRYWALL - SUPERBOARD)</v>
          </cell>
          <cell r="D384" t="str">
            <v>UND</v>
          </cell>
          <cell r="E384">
            <v>9650</v>
          </cell>
        </row>
        <row r="385">
          <cell r="C385" t="str">
            <v>PEDESTAL LAVAMANOS ACUACER CORONA BLANCO</v>
          </cell>
          <cell r="D385" t="str">
            <v>UND</v>
          </cell>
          <cell r="E385">
            <v>48900</v>
          </cell>
        </row>
        <row r="386">
          <cell r="C386" t="str">
            <v>PEDESTAL LAVAMANOS ACUACER CORONA COLOR</v>
          </cell>
          <cell r="D386" t="str">
            <v>UND</v>
          </cell>
          <cell r="E386">
            <v>49900</v>
          </cell>
        </row>
        <row r="387">
          <cell r="C387" t="str">
            <v>PEGACOR</v>
          </cell>
          <cell r="D387" t="str">
            <v>KG</v>
          </cell>
          <cell r="E387">
            <v>20450</v>
          </cell>
        </row>
        <row r="388">
          <cell r="C388" t="str">
            <v>PEGAMENTO DE CONTACTO</v>
          </cell>
          <cell r="D388" t="str">
            <v>GL</v>
          </cell>
          <cell r="E388">
            <v>111900</v>
          </cell>
        </row>
        <row r="389">
          <cell r="C389" t="str">
            <v>PEGANTE PARA MADERA APLICADOR X 250 GRAMOS</v>
          </cell>
          <cell r="D389" t="str">
            <v>UND</v>
          </cell>
          <cell r="E389">
            <v>57552.1</v>
          </cell>
        </row>
        <row r="390">
          <cell r="C390" t="str">
            <v>PEGANTE PARA PISO PVC 4KG</v>
          </cell>
          <cell r="D390" t="str">
            <v>KG</v>
          </cell>
          <cell r="E390">
            <v>38900</v>
          </cell>
        </row>
        <row r="391">
          <cell r="C391" t="str">
            <v>PERFIL CP 150-16N 1,5MM X 150MM X 50MM</v>
          </cell>
          <cell r="D391" t="str">
            <v>ML</v>
          </cell>
          <cell r="E391">
            <v>29208.333333333299</v>
          </cell>
        </row>
        <row r="392">
          <cell r="C392" t="str">
            <v>PERFIL EN ALUMINIO 3 X 1 1/2" TUBULAR LISO 6M</v>
          </cell>
          <cell r="D392" t="str">
            <v>UND</v>
          </cell>
          <cell r="E392">
            <v>111934.376818538</v>
          </cell>
        </row>
        <row r="393">
          <cell r="C393" t="str">
            <v xml:space="preserve">PERFIL PLACAFACIL </v>
          </cell>
          <cell r="D393" t="str">
            <v>ML</v>
          </cell>
          <cell r="E393">
            <v>36682.109029689404</v>
          </cell>
        </row>
        <row r="394">
          <cell r="C394" t="str">
            <v>PERFIL U  REMATE PLÀSTICO 6 MM x 1M</v>
          </cell>
          <cell r="D394" t="str">
            <v>M</v>
          </cell>
          <cell r="E394">
            <v>3596.2816027039598</v>
          </cell>
        </row>
        <row r="395">
          <cell r="C395" t="str">
            <v xml:space="preserve">PERFILERIA Y ESTRUCTURA PERIMETRAL </v>
          </cell>
          <cell r="D395" t="str">
            <v>M2</v>
          </cell>
          <cell r="E395">
            <v>14013.4470775027</v>
          </cell>
        </row>
        <row r="396">
          <cell r="C396" t="str">
            <v>PERNO 1" CLAVO NORMAL</v>
          </cell>
          <cell r="D396" t="str">
            <v>UND</v>
          </cell>
          <cell r="E396">
            <v>125</v>
          </cell>
        </row>
        <row r="397">
          <cell r="C397" t="str">
            <v>PERNO 3/8 x 3" EXPANSIVO</v>
          </cell>
          <cell r="D397" t="str">
            <v>UND</v>
          </cell>
          <cell r="E397">
            <v>7021</v>
          </cell>
        </row>
        <row r="398">
          <cell r="C398" t="str">
            <v>PERSIANA ALN 315</v>
          </cell>
          <cell r="D398" t="str">
            <v>UND</v>
          </cell>
          <cell r="E398">
            <v>39918.765708779698</v>
          </cell>
        </row>
        <row r="399">
          <cell r="C399" t="str">
            <v xml:space="preserve">PIEDRA MEDIA ZONGA </v>
          </cell>
          <cell r="D399" t="str">
            <v>M3</v>
          </cell>
          <cell r="E399">
            <v>53944.277984837398</v>
          </cell>
        </row>
        <row r="400">
          <cell r="C400" t="str">
            <v xml:space="preserve">PIEDRA RAJÒN </v>
          </cell>
          <cell r="D400" t="str">
            <v>M3</v>
          </cell>
          <cell r="E400">
            <v>48549.850186353702</v>
          </cell>
        </row>
        <row r="401">
          <cell r="C401" t="str">
            <v xml:space="preserve">PINTURA ANTICORROSIVA ROJA </v>
          </cell>
          <cell r="D401" t="str">
            <v>GAL</v>
          </cell>
          <cell r="E401">
            <v>46284.190510990498</v>
          </cell>
        </row>
        <row r="402">
          <cell r="C402" t="str">
            <v>PINTURA EPOXICA BLANCO KOLOR</v>
          </cell>
          <cell r="D402" t="str">
            <v>GAL</v>
          </cell>
          <cell r="E402">
            <v>129358.37860764</v>
          </cell>
        </row>
        <row r="403">
          <cell r="C403" t="str">
            <v>PINTURA ESMALTE SINTETICO</v>
          </cell>
          <cell r="D403" t="str">
            <v xml:space="preserve">GL </v>
          </cell>
          <cell r="E403">
            <v>87723.11</v>
          </cell>
        </row>
        <row r="404">
          <cell r="C404" t="str">
            <v>PIOLA GRUESA</v>
          </cell>
          <cell r="D404" t="str">
            <v>ROLLO</v>
          </cell>
          <cell r="E404">
            <v>2912.9910111812201</v>
          </cell>
        </row>
        <row r="405">
          <cell r="C405" t="str">
            <v>PIRLAN EN ALUMINIO</v>
          </cell>
          <cell r="D405" t="e">
            <v>#N/A</v>
          </cell>
          <cell r="E405" t="e">
            <v>#N/A</v>
          </cell>
        </row>
        <row r="406">
          <cell r="C406" t="str">
            <v>PISAVIDRIO CURVO VP3831 LINEA90 NATURAL VITRAL</v>
          </cell>
          <cell r="D406" t="str">
            <v>UND</v>
          </cell>
          <cell r="E406">
            <v>31827.1240110541</v>
          </cell>
        </row>
        <row r="407">
          <cell r="C407" t="str">
            <v>PISO CERAMICO 42,5 X 42,5 CM</v>
          </cell>
          <cell r="D407" t="str">
            <v>M2</v>
          </cell>
          <cell r="E407">
            <v>29561.4643356909</v>
          </cell>
        </row>
        <row r="408">
          <cell r="C408" t="str">
            <v>PISO CERAMICO 45,8 X 45,8 CM EXTERIOR</v>
          </cell>
          <cell r="D408" t="str">
            <v>M2</v>
          </cell>
          <cell r="E408">
            <v>36142.666249841102</v>
          </cell>
        </row>
        <row r="409">
          <cell r="C409" t="str">
            <v>PISO CERÁMICO DUROPISO 33.8X33.8 CM</v>
          </cell>
          <cell r="D409" t="str">
            <v>M2</v>
          </cell>
          <cell r="E409">
            <v>32312.622512917598</v>
          </cell>
        </row>
        <row r="410">
          <cell r="C410" t="str">
            <v>PISO DECORPISO</v>
          </cell>
          <cell r="D410" t="str">
            <v>M2</v>
          </cell>
          <cell r="E410">
            <v>31503.458343145001</v>
          </cell>
        </row>
        <row r="411">
          <cell r="C411" t="str">
            <v xml:space="preserve">PISO PARED BLANCO 20,5 X 20,5 </v>
          </cell>
          <cell r="D411" t="str">
            <v>M2</v>
          </cell>
          <cell r="E411">
            <v>21361.934081995601</v>
          </cell>
        </row>
        <row r="412">
          <cell r="C412" t="str">
            <v>PISO PORCELANATO 60 X 60</v>
          </cell>
          <cell r="D412" t="str">
            <v xml:space="preserve">M2 </v>
          </cell>
          <cell r="E412">
            <v>71098.558384015705</v>
          </cell>
        </row>
        <row r="413">
          <cell r="C413" t="str">
            <v>PISO VINISOL 30X30 1,66 TRAFICO RESIDENCIAL</v>
          </cell>
          <cell r="D413" t="str">
            <v>M2</v>
          </cell>
          <cell r="E413">
            <v>54052.166540807098</v>
          </cell>
        </row>
        <row r="414">
          <cell r="C414" t="str">
            <v>PLACA METALICA DE IDENTIFICACION PARA MEDIDORES Y CAJAS ELECTRICAS</v>
          </cell>
          <cell r="D414" t="str">
            <v>UND</v>
          </cell>
          <cell r="E414">
            <v>14025.5122760577</v>
          </cell>
        </row>
        <row r="415">
          <cell r="C415" t="str">
            <v>PLAFON ROSETA 200W NYLON AVE</v>
          </cell>
          <cell r="D415" t="str">
            <v>UND</v>
          </cell>
          <cell r="E415">
            <v>1941.9940074541501</v>
          </cell>
        </row>
        <row r="416">
          <cell r="C416" t="str">
            <v>PLANTA DE JARDIN</v>
          </cell>
          <cell r="D416" t="str">
            <v>UND</v>
          </cell>
          <cell r="E416">
            <v>12000</v>
          </cell>
        </row>
        <row r="417">
          <cell r="C417" t="str">
            <v>PLASTIFICANTE IMPERMEABILIZANTE</v>
          </cell>
          <cell r="D417" t="str">
            <v>KLS</v>
          </cell>
          <cell r="E417">
            <v>12462.0013</v>
          </cell>
        </row>
        <row r="418">
          <cell r="C418" t="str">
            <v>PLATINA METALICA 0.10X0.10M</v>
          </cell>
          <cell r="D418" t="str">
            <v>UND</v>
          </cell>
          <cell r="E418">
            <v>34179.139213421302</v>
          </cell>
        </row>
        <row r="419">
          <cell r="C419" t="str">
            <v>PORTACANDADO GATO SIMPLE 3</v>
          </cell>
          <cell r="D419" t="str">
            <v>UND</v>
          </cell>
          <cell r="E419">
            <v>2100.0048999999999</v>
          </cell>
        </row>
        <row r="420">
          <cell r="C420" t="str">
            <v>PUERTA MADERA BANCOVUER 0.70X2.0M</v>
          </cell>
          <cell r="D420" t="str">
            <v>UND</v>
          </cell>
          <cell r="E420">
            <v>113816.53358069299</v>
          </cell>
        </row>
        <row r="421">
          <cell r="C421" t="str">
            <v>PUERTA MADERA MELAMINA AMBROSIA 0.65X2.15M</v>
          </cell>
          <cell r="D421" t="str">
            <v>UND</v>
          </cell>
          <cell r="E421">
            <v>369971</v>
          </cell>
        </row>
        <row r="422">
          <cell r="C422" t="str">
            <v>PUERTA TRIPLEX OKUME 60X200 CM</v>
          </cell>
          <cell r="D422" t="str">
            <v>UND</v>
          </cell>
          <cell r="E422">
            <v>89439.612898860403</v>
          </cell>
        </row>
        <row r="423">
          <cell r="C423" t="str">
            <v>PUERTA TRIPLEX OKUME 80X200 CM</v>
          </cell>
          <cell r="D423" t="str">
            <v>UND</v>
          </cell>
          <cell r="E423">
            <v>94834.040697344099</v>
          </cell>
        </row>
        <row r="424">
          <cell r="C424" t="str">
            <v>PULIDORA</v>
          </cell>
          <cell r="D424" t="str">
            <v>DIA</v>
          </cell>
          <cell r="E424">
            <v>30300</v>
          </cell>
        </row>
        <row r="425">
          <cell r="C425" t="str">
            <v>PUNTILLA CON CABEZA 1"</v>
          </cell>
          <cell r="D425" t="str">
            <v>LB</v>
          </cell>
          <cell r="E425">
            <v>4237.0009499999996</v>
          </cell>
        </row>
        <row r="426">
          <cell r="C426" t="str">
            <v>PUNTILLA CON CABEZA 2"</v>
          </cell>
          <cell r="D426" t="str">
            <v>LB</v>
          </cell>
          <cell r="E426">
            <v>4999.9992000000002</v>
          </cell>
        </row>
        <row r="427">
          <cell r="C427" t="str">
            <v>PUNTILLA CON CABEZA 3/4"</v>
          </cell>
          <cell r="D427" t="str">
            <v>LB</v>
          </cell>
          <cell r="E427">
            <v>14.042</v>
          </cell>
        </row>
        <row r="428">
          <cell r="C428" t="str">
            <v>PUNTILLA DE ACERO 1 1/4"</v>
          </cell>
          <cell r="D428" t="str">
            <v>UND</v>
          </cell>
          <cell r="E428">
            <v>8601.68</v>
          </cell>
        </row>
        <row r="429">
          <cell r="C429" t="str">
            <v xml:space="preserve">RECEBO </v>
          </cell>
          <cell r="D429" t="str">
            <v>M3</v>
          </cell>
          <cell r="E429">
            <v>28282.945</v>
          </cell>
        </row>
        <row r="430">
          <cell r="C430" t="str">
            <v>REGISTRO DE BOLA 1"</v>
          </cell>
          <cell r="D430" t="str">
            <v>UND</v>
          </cell>
          <cell r="E430">
            <v>36000</v>
          </cell>
        </row>
        <row r="431">
          <cell r="C431" t="str">
            <v>REJILLA 3X2 ALUMINIO SIFON COLREJILLAS</v>
          </cell>
          <cell r="D431" t="str">
            <v>UND</v>
          </cell>
          <cell r="E431">
            <v>7550.0025999999998</v>
          </cell>
        </row>
        <row r="432">
          <cell r="C432" t="str">
            <v xml:space="preserve">REJILLA 3X2"PLASTICA </v>
          </cell>
          <cell r="D432" t="str">
            <v>UND</v>
          </cell>
          <cell r="E432">
            <v>8250</v>
          </cell>
        </row>
        <row r="433">
          <cell r="C433" t="str">
            <v>REMACHE POO</v>
          </cell>
          <cell r="D433" t="str">
            <v>UND</v>
          </cell>
          <cell r="E433">
            <v>80.674999999999997</v>
          </cell>
        </row>
        <row r="434">
          <cell r="C434" t="str">
            <v xml:space="preserve">REMATES LATERALES CABALLETES </v>
          </cell>
          <cell r="D434" t="str">
            <v>ML</v>
          </cell>
          <cell r="E434">
            <v>39082.629400014703</v>
          </cell>
        </row>
        <row r="435">
          <cell r="C435" t="str">
            <v>ROCA MUERTA</v>
          </cell>
          <cell r="D435" t="str">
            <v>M3</v>
          </cell>
          <cell r="E435">
            <v>9494.1929253313792</v>
          </cell>
        </row>
        <row r="436">
          <cell r="C436" t="str">
            <v>ROUNDUP ACTIVO (GLIFOSATO)</v>
          </cell>
          <cell r="D436" t="str">
            <v>GLN</v>
          </cell>
          <cell r="E436">
            <v>83195.023279335597</v>
          </cell>
        </row>
        <row r="437">
          <cell r="C437" t="str">
            <v>SAND BLASTING GRANALLADORA</v>
          </cell>
          <cell r="D437" t="str">
            <v>DIA</v>
          </cell>
          <cell r="E437">
            <v>70000</v>
          </cell>
        </row>
        <row r="438">
          <cell r="C438" t="str">
            <v>SANITARIO ACUAPLUS CORONA ULTRA BLANCO TANQUE 4.8 LITROS</v>
          </cell>
          <cell r="D438" t="str">
            <v>UND</v>
          </cell>
          <cell r="E438">
            <v>226400</v>
          </cell>
        </row>
        <row r="439">
          <cell r="C439" t="str">
            <v>SANITARIO ACUAPLUS CORONA ULTRA BONE TANQUE 4.8 LITROS</v>
          </cell>
          <cell r="D439" t="str">
            <v>UND</v>
          </cell>
          <cell r="E439">
            <v>185900</v>
          </cell>
        </row>
        <row r="440">
          <cell r="C440" t="str">
            <v>SANITARIO AVANTI PLUS CORONA BLANCO</v>
          </cell>
          <cell r="D440" t="str">
            <v>UND</v>
          </cell>
          <cell r="E440">
            <v>289896.54989051598</v>
          </cell>
        </row>
        <row r="441">
          <cell r="C441" t="str">
            <v>SANITARIO INFANTIL</v>
          </cell>
          <cell r="D441" t="str">
            <v>UND</v>
          </cell>
          <cell r="E441">
            <v>499400</v>
          </cell>
        </row>
        <row r="442">
          <cell r="C442" t="str">
            <v>SANITARIO POWER MAX BLANCO</v>
          </cell>
          <cell r="D442" t="str">
            <v>UND</v>
          </cell>
          <cell r="E442">
            <v>1055200</v>
          </cell>
        </row>
        <row r="443">
          <cell r="C443" t="str">
            <v>SEGUETA SIN MARCO</v>
          </cell>
          <cell r="D443" t="str">
            <v>UND</v>
          </cell>
          <cell r="E443">
            <v>15046.64</v>
          </cell>
        </row>
        <row r="444">
          <cell r="C444" t="str">
            <v>SERVICIO BOMBEO DE CONCRETO</v>
          </cell>
          <cell r="D444" t="str">
            <v>M3</v>
          </cell>
          <cell r="E444">
            <v>56077.56</v>
          </cell>
        </row>
        <row r="445">
          <cell r="C445" t="str">
            <v>SERVICIO DE BOMBEO DE CONCRETO</v>
          </cell>
          <cell r="D445" t="str">
            <v>M3</v>
          </cell>
          <cell r="E445">
            <v>56077.56</v>
          </cell>
        </row>
        <row r="446">
          <cell r="C446" t="str">
            <v xml:space="preserve">SERVICIO DE ESCOMBRERA </v>
          </cell>
          <cell r="D446" t="str">
            <v>M3</v>
          </cell>
          <cell r="E446">
            <v>4315.5422387869903</v>
          </cell>
        </row>
        <row r="447">
          <cell r="C447" t="str">
            <v>SIKA 1</v>
          </cell>
          <cell r="D447" t="str">
            <v>KG</v>
          </cell>
          <cell r="E447">
            <v>21525</v>
          </cell>
        </row>
        <row r="448">
          <cell r="C448" t="str">
            <v>SIKA 2</v>
          </cell>
          <cell r="D448" t="str">
            <v>KG</v>
          </cell>
          <cell r="E448">
            <v>76980</v>
          </cell>
        </row>
        <row r="449">
          <cell r="C449" t="str">
            <v>SIKA ANTISOL BLANCO</v>
          </cell>
          <cell r="D449" t="str">
            <v>KG</v>
          </cell>
          <cell r="E449">
            <v>9345</v>
          </cell>
        </row>
        <row r="450">
          <cell r="C450" t="str">
            <v>SIKA DUR ANCHOFIX -4 0.9KG 600CC</v>
          </cell>
          <cell r="D450" t="str">
            <v>UND</v>
          </cell>
          <cell r="E450">
            <v>111600</v>
          </cell>
        </row>
        <row r="451">
          <cell r="C451" t="str">
            <v>SIKA TRANSPARENTE 10</v>
          </cell>
          <cell r="D451" t="str">
            <v>GAL</v>
          </cell>
          <cell r="E451">
            <v>119050</v>
          </cell>
        </row>
        <row r="452">
          <cell r="C452" t="str">
            <v>SILICONA BLANCA BAÑOS - COCINAS 280 ML</v>
          </cell>
          <cell r="D452" t="str">
            <v>UND</v>
          </cell>
          <cell r="E452">
            <v>13917.623720088</v>
          </cell>
        </row>
        <row r="453">
          <cell r="C453" t="str">
            <v>SILICONA TRANSPARENTE 300 ML SIKA</v>
          </cell>
          <cell r="D453" t="str">
            <v>UND</v>
          </cell>
          <cell r="E453">
            <v>41735</v>
          </cell>
        </row>
        <row r="454">
          <cell r="C454" t="str">
            <v>SILICONA TRANSPARENTE SELLADORA</v>
          </cell>
          <cell r="D454" t="str">
            <v>UND</v>
          </cell>
          <cell r="E454">
            <v>13486.0694962093</v>
          </cell>
        </row>
        <row r="455">
          <cell r="C455" t="str">
            <v>SOLDADOR ELÉCTRICO</v>
          </cell>
          <cell r="D455" t="str">
            <v>DIA</v>
          </cell>
          <cell r="E455">
            <v>30208.795671508899</v>
          </cell>
        </row>
        <row r="456">
          <cell r="C456" t="str">
            <v>SOLDADOR MIG</v>
          </cell>
          <cell r="D456" t="str">
            <v>DIA</v>
          </cell>
          <cell r="E456">
            <v>30208.795671508899</v>
          </cell>
        </row>
        <row r="457">
          <cell r="C457" t="str">
            <v>SOLDADURA 70XX x 1/8"</v>
          </cell>
          <cell r="D457" t="str">
            <v>KG</v>
          </cell>
          <cell r="E457">
            <v>11300.002</v>
          </cell>
        </row>
        <row r="458">
          <cell r="C458" t="str">
            <v xml:space="preserve">SOLDADURA CPVC PAVCO 1/8 GALON </v>
          </cell>
          <cell r="D458" t="str">
            <v>UND</v>
          </cell>
          <cell r="E458">
            <v>64300</v>
          </cell>
        </row>
        <row r="459">
          <cell r="C459" t="str">
            <v>SOLDADURA ELÉCTRODO 6013 3/32” 68 BARRAS</v>
          </cell>
          <cell r="D459" t="str">
            <v>KG</v>
          </cell>
          <cell r="E459">
            <v>15104.3978357545</v>
          </cell>
        </row>
        <row r="460">
          <cell r="C460" t="str">
            <v>SOLDADURA LIQUIDA PVC 1/4``</v>
          </cell>
          <cell r="D460" t="str">
            <v>GAL</v>
          </cell>
          <cell r="E460">
            <v>105000</v>
          </cell>
        </row>
        <row r="461">
          <cell r="C461" t="str">
            <v xml:space="preserve">SOLDADURA PVC PAVCO 1/8 GALON </v>
          </cell>
          <cell r="D461" t="str">
            <v>UND</v>
          </cell>
          <cell r="E461">
            <v>46900</v>
          </cell>
        </row>
        <row r="462">
          <cell r="C462" t="str">
            <v>SOPORTE CANAL RAINGO</v>
          </cell>
          <cell r="D462" t="str">
            <v>UND</v>
          </cell>
          <cell r="E462">
            <v>2697.21389924187</v>
          </cell>
        </row>
        <row r="463">
          <cell r="C463" t="str">
            <v>SOPORTE DE BAJANTE</v>
          </cell>
          <cell r="D463" t="str">
            <v>UND</v>
          </cell>
          <cell r="E463">
            <v>2641</v>
          </cell>
        </row>
        <row r="464">
          <cell r="C464" t="str">
            <v>SOPORTE DE CANAL AMAZONAS</v>
          </cell>
          <cell r="D464" t="str">
            <v>UND</v>
          </cell>
          <cell r="E464">
            <v>3423</v>
          </cell>
        </row>
        <row r="465">
          <cell r="C465" t="str">
            <v>SOPORTE PLATINA 4 X 4 X 1</v>
          </cell>
          <cell r="D465" t="str">
            <v>UND</v>
          </cell>
          <cell r="E465">
            <v>146345.431745065</v>
          </cell>
        </row>
        <row r="466">
          <cell r="C466" t="str">
            <v>SUBBASE GRANULAR</v>
          </cell>
          <cell r="D466" t="str">
            <v>M3</v>
          </cell>
          <cell r="E466">
            <v>53601.02</v>
          </cell>
        </row>
        <row r="467">
          <cell r="C467" t="str">
            <v>SUPLEMENTO GALVANIZADO 10X10 PARA TOMA CORRIENTE</v>
          </cell>
          <cell r="D467" t="str">
            <v>UND</v>
          </cell>
          <cell r="E467">
            <v>2026.09313683251</v>
          </cell>
        </row>
        <row r="468">
          <cell r="C468" t="str">
            <v>SUPLEMENTO PVC 10X10 PARA TOMA CORRIENTE</v>
          </cell>
          <cell r="D468" t="str">
            <v>UND</v>
          </cell>
          <cell r="E468">
            <v>400</v>
          </cell>
        </row>
        <row r="469">
          <cell r="C469" t="str">
            <v>TABLERO PARA BALONCESTO EN ACRILICO 10 MM</v>
          </cell>
          <cell r="D469" t="str">
            <v>UND</v>
          </cell>
          <cell r="E469">
            <v>445504.21416557801</v>
          </cell>
        </row>
        <row r="470">
          <cell r="C470" t="str">
            <v>TABLETA DE GRES 20 X 20</v>
          </cell>
          <cell r="D470" t="str">
            <v>M2</v>
          </cell>
          <cell r="E470">
            <v>37070.962462556803</v>
          </cell>
        </row>
        <row r="471">
          <cell r="C471" t="str">
            <v xml:space="preserve">TABLETA DE GRES 30 X 30 </v>
          </cell>
          <cell r="D471" t="str">
            <v>M2</v>
          </cell>
          <cell r="E471">
            <v>39394.250356802397</v>
          </cell>
        </row>
        <row r="472">
          <cell r="C472" t="str">
            <v>TABLON ZOCALO</v>
          </cell>
          <cell r="D472" t="str">
            <v>M2</v>
          </cell>
          <cell r="E472">
            <v>17659.2219269343</v>
          </cell>
        </row>
        <row r="473">
          <cell r="C473" t="str">
            <v>TACO LQ 1 POLO 30AMP TORNILLO LEGRANS</v>
          </cell>
          <cell r="D473" t="str">
            <v>UND</v>
          </cell>
          <cell r="E473">
            <v>14458.5</v>
          </cell>
        </row>
        <row r="474">
          <cell r="C474" t="str">
            <v>TACO MONOPOLAR 30AMP ENCHUFE STARSYS AND</v>
          </cell>
          <cell r="D474" t="str">
            <v>UND</v>
          </cell>
          <cell r="E474">
            <v>13917.623720088</v>
          </cell>
        </row>
        <row r="475">
          <cell r="C475" t="str">
            <v>TALADRO</v>
          </cell>
          <cell r="D475" t="str">
            <v>HORA</v>
          </cell>
          <cell r="E475">
            <v>6204.3333333333303</v>
          </cell>
        </row>
        <row r="476">
          <cell r="C476" t="str">
            <v>TALADRO DE ARBOL</v>
          </cell>
          <cell r="D476" t="str">
            <v>DIA</v>
          </cell>
          <cell r="E476">
            <v>18233.165958875001</v>
          </cell>
        </row>
        <row r="477">
          <cell r="C477" t="str">
            <v>TANQUE PLASTICO CON TAPA ETERNIT 1000 LITROS</v>
          </cell>
          <cell r="D477" t="str">
            <v>UND</v>
          </cell>
          <cell r="E477">
            <v>454800</v>
          </cell>
        </row>
        <row r="478">
          <cell r="C478" t="str">
            <v>TANQUE PLASTICO CON TAPA ETERNIT 250 LITROS</v>
          </cell>
          <cell r="D478" t="str">
            <v>UND</v>
          </cell>
          <cell r="E478">
            <v>195900</v>
          </cell>
        </row>
        <row r="479">
          <cell r="C479" t="str">
            <v>TANQUE PLASTICO CON TAPA ETERNIT 500 LITROS</v>
          </cell>
          <cell r="D479" t="str">
            <v>UND</v>
          </cell>
          <cell r="E479">
            <v>257450.5</v>
          </cell>
        </row>
        <row r="480">
          <cell r="C480" t="str">
            <v>TAPA EXTERNA CANAL RAINGO</v>
          </cell>
          <cell r="D480" t="str">
            <v>UND</v>
          </cell>
          <cell r="E480">
            <v>9374</v>
          </cell>
        </row>
        <row r="481">
          <cell r="C481" t="str">
            <v xml:space="preserve">TAPA PARA ALUMINIO CAUCHO </v>
          </cell>
          <cell r="D481" t="str">
            <v>UND</v>
          </cell>
          <cell r="E481">
            <v>3236.6566790902398</v>
          </cell>
        </row>
        <row r="482">
          <cell r="C482" t="str">
            <v>TAPON GALV 1/2</v>
          </cell>
          <cell r="D482" t="str">
            <v>UND</v>
          </cell>
          <cell r="E482">
            <v>1302.9449999999999</v>
          </cell>
        </row>
        <row r="483">
          <cell r="C483" t="str">
            <v>TEE DE ALUMINIO 6MM</v>
          </cell>
          <cell r="D483" t="str">
            <v>ML</v>
          </cell>
          <cell r="E483">
            <v>3809.5238095238101</v>
          </cell>
        </row>
        <row r="484">
          <cell r="C484" t="str">
            <v>TEE PVC SANITARIA 2"</v>
          </cell>
          <cell r="D484" t="str">
            <v>UND</v>
          </cell>
          <cell r="E484">
            <v>5301</v>
          </cell>
        </row>
        <row r="485">
          <cell r="C485" t="str">
            <v>TEJA ARQUITECTONICA GALVANIZADA ACESCO</v>
          </cell>
          <cell r="D485" t="str">
            <v>M2</v>
          </cell>
          <cell r="E485">
            <v>27391.8254751407</v>
          </cell>
        </row>
        <row r="486">
          <cell r="C486" t="str">
            <v>TEJA DE BARRO 42 X 21</v>
          </cell>
          <cell r="D486" t="str">
            <v>UND</v>
          </cell>
          <cell r="E486">
            <v>1240.7183936512599</v>
          </cell>
        </row>
        <row r="487">
          <cell r="C487" t="str">
            <v xml:space="preserve">TEJA ESPAÑOLA ETERNIT </v>
          </cell>
          <cell r="D487" t="str">
            <v>M2</v>
          </cell>
          <cell r="E487">
            <v>78111.3145220445</v>
          </cell>
        </row>
        <row r="488">
          <cell r="C488" t="str">
            <v xml:space="preserve">TEJA FIBROCEMENTO ONDULADA P7 </v>
          </cell>
          <cell r="D488" t="str">
            <v>M2</v>
          </cell>
          <cell r="E488">
            <v>23411.8166454194</v>
          </cell>
        </row>
        <row r="489">
          <cell r="C489" t="str">
            <v>TEJA FIBROCEMENTO T7 Nº 6</v>
          </cell>
          <cell r="D489" t="str">
            <v>M2</v>
          </cell>
          <cell r="E489">
            <v>27904.296115996702</v>
          </cell>
        </row>
        <row r="490">
          <cell r="C490" t="str">
            <v>TEJA PERFIL 7 #10 ETERNIT</v>
          </cell>
          <cell r="D490" t="str">
            <v>UND</v>
          </cell>
          <cell r="E490">
            <v>58960.334999999999</v>
          </cell>
        </row>
        <row r="491">
          <cell r="C491" t="str">
            <v xml:space="preserve">TEJA PERFIL 7 #8 244X92CM ETERNIT </v>
          </cell>
          <cell r="D491" t="str">
            <v>UND</v>
          </cell>
          <cell r="E491">
            <v>47054.000233333303</v>
          </cell>
        </row>
        <row r="492">
          <cell r="C492" t="str">
            <v>TEJA STANDING SEAM CAL26 E:0,46</v>
          </cell>
          <cell r="D492" t="str">
            <v xml:space="preserve">M2 </v>
          </cell>
          <cell r="E492">
            <v>60429.459084174501</v>
          </cell>
        </row>
        <row r="493">
          <cell r="C493" t="str">
            <v>TEJA STANDING TIPO SANDWICH AIS. POLIURETANO</v>
          </cell>
          <cell r="D493" t="str">
            <v>M2</v>
          </cell>
          <cell r="E493">
            <v>117598.52600694601</v>
          </cell>
        </row>
        <row r="494">
          <cell r="C494" t="str">
            <v>TEJA TECHOLINE</v>
          </cell>
          <cell r="D494" t="str">
            <v xml:space="preserve">M2 </v>
          </cell>
          <cell r="E494">
            <v>33048.422464630799</v>
          </cell>
        </row>
        <row r="495">
          <cell r="C495" t="str">
            <v>TEJA TERMOACUSTICA</v>
          </cell>
          <cell r="D495" t="str">
            <v>M2</v>
          </cell>
          <cell r="E495">
            <v>46747.9674796748</v>
          </cell>
        </row>
        <row r="496">
          <cell r="C496" t="str">
            <v>TEJA TRASLUCIDA P7 ETERNIT</v>
          </cell>
          <cell r="D496" t="str">
            <v>M2</v>
          </cell>
          <cell r="E496">
            <v>91705.272574223607</v>
          </cell>
        </row>
        <row r="497">
          <cell r="C497" t="str">
            <v>TEJA TRASLUCIDA TRAPEZOIDAL POLICARBONATO</v>
          </cell>
          <cell r="D497" t="str">
            <v>M2</v>
          </cell>
          <cell r="E497">
            <v>278568.2515137</v>
          </cell>
        </row>
        <row r="498">
          <cell r="C498" t="str">
            <v>TELA VERDE 65GR/M2 2.10M ANCHO</v>
          </cell>
          <cell r="D498" t="str">
            <v>ML</v>
          </cell>
          <cell r="E498">
            <v>2640.90815655702</v>
          </cell>
        </row>
        <row r="499">
          <cell r="C499" t="str">
            <v>TERMINAL EMT 3/4 ACERO-TUB</v>
          </cell>
          <cell r="D499" t="str">
            <v>UND</v>
          </cell>
          <cell r="E499">
            <v>2265.6596753631702</v>
          </cell>
        </row>
        <row r="500">
          <cell r="C500" t="str">
            <v>THINNER FINO SQ-004 SILQUIN</v>
          </cell>
          <cell r="D500" t="str">
            <v>GAL</v>
          </cell>
          <cell r="E500">
            <v>55708.255874941598</v>
          </cell>
        </row>
        <row r="501">
          <cell r="C501" t="str">
            <v>TIERRA NEGRA</v>
          </cell>
          <cell r="D501" t="str">
            <v>M3</v>
          </cell>
          <cell r="E501">
            <v>6000</v>
          </cell>
        </row>
        <row r="502">
          <cell r="C502" t="str">
            <v>TIERRA X 1 KILO (CAPOTE)</v>
          </cell>
          <cell r="D502" t="str">
            <v>KG</v>
          </cell>
          <cell r="E502">
            <v>5286.5392425140599</v>
          </cell>
        </row>
        <row r="503">
          <cell r="C503" t="str">
            <v>TIMBRE CHICHARRA</v>
          </cell>
          <cell r="D503" t="str">
            <v>UND</v>
          </cell>
          <cell r="E503">
            <v>20900</v>
          </cell>
        </row>
        <row r="504">
          <cell r="C504" t="str">
            <v>TIMBRE PULSADOR BLANCO LUNARES</v>
          </cell>
          <cell r="D504" t="str">
            <v>UND</v>
          </cell>
          <cell r="E504">
            <v>12900</v>
          </cell>
        </row>
        <row r="505">
          <cell r="C505" t="str">
            <v>TINTILLA PARA MADERA CAFÉ</v>
          </cell>
          <cell r="D505" t="str">
            <v>GAL</v>
          </cell>
          <cell r="E505">
            <v>138097.35164118401</v>
          </cell>
        </row>
        <row r="506">
          <cell r="C506" t="str">
            <v>TOMA COAXIAL BLANCO EXE</v>
          </cell>
          <cell r="D506" t="str">
            <v>UND</v>
          </cell>
          <cell r="E506">
            <v>5174.4067644776796</v>
          </cell>
        </row>
        <row r="507">
          <cell r="C507" t="str">
            <v>TOMA CORRIENTE DOBLE LUMINEX BLANCO</v>
          </cell>
          <cell r="D507" t="str">
            <v>UND</v>
          </cell>
          <cell r="E507">
            <v>7323</v>
          </cell>
        </row>
        <row r="508">
          <cell r="C508" t="str">
            <v>TOMA CORRIENTE TRIFILAR 20A CODELCA</v>
          </cell>
          <cell r="D508" t="str">
            <v>UND</v>
          </cell>
          <cell r="E508">
            <v>14900</v>
          </cell>
        </row>
        <row r="509">
          <cell r="C509" t="str">
            <v>TOMA DOBLE POLO A TIERRA BLANCA LUNARE</v>
          </cell>
          <cell r="D509" t="str">
            <v>UND</v>
          </cell>
          <cell r="E509">
            <v>7038</v>
          </cell>
        </row>
        <row r="510">
          <cell r="C510" t="str">
            <v>TOMA TELEFONICA AMERICANA SENCILLA BLANCA LUNARES PRIME</v>
          </cell>
          <cell r="D510" t="str">
            <v>UND</v>
          </cell>
          <cell r="E510">
            <v>20900</v>
          </cell>
        </row>
        <row r="511">
          <cell r="C511" t="str">
            <v>TORNILLERIA Nº8 -3/4</v>
          </cell>
          <cell r="D511" t="str">
            <v>GLB</v>
          </cell>
          <cell r="E511">
            <v>6845.5288762758701</v>
          </cell>
        </row>
        <row r="512">
          <cell r="C512" t="str">
            <v>TORNILLO</v>
          </cell>
          <cell r="D512" t="str">
            <v>UND</v>
          </cell>
          <cell r="E512">
            <v>111.125212648765</v>
          </cell>
        </row>
        <row r="513">
          <cell r="C513" t="str">
            <v>TORNILLO 6 X 1"</v>
          </cell>
          <cell r="D513" t="str">
            <v>UND</v>
          </cell>
          <cell r="E513">
            <v>25.21</v>
          </cell>
        </row>
        <row r="514">
          <cell r="C514" t="str">
            <v>TORNILLO 7 X 7/16"</v>
          </cell>
          <cell r="D514" t="str">
            <v>UND</v>
          </cell>
          <cell r="E514">
            <v>32.354999999999997</v>
          </cell>
        </row>
        <row r="515">
          <cell r="C515" t="str">
            <v>TORNILLO AUTOPERFORANTE PARA METAL</v>
          </cell>
          <cell r="D515" t="str">
            <v>UND</v>
          </cell>
          <cell r="E515">
            <v>36.935000000000002</v>
          </cell>
        </row>
        <row r="516">
          <cell r="C516" t="str">
            <v xml:space="preserve">TORNILLO AVELLANADO 8 X 3/4" ZINCADO </v>
          </cell>
          <cell r="D516" t="str">
            <v>UND</v>
          </cell>
          <cell r="E516">
            <v>141.80500000000001</v>
          </cell>
        </row>
        <row r="517">
          <cell r="C517" t="str">
            <v xml:space="preserve">TORNILLO CUBIERTA TECHOLINE </v>
          </cell>
          <cell r="D517" t="str">
            <v>UND</v>
          </cell>
          <cell r="E517">
            <v>394.95499999999998</v>
          </cell>
        </row>
        <row r="518">
          <cell r="C518" t="str">
            <v xml:space="preserve">TORNILLO DE CUBIERTA TECHOLINE </v>
          </cell>
          <cell r="D518" t="str">
            <v>UND</v>
          </cell>
          <cell r="E518">
            <v>458.4</v>
          </cell>
        </row>
        <row r="519">
          <cell r="C519" t="str">
            <v>TORNILLO EXAGONAL 1/2"X2" INCLUYE TUERCA</v>
          </cell>
          <cell r="D519" t="str">
            <v>UND</v>
          </cell>
          <cell r="E519">
            <v>1426.05</v>
          </cell>
        </row>
        <row r="520">
          <cell r="C520" t="str">
            <v xml:space="preserve">TORNILLO FIJADOR ALA </v>
          </cell>
          <cell r="D520" t="str">
            <v>UND</v>
          </cell>
          <cell r="E520">
            <v>454.625</v>
          </cell>
        </row>
        <row r="521">
          <cell r="C521" t="str">
            <v>TORNILLO LÁMINA CAB LENTEJA PTA AGUDA 8X3/4</v>
          </cell>
          <cell r="D521" t="str">
            <v>UND</v>
          </cell>
          <cell r="E521">
            <v>79.39</v>
          </cell>
        </row>
        <row r="522">
          <cell r="C522" t="str">
            <v>TORNILLO MADERA AUTOPERFORANTE 8X2 </v>
          </cell>
          <cell r="D522" t="str">
            <v>UND</v>
          </cell>
          <cell r="E522">
            <v>64.53</v>
          </cell>
        </row>
        <row r="523">
          <cell r="C523" t="str">
            <v>TORNILLO PARA CANALETA</v>
          </cell>
          <cell r="D523" t="str">
            <v>UND</v>
          </cell>
          <cell r="E523">
            <v>70.614999999999995</v>
          </cell>
        </row>
        <row r="524">
          <cell r="C524" t="str">
            <v>TORNILLOS AUTOPERFORANTES  DE 1 1/2"  Y ARANDELAS EPDM</v>
          </cell>
          <cell r="D524" t="str">
            <v>UND</v>
          </cell>
          <cell r="E524">
            <v>890.76666666666699</v>
          </cell>
        </row>
        <row r="525">
          <cell r="C525" t="str">
            <v>TRITURADO DE 1/2" A 3/4"</v>
          </cell>
          <cell r="D525" t="str">
            <v>M3</v>
          </cell>
          <cell r="E525">
            <v>119327.73</v>
          </cell>
        </row>
        <row r="526">
          <cell r="C526" t="str">
            <v>TRONILLO AUTOPERFORANTE</v>
          </cell>
          <cell r="D526" t="str">
            <v>UND</v>
          </cell>
          <cell r="E526">
            <v>33.354999999999997</v>
          </cell>
        </row>
        <row r="527">
          <cell r="C527" t="str">
            <v>TRONZADORA</v>
          </cell>
          <cell r="D527" t="str">
            <v>DIA</v>
          </cell>
          <cell r="E527">
            <v>36950</v>
          </cell>
        </row>
        <row r="528">
          <cell r="C528" t="str">
            <v>TUBERÍA ESTRUCTURAL 2 REDONDO 4MM COLMENA</v>
          </cell>
          <cell r="D528" t="str">
            <v>UND</v>
          </cell>
          <cell r="E528">
            <v>17300</v>
          </cell>
        </row>
        <row r="529">
          <cell r="C529" t="str">
            <v>TUBO AC RANURADO  SHEDULE 10 Ø 2 1/2""</v>
          </cell>
          <cell r="D529" t="str">
            <v>ML</v>
          </cell>
          <cell r="E529">
            <v>88341</v>
          </cell>
        </row>
        <row r="530">
          <cell r="C530" t="str">
            <v>TUBO AC RANURADO  SHEDULE 10 Ø 4"</v>
          </cell>
          <cell r="D530" t="str">
            <v>ML</v>
          </cell>
          <cell r="E530">
            <v>109183</v>
          </cell>
        </row>
        <row r="531">
          <cell r="C531" t="str">
            <v>TUBO CONDUIT 3/4" EMT</v>
          </cell>
          <cell r="D531" t="str">
            <v>UND</v>
          </cell>
          <cell r="E531">
            <v>8235.4895093999803</v>
          </cell>
        </row>
        <row r="532">
          <cell r="C532" t="str">
            <v>TUBO ELECTRICO CONDUIT PAVCO 1 1/2"</v>
          </cell>
          <cell r="D532" t="str">
            <v>ML</v>
          </cell>
          <cell r="E532">
            <v>30200</v>
          </cell>
        </row>
        <row r="533">
          <cell r="C533" t="str">
            <v>TUBO ELECTRICO CONDUIT PAVCO 1"</v>
          </cell>
          <cell r="D533" t="str">
            <v>ML</v>
          </cell>
          <cell r="E533">
            <v>13855</v>
          </cell>
        </row>
        <row r="534">
          <cell r="C534" t="str">
            <v>TUBO ELECTRICO CONDUIT PAVCO 1/2"</v>
          </cell>
          <cell r="D534" t="str">
            <v>ML</v>
          </cell>
          <cell r="E534">
            <v>6990</v>
          </cell>
        </row>
        <row r="535">
          <cell r="C535" t="str">
            <v>TUBO ELECTRICO CONDUIT PAVCO 3/4"</v>
          </cell>
          <cell r="D535" t="str">
            <v>ML</v>
          </cell>
          <cell r="E535">
            <v>7700</v>
          </cell>
        </row>
        <row r="536">
          <cell r="C536" t="str">
            <v>TUBO ELECTRICO EMT UL 3/4"</v>
          </cell>
          <cell r="D536" t="str">
            <v>ML</v>
          </cell>
          <cell r="E536">
            <v>37496</v>
          </cell>
        </row>
        <row r="537">
          <cell r="C537" t="str">
            <v xml:space="preserve">TUBO PRESION CPVC PAVCO 1/2" </v>
          </cell>
          <cell r="D537" t="str">
            <v>ML</v>
          </cell>
          <cell r="E537">
            <v>6796.9790260895097</v>
          </cell>
        </row>
        <row r="538">
          <cell r="C538" t="str">
            <v xml:space="preserve">TUBO PRESION CPVC PAVCO 3/4" </v>
          </cell>
          <cell r="D538" t="str">
            <v>ML</v>
          </cell>
          <cell r="E538">
            <v>11504.156723046401</v>
          </cell>
        </row>
        <row r="539">
          <cell r="C539" t="str">
            <v xml:space="preserve">TUBO PRESION PVC PAVCO 1"  RDE 21 </v>
          </cell>
          <cell r="D539" t="str">
            <v>ML</v>
          </cell>
          <cell r="E539">
            <v>5869</v>
          </cell>
        </row>
        <row r="540">
          <cell r="C540" t="str">
            <v xml:space="preserve">TUBO PRESION PVC PAVCO 1.1/2"  RDE 21 </v>
          </cell>
          <cell r="D540" t="str">
            <v>ML</v>
          </cell>
          <cell r="E540">
            <v>13798</v>
          </cell>
        </row>
        <row r="541">
          <cell r="C541" t="str">
            <v xml:space="preserve">TUBO PRESION PVC PAVCO 1/2"  RDE 9 </v>
          </cell>
          <cell r="D541" t="str">
            <v>ML</v>
          </cell>
          <cell r="E541">
            <v>4724</v>
          </cell>
        </row>
        <row r="542">
          <cell r="C542" t="str">
            <v xml:space="preserve">TUBO PRESION PVC PAVCO 2"  RDE 21 </v>
          </cell>
          <cell r="D542" t="str">
            <v>ML</v>
          </cell>
          <cell r="E542">
            <v>21142</v>
          </cell>
        </row>
        <row r="543">
          <cell r="C543" t="str">
            <v xml:space="preserve">TUBO PRESION PVC PAVCO 2.1/2"  RDE 21 </v>
          </cell>
          <cell r="D543" t="str">
            <v>ML</v>
          </cell>
          <cell r="E543">
            <v>34254</v>
          </cell>
        </row>
        <row r="544">
          <cell r="C544" t="str">
            <v xml:space="preserve">TUBO PRESION PVC PAVCO 3/4"  RDE 11 </v>
          </cell>
          <cell r="D544" t="str">
            <v>ML</v>
          </cell>
          <cell r="E544">
            <v>6283</v>
          </cell>
        </row>
        <row r="545">
          <cell r="C545" t="str">
            <v>TUBO PRESION PVC PAVCO 3/4"  RDE 21</v>
          </cell>
          <cell r="D545" t="str">
            <v>ML</v>
          </cell>
          <cell r="E545">
            <v>3850</v>
          </cell>
        </row>
        <row r="546">
          <cell r="C546" t="str">
            <v xml:space="preserve">TUBO SANITARIO PAVCO 2" </v>
          </cell>
          <cell r="D546" t="str">
            <v>ML</v>
          </cell>
          <cell r="E546">
            <v>15119.0555555556</v>
          </cell>
        </row>
        <row r="547">
          <cell r="C547" t="str">
            <v xml:space="preserve">TUBO SANITARIO PAVCO 3" </v>
          </cell>
          <cell r="D547" t="str">
            <v>ML</v>
          </cell>
          <cell r="E547">
            <v>22585.333333333299</v>
          </cell>
        </row>
        <row r="548">
          <cell r="C548" t="str">
            <v xml:space="preserve">TUBO SANITARIO PAVCO 4" </v>
          </cell>
          <cell r="D548" t="str">
            <v>ML</v>
          </cell>
          <cell r="E548">
            <v>31743.277777777799</v>
          </cell>
        </row>
        <row r="549">
          <cell r="C549" t="str">
            <v xml:space="preserve">TUBO SANITARIO PAVCO 6" </v>
          </cell>
          <cell r="D549" t="str">
            <v>ML</v>
          </cell>
          <cell r="E549">
            <v>66653.166666666701</v>
          </cell>
        </row>
        <row r="550">
          <cell r="C550" t="str">
            <v xml:space="preserve">TUBO VENTILACION PAVCO 2" </v>
          </cell>
          <cell r="D550" t="str">
            <v>ML</v>
          </cell>
          <cell r="E550">
            <v>16520.277777777799</v>
          </cell>
        </row>
        <row r="551">
          <cell r="C551" t="str">
            <v xml:space="preserve">TUBO VENTILACION PAVCO 3" </v>
          </cell>
          <cell r="D551" t="str">
            <v>ML</v>
          </cell>
          <cell r="E551">
            <v>13224.222222222201</v>
          </cell>
        </row>
        <row r="552">
          <cell r="C552" t="str">
            <v>TUBULAR 1102 6 Mts</v>
          </cell>
          <cell r="D552" t="str">
            <v>UND</v>
          </cell>
          <cell r="E552">
            <v>159027.73149930101</v>
          </cell>
        </row>
        <row r="553">
          <cell r="C553" t="str">
            <v>TUBULAR 3X1" ALETA INTERMEDIA NATURAL VITRAL 095</v>
          </cell>
          <cell r="D553" t="str">
            <v>UND</v>
          </cell>
          <cell r="E553">
            <v>111448.878316674</v>
          </cell>
        </row>
        <row r="554">
          <cell r="C554" t="str">
            <v>TUBULAR ALUMINIO T-579</v>
          </cell>
          <cell r="D554" t="str">
            <v>UND</v>
          </cell>
          <cell r="E554">
            <v>139061.87533155299</v>
          </cell>
        </row>
        <row r="555">
          <cell r="C555" t="str">
            <v>TUERCA GALVANIZADA</v>
          </cell>
          <cell r="D555" t="str">
            <v>UND</v>
          </cell>
          <cell r="E555">
            <v>83</v>
          </cell>
        </row>
        <row r="556">
          <cell r="C556" t="str">
            <v>UNION CANAL AMAZONAS</v>
          </cell>
          <cell r="D556" t="str">
            <v>UND</v>
          </cell>
          <cell r="E556">
            <v>25991</v>
          </cell>
        </row>
        <row r="557">
          <cell r="C557" t="str">
            <v xml:space="preserve">UNION CANAL RAINGO </v>
          </cell>
          <cell r="D557" t="str">
            <v>UND</v>
          </cell>
          <cell r="E557">
            <v>8738.9730335436598</v>
          </cell>
        </row>
        <row r="558">
          <cell r="C558" t="str">
            <v>UNIÓN DE REPARACIÓN Ø 3" ( CORREDIZO)</v>
          </cell>
          <cell r="D558" t="str">
            <v>UND</v>
          </cell>
          <cell r="E558">
            <v>55902</v>
          </cell>
        </row>
        <row r="559">
          <cell r="C559" t="str">
            <v>VALVULA DE COMPUERTA SELLO DE BROMCE VASTAGO NO ASCENDENTE EXTREMO LISO PVC Ø3"</v>
          </cell>
          <cell r="D559" t="str">
            <v>UND</v>
          </cell>
          <cell r="E559">
            <v>865167</v>
          </cell>
        </row>
        <row r="560">
          <cell r="C560" t="str">
            <v>VARILLA COBRE MACIZA KIT POLO A TIERRA</v>
          </cell>
          <cell r="D560" t="str">
            <v>UND</v>
          </cell>
          <cell r="E560">
            <v>228704</v>
          </cell>
        </row>
        <row r="561">
          <cell r="C561" t="str">
            <v>VARILLA ZINCADA ROSCADA DE 5/8"</v>
          </cell>
          <cell r="D561" t="str">
            <v>UND</v>
          </cell>
          <cell r="E561">
            <v>11707.22</v>
          </cell>
        </row>
        <row r="562">
          <cell r="C562" t="str">
            <v>VENTANA 1.0X1.0 M ALUMINIO</v>
          </cell>
          <cell r="D562" t="str">
            <v>UND</v>
          </cell>
          <cell r="E562">
            <v>284291</v>
          </cell>
        </row>
        <row r="563">
          <cell r="C563" t="str">
            <v>VIDRIO TEMPLADO 10MM</v>
          </cell>
          <cell r="D563" t="str">
            <v>M2</v>
          </cell>
          <cell r="E563">
            <v>141010.34265236501</v>
          </cell>
        </row>
        <row r="564">
          <cell r="C564" t="str">
            <v xml:space="preserve">VIGUETA BASE 4 CAL. 26 2.44M </v>
          </cell>
          <cell r="D564" t="str">
            <v>UND</v>
          </cell>
          <cell r="E564">
            <v>8150</v>
          </cell>
        </row>
        <row r="565">
          <cell r="C565" t="str">
            <v>VINILO INTERVINIR PRO 200</v>
          </cell>
          <cell r="D565" t="str">
            <v>GAL</v>
          </cell>
          <cell r="E565">
            <v>29539.886624497001</v>
          </cell>
        </row>
        <row r="566">
          <cell r="C566" t="str">
            <v>VINILO TIPO 1 EXTRACRIL PARA INTERIORES</v>
          </cell>
          <cell r="D566" t="str">
            <v>GAL</v>
          </cell>
          <cell r="E566">
            <v>42270.736228918598</v>
          </cell>
        </row>
        <row r="567">
          <cell r="C567" t="str">
            <v xml:space="preserve">VINILO TIPO 2 TITO PABON </v>
          </cell>
          <cell r="D567" t="str">
            <v>GAL</v>
          </cell>
          <cell r="E567">
            <v>293866.84875020001</v>
          </cell>
        </row>
        <row r="568">
          <cell r="C568" t="str">
            <v>VOLQUETA 7M3</v>
          </cell>
          <cell r="D568" t="str">
            <v>KM/M3</v>
          </cell>
          <cell r="E568">
            <v>1211.58848353945</v>
          </cell>
        </row>
        <row r="569">
          <cell r="C569" t="str">
            <v>VOLQUETA TRANSPORTE MAT.PETREOS 1-10KMS</v>
          </cell>
          <cell r="D569" t="str">
            <v>M3/KM</v>
          </cell>
          <cell r="E569">
            <v>7552.1989178772301</v>
          </cell>
        </row>
        <row r="570">
          <cell r="C570" t="str">
            <v>YESO MAESTRO</v>
          </cell>
          <cell r="D570" t="str">
            <v>KG</v>
          </cell>
          <cell r="E570">
            <v>893.31724342890698</v>
          </cell>
        </row>
        <row r="571">
          <cell r="C571" t="str">
            <v>TRANSPORTE</v>
          </cell>
          <cell r="D571">
            <v>0</v>
          </cell>
          <cell r="E571">
            <v>0</v>
          </cell>
        </row>
        <row r="572">
          <cell r="C572" t="str">
            <v xml:space="preserve">SERVICIO DE ESCOMBRERA </v>
          </cell>
          <cell r="D572" t="str">
            <v>M3</v>
          </cell>
          <cell r="E572">
            <v>4315.5422387869903</v>
          </cell>
        </row>
        <row r="573">
          <cell r="C573" t="str">
            <v>VOLQUETA 7M3</v>
          </cell>
          <cell r="D573" t="str">
            <v>KM/M3</v>
          </cell>
          <cell r="E573">
            <v>1211.58848353945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co.computrabajo.com/salarios/residente-de-obra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B1:G43"/>
  <sheetViews>
    <sheetView showGridLines="0" tabSelected="1" topLeftCell="B1" zoomScaleNormal="100" zoomScaleSheetLayoutView="90" workbookViewId="0">
      <selection activeCell="B1" sqref="B1:G1"/>
    </sheetView>
  </sheetViews>
  <sheetFormatPr baseColWidth="10" defaultColWidth="11" defaultRowHeight="15"/>
  <cols>
    <col min="1" max="1" width="3" style="560" customWidth="1"/>
    <col min="2" max="2" width="7.42578125" style="560" customWidth="1"/>
    <col min="3" max="3" width="56.7109375" style="560" customWidth="1"/>
    <col min="4" max="4" width="8" style="560" customWidth="1"/>
    <col min="5" max="5" width="17.28515625" style="573" customWidth="1"/>
    <col min="6" max="6" width="16.42578125" style="560" customWidth="1"/>
    <col min="7" max="7" width="21.42578125" style="574" customWidth="1"/>
    <col min="8" max="8" width="4.28515625" style="560" customWidth="1"/>
    <col min="9" max="9" width="14.140625" style="560" bestFit="1" customWidth="1"/>
    <col min="10" max="10" width="15.5703125" style="560" bestFit="1" customWidth="1"/>
    <col min="11" max="16384" width="11" style="560"/>
  </cols>
  <sheetData>
    <row r="1" spans="2:7" ht="16.5" thickBot="1">
      <c r="B1" s="598" t="s">
        <v>234</v>
      </c>
      <c r="C1" s="599"/>
      <c r="D1" s="599"/>
      <c r="E1" s="599"/>
      <c r="F1" s="599"/>
      <c r="G1" s="600"/>
    </row>
    <row r="2" spans="2:7" ht="48.75" customHeight="1">
      <c r="B2" s="601" t="s">
        <v>233</v>
      </c>
      <c r="C2" s="602"/>
      <c r="D2" s="602"/>
      <c r="E2" s="602"/>
      <c r="F2" s="602"/>
      <c r="G2" s="603"/>
    </row>
    <row r="3" spans="2:7" ht="24.75" customHeight="1" thickBot="1">
      <c r="B3" s="581" t="s">
        <v>0</v>
      </c>
      <c r="C3" s="582" t="s">
        <v>1</v>
      </c>
      <c r="D3" s="582" t="s">
        <v>2</v>
      </c>
      <c r="E3" s="582" t="s">
        <v>3</v>
      </c>
      <c r="F3" s="582" t="s">
        <v>4</v>
      </c>
      <c r="G3" s="583" t="s">
        <v>5</v>
      </c>
    </row>
    <row r="4" spans="2:7" ht="16.5" thickBot="1">
      <c r="B4" s="561">
        <v>1</v>
      </c>
      <c r="C4" s="592" t="s">
        <v>198</v>
      </c>
      <c r="D4" s="592"/>
      <c r="E4" s="592"/>
      <c r="F4" s="592"/>
      <c r="G4" s="593"/>
    </row>
    <row r="5" spans="2:7">
      <c r="B5" s="576">
        <v>1.1000000000000001</v>
      </c>
      <c r="C5" s="584" t="s">
        <v>117</v>
      </c>
      <c r="D5" s="577" t="s">
        <v>106</v>
      </c>
      <c r="E5" s="578">
        <f>+'MEMORIA CALCULO'!M7</f>
        <v>47.12</v>
      </c>
      <c r="F5" s="579">
        <f>+'(APU) PRESUPUESTO '!H35</f>
        <v>2699.9999999999995</v>
      </c>
      <c r="G5" s="580">
        <f>+ROUND(E5*F5,0)</f>
        <v>127224</v>
      </c>
    </row>
    <row r="6" spans="2:7" ht="20.25" customHeight="1">
      <c r="B6" s="562">
        <v>1.2</v>
      </c>
      <c r="C6" s="567" t="s">
        <v>134</v>
      </c>
      <c r="D6" s="563" t="s">
        <v>106</v>
      </c>
      <c r="E6" s="564">
        <f>+'MEMORIA CALCULO'!M10</f>
        <v>1</v>
      </c>
      <c r="F6" s="565">
        <f>+'(APU) PRESUPUESTO '!H67</f>
        <v>14500</v>
      </c>
      <c r="G6" s="566">
        <f t="shared" ref="G6:G18" si="0">+ROUND(E6*F6,0)</f>
        <v>14500</v>
      </c>
    </row>
    <row r="7" spans="2:7">
      <c r="B7" s="562">
        <v>1.3</v>
      </c>
      <c r="C7" s="567" t="s">
        <v>118</v>
      </c>
      <c r="D7" s="563" t="s">
        <v>105</v>
      </c>
      <c r="E7" s="564">
        <f>+'MEMORIA CALCULO'!M13</f>
        <v>6.44</v>
      </c>
      <c r="F7" s="565">
        <f>+'(APU) PRESUPUESTO '!H132</f>
        <v>32600.000000000004</v>
      </c>
      <c r="G7" s="566">
        <f t="shared" si="0"/>
        <v>209944</v>
      </c>
    </row>
    <row r="8" spans="2:7">
      <c r="B8" s="562">
        <v>1.4</v>
      </c>
      <c r="C8" s="567" t="s">
        <v>232</v>
      </c>
      <c r="D8" s="563" t="s">
        <v>32</v>
      </c>
      <c r="E8" s="564">
        <f>+'MEMORIA CALCULO'!M17</f>
        <v>3.9</v>
      </c>
      <c r="F8" s="565">
        <f>+'(APU) PRESUPUESTO '!H163</f>
        <v>75600</v>
      </c>
      <c r="G8" s="566">
        <f t="shared" si="0"/>
        <v>294840</v>
      </c>
    </row>
    <row r="9" spans="2:7">
      <c r="B9" s="562">
        <v>1.5</v>
      </c>
      <c r="C9" s="567" t="s">
        <v>122</v>
      </c>
      <c r="D9" s="563" t="s">
        <v>106</v>
      </c>
      <c r="E9" s="564">
        <f>+'MEMORIA CALCULO'!M19</f>
        <v>81.12</v>
      </c>
      <c r="F9" s="565">
        <v>29500</v>
      </c>
      <c r="G9" s="566">
        <f t="shared" si="0"/>
        <v>2393040</v>
      </c>
    </row>
    <row r="10" spans="2:7">
      <c r="B10" s="562">
        <v>1.6</v>
      </c>
      <c r="C10" s="567" t="s">
        <v>199</v>
      </c>
      <c r="D10" s="563" t="s">
        <v>32</v>
      </c>
      <c r="E10" s="564">
        <f>+'MEMORIA CALCULO'!M22</f>
        <v>117.20000000000002</v>
      </c>
      <c r="F10" s="568">
        <v>23000</v>
      </c>
      <c r="G10" s="566">
        <f t="shared" si="0"/>
        <v>2695600</v>
      </c>
    </row>
    <row r="11" spans="2:7">
      <c r="B11" s="562">
        <v>1.7</v>
      </c>
      <c r="C11" s="567" t="s">
        <v>200</v>
      </c>
      <c r="D11" s="563" t="s">
        <v>32</v>
      </c>
      <c r="E11" s="564">
        <f>+'MEMORIA CALCULO'!M25</f>
        <v>11.4</v>
      </c>
      <c r="F11" s="568">
        <v>63500</v>
      </c>
      <c r="G11" s="566">
        <f t="shared" si="0"/>
        <v>723900</v>
      </c>
    </row>
    <row r="12" spans="2:7">
      <c r="B12" s="569">
        <v>1.8</v>
      </c>
      <c r="C12" s="567" t="s">
        <v>201</v>
      </c>
      <c r="D12" s="563" t="s">
        <v>106</v>
      </c>
      <c r="E12" s="564">
        <f>+'MEMORIA CALCULO'!M28</f>
        <v>57.599999999999994</v>
      </c>
      <c r="F12" s="568">
        <v>63700</v>
      </c>
      <c r="G12" s="566">
        <f t="shared" si="0"/>
        <v>3669120</v>
      </c>
    </row>
    <row r="13" spans="2:7">
      <c r="B13" s="570">
        <v>1.9</v>
      </c>
      <c r="C13" s="567" t="s">
        <v>143</v>
      </c>
      <c r="D13" s="563" t="s">
        <v>106</v>
      </c>
      <c r="E13" s="564">
        <f>+'MEMORIA CALCULO'!M31</f>
        <v>4</v>
      </c>
      <c r="F13" s="568">
        <v>290000</v>
      </c>
      <c r="G13" s="566">
        <f t="shared" si="0"/>
        <v>1160000</v>
      </c>
    </row>
    <row r="14" spans="2:7">
      <c r="B14" s="571">
        <v>1.1000000000000001</v>
      </c>
      <c r="C14" s="567" t="s">
        <v>223</v>
      </c>
      <c r="D14" s="563" t="s">
        <v>106</v>
      </c>
      <c r="E14" s="564">
        <f>+'MEMORIA CALCULO'!M33</f>
        <v>3</v>
      </c>
      <c r="F14" s="568">
        <v>280000</v>
      </c>
      <c r="G14" s="566">
        <f t="shared" si="0"/>
        <v>840000</v>
      </c>
    </row>
    <row r="15" spans="2:7" ht="30">
      <c r="B15" s="570">
        <v>1.1100000000000001</v>
      </c>
      <c r="C15" s="567" t="s">
        <v>202</v>
      </c>
      <c r="D15" s="563" t="s">
        <v>2</v>
      </c>
      <c r="E15" s="564">
        <f>+'MEMORIA CALCULO'!M35</f>
        <v>1</v>
      </c>
      <c r="F15" s="568">
        <v>190000</v>
      </c>
      <c r="G15" s="566">
        <f t="shared" si="0"/>
        <v>190000</v>
      </c>
    </row>
    <row r="16" spans="2:7">
      <c r="B16" s="570">
        <v>1.1200000000000001</v>
      </c>
      <c r="C16" s="567" t="s">
        <v>203</v>
      </c>
      <c r="D16" s="563" t="s">
        <v>32</v>
      </c>
      <c r="E16" s="564">
        <f>+'MEMORIA CALCULO'!M37</f>
        <v>19</v>
      </c>
      <c r="F16" s="568">
        <v>8500</v>
      </c>
      <c r="G16" s="566">
        <f t="shared" si="0"/>
        <v>161500</v>
      </c>
    </row>
    <row r="17" spans="2:7">
      <c r="B17" s="570">
        <v>1.1299999999999999</v>
      </c>
      <c r="C17" s="567" t="s">
        <v>144</v>
      </c>
      <c r="D17" s="563" t="s">
        <v>2</v>
      </c>
      <c r="E17" s="564">
        <f>+'MEMORIA CALCULO'!M39</f>
        <v>5</v>
      </c>
      <c r="F17" s="568">
        <v>95000</v>
      </c>
      <c r="G17" s="566">
        <f t="shared" si="0"/>
        <v>475000</v>
      </c>
    </row>
    <row r="18" spans="2:7">
      <c r="B18" s="570">
        <v>1.1399999999999999</v>
      </c>
      <c r="C18" s="567" t="s">
        <v>142</v>
      </c>
      <c r="D18" s="563" t="s">
        <v>2</v>
      </c>
      <c r="E18" s="564">
        <f>+'MEMORIA CALCULO'!M41</f>
        <v>1</v>
      </c>
      <c r="F18" s="568">
        <f>+'(APU) PRESUPUESTO '!H467</f>
        <v>869550</v>
      </c>
      <c r="G18" s="566">
        <f t="shared" si="0"/>
        <v>869550</v>
      </c>
    </row>
    <row r="19" spans="2:7">
      <c r="B19" s="570">
        <v>1.1499999999999999</v>
      </c>
      <c r="C19" s="567" t="s">
        <v>204</v>
      </c>
      <c r="D19" s="563" t="s">
        <v>32</v>
      </c>
      <c r="E19" s="564">
        <f>+'MEMORIA CALCULO'!M43</f>
        <v>17.399999999999999</v>
      </c>
      <c r="F19" s="568">
        <v>12500</v>
      </c>
      <c r="G19" s="566">
        <f>+F19*E19</f>
        <v>217499.99999999997</v>
      </c>
    </row>
    <row r="20" spans="2:7" ht="18" customHeight="1">
      <c r="B20" s="562">
        <v>1.1599999999999999</v>
      </c>
      <c r="C20" s="567" t="s">
        <v>150</v>
      </c>
      <c r="D20" s="563" t="s">
        <v>106</v>
      </c>
      <c r="E20" s="564">
        <f>+'MEMORIA CALCULO'!M46</f>
        <v>11.549999999999999</v>
      </c>
      <c r="F20" s="565">
        <f>+'(APU) PRESUPUESTO '!H533</f>
        <v>82000</v>
      </c>
      <c r="G20" s="566">
        <f>+ROUND(E20*F20,0)</f>
        <v>947100</v>
      </c>
    </row>
    <row r="21" spans="2:7" ht="18.75" customHeight="1">
      <c r="B21" s="562">
        <v>1.17</v>
      </c>
      <c r="C21" s="567" t="s">
        <v>151</v>
      </c>
      <c r="D21" s="563" t="s">
        <v>106</v>
      </c>
      <c r="E21" s="564">
        <f>+'MEMORIA CALCULO'!M49</f>
        <v>38</v>
      </c>
      <c r="F21" s="568">
        <f>+'(APU) PRESUPUESTO '!H569</f>
        <v>81200</v>
      </c>
      <c r="G21" s="566">
        <f t="shared" ref="G21:G27" si="1">+ROUND(E21*F21,0)</f>
        <v>3085600</v>
      </c>
    </row>
    <row r="22" spans="2:7">
      <c r="B22" s="562">
        <v>1.18</v>
      </c>
      <c r="C22" s="567" t="s">
        <v>205</v>
      </c>
      <c r="D22" s="563" t="s">
        <v>106</v>
      </c>
      <c r="E22" s="564">
        <f>+'MEMORIA CALCULO'!M52</f>
        <v>45.239999999999995</v>
      </c>
      <c r="F22" s="568">
        <v>7500</v>
      </c>
      <c r="G22" s="566">
        <f t="shared" si="1"/>
        <v>339300</v>
      </c>
    </row>
    <row r="23" spans="2:7">
      <c r="B23" s="562">
        <v>1.19</v>
      </c>
      <c r="C23" s="567" t="s">
        <v>123</v>
      </c>
      <c r="D23" s="563" t="s">
        <v>106</v>
      </c>
      <c r="E23" s="564">
        <f>+'MEMORIA CALCULO'!M55</f>
        <v>91</v>
      </c>
      <c r="F23" s="568">
        <v>15500</v>
      </c>
      <c r="G23" s="566">
        <f t="shared" si="1"/>
        <v>1410500</v>
      </c>
    </row>
    <row r="24" spans="2:7">
      <c r="B24" s="562">
        <v>1.2</v>
      </c>
      <c r="C24" s="567" t="s">
        <v>146</v>
      </c>
      <c r="D24" s="563" t="s">
        <v>106</v>
      </c>
      <c r="E24" s="564">
        <f>+'MEMORIA CALCULO'!M58</f>
        <v>10.5</v>
      </c>
      <c r="F24" s="565">
        <v>16700</v>
      </c>
      <c r="G24" s="566">
        <f t="shared" si="1"/>
        <v>175350</v>
      </c>
    </row>
    <row r="25" spans="2:7">
      <c r="B25" s="562">
        <v>1.21</v>
      </c>
      <c r="C25" s="567" t="s">
        <v>206</v>
      </c>
      <c r="D25" s="563" t="s">
        <v>32</v>
      </c>
      <c r="E25" s="564">
        <f>+'MEMORIA CALCULO'!M61</f>
        <v>10</v>
      </c>
      <c r="F25" s="568">
        <v>30000</v>
      </c>
      <c r="G25" s="566">
        <f t="shared" si="1"/>
        <v>300000</v>
      </c>
    </row>
    <row r="26" spans="2:7">
      <c r="B26" s="562">
        <v>1.22</v>
      </c>
      <c r="C26" s="567" t="s">
        <v>207</v>
      </c>
      <c r="D26" s="563" t="s">
        <v>106</v>
      </c>
      <c r="E26" s="564">
        <f>+'MEMORIA CALCULO'!M63</f>
        <v>36</v>
      </c>
      <c r="F26" s="568">
        <v>65400</v>
      </c>
      <c r="G26" s="566">
        <f t="shared" si="1"/>
        <v>2354400</v>
      </c>
    </row>
    <row r="27" spans="2:7">
      <c r="B27" s="570">
        <v>1.23</v>
      </c>
      <c r="C27" s="567" t="s">
        <v>208</v>
      </c>
      <c r="D27" s="563" t="s">
        <v>32</v>
      </c>
      <c r="E27" s="564">
        <f>+'MEMORIA CALCULO'!M66</f>
        <v>18</v>
      </c>
      <c r="F27" s="568">
        <v>34500</v>
      </c>
      <c r="G27" s="566">
        <f t="shared" si="1"/>
        <v>621000</v>
      </c>
    </row>
    <row r="28" spans="2:7">
      <c r="B28" s="570">
        <v>1.24</v>
      </c>
      <c r="C28" s="567" t="s">
        <v>213</v>
      </c>
      <c r="D28" s="563" t="s">
        <v>32</v>
      </c>
      <c r="E28" s="564">
        <f>+'MEMORIA CALCULO'!M69</f>
        <v>9</v>
      </c>
      <c r="F28" s="565">
        <v>75000</v>
      </c>
      <c r="G28" s="566">
        <f>+ROUND(E28*F28,0)</f>
        <v>675000</v>
      </c>
    </row>
    <row r="29" spans="2:7">
      <c r="B29" s="570">
        <v>1.25</v>
      </c>
      <c r="C29" s="567" t="s">
        <v>222</v>
      </c>
      <c r="D29" s="563" t="s">
        <v>32</v>
      </c>
      <c r="E29" s="564">
        <f>+'MEMORIA CALCULO'!M75</f>
        <v>7.8</v>
      </c>
      <c r="F29" s="568">
        <v>120000</v>
      </c>
      <c r="G29" s="566">
        <f t="shared" ref="G29" si="2">+ROUND(E29*F29,0)</f>
        <v>936000</v>
      </c>
    </row>
    <row r="30" spans="2:7" ht="16.5" thickBot="1">
      <c r="B30" s="594" t="s">
        <v>37</v>
      </c>
      <c r="C30" s="595"/>
      <c r="D30" s="595"/>
      <c r="E30" s="595"/>
      <c r="F30" s="595" t="s">
        <v>236</v>
      </c>
      <c r="G30" s="585">
        <f>SUM(G5:G29)</f>
        <v>24885968</v>
      </c>
    </row>
    <row r="31" spans="2:7" ht="16.5" thickBot="1">
      <c r="B31" s="561">
        <v>2</v>
      </c>
      <c r="C31" s="592" t="s">
        <v>230</v>
      </c>
      <c r="D31" s="592"/>
      <c r="E31" s="592"/>
      <c r="F31" s="592"/>
      <c r="G31" s="593"/>
    </row>
    <row r="32" spans="2:7">
      <c r="B32" s="586">
        <v>2.1</v>
      </c>
      <c r="C32" s="584" t="s">
        <v>225</v>
      </c>
      <c r="D32" s="577" t="s">
        <v>106</v>
      </c>
      <c r="E32" s="578">
        <v>68.25</v>
      </c>
      <c r="F32" s="587">
        <v>10500</v>
      </c>
      <c r="G32" s="580">
        <f t="shared" ref="G32:G33" si="3">+ROUND(E32*F32,0)</f>
        <v>716625</v>
      </c>
    </row>
    <row r="33" spans="2:7" ht="30">
      <c r="B33" s="588">
        <v>2.2000000000000002</v>
      </c>
      <c r="C33" s="567" t="s">
        <v>226</v>
      </c>
      <c r="D33" s="563" t="s">
        <v>106</v>
      </c>
      <c r="E33" s="564">
        <v>68.25</v>
      </c>
      <c r="F33" s="568">
        <v>65500</v>
      </c>
      <c r="G33" s="566">
        <f t="shared" si="3"/>
        <v>4470375</v>
      </c>
    </row>
    <row r="34" spans="2:7" ht="16.5" thickBot="1">
      <c r="B34" s="594"/>
      <c r="C34" s="595"/>
      <c r="D34" s="595"/>
      <c r="E34" s="595"/>
      <c r="F34" s="595" t="s">
        <v>224</v>
      </c>
      <c r="G34" s="585">
        <f>SUM(G32:G33)</f>
        <v>5187000</v>
      </c>
    </row>
    <row r="35" spans="2:7" ht="16.5" thickBot="1">
      <c r="B35" s="561">
        <v>3</v>
      </c>
      <c r="C35" s="592" t="s">
        <v>227</v>
      </c>
      <c r="D35" s="592"/>
      <c r="E35" s="592"/>
      <c r="F35" s="592"/>
      <c r="G35" s="593"/>
    </row>
    <row r="36" spans="2:7">
      <c r="B36" s="569">
        <v>3.1</v>
      </c>
      <c r="C36" s="567" t="s">
        <v>228</v>
      </c>
      <c r="D36" s="563" t="s">
        <v>2</v>
      </c>
      <c r="E36" s="564">
        <v>2</v>
      </c>
      <c r="F36" s="568">
        <v>123000</v>
      </c>
      <c r="G36" s="566">
        <f t="shared" ref="G36:G37" si="4">+ROUND(E36*F36,0)</f>
        <v>246000</v>
      </c>
    </row>
    <row r="37" spans="2:7">
      <c r="B37" s="588">
        <v>3.2</v>
      </c>
      <c r="C37" s="567" t="s">
        <v>229</v>
      </c>
      <c r="D37" s="563" t="s">
        <v>2</v>
      </c>
      <c r="E37" s="564">
        <v>4</v>
      </c>
      <c r="F37" s="568">
        <v>29500</v>
      </c>
      <c r="G37" s="566">
        <f t="shared" si="4"/>
        <v>118000</v>
      </c>
    </row>
    <row r="38" spans="2:7" ht="16.5" thickBot="1">
      <c r="B38" s="594"/>
      <c r="C38" s="595"/>
      <c r="D38" s="595"/>
      <c r="E38" s="595"/>
      <c r="F38" s="595" t="s">
        <v>224</v>
      </c>
      <c r="G38" s="585">
        <f>SUM(G36:G37)</f>
        <v>364000</v>
      </c>
    </row>
    <row r="39" spans="2:7" ht="16.5" thickBot="1">
      <c r="B39" s="606" t="s">
        <v>231</v>
      </c>
      <c r="C39" s="607"/>
      <c r="D39" s="607"/>
      <c r="E39" s="607"/>
      <c r="F39" s="608"/>
      <c r="G39" s="575">
        <f>+G38+G34+G30</f>
        <v>30436968</v>
      </c>
    </row>
    <row r="40" spans="2:7" ht="15.75">
      <c r="B40" s="604" t="s">
        <v>51</v>
      </c>
      <c r="C40" s="605"/>
      <c r="D40" s="605"/>
      <c r="E40" s="605"/>
      <c r="F40" s="589">
        <f>+'DESGLOSE AIU'!H19</f>
        <v>0.18706329881478342</v>
      </c>
      <c r="G40" s="590">
        <f>+F40*G39</f>
        <v>5693639.6400000006</v>
      </c>
    </row>
    <row r="41" spans="2:7" ht="15.75">
      <c r="B41" s="604" t="s">
        <v>84</v>
      </c>
      <c r="C41" s="605"/>
      <c r="D41" s="605"/>
      <c r="E41" s="605"/>
      <c r="F41" s="589">
        <f>+'DESGLOSE AIU'!H20</f>
        <v>0.01</v>
      </c>
      <c r="G41" s="590">
        <f>+F41*G39</f>
        <v>304369.68</v>
      </c>
    </row>
    <row r="42" spans="2:7" ht="15.75">
      <c r="B42" s="604" t="s">
        <v>61</v>
      </c>
      <c r="C42" s="605"/>
      <c r="D42" s="605"/>
      <c r="E42" s="605"/>
      <c r="F42" s="589">
        <f>+'DESGLOSE AIU'!H21</f>
        <v>0.05</v>
      </c>
      <c r="G42" s="590">
        <f>+F42*G39</f>
        <v>1521848.4000000001</v>
      </c>
    </row>
    <row r="43" spans="2:7" ht="16.5" thickBot="1">
      <c r="B43" s="596" t="s">
        <v>6</v>
      </c>
      <c r="C43" s="597"/>
      <c r="D43" s="597"/>
      <c r="E43" s="597"/>
      <c r="F43" s="597"/>
      <c r="G43" s="572">
        <f>+G42+G41+G40+G39</f>
        <v>37956825.719999999</v>
      </c>
    </row>
  </sheetData>
  <mergeCells count="7">
    <mergeCell ref="B43:F43"/>
    <mergeCell ref="B1:G1"/>
    <mergeCell ref="B2:G2"/>
    <mergeCell ref="B40:E40"/>
    <mergeCell ref="B41:E41"/>
    <mergeCell ref="B42:E42"/>
    <mergeCell ref="B39:F39"/>
  </mergeCells>
  <phoneticPr fontId="32" type="noConversion"/>
  <pageMargins left="0.7" right="0.7" top="0.75" bottom="0.75" header="0.3" footer="0.3"/>
  <pageSetup paperSize="9" scale="60" orientation="portrait" r:id="rId1"/>
  <colBreaks count="1" manualBreakCount="1">
    <brk id="7" min="1" max="5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74EC3-88C2-4447-9540-08E6F5AAEDC4}">
  <sheetPr>
    <tabColor rgb="FFFFFF00"/>
  </sheetPr>
  <dimension ref="B1:G43"/>
  <sheetViews>
    <sheetView showGridLines="0" topLeftCell="A16" zoomScaleNormal="100" zoomScaleSheetLayoutView="90" workbookViewId="0">
      <selection activeCell="G38" sqref="G38:G43"/>
    </sheetView>
  </sheetViews>
  <sheetFormatPr baseColWidth="10" defaultColWidth="11" defaultRowHeight="15"/>
  <cols>
    <col min="1" max="1" width="3" style="560" customWidth="1"/>
    <col min="2" max="2" width="7.42578125" style="560" customWidth="1"/>
    <col min="3" max="3" width="56.7109375" style="560" customWidth="1"/>
    <col min="4" max="4" width="8" style="560" customWidth="1"/>
    <col min="5" max="5" width="17.28515625" style="573" customWidth="1"/>
    <col min="6" max="6" width="16.42578125" style="560" customWidth="1"/>
    <col min="7" max="7" width="21.42578125" style="574" customWidth="1"/>
    <col min="8" max="8" width="4.28515625" style="560" customWidth="1"/>
    <col min="9" max="9" width="14.140625" style="560" bestFit="1" customWidth="1"/>
    <col min="10" max="10" width="15.5703125" style="560" bestFit="1" customWidth="1"/>
    <col min="11" max="16384" width="11" style="560"/>
  </cols>
  <sheetData>
    <row r="1" spans="2:7" ht="16.5" thickBot="1">
      <c r="B1" s="598" t="s">
        <v>235</v>
      </c>
      <c r="C1" s="599"/>
      <c r="D1" s="599"/>
      <c r="E1" s="599"/>
      <c r="F1" s="599"/>
      <c r="G1" s="600"/>
    </row>
    <row r="2" spans="2:7" ht="48.75" customHeight="1">
      <c r="B2" s="601" t="s">
        <v>233</v>
      </c>
      <c r="C2" s="602"/>
      <c r="D2" s="602"/>
      <c r="E2" s="602"/>
      <c r="F2" s="602"/>
      <c r="G2" s="603"/>
    </row>
    <row r="3" spans="2:7" ht="33.75" customHeight="1" thickBot="1">
      <c r="B3" s="581" t="s">
        <v>0</v>
      </c>
      <c r="C3" s="582" t="s">
        <v>1</v>
      </c>
      <c r="D3" s="582" t="s">
        <v>2</v>
      </c>
      <c r="E3" s="582" t="s">
        <v>3</v>
      </c>
      <c r="F3" s="582" t="s">
        <v>4</v>
      </c>
      <c r="G3" s="583" t="s">
        <v>5</v>
      </c>
    </row>
    <row r="4" spans="2:7" ht="16.5" thickBot="1">
      <c r="B4" s="561">
        <v>1</v>
      </c>
      <c r="C4" s="611" t="s">
        <v>198</v>
      </c>
      <c r="D4" s="611"/>
      <c r="E4" s="611"/>
      <c r="F4" s="611"/>
      <c r="G4" s="612"/>
    </row>
    <row r="5" spans="2:7">
      <c r="B5" s="576">
        <v>1.1000000000000001</v>
      </c>
      <c r="C5" s="584" t="s">
        <v>117</v>
      </c>
      <c r="D5" s="577" t="s">
        <v>106</v>
      </c>
      <c r="E5" s="578">
        <f>+'MEMORIA CALCULO'!M7</f>
        <v>47.12</v>
      </c>
      <c r="F5" s="579"/>
      <c r="G5" s="580"/>
    </row>
    <row r="6" spans="2:7" ht="20.25" customHeight="1">
      <c r="B6" s="562">
        <v>1.2</v>
      </c>
      <c r="C6" s="567" t="s">
        <v>134</v>
      </c>
      <c r="D6" s="563" t="s">
        <v>106</v>
      </c>
      <c r="E6" s="564">
        <f>+'MEMORIA CALCULO'!M10</f>
        <v>1</v>
      </c>
      <c r="F6" s="565"/>
      <c r="G6" s="566"/>
    </row>
    <row r="7" spans="2:7">
      <c r="B7" s="562">
        <v>1.3</v>
      </c>
      <c r="C7" s="567" t="s">
        <v>118</v>
      </c>
      <c r="D7" s="563" t="s">
        <v>105</v>
      </c>
      <c r="E7" s="564">
        <f>+'MEMORIA CALCULO'!M13</f>
        <v>6.44</v>
      </c>
      <c r="F7" s="565"/>
      <c r="G7" s="566"/>
    </row>
    <row r="8" spans="2:7">
      <c r="B8" s="562">
        <v>1.4</v>
      </c>
      <c r="C8" s="567" t="s">
        <v>232</v>
      </c>
      <c r="D8" s="563" t="s">
        <v>32</v>
      </c>
      <c r="E8" s="564">
        <f>+'MEMORIA CALCULO'!M17</f>
        <v>3.9</v>
      </c>
      <c r="F8" s="565"/>
      <c r="G8" s="566"/>
    </row>
    <row r="9" spans="2:7">
      <c r="B9" s="562">
        <v>1.5</v>
      </c>
      <c r="C9" s="567" t="s">
        <v>122</v>
      </c>
      <c r="D9" s="563" t="s">
        <v>106</v>
      </c>
      <c r="E9" s="564">
        <f>+'MEMORIA CALCULO'!M19</f>
        <v>81.12</v>
      </c>
      <c r="F9" s="565"/>
      <c r="G9" s="566"/>
    </row>
    <row r="10" spans="2:7">
      <c r="B10" s="562">
        <v>1.6</v>
      </c>
      <c r="C10" s="567" t="s">
        <v>199</v>
      </c>
      <c r="D10" s="563" t="s">
        <v>32</v>
      </c>
      <c r="E10" s="564">
        <f>+'MEMORIA CALCULO'!M22</f>
        <v>117.20000000000002</v>
      </c>
      <c r="F10" s="568"/>
      <c r="G10" s="566"/>
    </row>
    <row r="11" spans="2:7">
      <c r="B11" s="562">
        <v>1.7</v>
      </c>
      <c r="C11" s="567" t="s">
        <v>200</v>
      </c>
      <c r="D11" s="563" t="s">
        <v>32</v>
      </c>
      <c r="E11" s="564">
        <f>+'MEMORIA CALCULO'!M25</f>
        <v>11.4</v>
      </c>
      <c r="F11" s="568"/>
      <c r="G11" s="566"/>
    </row>
    <row r="12" spans="2:7">
      <c r="B12" s="569">
        <v>1.8</v>
      </c>
      <c r="C12" s="567" t="s">
        <v>201</v>
      </c>
      <c r="D12" s="563" t="s">
        <v>106</v>
      </c>
      <c r="E12" s="564">
        <f>+'MEMORIA CALCULO'!M28</f>
        <v>57.599999999999994</v>
      </c>
      <c r="F12" s="568"/>
      <c r="G12" s="566"/>
    </row>
    <row r="13" spans="2:7">
      <c r="B13" s="570">
        <v>1.9</v>
      </c>
      <c r="C13" s="567" t="s">
        <v>143</v>
      </c>
      <c r="D13" s="563" t="s">
        <v>106</v>
      </c>
      <c r="E13" s="564">
        <f>+'MEMORIA CALCULO'!M31</f>
        <v>4</v>
      </c>
      <c r="F13" s="568"/>
      <c r="G13" s="566"/>
    </row>
    <row r="14" spans="2:7">
      <c r="B14" s="571">
        <v>1.1000000000000001</v>
      </c>
      <c r="C14" s="567" t="s">
        <v>223</v>
      </c>
      <c r="D14" s="563" t="s">
        <v>106</v>
      </c>
      <c r="E14" s="564">
        <f>+'MEMORIA CALCULO'!M33</f>
        <v>3</v>
      </c>
      <c r="F14" s="568"/>
      <c r="G14" s="566"/>
    </row>
    <row r="15" spans="2:7" ht="30">
      <c r="B15" s="570">
        <v>1.1100000000000001</v>
      </c>
      <c r="C15" s="567" t="s">
        <v>202</v>
      </c>
      <c r="D15" s="563" t="s">
        <v>2</v>
      </c>
      <c r="E15" s="564">
        <f>+'MEMORIA CALCULO'!M35</f>
        <v>1</v>
      </c>
      <c r="F15" s="568"/>
      <c r="G15" s="566"/>
    </row>
    <row r="16" spans="2:7">
      <c r="B16" s="570">
        <v>1.1200000000000001</v>
      </c>
      <c r="C16" s="567" t="s">
        <v>203</v>
      </c>
      <c r="D16" s="563" t="s">
        <v>32</v>
      </c>
      <c r="E16" s="564">
        <f>+'MEMORIA CALCULO'!M37</f>
        <v>19</v>
      </c>
      <c r="F16" s="568"/>
      <c r="G16" s="566"/>
    </row>
    <row r="17" spans="2:7">
      <c r="B17" s="570">
        <v>1.1299999999999999</v>
      </c>
      <c r="C17" s="567" t="s">
        <v>144</v>
      </c>
      <c r="D17" s="563" t="s">
        <v>2</v>
      </c>
      <c r="E17" s="564">
        <f>+'MEMORIA CALCULO'!M39</f>
        <v>5</v>
      </c>
      <c r="F17" s="568"/>
      <c r="G17" s="566"/>
    </row>
    <row r="18" spans="2:7">
      <c r="B18" s="570">
        <v>1.1399999999999999</v>
      </c>
      <c r="C18" s="567" t="s">
        <v>142</v>
      </c>
      <c r="D18" s="563" t="s">
        <v>2</v>
      </c>
      <c r="E18" s="564">
        <f>+'MEMORIA CALCULO'!M41</f>
        <v>1</v>
      </c>
      <c r="F18" s="568"/>
      <c r="G18" s="566"/>
    </row>
    <row r="19" spans="2:7">
      <c r="B19" s="570">
        <v>1.1499999999999999</v>
      </c>
      <c r="C19" s="567" t="s">
        <v>204</v>
      </c>
      <c r="D19" s="563" t="s">
        <v>32</v>
      </c>
      <c r="E19" s="564">
        <f>+'MEMORIA CALCULO'!M43</f>
        <v>17.399999999999999</v>
      </c>
      <c r="F19" s="568"/>
      <c r="G19" s="566"/>
    </row>
    <row r="20" spans="2:7" ht="18" customHeight="1">
      <c r="B20" s="562">
        <v>1.1599999999999999</v>
      </c>
      <c r="C20" s="567" t="s">
        <v>150</v>
      </c>
      <c r="D20" s="563" t="s">
        <v>106</v>
      </c>
      <c r="E20" s="564">
        <f>+'MEMORIA CALCULO'!M46</f>
        <v>11.549999999999999</v>
      </c>
      <c r="F20" s="565"/>
      <c r="G20" s="566"/>
    </row>
    <row r="21" spans="2:7" ht="18.75" customHeight="1">
      <c r="B21" s="562">
        <v>1.17</v>
      </c>
      <c r="C21" s="567" t="s">
        <v>151</v>
      </c>
      <c r="D21" s="563" t="s">
        <v>106</v>
      </c>
      <c r="E21" s="564">
        <f>+'MEMORIA CALCULO'!M49</f>
        <v>38</v>
      </c>
      <c r="F21" s="568"/>
      <c r="G21" s="566"/>
    </row>
    <row r="22" spans="2:7">
      <c r="B22" s="562">
        <v>1.18</v>
      </c>
      <c r="C22" s="567" t="s">
        <v>205</v>
      </c>
      <c r="D22" s="563" t="s">
        <v>106</v>
      </c>
      <c r="E22" s="564">
        <f>+'MEMORIA CALCULO'!M52</f>
        <v>45.239999999999995</v>
      </c>
      <c r="F22" s="568"/>
      <c r="G22" s="566"/>
    </row>
    <row r="23" spans="2:7">
      <c r="B23" s="562">
        <v>1.19</v>
      </c>
      <c r="C23" s="567" t="s">
        <v>123</v>
      </c>
      <c r="D23" s="563" t="s">
        <v>106</v>
      </c>
      <c r="E23" s="564">
        <f>+'MEMORIA CALCULO'!M55</f>
        <v>91</v>
      </c>
      <c r="F23" s="568"/>
      <c r="G23" s="566"/>
    </row>
    <row r="24" spans="2:7">
      <c r="B24" s="562">
        <v>1.2</v>
      </c>
      <c r="C24" s="567" t="s">
        <v>146</v>
      </c>
      <c r="D24" s="563" t="s">
        <v>106</v>
      </c>
      <c r="E24" s="564">
        <f>+'MEMORIA CALCULO'!M58</f>
        <v>10.5</v>
      </c>
      <c r="F24" s="565"/>
      <c r="G24" s="566"/>
    </row>
    <row r="25" spans="2:7">
      <c r="B25" s="562">
        <v>1.21</v>
      </c>
      <c r="C25" s="567" t="s">
        <v>206</v>
      </c>
      <c r="D25" s="563" t="s">
        <v>32</v>
      </c>
      <c r="E25" s="564">
        <f>+'MEMORIA CALCULO'!M61</f>
        <v>10</v>
      </c>
      <c r="F25" s="568"/>
      <c r="G25" s="566"/>
    </row>
    <row r="26" spans="2:7">
      <c r="B26" s="562">
        <v>1.22</v>
      </c>
      <c r="C26" s="567" t="s">
        <v>207</v>
      </c>
      <c r="D26" s="563" t="s">
        <v>106</v>
      </c>
      <c r="E26" s="564">
        <f>+'MEMORIA CALCULO'!M63</f>
        <v>36</v>
      </c>
      <c r="F26" s="568"/>
      <c r="G26" s="566"/>
    </row>
    <row r="27" spans="2:7">
      <c r="B27" s="570">
        <v>1.23</v>
      </c>
      <c r="C27" s="567" t="s">
        <v>208</v>
      </c>
      <c r="D27" s="563" t="s">
        <v>32</v>
      </c>
      <c r="E27" s="564">
        <f>+'MEMORIA CALCULO'!M66</f>
        <v>18</v>
      </c>
      <c r="F27" s="568"/>
      <c r="G27" s="566"/>
    </row>
    <row r="28" spans="2:7">
      <c r="B28" s="570">
        <v>1.24</v>
      </c>
      <c r="C28" s="567" t="s">
        <v>213</v>
      </c>
      <c r="D28" s="563" t="s">
        <v>32</v>
      </c>
      <c r="E28" s="564">
        <f>+'MEMORIA CALCULO'!M69</f>
        <v>9</v>
      </c>
      <c r="F28" s="565"/>
      <c r="G28" s="566"/>
    </row>
    <row r="29" spans="2:7">
      <c r="B29" s="570">
        <v>1.25</v>
      </c>
      <c r="C29" s="567" t="s">
        <v>222</v>
      </c>
      <c r="D29" s="563" t="s">
        <v>32</v>
      </c>
      <c r="E29" s="564">
        <f>+'MEMORIA CALCULO'!M75</f>
        <v>7.8</v>
      </c>
      <c r="F29" s="568"/>
      <c r="G29" s="566"/>
    </row>
    <row r="30" spans="2:7" ht="16.5" thickBot="1">
      <c r="B30" s="609" t="s">
        <v>224</v>
      </c>
      <c r="C30" s="610"/>
      <c r="D30" s="610"/>
      <c r="E30" s="610"/>
      <c r="F30" s="610"/>
      <c r="G30" s="585"/>
    </row>
    <row r="31" spans="2:7" ht="16.5" thickBot="1">
      <c r="B31" s="561">
        <v>2</v>
      </c>
      <c r="C31" s="611" t="s">
        <v>230</v>
      </c>
      <c r="D31" s="611"/>
      <c r="E31" s="611"/>
      <c r="F31" s="611"/>
      <c r="G31" s="612"/>
    </row>
    <row r="32" spans="2:7">
      <c r="B32" s="586">
        <v>2.1</v>
      </c>
      <c r="C32" s="584" t="s">
        <v>225</v>
      </c>
      <c r="D32" s="577" t="s">
        <v>106</v>
      </c>
      <c r="E32" s="578">
        <v>68.25</v>
      </c>
      <c r="F32" s="587"/>
      <c r="G32" s="580"/>
    </row>
    <row r="33" spans="2:7" ht="30">
      <c r="B33" s="588">
        <v>2.2000000000000002</v>
      </c>
      <c r="C33" s="567" t="s">
        <v>226</v>
      </c>
      <c r="D33" s="563" t="s">
        <v>106</v>
      </c>
      <c r="E33" s="564">
        <v>68.25</v>
      </c>
      <c r="F33" s="568"/>
      <c r="G33" s="566"/>
    </row>
    <row r="34" spans="2:7" ht="16.5" thickBot="1">
      <c r="B34" s="609" t="s">
        <v>224</v>
      </c>
      <c r="C34" s="610"/>
      <c r="D34" s="610"/>
      <c r="E34" s="610"/>
      <c r="F34" s="610"/>
      <c r="G34" s="585"/>
    </row>
    <row r="35" spans="2:7" ht="16.5" thickBot="1">
      <c r="B35" s="561">
        <v>3</v>
      </c>
      <c r="C35" s="611" t="s">
        <v>227</v>
      </c>
      <c r="D35" s="611"/>
      <c r="E35" s="611"/>
      <c r="F35" s="611"/>
      <c r="G35" s="612"/>
    </row>
    <row r="36" spans="2:7">
      <c r="B36" s="569">
        <v>3.1</v>
      </c>
      <c r="C36" s="567" t="s">
        <v>228</v>
      </c>
      <c r="D36" s="563" t="s">
        <v>2</v>
      </c>
      <c r="E36" s="564">
        <v>2</v>
      </c>
      <c r="F36" s="568"/>
      <c r="G36" s="566"/>
    </row>
    <row r="37" spans="2:7">
      <c r="B37" s="588">
        <v>3.2</v>
      </c>
      <c r="C37" s="567" t="s">
        <v>229</v>
      </c>
      <c r="D37" s="563" t="s">
        <v>2</v>
      </c>
      <c r="E37" s="564">
        <v>4</v>
      </c>
      <c r="F37" s="568"/>
      <c r="G37" s="566"/>
    </row>
    <row r="38" spans="2:7" ht="16.5" thickBot="1">
      <c r="B38" s="609" t="s">
        <v>224</v>
      </c>
      <c r="C38" s="610"/>
      <c r="D38" s="610"/>
      <c r="E38" s="610"/>
      <c r="F38" s="610"/>
      <c r="G38" s="585"/>
    </row>
    <row r="39" spans="2:7" ht="16.5" thickBot="1">
      <c r="B39" s="606" t="s">
        <v>231</v>
      </c>
      <c r="C39" s="607"/>
      <c r="D39" s="607"/>
      <c r="E39" s="607"/>
      <c r="F39" s="608"/>
      <c r="G39" s="575"/>
    </row>
    <row r="40" spans="2:7" ht="15.75">
      <c r="B40" s="604" t="s">
        <v>51</v>
      </c>
      <c r="C40" s="605"/>
      <c r="D40" s="605"/>
      <c r="E40" s="605"/>
      <c r="F40" s="589">
        <f>+'DESGLOSE AIU'!H19</f>
        <v>0.18706329881478342</v>
      </c>
      <c r="G40" s="590"/>
    </row>
    <row r="41" spans="2:7" ht="15.75">
      <c r="B41" s="604" t="s">
        <v>84</v>
      </c>
      <c r="C41" s="605"/>
      <c r="D41" s="605"/>
      <c r="E41" s="605"/>
      <c r="F41" s="589">
        <f>+'DESGLOSE AIU'!H20</f>
        <v>0.01</v>
      </c>
      <c r="G41" s="590"/>
    </row>
    <row r="42" spans="2:7" ht="15.75">
      <c r="B42" s="604" t="s">
        <v>61</v>
      </c>
      <c r="C42" s="605"/>
      <c r="D42" s="605"/>
      <c r="E42" s="605"/>
      <c r="F42" s="589">
        <f>+'DESGLOSE AIU'!H21</f>
        <v>0.05</v>
      </c>
      <c r="G42" s="590"/>
    </row>
    <row r="43" spans="2:7" ht="16.5" thickBot="1">
      <c r="B43" s="596" t="s">
        <v>6</v>
      </c>
      <c r="C43" s="597"/>
      <c r="D43" s="597"/>
      <c r="E43" s="597"/>
      <c r="F43" s="597"/>
      <c r="G43" s="572"/>
    </row>
  </sheetData>
  <mergeCells count="13">
    <mergeCell ref="B43:F43"/>
    <mergeCell ref="C35:G35"/>
    <mergeCell ref="B38:F38"/>
    <mergeCell ref="B39:F39"/>
    <mergeCell ref="B40:E40"/>
    <mergeCell ref="B41:E41"/>
    <mergeCell ref="B42:E42"/>
    <mergeCell ref="B34:F34"/>
    <mergeCell ref="B1:G1"/>
    <mergeCell ref="B2:G2"/>
    <mergeCell ref="C4:G4"/>
    <mergeCell ref="B30:F30"/>
    <mergeCell ref="C31:G31"/>
  </mergeCells>
  <pageMargins left="0.7" right="0.7" top="0.75" bottom="0.75" header="0.3" footer="0.3"/>
  <pageSetup paperSize="9" scale="60" orientation="portrait" r:id="rId1"/>
  <colBreaks count="1" manualBreakCount="1">
    <brk id="7" min="1" max="5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A2:Q78"/>
  <sheetViews>
    <sheetView topLeftCell="A49" zoomScaleNormal="100" zoomScaleSheetLayoutView="100" workbookViewId="0">
      <selection activeCell="B83" sqref="B83"/>
    </sheetView>
  </sheetViews>
  <sheetFormatPr baseColWidth="10" defaultColWidth="11.42578125" defaultRowHeight="12.75"/>
  <cols>
    <col min="1" max="1" width="5.5703125" style="337" customWidth="1"/>
    <col min="2" max="2" width="60.7109375" style="20" customWidth="1"/>
    <col min="3" max="3" width="7.5703125" style="338" customWidth="1"/>
    <col min="4" max="4" width="9.140625" style="339" customWidth="1"/>
    <col min="5" max="6" width="10" style="339" customWidth="1"/>
    <col min="7" max="7" width="7.42578125" style="340" customWidth="1"/>
    <col min="8" max="8" width="7.140625" style="20" customWidth="1"/>
    <col min="9" max="9" width="11.85546875" style="20" customWidth="1"/>
    <col min="10" max="11" width="10.140625" style="20" customWidth="1"/>
    <col min="12" max="12" width="9.85546875" style="20" customWidth="1"/>
    <col min="13" max="13" width="12.7109375" style="20" customWidth="1"/>
    <col min="14" max="14" width="4.42578125" style="20" customWidth="1"/>
    <col min="15" max="15" width="14.42578125" style="20" bestFit="1" customWidth="1"/>
    <col min="16" max="16384" width="11.42578125" style="20"/>
  </cols>
  <sheetData>
    <row r="2" spans="1:13" ht="45.75" customHeight="1">
      <c r="A2" s="613" t="s">
        <v>233</v>
      </c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613"/>
    </row>
    <row r="3" spans="1:13" ht="24" customHeight="1">
      <c r="A3" s="614"/>
      <c r="B3" s="614"/>
      <c r="C3" s="614"/>
      <c r="D3" s="614"/>
      <c r="E3" s="614"/>
      <c r="F3" s="614"/>
      <c r="G3" s="614"/>
      <c r="H3" s="614"/>
      <c r="I3" s="614"/>
      <c r="J3" s="614"/>
      <c r="K3" s="614"/>
      <c r="L3" s="614"/>
      <c r="M3" s="614"/>
    </row>
    <row r="4" spans="1:13">
      <c r="A4" s="363" t="s">
        <v>0</v>
      </c>
      <c r="B4" s="364" t="s">
        <v>34</v>
      </c>
      <c r="C4" s="615" t="s">
        <v>35</v>
      </c>
      <c r="D4" s="615"/>
      <c r="E4" s="615"/>
      <c r="F4" s="615"/>
      <c r="G4" s="615"/>
      <c r="H4" s="615"/>
      <c r="I4" s="615"/>
      <c r="J4" s="615"/>
      <c r="K4" s="615"/>
      <c r="L4" s="615"/>
      <c r="M4" s="364" t="s">
        <v>36</v>
      </c>
    </row>
    <row r="5" spans="1:13" ht="24.75" customHeight="1">
      <c r="A5" s="616"/>
      <c r="B5" s="616"/>
      <c r="C5" s="616"/>
      <c r="D5" s="616"/>
      <c r="E5" s="616"/>
      <c r="F5" s="616"/>
      <c r="G5" s="616"/>
      <c r="H5" s="616"/>
      <c r="I5" s="616"/>
      <c r="J5" s="616"/>
      <c r="K5" s="616"/>
      <c r="L5" s="616"/>
      <c r="M5" s="616"/>
    </row>
    <row r="6" spans="1:13" ht="31.5" customHeight="1">
      <c r="A6" s="378">
        <f>+'PRESUPUESTO OFICIAL'!B4</f>
        <v>1</v>
      </c>
      <c r="B6" s="410" t="str">
        <f>+'PRESUPUESTO OFICIAL'!C4</f>
        <v xml:space="preserve">SEDE CABILDO INDIGENA EL PALMAR </v>
      </c>
      <c r="C6" s="379" t="s">
        <v>37</v>
      </c>
      <c r="D6" s="380"/>
      <c r="E6" s="381"/>
      <c r="F6" s="382"/>
      <c r="G6" s="382"/>
      <c r="H6" s="382"/>
      <c r="I6" s="383"/>
      <c r="J6" s="382"/>
      <c r="K6" s="382"/>
      <c r="L6" s="384"/>
      <c r="M6" s="385"/>
    </row>
    <row r="7" spans="1:13">
      <c r="A7" s="386">
        <f>+'PRESUPUESTO OFICIAL'!B5</f>
        <v>1.1000000000000001</v>
      </c>
      <c r="B7" s="387" t="str">
        <f>+'PRESUPUESTO OFICIAL'!C5</f>
        <v>Localizacion y replanteo</v>
      </c>
      <c r="C7" s="388" t="str">
        <f>+'PRESUPUESTO OFICIAL'!D5</f>
        <v>M2</v>
      </c>
      <c r="D7" s="389" t="s">
        <v>38</v>
      </c>
      <c r="E7" s="390" t="s">
        <v>39</v>
      </c>
      <c r="F7" s="391" t="s">
        <v>40</v>
      </c>
      <c r="G7" s="391" t="s">
        <v>41</v>
      </c>
      <c r="H7" s="391" t="s">
        <v>42</v>
      </c>
      <c r="I7" s="392" t="s">
        <v>43</v>
      </c>
      <c r="J7" s="391"/>
      <c r="K7" s="391"/>
      <c r="L7" s="393" t="s">
        <v>22</v>
      </c>
      <c r="M7" s="394">
        <f>+L9+L8</f>
        <v>47.12</v>
      </c>
    </row>
    <row r="8" spans="1:13">
      <c r="A8" s="365"/>
      <c r="B8" s="395" t="s">
        <v>153</v>
      </c>
      <c r="C8" s="366"/>
      <c r="D8" s="367"/>
      <c r="E8" s="368"/>
      <c r="F8" s="377">
        <v>9.9</v>
      </c>
      <c r="G8" s="377">
        <v>3.8</v>
      </c>
      <c r="H8" s="369"/>
      <c r="I8" s="370"/>
      <c r="J8" s="369"/>
      <c r="K8" s="369"/>
      <c r="L8" s="401">
        <f>+G8*F8</f>
        <v>37.619999999999997</v>
      </c>
      <c r="M8" s="371"/>
    </row>
    <row r="9" spans="1:13">
      <c r="A9" s="365"/>
      <c r="B9" s="395" t="s">
        <v>154</v>
      </c>
      <c r="C9" s="366"/>
      <c r="D9" s="367"/>
      <c r="E9" s="368"/>
      <c r="F9" s="377">
        <v>19</v>
      </c>
      <c r="G9" s="377">
        <v>0.5</v>
      </c>
      <c r="H9" s="369"/>
      <c r="I9" s="370"/>
      <c r="J9" s="369"/>
      <c r="K9" s="369"/>
      <c r="L9" s="401">
        <f t="shared" ref="L9" si="0">+G9*F9</f>
        <v>9.5</v>
      </c>
      <c r="M9" s="371"/>
    </row>
    <row r="10" spans="1:13" s="373" customFormat="1">
      <c r="A10" s="386">
        <f>+'PRESUPUESTO OFICIAL'!B6</f>
        <v>1.2</v>
      </c>
      <c r="B10" s="387" t="str">
        <f>+'PRESUPUESTO OFICIAL'!C6</f>
        <v>Demolicion de piso en concreto y retiro de escombros</v>
      </c>
      <c r="C10" s="388" t="str">
        <f>+'PRESUPUESTO OFICIAL'!D6</f>
        <v>M2</v>
      </c>
      <c r="D10" s="389" t="s">
        <v>38</v>
      </c>
      <c r="E10" s="390" t="s">
        <v>39</v>
      </c>
      <c r="F10" s="391" t="s">
        <v>40</v>
      </c>
      <c r="G10" s="391" t="s">
        <v>41</v>
      </c>
      <c r="H10" s="391" t="s">
        <v>42</v>
      </c>
      <c r="I10" s="392" t="s">
        <v>43</v>
      </c>
      <c r="J10" s="391"/>
      <c r="K10" s="391"/>
      <c r="L10" s="393" t="s">
        <v>22</v>
      </c>
      <c r="M10" s="394">
        <f>+L11+L12</f>
        <v>1</v>
      </c>
    </row>
    <row r="11" spans="1:13" s="373" customFormat="1">
      <c r="A11" s="365"/>
      <c r="B11" s="395" t="s">
        <v>209</v>
      </c>
      <c r="C11" s="366"/>
      <c r="D11" s="367"/>
      <c r="E11" s="368"/>
      <c r="F11" s="377">
        <v>0</v>
      </c>
      <c r="G11" s="377">
        <v>3</v>
      </c>
      <c r="H11" s="396"/>
      <c r="I11" s="370"/>
      <c r="J11" s="369"/>
      <c r="K11" s="369"/>
      <c r="L11" s="397">
        <f>+F11*G11</f>
        <v>0</v>
      </c>
      <c r="M11" s="371"/>
    </row>
    <row r="12" spans="1:13" s="373" customFormat="1">
      <c r="A12" s="365"/>
      <c r="B12" s="395" t="s">
        <v>155</v>
      </c>
      <c r="C12" s="366"/>
      <c r="D12" s="367"/>
      <c r="E12" s="368"/>
      <c r="F12" s="377">
        <v>1</v>
      </c>
      <c r="G12" s="377">
        <v>1</v>
      </c>
      <c r="H12" s="396"/>
      <c r="I12" s="370"/>
      <c r="J12" s="369"/>
      <c r="K12" s="369"/>
      <c r="L12" s="397">
        <f>+F12*G12</f>
        <v>1</v>
      </c>
      <c r="M12" s="371"/>
    </row>
    <row r="13" spans="1:13" s="373" customFormat="1">
      <c r="A13" s="386">
        <f>+'PRESUPUESTO OFICIAL'!B7</f>
        <v>1.3</v>
      </c>
      <c r="B13" s="387" t="str">
        <f>+'PRESUPUESTO OFICIAL'!C7</f>
        <v>Excavacion material comun</v>
      </c>
      <c r="C13" s="388" t="str">
        <f>+'PRESUPUESTO OFICIAL'!D7</f>
        <v>M3</v>
      </c>
      <c r="D13" s="389" t="s">
        <v>38</v>
      </c>
      <c r="E13" s="390" t="s">
        <v>39</v>
      </c>
      <c r="F13" s="391" t="s">
        <v>40</v>
      </c>
      <c r="G13" s="391" t="s">
        <v>41</v>
      </c>
      <c r="H13" s="391" t="s">
        <v>42</v>
      </c>
      <c r="I13" s="392" t="s">
        <v>43</v>
      </c>
      <c r="J13" s="391"/>
      <c r="K13" s="391"/>
      <c r="L13" s="393" t="s">
        <v>22</v>
      </c>
      <c r="M13" s="394">
        <f>+L14+L15+L16</f>
        <v>6.44</v>
      </c>
    </row>
    <row r="14" spans="1:13" s="373" customFormat="1">
      <c r="A14" s="365"/>
      <c r="B14" s="395" t="s">
        <v>210</v>
      </c>
      <c r="C14" s="366"/>
      <c r="D14" s="367"/>
      <c r="E14" s="368"/>
      <c r="F14" s="377">
        <f>12+3+3</f>
        <v>18</v>
      </c>
      <c r="G14" s="377">
        <v>0.2</v>
      </c>
      <c r="H14" s="377">
        <v>0.4</v>
      </c>
      <c r="I14" s="370"/>
      <c r="J14" s="369"/>
      <c r="K14" s="369"/>
      <c r="L14" s="397">
        <f>+F14*G14*H14</f>
        <v>1.4400000000000002</v>
      </c>
      <c r="M14" s="371"/>
    </row>
    <row r="15" spans="1:13" s="373" customFormat="1">
      <c r="A15" s="365"/>
      <c r="B15" s="395" t="s">
        <v>211</v>
      </c>
      <c r="C15" s="366"/>
      <c r="D15" s="367"/>
      <c r="E15" s="368"/>
      <c r="F15" s="377">
        <v>19</v>
      </c>
      <c r="G15" s="377">
        <v>0.5</v>
      </c>
      <c r="H15" s="377">
        <v>0.4</v>
      </c>
      <c r="I15" s="370"/>
      <c r="J15" s="369"/>
      <c r="K15" s="369"/>
      <c r="L15" s="397">
        <f t="shared" ref="L15" si="1">+F15*G15*H15</f>
        <v>3.8000000000000003</v>
      </c>
      <c r="M15" s="371"/>
    </row>
    <row r="16" spans="1:13" s="373" customFormat="1">
      <c r="A16" s="365"/>
      <c r="B16" s="395" t="s">
        <v>156</v>
      </c>
      <c r="C16" s="366"/>
      <c r="D16" s="367"/>
      <c r="E16" s="368"/>
      <c r="F16" s="377">
        <v>6</v>
      </c>
      <c r="G16" s="377">
        <v>0.5</v>
      </c>
      <c r="H16" s="377">
        <v>0.4</v>
      </c>
      <c r="I16" s="370"/>
      <c r="J16" s="369"/>
      <c r="K16" s="369"/>
      <c r="L16" s="397">
        <f t="shared" ref="L16" si="2">+F16*G16*H16</f>
        <v>1.2000000000000002</v>
      </c>
      <c r="M16" s="371"/>
    </row>
    <row r="17" spans="1:13" s="373" customFormat="1">
      <c r="A17" s="386">
        <f>+'PRESUPUESTO OFICIAL'!B8</f>
        <v>1.4</v>
      </c>
      <c r="B17" s="387" t="str">
        <f>+'PRESUPUESTO OFICIAL'!C8</f>
        <v xml:space="preserve">Construccion de meson en concreto para la cocina </v>
      </c>
      <c r="C17" s="388" t="str">
        <f>+'PRESUPUESTO OFICIAL'!D8</f>
        <v>ML</v>
      </c>
      <c r="D17" s="389" t="s">
        <v>38</v>
      </c>
      <c r="E17" s="390" t="s">
        <v>39</v>
      </c>
      <c r="F17" s="391" t="s">
        <v>40</v>
      </c>
      <c r="G17" s="391" t="s">
        <v>41</v>
      </c>
      <c r="H17" s="391" t="s">
        <v>42</v>
      </c>
      <c r="I17" s="392" t="s">
        <v>43</v>
      </c>
      <c r="J17" s="391"/>
      <c r="K17" s="391"/>
      <c r="L17" s="393" t="s">
        <v>22</v>
      </c>
      <c r="M17" s="394">
        <f>+L18</f>
        <v>3.9</v>
      </c>
    </row>
    <row r="18" spans="1:13" s="373" customFormat="1">
      <c r="A18" s="365"/>
      <c r="B18" s="395" t="s">
        <v>212</v>
      </c>
      <c r="C18" s="366"/>
      <c r="D18" s="367"/>
      <c r="E18" s="368"/>
      <c r="F18" s="377">
        <v>3.9</v>
      </c>
      <c r="G18" s="377"/>
      <c r="H18" s="377"/>
      <c r="I18" s="370"/>
      <c r="J18" s="369"/>
      <c r="K18" s="369"/>
      <c r="L18" s="397">
        <f>+F18</f>
        <v>3.9</v>
      </c>
      <c r="M18" s="371"/>
    </row>
    <row r="19" spans="1:13" s="373" customFormat="1" ht="25.5" customHeight="1">
      <c r="A19" s="386">
        <f>+'PRESUPUESTO OFICIAL'!B9</f>
        <v>1.5</v>
      </c>
      <c r="B19" s="387" t="str">
        <f>+'PRESUPUESTO OFICIAL'!C9</f>
        <v xml:space="preserve">Pañete sobre muro 1:4 </v>
      </c>
      <c r="C19" s="388" t="str">
        <f>+'PRESUPUESTO OFICIAL'!D9</f>
        <v>M2</v>
      </c>
      <c r="D19" s="389" t="s">
        <v>38</v>
      </c>
      <c r="E19" s="390" t="s">
        <v>39</v>
      </c>
      <c r="F19" s="391" t="s">
        <v>40</v>
      </c>
      <c r="G19" s="391" t="s">
        <v>41</v>
      </c>
      <c r="H19" s="391" t="s">
        <v>42</v>
      </c>
      <c r="I19" s="392" t="s">
        <v>43</v>
      </c>
      <c r="J19" s="391"/>
      <c r="K19" s="391"/>
      <c r="L19" s="393" t="s">
        <v>22</v>
      </c>
      <c r="M19" s="394">
        <f>+L20+L21</f>
        <v>81.12</v>
      </c>
    </row>
    <row r="20" spans="1:13" s="373" customFormat="1">
      <c r="A20" s="321"/>
      <c r="B20" s="402" t="s">
        <v>122</v>
      </c>
      <c r="C20" s="322"/>
      <c r="D20" s="334"/>
      <c r="E20" s="335"/>
      <c r="F20" s="411">
        <f>9.9+9.9+3.8+3.8+3.8</f>
        <v>31.200000000000003</v>
      </c>
      <c r="G20" s="336"/>
      <c r="H20" s="374">
        <v>2.6</v>
      </c>
      <c r="I20" s="374"/>
      <c r="J20" s="374"/>
      <c r="K20" s="374"/>
      <c r="L20" s="401">
        <f>+F20*H20</f>
        <v>81.12</v>
      </c>
      <c r="M20" s="375"/>
    </row>
    <row r="21" spans="1:13" s="373" customFormat="1">
      <c r="A21" s="321"/>
      <c r="B21" s="402"/>
      <c r="C21" s="322"/>
      <c r="D21" s="334"/>
      <c r="E21" s="335"/>
      <c r="F21" s="411"/>
      <c r="G21" s="336"/>
      <c r="H21" s="374"/>
      <c r="I21" s="374"/>
      <c r="J21" s="374"/>
      <c r="K21" s="374"/>
      <c r="L21" s="401">
        <f>+E21*F21</f>
        <v>0</v>
      </c>
      <c r="M21" s="375"/>
    </row>
    <row r="22" spans="1:13" s="373" customFormat="1">
      <c r="A22" s="386">
        <f>+'PRESUPUESTO OFICIAL'!B10</f>
        <v>1.6</v>
      </c>
      <c r="B22" s="387" t="str">
        <f>+'PRESUPUESTO OFICIAL'!C10</f>
        <v>Cercha metalica calibre 18</v>
      </c>
      <c r="C22" s="388" t="str">
        <f>+'PRESUPUESTO OFICIAL'!D10</f>
        <v>ML</v>
      </c>
      <c r="D22" s="389" t="s">
        <v>38</v>
      </c>
      <c r="E22" s="390" t="s">
        <v>39</v>
      </c>
      <c r="F22" s="391" t="s">
        <v>40</v>
      </c>
      <c r="G22" s="391" t="s">
        <v>41</v>
      </c>
      <c r="H22" s="391" t="s">
        <v>42</v>
      </c>
      <c r="I22" s="392" t="s">
        <v>43</v>
      </c>
      <c r="J22" s="391"/>
      <c r="K22" s="391"/>
      <c r="L22" s="393" t="s">
        <v>22</v>
      </c>
      <c r="M22" s="394">
        <f>+L23+L24</f>
        <v>117.20000000000002</v>
      </c>
    </row>
    <row r="23" spans="1:13" s="373" customFormat="1">
      <c r="A23" s="321"/>
      <c r="B23" s="402" t="s">
        <v>214</v>
      </c>
      <c r="C23" s="467"/>
      <c r="D23" s="334"/>
      <c r="E23" s="335">
        <v>9</v>
      </c>
      <c r="F23" s="411">
        <f>9.9+0.3+0.3+0.3</f>
        <v>10.800000000000002</v>
      </c>
      <c r="G23" s="336"/>
      <c r="H23" s="374"/>
      <c r="I23" s="374"/>
      <c r="J23" s="374"/>
      <c r="K23" s="374"/>
      <c r="L23" s="401">
        <f>+F23*E23</f>
        <v>97.200000000000017</v>
      </c>
      <c r="M23" s="375"/>
    </row>
    <row r="24" spans="1:13" s="373" customFormat="1">
      <c r="A24" s="321"/>
      <c r="B24" s="402" t="s">
        <v>215</v>
      </c>
      <c r="C24" s="467"/>
      <c r="D24" s="334"/>
      <c r="E24" s="335">
        <v>5</v>
      </c>
      <c r="F24" s="411">
        <v>4</v>
      </c>
      <c r="G24" s="336"/>
      <c r="H24" s="374"/>
      <c r="I24" s="374"/>
      <c r="J24" s="374"/>
      <c r="K24" s="374"/>
      <c r="L24" s="401">
        <f>+E24*F24</f>
        <v>20</v>
      </c>
      <c r="M24" s="375"/>
    </row>
    <row r="25" spans="1:13" s="373" customFormat="1" ht="36" customHeight="1">
      <c r="A25" s="386">
        <f>+'PRESUPUESTO OFICIAL'!B11</f>
        <v>1.7</v>
      </c>
      <c r="B25" s="387" t="str">
        <f>+'PRESUPUESTO OFICIAL'!C11</f>
        <v xml:space="preserve">Bloque H4 para nivelacion de cuchilla </v>
      </c>
      <c r="C25" s="388" t="str">
        <f>+'PRESUPUESTO OFICIAL'!D11</f>
        <v>ML</v>
      </c>
      <c r="D25" s="389" t="s">
        <v>38</v>
      </c>
      <c r="E25" s="390" t="s">
        <v>39</v>
      </c>
      <c r="F25" s="391" t="s">
        <v>40</v>
      </c>
      <c r="G25" s="391" t="s">
        <v>41</v>
      </c>
      <c r="H25" s="391" t="s">
        <v>42</v>
      </c>
      <c r="I25" s="392" t="s">
        <v>43</v>
      </c>
      <c r="J25" s="391"/>
      <c r="K25" s="391"/>
      <c r="L25" s="393" t="s">
        <v>22</v>
      </c>
      <c r="M25" s="394">
        <f>ROUND(SUM(L26:L26),2)</f>
        <v>11.4</v>
      </c>
    </row>
    <row r="26" spans="1:13" s="373" customFormat="1">
      <c r="A26" s="321"/>
      <c r="B26" s="402" t="s">
        <v>121</v>
      </c>
      <c r="C26" s="322"/>
      <c r="D26" s="334"/>
      <c r="E26" s="335">
        <v>3</v>
      </c>
      <c r="F26" s="411">
        <v>3.8</v>
      </c>
      <c r="G26" s="336"/>
      <c r="H26" s="374"/>
      <c r="I26" s="374"/>
      <c r="J26" s="374"/>
      <c r="K26" s="374"/>
      <c r="L26" s="401">
        <f>+F26*E26</f>
        <v>11.399999999999999</v>
      </c>
      <c r="M26" s="375"/>
    </row>
    <row r="27" spans="1:13" s="373" customFormat="1">
      <c r="A27" s="321"/>
      <c r="B27" s="402"/>
      <c r="C27" s="322"/>
      <c r="D27" s="334"/>
      <c r="E27" s="335"/>
      <c r="F27" s="411"/>
      <c r="G27" s="336"/>
      <c r="H27" s="374"/>
      <c r="I27" s="374"/>
      <c r="J27" s="374"/>
      <c r="K27" s="374"/>
      <c r="L27" s="401"/>
      <c r="M27" s="375"/>
    </row>
    <row r="28" spans="1:13" s="373" customFormat="1" ht="46.5" customHeight="1">
      <c r="A28" s="386">
        <f>+'PRESUPUESTO OFICIAL'!B12</f>
        <v>1.8</v>
      </c>
      <c r="B28" s="387" t="str">
        <f>+'PRESUPUESTO OFICIAL'!C12</f>
        <v>Cubierta arquitectonica C=30</v>
      </c>
      <c r="C28" s="388" t="str">
        <f>+'PRESUPUESTO OFICIAL'!D12</f>
        <v>M2</v>
      </c>
      <c r="D28" s="389" t="s">
        <v>38</v>
      </c>
      <c r="E28" s="390" t="s">
        <v>39</v>
      </c>
      <c r="F28" s="391" t="s">
        <v>40</v>
      </c>
      <c r="G28" s="391" t="s">
        <v>41</v>
      </c>
      <c r="H28" s="391" t="s">
        <v>42</v>
      </c>
      <c r="I28" s="392" t="s">
        <v>43</v>
      </c>
      <c r="J28" s="391"/>
      <c r="K28" s="391"/>
      <c r="L28" s="393" t="s">
        <v>22</v>
      </c>
      <c r="M28" s="394">
        <f>+L29+L30</f>
        <v>57.599999999999994</v>
      </c>
    </row>
    <row r="29" spans="1:13" s="373" customFormat="1" ht="21.75" customHeight="1">
      <c r="A29" s="365"/>
      <c r="B29" s="395" t="s">
        <v>216</v>
      </c>
      <c r="C29" s="399"/>
      <c r="D29" s="400"/>
      <c r="E29" s="335"/>
      <c r="F29" s="411">
        <v>4.8</v>
      </c>
      <c r="G29" s="336">
        <v>12</v>
      </c>
      <c r="H29" s="374"/>
      <c r="I29" s="374"/>
      <c r="J29" s="374"/>
      <c r="K29" s="374"/>
      <c r="L29" s="401">
        <f>+F29*G29</f>
        <v>57.599999999999994</v>
      </c>
      <c r="M29" s="470"/>
    </row>
    <row r="30" spans="1:13" s="373" customFormat="1" ht="21.75" customHeight="1">
      <c r="A30" s="365"/>
      <c r="B30" s="395"/>
      <c r="C30" s="399"/>
      <c r="D30" s="400"/>
      <c r="E30" s="335"/>
      <c r="F30" s="411"/>
      <c r="G30" s="336"/>
      <c r="H30" s="374"/>
      <c r="I30" s="374"/>
      <c r="J30" s="374"/>
      <c r="K30" s="374"/>
      <c r="L30" s="401">
        <f>+E30*F30</f>
        <v>0</v>
      </c>
      <c r="M30" s="470"/>
    </row>
    <row r="31" spans="1:13" s="373" customFormat="1">
      <c r="A31" s="386">
        <f>+'PRESUPUESTO OFICIAL'!B13</f>
        <v>1.9</v>
      </c>
      <c r="B31" s="387" t="str">
        <f>+'PRESUPUESTO OFICIAL'!C13</f>
        <v xml:space="preserve">Suministro e instalacion de puerta metalica </v>
      </c>
      <c r="C31" s="388" t="str">
        <f>+'PRESUPUESTO OFICIAL'!D13</f>
        <v>M2</v>
      </c>
      <c r="D31" s="389" t="s">
        <v>38</v>
      </c>
      <c r="E31" s="390" t="s">
        <v>39</v>
      </c>
      <c r="F31" s="391" t="s">
        <v>40</v>
      </c>
      <c r="G31" s="391" t="s">
        <v>41</v>
      </c>
      <c r="H31" s="391" t="s">
        <v>42</v>
      </c>
      <c r="I31" s="392" t="s">
        <v>43</v>
      </c>
      <c r="J31" s="391"/>
      <c r="K31" s="391"/>
      <c r="L31" s="393" t="s">
        <v>22</v>
      </c>
      <c r="M31" s="394">
        <f>ROUND(SUM(L32),2)</f>
        <v>4</v>
      </c>
    </row>
    <row r="32" spans="1:13" s="373" customFormat="1">
      <c r="A32" s="321"/>
      <c r="B32" s="402" t="s">
        <v>217</v>
      </c>
      <c r="C32" s="322"/>
      <c r="D32" s="334"/>
      <c r="E32" s="335">
        <v>2</v>
      </c>
      <c r="F32" s="411">
        <v>2</v>
      </c>
      <c r="G32" s="336">
        <v>1</v>
      </c>
      <c r="H32" s="401"/>
      <c r="I32" s="374"/>
      <c r="J32" s="374">
        <f>+G32*F32</f>
        <v>2</v>
      </c>
      <c r="K32" s="374"/>
      <c r="L32" s="401">
        <f>+J32*E32</f>
        <v>4</v>
      </c>
      <c r="M32" s="375"/>
    </row>
    <row r="33" spans="1:17" s="373" customFormat="1">
      <c r="A33" s="539">
        <f>+'PRESUPUESTO OFICIAL'!B14</f>
        <v>1.1000000000000001</v>
      </c>
      <c r="B33" s="387" t="str">
        <f>+'PRESUPUESTO OFICIAL'!C14</f>
        <v>Suministro e instalacion de ventana metalica</v>
      </c>
      <c r="C33" s="388" t="str">
        <f>+'PRESUPUESTO OFICIAL'!D14</f>
        <v>M2</v>
      </c>
      <c r="D33" s="389" t="s">
        <v>38</v>
      </c>
      <c r="E33" s="390" t="s">
        <v>39</v>
      </c>
      <c r="F33" s="391" t="s">
        <v>40</v>
      </c>
      <c r="G33" s="391" t="s">
        <v>41</v>
      </c>
      <c r="H33" s="391" t="s">
        <v>42</v>
      </c>
      <c r="I33" s="392" t="s">
        <v>43</v>
      </c>
      <c r="J33" s="391"/>
      <c r="K33" s="391"/>
      <c r="L33" s="393" t="s">
        <v>22</v>
      </c>
      <c r="M33" s="394">
        <f>+L34</f>
        <v>3</v>
      </c>
      <c r="Q33" s="376"/>
    </row>
    <row r="34" spans="1:17" s="373" customFormat="1">
      <c r="A34" s="365"/>
      <c r="B34" s="395" t="s">
        <v>218</v>
      </c>
      <c r="C34" s="366"/>
      <c r="D34" s="367"/>
      <c r="E34" s="368">
        <v>2</v>
      </c>
      <c r="F34" s="369">
        <v>1.5</v>
      </c>
      <c r="G34" s="369">
        <v>1</v>
      </c>
      <c r="H34" s="369"/>
      <c r="I34" s="370"/>
      <c r="J34" s="369">
        <f>+F34*G34</f>
        <v>1.5</v>
      </c>
      <c r="K34" s="369"/>
      <c r="L34" s="468">
        <f>+J34*E34</f>
        <v>3</v>
      </c>
      <c r="M34" s="371"/>
      <c r="Q34" s="376"/>
    </row>
    <row r="35" spans="1:17" s="373" customFormat="1" ht="25.5">
      <c r="A35" s="386">
        <f>+'PRESUPUESTO OFICIAL'!B15</f>
        <v>1.1100000000000001</v>
      </c>
      <c r="B35" s="387" t="str">
        <f>+'PRESUPUESTO OFICIAL'!C15</f>
        <v>Suministro e instalacion de lavaplatos en acero inoxidable con secadero</v>
      </c>
      <c r="C35" s="388" t="str">
        <f>+'PRESUPUESTO OFICIAL'!D15</f>
        <v>UND</v>
      </c>
      <c r="D35" s="389" t="s">
        <v>38</v>
      </c>
      <c r="E35" s="390" t="s">
        <v>39</v>
      </c>
      <c r="F35" s="391" t="s">
        <v>40</v>
      </c>
      <c r="G35" s="391" t="s">
        <v>41</v>
      </c>
      <c r="H35" s="391" t="s">
        <v>42</v>
      </c>
      <c r="I35" s="392" t="s">
        <v>43</v>
      </c>
      <c r="J35" s="391"/>
      <c r="K35" s="391"/>
      <c r="L35" s="393" t="s">
        <v>22</v>
      </c>
      <c r="M35" s="394">
        <f>+L36</f>
        <v>1</v>
      </c>
    </row>
    <row r="36" spans="1:17" s="373" customFormat="1">
      <c r="A36" s="321"/>
      <c r="B36" s="402" t="s">
        <v>219</v>
      </c>
      <c r="C36" s="322"/>
      <c r="D36" s="334"/>
      <c r="E36" s="335">
        <v>1</v>
      </c>
      <c r="F36" s="411"/>
      <c r="G36" s="411"/>
      <c r="H36" s="401"/>
      <c r="I36" s="374"/>
      <c r="J36" s="374"/>
      <c r="K36" s="374"/>
      <c r="L36" s="401">
        <f>+E36</f>
        <v>1</v>
      </c>
      <c r="M36" s="375"/>
    </row>
    <row r="37" spans="1:17" s="373" customFormat="1" ht="28.5" customHeight="1">
      <c r="A37" s="386">
        <f>+'PRESUPUESTO OFICIAL'!B16</f>
        <v>1.1200000000000001</v>
      </c>
      <c r="B37" s="387" t="str">
        <f>+'PRESUPUESTO OFICIAL'!C16</f>
        <v>Red hidraulica de 1"</v>
      </c>
      <c r="C37" s="388" t="str">
        <f>+'PRESUPUESTO OFICIAL'!D16</f>
        <v>ML</v>
      </c>
      <c r="D37" s="389" t="s">
        <v>38</v>
      </c>
      <c r="E37" s="390" t="s">
        <v>39</v>
      </c>
      <c r="F37" s="391" t="s">
        <v>40</v>
      </c>
      <c r="G37" s="391" t="s">
        <v>41</v>
      </c>
      <c r="H37" s="391" t="s">
        <v>42</v>
      </c>
      <c r="I37" s="392" t="s">
        <v>43</v>
      </c>
      <c r="J37" s="391"/>
      <c r="K37" s="391"/>
      <c r="L37" s="393" t="s">
        <v>22</v>
      </c>
      <c r="M37" s="394">
        <f>+L38</f>
        <v>19</v>
      </c>
    </row>
    <row r="38" spans="1:17" s="373" customFormat="1">
      <c r="A38" s="321"/>
      <c r="B38" s="402" t="s">
        <v>203</v>
      </c>
      <c r="C38" s="322"/>
      <c r="D38" s="334"/>
      <c r="E38" s="335">
        <v>19</v>
      </c>
      <c r="F38" s="411"/>
      <c r="G38" s="411"/>
      <c r="H38" s="401"/>
      <c r="I38" s="374"/>
      <c r="J38" s="374"/>
      <c r="K38" s="374"/>
      <c r="L38" s="401">
        <f>+E38</f>
        <v>19</v>
      </c>
      <c r="M38" s="375"/>
    </row>
    <row r="39" spans="1:17" s="373" customFormat="1">
      <c r="A39" s="386">
        <f>+'PRESUPUESTO OFICIAL'!B17</f>
        <v>1.1299999999999999</v>
      </c>
      <c r="B39" s="387" t="str">
        <f>+'PRESUPUESTO OFICIAL'!C17</f>
        <v>Puntos electricos</v>
      </c>
      <c r="C39" s="388" t="str">
        <f>+'PRESUPUESTO OFICIAL'!D17</f>
        <v>UND</v>
      </c>
      <c r="D39" s="389" t="s">
        <v>38</v>
      </c>
      <c r="E39" s="390" t="s">
        <v>39</v>
      </c>
      <c r="F39" s="391" t="s">
        <v>40</v>
      </c>
      <c r="G39" s="391" t="s">
        <v>41</v>
      </c>
      <c r="H39" s="391" t="s">
        <v>42</v>
      </c>
      <c r="I39" s="392" t="s">
        <v>43</v>
      </c>
      <c r="J39" s="391"/>
      <c r="K39" s="391"/>
      <c r="L39" s="393" t="s">
        <v>22</v>
      </c>
      <c r="M39" s="394">
        <f>+L40</f>
        <v>5</v>
      </c>
    </row>
    <row r="40" spans="1:17" s="373" customFormat="1">
      <c r="A40" s="321"/>
      <c r="B40" s="402" t="s">
        <v>144</v>
      </c>
      <c r="C40" s="322"/>
      <c r="D40" s="334"/>
      <c r="E40" s="411">
        <v>5</v>
      </c>
      <c r="F40" s="334"/>
      <c r="G40" s="336"/>
      <c r="H40" s="374"/>
      <c r="I40" s="374"/>
      <c r="J40" s="374"/>
      <c r="K40" s="374"/>
      <c r="L40" s="401">
        <f>+E40</f>
        <v>5</v>
      </c>
      <c r="M40" s="375"/>
    </row>
    <row r="41" spans="1:17" s="373" customFormat="1">
      <c r="A41" s="386">
        <f>+'PRESUPUESTO OFICIAL'!B18</f>
        <v>1.1399999999999999</v>
      </c>
      <c r="B41" s="387" t="str">
        <f>+'PRESUPUESTO OFICIAL'!C18</f>
        <v>Suministro e instalacion de tanque de 1000 litros</v>
      </c>
      <c r="C41" s="388" t="str">
        <f>+'PRESUPUESTO OFICIAL'!D18</f>
        <v>UND</v>
      </c>
      <c r="D41" s="389" t="s">
        <v>38</v>
      </c>
      <c r="E41" s="390" t="s">
        <v>39</v>
      </c>
      <c r="F41" s="391" t="s">
        <v>40</v>
      </c>
      <c r="G41" s="391" t="s">
        <v>41</v>
      </c>
      <c r="H41" s="391" t="s">
        <v>42</v>
      </c>
      <c r="I41" s="392" t="s">
        <v>43</v>
      </c>
      <c r="J41" s="391"/>
      <c r="K41" s="391"/>
      <c r="L41" s="393" t="s">
        <v>22</v>
      </c>
      <c r="M41" s="394">
        <f>+L42</f>
        <v>1</v>
      </c>
    </row>
    <row r="42" spans="1:17" s="373" customFormat="1">
      <c r="A42" s="321"/>
      <c r="B42" s="402" t="s">
        <v>159</v>
      </c>
      <c r="C42" s="322"/>
      <c r="D42" s="334"/>
      <c r="E42" s="411">
        <v>1</v>
      </c>
      <c r="F42" s="334"/>
      <c r="G42" s="336"/>
      <c r="H42" s="374"/>
      <c r="I42" s="374"/>
      <c r="J42" s="374"/>
      <c r="K42" s="374"/>
      <c r="L42" s="401">
        <f>+E42</f>
        <v>1</v>
      </c>
      <c r="M42" s="375"/>
    </row>
    <row r="43" spans="1:17" s="373" customFormat="1">
      <c r="A43" s="386">
        <f>+'PRESUPUESTO OFICIAL'!B19</f>
        <v>1.1499999999999999</v>
      </c>
      <c r="B43" s="387" t="str">
        <f>+'PRESUPUESTO OFICIAL'!C19</f>
        <v>Guarda escoba</v>
      </c>
      <c r="C43" s="388" t="str">
        <f>+'PRESUPUESTO OFICIAL'!D19</f>
        <v>ML</v>
      </c>
      <c r="D43" s="389" t="s">
        <v>38</v>
      </c>
      <c r="E43" s="390" t="s">
        <v>39</v>
      </c>
      <c r="F43" s="391" t="s">
        <v>40</v>
      </c>
      <c r="G43" s="391" t="s">
        <v>41</v>
      </c>
      <c r="H43" s="391" t="s">
        <v>42</v>
      </c>
      <c r="I43" s="392" t="s">
        <v>43</v>
      </c>
      <c r="J43" s="391"/>
      <c r="K43" s="391"/>
      <c r="L43" s="393" t="s">
        <v>22</v>
      </c>
      <c r="M43" s="394">
        <f>+L44+L45</f>
        <v>17.399999999999999</v>
      </c>
    </row>
    <row r="44" spans="1:17" s="373" customFormat="1">
      <c r="A44" s="365"/>
      <c r="B44" s="395" t="s">
        <v>204</v>
      </c>
      <c r="C44" s="399"/>
      <c r="D44" s="400"/>
      <c r="E44" s="401"/>
      <c r="F44" s="334">
        <f>5.9+3.8+4.9+2.8</f>
        <v>17.399999999999999</v>
      </c>
      <c r="G44" s="336"/>
      <c r="H44" s="396"/>
      <c r="I44" s="370"/>
      <c r="J44" s="369"/>
      <c r="K44" s="369"/>
      <c r="L44" s="397">
        <f>+F44</f>
        <v>17.399999999999999</v>
      </c>
      <c r="M44" s="371"/>
    </row>
    <row r="45" spans="1:17" s="373" customFormat="1">
      <c r="A45" s="365"/>
      <c r="B45" s="395"/>
      <c r="C45" s="399"/>
      <c r="D45" s="400"/>
      <c r="E45" s="401"/>
      <c r="F45" s="334"/>
      <c r="G45" s="336"/>
      <c r="H45" s="396"/>
      <c r="I45" s="370"/>
      <c r="J45" s="369"/>
      <c r="K45" s="369"/>
      <c r="L45" s="397">
        <f>+F45*G45</f>
        <v>0</v>
      </c>
      <c r="M45" s="371"/>
    </row>
    <row r="46" spans="1:17" s="373" customFormat="1">
      <c r="A46" s="386">
        <f>+'PRESUPUESTO OFICIAL'!B20</f>
        <v>1.1599999999999999</v>
      </c>
      <c r="B46" s="387" t="str">
        <f>+'PRESUPUESTO OFICIAL'!C20</f>
        <v xml:space="preserve">Enchape para muro  </v>
      </c>
      <c r="C46" s="388" t="s">
        <v>2</v>
      </c>
      <c r="D46" s="389" t="s">
        <v>38</v>
      </c>
      <c r="E46" s="390" t="s">
        <v>39</v>
      </c>
      <c r="F46" s="391" t="s">
        <v>40</v>
      </c>
      <c r="G46" s="391" t="s">
        <v>41</v>
      </c>
      <c r="H46" s="391" t="s">
        <v>42</v>
      </c>
      <c r="I46" s="392" t="s">
        <v>43</v>
      </c>
      <c r="J46" s="391"/>
      <c r="K46" s="391"/>
      <c r="L46" s="393" t="s">
        <v>22</v>
      </c>
      <c r="M46" s="394">
        <f>+L47+L48</f>
        <v>11.549999999999999</v>
      </c>
    </row>
    <row r="47" spans="1:17" s="373" customFormat="1">
      <c r="A47" s="321"/>
      <c r="B47" s="402" t="s">
        <v>160</v>
      </c>
      <c r="C47" s="322"/>
      <c r="D47" s="334"/>
      <c r="E47" s="335"/>
      <c r="F47" s="411">
        <f>3.9+3.8</f>
        <v>7.6999999999999993</v>
      </c>
      <c r="G47" s="411"/>
      <c r="H47" s="374">
        <v>1.5</v>
      </c>
      <c r="I47" s="374"/>
      <c r="J47" s="374"/>
      <c r="K47" s="374"/>
      <c r="L47" s="372">
        <f>+F47*H47</f>
        <v>11.549999999999999</v>
      </c>
      <c r="M47" s="375"/>
    </row>
    <row r="48" spans="1:17" s="373" customFormat="1">
      <c r="A48" s="321"/>
      <c r="B48" s="402"/>
      <c r="C48" s="322"/>
      <c r="D48" s="334"/>
      <c r="E48" s="335"/>
      <c r="F48" s="411"/>
      <c r="G48" s="411"/>
      <c r="H48" s="374"/>
      <c r="I48" s="374"/>
      <c r="J48" s="374"/>
      <c r="K48" s="374"/>
      <c r="L48" s="372"/>
      <c r="M48" s="375"/>
    </row>
    <row r="49" spans="1:13" s="373" customFormat="1">
      <c r="A49" s="386">
        <f>+'PRESUPUESTO OFICIAL'!B21</f>
        <v>1.17</v>
      </c>
      <c r="B49" s="471" t="str">
        <f>+'PRESUPUESTO OFICIAL'!C21</f>
        <v>Enchape para piso</v>
      </c>
      <c r="C49" s="388" t="s">
        <v>106</v>
      </c>
      <c r="D49" s="389" t="s">
        <v>38</v>
      </c>
      <c r="E49" s="390" t="s">
        <v>39</v>
      </c>
      <c r="F49" s="391" t="s">
        <v>40</v>
      </c>
      <c r="G49" s="391" t="s">
        <v>41</v>
      </c>
      <c r="H49" s="391" t="s">
        <v>42</v>
      </c>
      <c r="I49" s="392" t="s">
        <v>43</v>
      </c>
      <c r="J49" s="391"/>
      <c r="K49" s="391"/>
      <c r="L49" s="393" t="s">
        <v>22</v>
      </c>
      <c r="M49" s="394">
        <f>+L50+L51</f>
        <v>38</v>
      </c>
    </row>
    <row r="50" spans="1:13" s="373" customFormat="1">
      <c r="A50" s="321"/>
      <c r="B50" s="402" t="s">
        <v>161</v>
      </c>
      <c r="C50" s="322"/>
      <c r="D50" s="334"/>
      <c r="E50" s="335"/>
      <c r="F50" s="411">
        <v>10</v>
      </c>
      <c r="G50" s="411">
        <v>3.8</v>
      </c>
      <c r="H50" s="374"/>
      <c r="I50" s="374"/>
      <c r="J50" s="374"/>
      <c r="K50" s="374"/>
      <c r="L50" s="372">
        <f>+F50*G50</f>
        <v>38</v>
      </c>
      <c r="M50" s="375"/>
    </row>
    <row r="51" spans="1:13" s="373" customFormat="1">
      <c r="A51" s="321"/>
      <c r="B51" s="402"/>
      <c r="C51" s="322"/>
      <c r="D51" s="334"/>
      <c r="E51" s="335"/>
      <c r="F51" s="411"/>
      <c r="G51" s="411"/>
      <c r="H51" s="374"/>
      <c r="I51" s="374"/>
      <c r="J51" s="374"/>
      <c r="K51" s="374"/>
      <c r="L51" s="372">
        <f>+F51*G51</f>
        <v>0</v>
      </c>
      <c r="M51" s="375"/>
    </row>
    <row r="52" spans="1:13" s="373" customFormat="1">
      <c r="A52" s="386">
        <f>+'PRESUPUESTO OFICIAL'!B22</f>
        <v>1.18</v>
      </c>
      <c r="B52" s="471" t="str">
        <f>+'PRESUPUESTO OFICIAL'!C22</f>
        <v>Estuco para muro</v>
      </c>
      <c r="C52" s="388" t="s">
        <v>106</v>
      </c>
      <c r="D52" s="389" t="s">
        <v>38</v>
      </c>
      <c r="E52" s="390" t="s">
        <v>39</v>
      </c>
      <c r="F52" s="391" t="s">
        <v>40</v>
      </c>
      <c r="G52" s="391" t="s">
        <v>41</v>
      </c>
      <c r="H52" s="391" t="s">
        <v>42</v>
      </c>
      <c r="I52" s="392" t="s">
        <v>43</v>
      </c>
      <c r="J52" s="391"/>
      <c r="K52" s="391"/>
      <c r="L52" s="393" t="s">
        <v>22</v>
      </c>
      <c r="M52" s="474">
        <f>+L53+L54</f>
        <v>45.239999999999995</v>
      </c>
    </row>
    <row r="53" spans="1:13" s="373" customFormat="1">
      <c r="A53" s="472"/>
      <c r="B53" s="473" t="s">
        <v>220</v>
      </c>
      <c r="C53" s="399"/>
      <c r="D53" s="367"/>
      <c r="E53" s="401"/>
      <c r="F53" s="411">
        <f>5.9+3.8+2.8+4.9</f>
        <v>17.399999999999999</v>
      </c>
      <c r="G53" s="336"/>
      <c r="H53" s="374">
        <v>2.6</v>
      </c>
      <c r="I53" s="469"/>
      <c r="J53" s="377"/>
      <c r="K53" s="377"/>
      <c r="L53" s="397">
        <f>+F53*H53</f>
        <v>45.239999999999995</v>
      </c>
      <c r="M53" s="371"/>
    </row>
    <row r="54" spans="1:13" s="373" customFormat="1">
      <c r="A54" s="321"/>
      <c r="B54" s="473"/>
      <c r="C54" s="399"/>
      <c r="D54" s="334"/>
      <c r="E54" s="411"/>
      <c r="F54" s="377"/>
      <c r="G54" s="377"/>
      <c r="H54" s="374"/>
      <c r="I54" s="374"/>
      <c r="J54" s="374"/>
      <c r="K54" s="374"/>
      <c r="L54" s="397">
        <f>+C54*E54</f>
        <v>0</v>
      </c>
      <c r="M54" s="375"/>
    </row>
    <row r="55" spans="1:13" s="373" customFormat="1">
      <c r="A55" s="471">
        <f>+'PRESUPUESTO OFICIAL'!B23</f>
        <v>1.19</v>
      </c>
      <c r="B55" s="471" t="str">
        <f>+'PRESUPUESTO OFICIAL'!C23</f>
        <v>Pintura vinilo tipo 1 a tres manos</v>
      </c>
      <c r="C55" s="388" t="s">
        <v>106</v>
      </c>
      <c r="D55" s="389" t="s">
        <v>38</v>
      </c>
      <c r="E55" s="390" t="s">
        <v>39</v>
      </c>
      <c r="F55" s="391" t="s">
        <v>40</v>
      </c>
      <c r="G55" s="391" t="s">
        <v>41</v>
      </c>
      <c r="H55" s="391" t="s">
        <v>42</v>
      </c>
      <c r="I55" s="392" t="s">
        <v>43</v>
      </c>
      <c r="J55" s="391"/>
      <c r="K55" s="391"/>
      <c r="L55" s="393" t="s">
        <v>22</v>
      </c>
      <c r="M55" s="394">
        <f>+L56+L57</f>
        <v>91</v>
      </c>
    </row>
    <row r="56" spans="1:13" s="373" customFormat="1">
      <c r="A56" s="472"/>
      <c r="B56" s="473" t="s">
        <v>124</v>
      </c>
      <c r="C56" s="399"/>
      <c r="D56" s="367"/>
      <c r="E56" s="401"/>
      <c r="F56" s="411">
        <f>9.9+9.9+3.8+3.8+3.8+3.8</f>
        <v>35</v>
      </c>
      <c r="G56" s="336"/>
      <c r="H56" s="374">
        <v>2.6</v>
      </c>
      <c r="I56" s="469"/>
      <c r="J56" s="377"/>
      <c r="K56" s="377"/>
      <c r="L56" s="397">
        <f>+F56*H56</f>
        <v>91</v>
      </c>
      <c r="M56" s="371"/>
    </row>
    <row r="57" spans="1:13" s="373" customFormat="1">
      <c r="A57" s="321"/>
      <c r="B57" s="473"/>
      <c r="C57" s="399"/>
      <c r="D57" s="334"/>
      <c r="E57" s="401"/>
      <c r="F57" s="377"/>
      <c r="G57" s="377"/>
      <c r="H57" s="377"/>
      <c r="I57" s="469"/>
      <c r="J57" s="377"/>
      <c r="K57" s="377"/>
      <c r="L57" s="397">
        <f>+E57*F57*G57</f>
        <v>0</v>
      </c>
      <c r="M57" s="375"/>
    </row>
    <row r="58" spans="1:13" s="373" customFormat="1">
      <c r="A58" s="386">
        <f>+'PRESUPUESTO OFICIAL'!B24</f>
        <v>1.2</v>
      </c>
      <c r="B58" s="386" t="str">
        <f>+'PRESUPUESTO OFICIAL'!C24</f>
        <v>Pintura en aceite para zocalo</v>
      </c>
      <c r="C58" s="388" t="str">
        <f>+'PRESUPUESTO OFICIAL'!D28</f>
        <v>ML</v>
      </c>
      <c r="D58" s="389" t="s">
        <v>38</v>
      </c>
      <c r="E58" s="390" t="s">
        <v>39</v>
      </c>
      <c r="F58" s="391" t="s">
        <v>40</v>
      </c>
      <c r="G58" s="391" t="s">
        <v>41</v>
      </c>
      <c r="H58" s="391" t="s">
        <v>42</v>
      </c>
      <c r="I58" s="392" t="s">
        <v>43</v>
      </c>
      <c r="J58" s="391"/>
      <c r="K58" s="391"/>
      <c r="L58" s="393" t="s">
        <v>22</v>
      </c>
      <c r="M58" s="394">
        <f>+L59</f>
        <v>10.5</v>
      </c>
    </row>
    <row r="59" spans="1:13" s="373" customFormat="1">
      <c r="A59" s="321"/>
      <c r="B59" s="402" t="s">
        <v>124</v>
      </c>
      <c r="C59" s="322"/>
      <c r="D59" s="334"/>
      <c r="E59" s="411"/>
      <c r="F59" s="411">
        <f>+F56</f>
        <v>35</v>
      </c>
      <c r="G59" s="411"/>
      <c r="H59" s="374">
        <v>0.3</v>
      </c>
      <c r="I59" s="374"/>
      <c r="J59" s="374"/>
      <c r="K59" s="374"/>
      <c r="L59" s="372">
        <f>+F59*H59</f>
        <v>10.5</v>
      </c>
      <c r="M59" s="375"/>
    </row>
    <row r="60" spans="1:13" s="373" customFormat="1">
      <c r="A60" s="321"/>
      <c r="B60" s="402"/>
      <c r="C60" s="322"/>
      <c r="D60" s="334"/>
      <c r="E60" s="411"/>
      <c r="F60" s="411"/>
      <c r="G60" s="411"/>
      <c r="H60" s="374"/>
      <c r="I60" s="374"/>
      <c r="J60" s="374"/>
      <c r="K60" s="374"/>
      <c r="L60" s="372">
        <f t="shared" ref="L60" si="3">+E60</f>
        <v>0</v>
      </c>
      <c r="M60" s="375"/>
    </row>
    <row r="61" spans="1:13" s="373" customFormat="1">
      <c r="A61" s="386">
        <f>'PRESUPUESTO OFICIAL'!B25</f>
        <v>1.21</v>
      </c>
      <c r="B61" s="471" t="str">
        <f>+'PRESUPUESTO OFICIAL'!C25</f>
        <v>Acometida electrica</v>
      </c>
      <c r="C61" s="388" t="s">
        <v>2</v>
      </c>
      <c r="D61" s="389" t="s">
        <v>38</v>
      </c>
      <c r="E61" s="390" t="s">
        <v>39</v>
      </c>
      <c r="F61" s="391" t="s">
        <v>40</v>
      </c>
      <c r="G61" s="391" t="s">
        <v>41</v>
      </c>
      <c r="H61" s="391" t="s">
        <v>42</v>
      </c>
      <c r="I61" s="392" t="s">
        <v>43</v>
      </c>
      <c r="J61" s="391"/>
      <c r="K61" s="391"/>
      <c r="L61" s="393" t="s">
        <v>22</v>
      </c>
      <c r="M61" s="394">
        <f>+L62</f>
        <v>10</v>
      </c>
    </row>
    <row r="62" spans="1:13" s="373" customFormat="1">
      <c r="A62" s="321"/>
      <c r="B62" s="402" t="s">
        <v>221</v>
      </c>
      <c r="C62" s="322"/>
      <c r="D62" s="334"/>
      <c r="E62" s="411"/>
      <c r="F62" s="411">
        <v>10</v>
      </c>
      <c r="G62" s="411"/>
      <c r="H62" s="374"/>
      <c r="I62" s="374"/>
      <c r="J62" s="374"/>
      <c r="K62" s="374"/>
      <c r="L62" s="372">
        <f>+F62</f>
        <v>10</v>
      </c>
      <c r="M62" s="375"/>
    </row>
    <row r="63" spans="1:13" ht="29.25" customHeight="1">
      <c r="A63" s="591">
        <f>+'PRESUPUESTO OFICIAL'!B26</f>
        <v>1.22</v>
      </c>
      <c r="B63" s="475" t="str">
        <f>+'PRESUPUESTO OFICIAL'!C26</f>
        <v>Placa de piso E=0,08 cm</v>
      </c>
      <c r="C63" s="388" t="e">
        <f>+'PRESUPUESTO OFICIAL'!#REF!</f>
        <v>#REF!</v>
      </c>
      <c r="D63" s="389" t="s">
        <v>38</v>
      </c>
      <c r="E63" s="390" t="s">
        <v>39</v>
      </c>
      <c r="F63" s="391" t="s">
        <v>40</v>
      </c>
      <c r="G63" s="391" t="s">
        <v>41</v>
      </c>
      <c r="H63" s="391" t="s">
        <v>42</v>
      </c>
      <c r="I63" s="392" t="s">
        <v>43</v>
      </c>
      <c r="J63" s="391"/>
      <c r="K63" s="391"/>
      <c r="L63" s="393" t="s">
        <v>22</v>
      </c>
      <c r="M63" s="394">
        <f>+L64+L65</f>
        <v>36</v>
      </c>
    </row>
    <row r="64" spans="1:13" ht="16.5" customHeight="1">
      <c r="A64" s="321"/>
      <c r="B64" s="402" t="s">
        <v>207</v>
      </c>
      <c r="C64" s="322"/>
      <c r="D64" s="334"/>
      <c r="E64" s="411"/>
      <c r="F64" s="411">
        <v>0</v>
      </c>
      <c r="G64" s="411">
        <v>3.8</v>
      </c>
      <c r="H64" s="374"/>
      <c r="I64" s="374"/>
      <c r="J64" s="374"/>
      <c r="K64" s="374"/>
      <c r="L64" s="372">
        <f>+F64*G64</f>
        <v>0</v>
      </c>
      <c r="M64" s="375"/>
    </row>
    <row r="65" spans="1:13" ht="16.5" customHeight="1">
      <c r="A65" s="321"/>
      <c r="B65" s="402"/>
      <c r="C65" s="322"/>
      <c r="D65" s="334"/>
      <c r="E65" s="411"/>
      <c r="F65" s="411">
        <v>12</v>
      </c>
      <c r="G65" s="411">
        <v>3</v>
      </c>
      <c r="H65" s="374"/>
      <c r="I65" s="374"/>
      <c r="J65" s="374"/>
      <c r="K65" s="374"/>
      <c r="L65" s="372">
        <f>+F65*G65</f>
        <v>36</v>
      </c>
      <c r="M65" s="375"/>
    </row>
    <row r="66" spans="1:13">
      <c r="A66" s="591">
        <f>+'PRESUPUESTO OFICIAL'!B27</f>
        <v>1.23</v>
      </c>
      <c r="B66" s="476" t="str">
        <f>+'PRESUPUESTO OFICIAL'!C27</f>
        <v>Sardinel en concreto de 3000psi</v>
      </c>
      <c r="C66" s="388" t="e">
        <f>+'PRESUPUESTO OFICIAL'!#REF!</f>
        <v>#REF!</v>
      </c>
      <c r="D66" s="389" t="s">
        <v>38</v>
      </c>
      <c r="E66" s="390" t="s">
        <v>39</v>
      </c>
      <c r="F66" s="391" t="s">
        <v>40</v>
      </c>
      <c r="G66" s="391" t="s">
        <v>41</v>
      </c>
      <c r="H66" s="391" t="s">
        <v>42</v>
      </c>
      <c r="I66" s="392" t="s">
        <v>43</v>
      </c>
      <c r="J66" s="391"/>
      <c r="K66" s="391"/>
      <c r="L66" s="393" t="s">
        <v>22</v>
      </c>
      <c r="M66" s="394">
        <f>+L67+L68</f>
        <v>18</v>
      </c>
    </row>
    <row r="67" spans="1:13">
      <c r="A67" s="321"/>
      <c r="B67" s="402" t="s">
        <v>208</v>
      </c>
      <c r="C67" s="322"/>
      <c r="D67" s="334"/>
      <c r="E67" s="411"/>
      <c r="F67" s="411">
        <f>12+3+3</f>
        <v>18</v>
      </c>
      <c r="G67" s="411"/>
      <c r="H67" s="374"/>
      <c r="I67" s="374"/>
      <c r="J67" s="374"/>
      <c r="K67" s="374"/>
      <c r="L67" s="372">
        <f>+F67</f>
        <v>18</v>
      </c>
      <c r="M67" s="375"/>
    </row>
    <row r="68" spans="1:13">
      <c r="A68" s="321"/>
      <c r="B68" s="402"/>
      <c r="C68" s="322"/>
      <c r="D68" s="334"/>
      <c r="E68" s="411"/>
      <c r="F68" s="411"/>
      <c r="G68" s="411"/>
      <c r="H68" s="374"/>
      <c r="I68" s="374"/>
      <c r="J68" s="374"/>
      <c r="K68" s="374"/>
      <c r="L68" s="372"/>
      <c r="M68" s="375"/>
    </row>
    <row r="69" spans="1:13">
      <c r="A69" s="591">
        <f>+'PRESUPUESTO OFICIAL'!B28</f>
        <v>1.24</v>
      </c>
      <c r="B69" s="475" t="str">
        <f>+'PRESUPUESTO OFICIAL'!C28</f>
        <v>Perfil estrutural de 10 cm x 10 cm</v>
      </c>
      <c r="C69" s="388" t="s">
        <v>106</v>
      </c>
      <c r="D69" s="389" t="s">
        <v>38</v>
      </c>
      <c r="E69" s="390" t="s">
        <v>39</v>
      </c>
      <c r="F69" s="391" t="s">
        <v>40</v>
      </c>
      <c r="G69" s="391" t="s">
        <v>41</v>
      </c>
      <c r="H69" s="391" t="s">
        <v>42</v>
      </c>
      <c r="I69" s="392" t="s">
        <v>32</v>
      </c>
      <c r="J69" s="391" t="s">
        <v>162</v>
      </c>
      <c r="K69" s="391"/>
      <c r="L69" s="393" t="s">
        <v>22</v>
      </c>
      <c r="M69" s="394">
        <f>+L70</f>
        <v>9</v>
      </c>
    </row>
    <row r="70" spans="1:13">
      <c r="A70" s="321"/>
      <c r="B70" s="402" t="s">
        <v>213</v>
      </c>
      <c r="C70" s="322"/>
      <c r="D70" s="334"/>
      <c r="E70" s="411">
        <v>3</v>
      </c>
      <c r="F70" s="411">
        <v>3</v>
      </c>
      <c r="G70" s="411"/>
      <c r="H70" s="374"/>
      <c r="I70" s="374"/>
      <c r="J70" s="374"/>
      <c r="K70" s="374"/>
      <c r="L70" s="372">
        <f>+E70*F70</f>
        <v>9</v>
      </c>
      <c r="M70" s="375"/>
    </row>
    <row r="71" spans="1:13">
      <c r="A71" s="321"/>
      <c r="B71" s="402"/>
      <c r="C71" s="322"/>
      <c r="D71" s="334"/>
      <c r="E71" s="411"/>
      <c r="F71" s="411"/>
      <c r="G71" s="411"/>
      <c r="H71" s="374"/>
      <c r="I71" s="374"/>
      <c r="J71" s="374">
        <v>1</v>
      </c>
      <c r="K71" s="374"/>
      <c r="L71" s="372">
        <f t="shared" ref="L71:L73" si="4">+J71*I71</f>
        <v>0</v>
      </c>
      <c r="M71" s="375"/>
    </row>
    <row r="72" spans="1:13">
      <c r="A72" s="321"/>
      <c r="B72" s="402"/>
      <c r="C72" s="322"/>
      <c r="D72" s="334"/>
      <c r="E72" s="411"/>
      <c r="F72" s="411"/>
      <c r="G72" s="411"/>
      <c r="H72" s="374"/>
      <c r="I72" s="374">
        <f>+E72*F72</f>
        <v>0</v>
      </c>
      <c r="J72" s="374">
        <v>0.56000000000000005</v>
      </c>
      <c r="K72" s="374"/>
      <c r="L72" s="372">
        <f t="shared" si="4"/>
        <v>0</v>
      </c>
      <c r="M72" s="375"/>
    </row>
    <row r="73" spans="1:13">
      <c r="A73" s="321"/>
      <c r="B73" s="402"/>
      <c r="C73" s="322"/>
      <c r="D73" s="334"/>
      <c r="E73" s="411"/>
      <c r="F73" s="411"/>
      <c r="G73" s="411"/>
      <c r="H73" s="374"/>
      <c r="I73" s="374">
        <f>+E73*F73</f>
        <v>0</v>
      </c>
      <c r="J73" s="374">
        <v>0.56000000000000005</v>
      </c>
      <c r="K73" s="374"/>
      <c r="L73" s="372">
        <f t="shared" si="4"/>
        <v>0</v>
      </c>
      <c r="M73" s="375"/>
    </row>
    <row r="74" spans="1:13">
      <c r="A74" s="321"/>
      <c r="B74" s="402"/>
      <c r="C74" s="322"/>
      <c r="D74" s="334"/>
      <c r="E74" s="411"/>
      <c r="F74" s="411"/>
      <c r="G74" s="411"/>
      <c r="H74" s="374"/>
      <c r="I74" s="374"/>
      <c r="J74" s="374"/>
      <c r="K74" s="374"/>
      <c r="L74" s="372"/>
      <c r="M74" s="375"/>
    </row>
    <row r="75" spans="1:13">
      <c r="A75" s="591">
        <f>+'PRESUPUESTO OFICIAL'!B29</f>
        <v>1.25</v>
      </c>
      <c r="B75" s="475" t="str">
        <f>+'PRESUPUESTO OFICIAL'!C29</f>
        <v xml:space="preserve">Enchape meson </v>
      </c>
      <c r="C75" s="388" t="e">
        <f>+'PRESUPUESTO OFICIAL'!#REF!</f>
        <v>#REF!</v>
      </c>
      <c r="D75" s="389" t="s">
        <v>38</v>
      </c>
      <c r="E75" s="390" t="s">
        <v>39</v>
      </c>
      <c r="F75" s="391" t="s">
        <v>40</v>
      </c>
      <c r="G75" s="391" t="s">
        <v>41</v>
      </c>
      <c r="H75" s="391" t="s">
        <v>42</v>
      </c>
      <c r="I75" s="392" t="s">
        <v>43</v>
      </c>
      <c r="J75" s="391"/>
      <c r="K75" s="391"/>
      <c r="L75" s="393" t="s">
        <v>22</v>
      </c>
      <c r="M75" s="394">
        <f>+L76+L77</f>
        <v>7.8</v>
      </c>
    </row>
    <row r="76" spans="1:13">
      <c r="A76" s="321"/>
      <c r="B76" s="402" t="s">
        <v>163</v>
      </c>
      <c r="C76" s="322"/>
      <c r="D76" s="334"/>
      <c r="E76" s="411">
        <v>2</v>
      </c>
      <c r="F76" s="411">
        <v>3.9</v>
      </c>
      <c r="G76" s="411"/>
      <c r="H76" s="374"/>
      <c r="I76" s="374"/>
      <c r="J76" s="374"/>
      <c r="K76" s="374"/>
      <c r="L76" s="372">
        <f>+F76*E76</f>
        <v>7.8</v>
      </c>
      <c r="M76" s="375"/>
    </row>
    <row r="77" spans="1:13">
      <c r="A77" s="321"/>
      <c r="B77" s="402" t="s">
        <v>164</v>
      </c>
      <c r="C77" s="322"/>
      <c r="D77" s="334"/>
      <c r="E77" s="411"/>
      <c r="F77" s="411"/>
      <c r="G77" s="411"/>
      <c r="H77" s="374"/>
      <c r="I77" s="374"/>
      <c r="J77" s="374"/>
      <c r="K77" s="374"/>
      <c r="L77" s="372">
        <f t="shared" ref="L77" si="5">+G77*F77</f>
        <v>0</v>
      </c>
      <c r="M77" s="375"/>
    </row>
    <row r="78" spans="1:13">
      <c r="A78" s="321"/>
      <c r="B78" s="402"/>
      <c r="C78" s="322"/>
      <c r="D78" s="334"/>
      <c r="E78" s="411"/>
      <c r="F78" s="411"/>
      <c r="G78" s="411"/>
      <c r="H78" s="374"/>
      <c r="I78" s="374"/>
      <c r="J78" s="374"/>
      <c r="K78" s="374"/>
      <c r="L78" s="372">
        <f t="shared" ref="L78" si="6">+G78*F78</f>
        <v>0</v>
      </c>
      <c r="M78" s="375"/>
    </row>
  </sheetData>
  <mergeCells count="4">
    <mergeCell ref="A2:M2"/>
    <mergeCell ref="A3:M3"/>
    <mergeCell ref="C4:L4"/>
    <mergeCell ref="A5:M5"/>
  </mergeCells>
  <phoneticPr fontId="31" type="noConversion"/>
  <pageMargins left="0.7" right="0.7" top="0.75" bottom="0.75" header="0.3" footer="0.3"/>
  <pageSetup paperSize="9" scale="37" orientation="portrait" r:id="rId1"/>
  <colBreaks count="1" manualBreakCount="1">
    <brk id="13" max="12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/>
  </sheetPr>
  <dimension ref="A1:P839"/>
  <sheetViews>
    <sheetView topLeftCell="A826" zoomScaleNormal="100" workbookViewId="0">
      <selection activeCell="B850" sqref="B850"/>
    </sheetView>
  </sheetViews>
  <sheetFormatPr baseColWidth="10" defaultRowHeight="15"/>
  <cols>
    <col min="1" max="1" width="11.42578125" style="327"/>
    <col min="2" max="2" width="37.42578125" style="327" customWidth="1"/>
    <col min="3" max="9" width="11.42578125" style="327"/>
    <col min="10" max="10" width="32.28515625" style="327" customWidth="1"/>
    <col min="11" max="11" width="16.140625" style="327" customWidth="1"/>
    <col min="12" max="12" width="17.7109375" style="327" customWidth="1"/>
    <col min="13" max="13" width="16" style="327" customWidth="1"/>
    <col min="14" max="14" width="11.42578125" style="327" customWidth="1"/>
    <col min="15" max="15" width="26.28515625" style="327" customWidth="1"/>
    <col min="16" max="16" width="13.85546875" style="327" customWidth="1"/>
    <col min="17" max="16384" width="11.42578125" style="327"/>
  </cols>
  <sheetData>
    <row r="1" spans="2:16" ht="15" customHeight="1" thickBot="1"/>
    <row r="2" spans="2:16" ht="19.5" customHeight="1" thickBot="1">
      <c r="B2" s="620" t="s">
        <v>233</v>
      </c>
      <c r="C2" s="621"/>
      <c r="D2" s="621"/>
      <c r="E2" s="621"/>
      <c r="F2" s="621"/>
      <c r="G2" s="621"/>
      <c r="H2" s="622"/>
    </row>
    <row r="3" spans="2:16" ht="27" customHeight="1" thickBot="1">
      <c r="B3" s="623"/>
      <c r="C3" s="624"/>
      <c r="D3" s="624"/>
      <c r="E3" s="624"/>
      <c r="F3" s="624"/>
      <c r="G3" s="624"/>
      <c r="H3" s="625"/>
      <c r="J3" s="341" t="s">
        <v>71</v>
      </c>
      <c r="K3" s="342">
        <v>2700230</v>
      </c>
      <c r="L3" s="342">
        <f>+K3/30</f>
        <v>90007.666666666672</v>
      </c>
      <c r="M3" s="343">
        <f>+L3/8</f>
        <v>11250.958333333334</v>
      </c>
    </row>
    <row r="4" spans="2:16" ht="15.75" thickBot="1">
      <c r="J4" s="344" t="s">
        <v>72</v>
      </c>
      <c r="K4" s="345">
        <v>2610000</v>
      </c>
      <c r="L4" s="345">
        <f>+K4/30</f>
        <v>87000</v>
      </c>
      <c r="M4" s="346">
        <f>+L4/8</f>
        <v>10875</v>
      </c>
    </row>
    <row r="5" spans="2:16" ht="16.5" thickBot="1">
      <c r="B5" s="626" t="s">
        <v>7</v>
      </c>
      <c r="C5" s="627"/>
      <c r="D5" s="627"/>
      <c r="E5" s="627"/>
      <c r="F5" s="627"/>
      <c r="G5" s="627"/>
      <c r="H5" s="628"/>
      <c r="J5" s="347" t="s">
        <v>73</v>
      </c>
      <c r="K5" s="348">
        <v>1500000</v>
      </c>
      <c r="L5" s="348">
        <f>+K5/30</f>
        <v>50000</v>
      </c>
      <c r="M5" s="349">
        <f>+L5/8</f>
        <v>6250</v>
      </c>
    </row>
    <row r="6" spans="2:16" ht="15.75" thickBot="1">
      <c r="B6" s="21"/>
      <c r="C6" s="22"/>
      <c r="D6" s="22"/>
      <c r="E6" s="23"/>
      <c r="F6" s="23"/>
      <c r="G6" s="23"/>
      <c r="H6" s="24"/>
    </row>
    <row r="7" spans="2:16" ht="15.75" thickBot="1">
      <c r="B7" s="629" t="str">
        <f>+'PRESUPUESTO OFICIAL'!C5</f>
        <v>Localizacion y replanteo</v>
      </c>
      <c r="C7" s="630"/>
      <c r="D7" s="630"/>
      <c r="E7" s="630"/>
      <c r="F7" s="631"/>
      <c r="G7" s="25" t="s">
        <v>8</v>
      </c>
      <c r="H7" s="26">
        <f>+'PRESUPUESTO OFICIAL'!B5</f>
        <v>1.1000000000000001</v>
      </c>
    </row>
    <row r="8" spans="2:16" ht="29.25" customHeight="1" thickBot="1">
      <c r="B8" s="632"/>
      <c r="C8" s="633"/>
      <c r="D8" s="633"/>
      <c r="E8" s="633"/>
      <c r="F8" s="634"/>
      <c r="G8" s="25" t="s">
        <v>9</v>
      </c>
      <c r="H8" s="70" t="str">
        <f>+'PRESUPUESTO OFICIAL'!D5</f>
        <v>M2</v>
      </c>
      <c r="J8" s="350" t="s">
        <v>74</v>
      </c>
      <c r="K8" s="351">
        <f>+M3+M5+M5</f>
        <v>23750.958333333336</v>
      </c>
      <c r="O8" s="350" t="s">
        <v>75</v>
      </c>
      <c r="P8" s="352">
        <f>+M3+M5+M5+M5</f>
        <v>30000.958333333336</v>
      </c>
    </row>
    <row r="9" spans="2:16" ht="15.75" thickBot="1">
      <c r="B9" s="27" t="s">
        <v>10</v>
      </c>
      <c r="C9" s="28"/>
      <c r="D9" s="28"/>
      <c r="E9" s="28"/>
      <c r="F9" s="28"/>
      <c r="G9" s="28"/>
      <c r="H9" s="29"/>
    </row>
    <row r="10" spans="2:16" ht="15.75" thickBot="1">
      <c r="B10" s="71" t="s">
        <v>11</v>
      </c>
      <c r="C10" s="72"/>
      <c r="D10" s="73" t="s">
        <v>12</v>
      </c>
      <c r="E10" s="73" t="s">
        <v>13</v>
      </c>
      <c r="F10" s="73" t="s">
        <v>14</v>
      </c>
      <c r="G10" s="73" t="s">
        <v>15</v>
      </c>
      <c r="H10" s="74"/>
    </row>
    <row r="11" spans="2:16">
      <c r="B11" s="75" t="s">
        <v>16</v>
      </c>
      <c r="C11" s="76"/>
      <c r="D11" s="32" t="s">
        <v>17</v>
      </c>
      <c r="E11" s="77"/>
      <c r="F11" s="78"/>
      <c r="G11" s="77">
        <f>((H33+H23)*0.05)+84</f>
        <v>208.57142857142856</v>
      </c>
      <c r="H11" s="33"/>
    </row>
    <row r="12" spans="2:16">
      <c r="B12" s="129"/>
      <c r="C12" s="130"/>
      <c r="D12" s="131"/>
      <c r="E12" s="132"/>
      <c r="F12" s="133"/>
      <c r="G12" s="218">
        <f>+F12*E12</f>
        <v>0</v>
      </c>
      <c r="H12" s="29"/>
    </row>
    <row r="13" spans="2:16" ht="15.75" thickBot="1">
      <c r="B13" s="421"/>
      <c r="C13" s="422"/>
      <c r="D13" s="69"/>
      <c r="E13" s="423"/>
      <c r="F13" s="424"/>
      <c r="G13" s="423"/>
      <c r="H13" s="94"/>
    </row>
    <row r="14" spans="2:16" ht="15.75" thickBot="1">
      <c r="B14" s="37"/>
      <c r="C14" s="28"/>
      <c r="D14" s="28"/>
      <c r="E14" s="28"/>
      <c r="F14" s="28"/>
      <c r="G14" s="38" t="s">
        <v>18</v>
      </c>
      <c r="H14" s="79">
        <f>SUM(G11:G12)</f>
        <v>208.57142857142856</v>
      </c>
    </row>
    <row r="15" spans="2:16" ht="15.75" thickBot="1">
      <c r="B15" s="27" t="s">
        <v>19</v>
      </c>
      <c r="C15" s="28"/>
      <c r="D15" s="28"/>
      <c r="E15" s="28"/>
      <c r="F15" s="28"/>
      <c r="G15" s="28"/>
      <c r="H15" s="29"/>
    </row>
    <row r="16" spans="2:16">
      <c r="B16" s="30" t="s">
        <v>11</v>
      </c>
      <c r="C16" s="31"/>
      <c r="D16" s="32" t="s">
        <v>20</v>
      </c>
      <c r="E16" s="32" t="s">
        <v>21</v>
      </c>
      <c r="F16" s="32" t="s">
        <v>22</v>
      </c>
      <c r="G16" s="32" t="s">
        <v>15</v>
      </c>
      <c r="H16" s="33"/>
    </row>
    <row r="17" spans="2:8">
      <c r="B17" s="114" t="s">
        <v>89</v>
      </c>
      <c r="C17" s="130"/>
      <c r="D17" s="115" t="s">
        <v>92</v>
      </c>
      <c r="E17" s="132">
        <v>4500</v>
      </c>
      <c r="F17" s="133">
        <v>0.05</v>
      </c>
      <c r="G17" s="132">
        <f>+F17*E17</f>
        <v>225</v>
      </c>
      <c r="H17" s="84"/>
    </row>
    <row r="18" spans="2:8">
      <c r="B18" s="114" t="s">
        <v>90</v>
      </c>
      <c r="C18" s="130"/>
      <c r="D18" s="115" t="s">
        <v>65</v>
      </c>
      <c r="E18" s="132">
        <v>2000</v>
      </c>
      <c r="F18" s="133">
        <v>0.05</v>
      </c>
      <c r="G18" s="132">
        <f t="shared" ref="G18:G21" si="0">+F18*E18</f>
        <v>100</v>
      </c>
      <c r="H18" s="84"/>
    </row>
    <row r="19" spans="2:8">
      <c r="B19" s="114" t="s">
        <v>91</v>
      </c>
      <c r="C19" s="130"/>
      <c r="D19" s="115" t="s">
        <v>68</v>
      </c>
      <c r="E19" s="132">
        <v>7500</v>
      </c>
      <c r="F19" s="133">
        <v>0.05</v>
      </c>
      <c r="G19" s="132">
        <f t="shared" si="0"/>
        <v>375</v>
      </c>
      <c r="H19" s="84"/>
    </row>
    <row r="20" spans="2:8">
      <c r="B20" s="129"/>
      <c r="C20" s="130"/>
      <c r="D20" s="131"/>
      <c r="E20" s="132"/>
      <c r="F20" s="133"/>
      <c r="G20" s="132">
        <f t="shared" si="0"/>
        <v>0</v>
      </c>
      <c r="H20" s="84"/>
    </row>
    <row r="21" spans="2:8">
      <c r="B21" s="129"/>
      <c r="D21" s="131"/>
      <c r="E21" s="132"/>
      <c r="F21" s="133"/>
      <c r="G21" s="132">
        <f t="shared" si="0"/>
        <v>0</v>
      </c>
      <c r="H21" s="84"/>
    </row>
    <row r="22" spans="2:8" ht="15.75" thickBot="1">
      <c r="B22" s="425"/>
      <c r="C22" s="117"/>
      <c r="D22" s="118"/>
      <c r="E22" s="426"/>
      <c r="F22" s="120"/>
      <c r="G22" s="150"/>
      <c r="H22" s="108"/>
    </row>
    <row r="23" spans="2:8" ht="15.75" thickBot="1">
      <c r="B23" s="37"/>
      <c r="C23" s="28"/>
      <c r="D23" s="28"/>
      <c r="E23" s="28"/>
      <c r="F23" s="28"/>
      <c r="G23" s="38" t="s">
        <v>18</v>
      </c>
      <c r="H23" s="109">
        <f>SUM(G17:G22)</f>
        <v>700</v>
      </c>
    </row>
    <row r="24" spans="2:8" ht="15.75" thickBot="1">
      <c r="B24" s="93" t="s">
        <v>23</v>
      </c>
      <c r="C24" s="67"/>
      <c r="D24" s="67"/>
      <c r="E24" s="67"/>
      <c r="F24" s="67"/>
      <c r="G24" s="67"/>
      <c r="H24" s="94"/>
    </row>
    <row r="25" spans="2:8">
      <c r="B25" s="99" t="s">
        <v>24</v>
      </c>
      <c r="C25" s="100"/>
      <c r="D25" s="101" t="s">
        <v>25</v>
      </c>
      <c r="E25" s="101" t="s">
        <v>26</v>
      </c>
      <c r="F25" s="101" t="s">
        <v>27</v>
      </c>
      <c r="G25" s="101" t="s">
        <v>15</v>
      </c>
      <c r="H25" s="84"/>
    </row>
    <row r="26" spans="2:8">
      <c r="B26" s="291"/>
      <c r="C26" s="295"/>
      <c r="D26" s="35"/>
      <c r="E26" s="44"/>
      <c r="F26" s="34"/>
      <c r="G26" s="45"/>
      <c r="H26" s="36"/>
    </row>
    <row r="27" spans="2:8" ht="15.75" thickBot="1">
      <c r="B27" s="46"/>
      <c r="C27" s="47"/>
      <c r="D27" s="48"/>
      <c r="E27" s="48"/>
      <c r="F27" s="48"/>
      <c r="G27" s="49"/>
      <c r="H27" s="50"/>
    </row>
    <row r="28" spans="2:8" ht="16.5" thickTop="1" thickBot="1">
      <c r="B28" s="37"/>
      <c r="C28" s="28"/>
      <c r="D28" s="28"/>
      <c r="E28" s="28"/>
      <c r="F28" s="28"/>
      <c r="G28" s="38" t="s">
        <v>18</v>
      </c>
      <c r="H28" s="51">
        <f>SUM(G26:G27)</f>
        <v>0</v>
      </c>
    </row>
    <row r="29" spans="2:8" ht="15.75" thickBot="1">
      <c r="B29" s="85" t="s">
        <v>28</v>
      </c>
      <c r="C29" s="52"/>
      <c r="D29" s="52"/>
      <c r="E29" s="52"/>
      <c r="F29" s="52"/>
      <c r="G29" s="52"/>
      <c r="H29" s="53"/>
    </row>
    <row r="30" spans="2:8" ht="15.75" thickTop="1">
      <c r="B30" s="86" t="s">
        <v>29</v>
      </c>
      <c r="C30" s="54" t="s">
        <v>30</v>
      </c>
      <c r="D30" s="55"/>
      <c r="E30" s="54" t="s">
        <v>14</v>
      </c>
      <c r="F30" s="55"/>
      <c r="G30" s="56" t="s">
        <v>15</v>
      </c>
      <c r="H30" s="57"/>
    </row>
    <row r="31" spans="2:8" ht="23.25" customHeight="1">
      <c r="B31" s="87" t="str">
        <f>+J8</f>
        <v>CUADRILLA A-A UN OFICIAL  Y DOS AYUDANTES</v>
      </c>
      <c r="C31" s="58">
        <f>+K8</f>
        <v>23750.958333333336</v>
      </c>
      <c r="D31" s="59"/>
      <c r="E31" s="60">
        <v>7.5425527942356185E-2</v>
      </c>
      <c r="F31" s="61"/>
      <c r="G31" s="62">
        <f>E31*C31</f>
        <v>1791.4285714285711</v>
      </c>
      <c r="H31" s="63"/>
    </row>
    <row r="32" spans="2:8" ht="15.75" thickBot="1">
      <c r="B32" s="88"/>
      <c r="C32" s="89"/>
      <c r="D32" s="89"/>
      <c r="E32" s="89"/>
      <c r="F32" s="90"/>
      <c r="G32" s="89"/>
      <c r="H32" s="91"/>
    </row>
    <row r="33" spans="2:8" ht="16.5" thickTop="1" thickBot="1">
      <c r="B33" s="37"/>
      <c r="C33" s="28"/>
      <c r="D33" s="28"/>
      <c r="E33" s="28"/>
      <c r="F33" s="28"/>
      <c r="G33" s="38" t="s">
        <v>18</v>
      </c>
      <c r="H33" s="92">
        <f>SUM(G31:G32)</f>
        <v>1791.4285714285711</v>
      </c>
    </row>
    <row r="34" spans="2:8" ht="11.25" customHeight="1" thickBot="1">
      <c r="B34" s="37"/>
      <c r="C34" s="28"/>
      <c r="D34" s="28"/>
      <c r="E34" s="28"/>
      <c r="F34" s="28"/>
      <c r="G34" s="65"/>
      <c r="H34" s="29"/>
    </row>
    <row r="35" spans="2:8" ht="15.75" thickBot="1">
      <c r="B35" s="66"/>
      <c r="C35" s="67"/>
      <c r="D35" s="67"/>
      <c r="E35" s="68" t="s">
        <v>31</v>
      </c>
      <c r="F35" s="69"/>
      <c r="G35" s="69"/>
      <c r="H35" s="64">
        <f>H14+H23+H28+H33</f>
        <v>2699.9999999999995</v>
      </c>
    </row>
    <row r="37" spans="2:8" ht="15.75" thickBot="1"/>
    <row r="38" spans="2:8" ht="16.5" thickBot="1">
      <c r="B38" s="626" t="s">
        <v>7</v>
      </c>
      <c r="C38" s="627"/>
      <c r="D38" s="627"/>
      <c r="E38" s="627"/>
      <c r="F38" s="627"/>
      <c r="G38" s="627"/>
      <c r="H38" s="628"/>
    </row>
    <row r="39" spans="2:8" ht="15.75" thickBot="1">
      <c r="B39" s="21"/>
      <c r="C39" s="22"/>
      <c r="D39" s="22"/>
      <c r="E39" s="23"/>
      <c r="F39" s="23"/>
      <c r="G39" s="23"/>
      <c r="H39" s="24"/>
    </row>
    <row r="40" spans="2:8" ht="15.75" thickBot="1">
      <c r="B40" s="629" t="str">
        <f>+'PRESUPUESTO OFICIAL'!C6</f>
        <v>Demolicion de piso en concreto y retiro de escombros</v>
      </c>
      <c r="C40" s="630"/>
      <c r="D40" s="630"/>
      <c r="E40" s="630"/>
      <c r="F40" s="631"/>
      <c r="G40" s="25" t="s">
        <v>8</v>
      </c>
      <c r="H40" s="26">
        <f>+'PRESUPUESTO OFICIAL'!B6</f>
        <v>1.2</v>
      </c>
    </row>
    <row r="41" spans="2:8" ht="23.25" customHeight="1" thickBot="1">
      <c r="B41" s="632"/>
      <c r="C41" s="633"/>
      <c r="D41" s="633"/>
      <c r="E41" s="633"/>
      <c r="F41" s="634"/>
      <c r="G41" s="25" t="s">
        <v>9</v>
      </c>
      <c r="H41" s="70" t="str">
        <f>+'PRESUPUESTO OFICIAL'!D6</f>
        <v>M2</v>
      </c>
    </row>
    <row r="42" spans="2:8" ht="15.75" thickBot="1">
      <c r="B42" s="27" t="s">
        <v>10</v>
      </c>
      <c r="C42" s="28"/>
      <c r="D42" s="28"/>
      <c r="E42" s="28"/>
      <c r="F42" s="28"/>
      <c r="G42" s="28"/>
      <c r="H42" s="29"/>
    </row>
    <row r="43" spans="2:8" ht="15.75" thickBot="1">
      <c r="B43" s="71" t="s">
        <v>11</v>
      </c>
      <c r="C43" s="72"/>
      <c r="D43" s="73" t="s">
        <v>12</v>
      </c>
      <c r="E43" s="73" t="s">
        <v>13</v>
      </c>
      <c r="F43" s="73" t="s">
        <v>14</v>
      </c>
      <c r="G43" s="73" t="s">
        <v>15</v>
      </c>
      <c r="H43" s="74"/>
    </row>
    <row r="44" spans="2:8">
      <c r="B44" s="75" t="s">
        <v>16</v>
      </c>
      <c r="C44" s="76"/>
      <c r="D44" s="32" t="s">
        <v>17</v>
      </c>
      <c r="E44" s="77"/>
      <c r="F44" s="78"/>
      <c r="G44" s="77">
        <f>((H65+H55)*0.05)+84</f>
        <v>770.47619047619048</v>
      </c>
      <c r="H44" s="33"/>
    </row>
    <row r="45" spans="2:8">
      <c r="B45" s="129"/>
      <c r="C45" s="130"/>
      <c r="D45" s="131"/>
      <c r="E45" s="132"/>
      <c r="F45" s="133"/>
      <c r="G45" s="132"/>
      <c r="H45" s="29"/>
    </row>
    <row r="46" spans="2:8" ht="15.75" thickBot="1">
      <c r="B46" s="425"/>
      <c r="C46" s="427"/>
      <c r="D46" s="428"/>
      <c r="E46" s="429"/>
      <c r="F46" s="430"/>
      <c r="G46" s="429"/>
      <c r="H46" s="29"/>
    </row>
    <row r="47" spans="2:8" ht="15.75" thickBot="1">
      <c r="B47" s="37"/>
      <c r="C47" s="28"/>
      <c r="D47" s="28"/>
      <c r="E47" s="28"/>
      <c r="F47" s="28"/>
      <c r="G47" s="38" t="s">
        <v>18</v>
      </c>
      <c r="H47" s="92">
        <f>SUM(G44:G45)</f>
        <v>770.47619047619048</v>
      </c>
    </row>
    <row r="48" spans="2:8" ht="15.75" thickBot="1">
      <c r="B48" s="27" t="s">
        <v>19</v>
      </c>
      <c r="C48" s="28"/>
      <c r="D48" s="28"/>
      <c r="E48" s="28"/>
      <c r="F48" s="28"/>
      <c r="G48" s="28"/>
      <c r="H48" s="29"/>
    </row>
    <row r="49" spans="2:8">
      <c r="B49" s="30" t="s">
        <v>11</v>
      </c>
      <c r="C49" s="31"/>
      <c r="D49" s="32" t="s">
        <v>20</v>
      </c>
      <c r="E49" s="32" t="s">
        <v>21</v>
      </c>
      <c r="F49" s="32" t="s">
        <v>22</v>
      </c>
      <c r="G49" s="32" t="s">
        <v>15</v>
      </c>
      <c r="H49" s="33"/>
    </row>
    <row r="50" spans="2:8">
      <c r="B50" s="114"/>
      <c r="C50" s="130"/>
      <c r="D50" s="115"/>
      <c r="E50" s="132"/>
      <c r="F50" s="133"/>
      <c r="G50" s="132">
        <f>+F50*E50</f>
        <v>0</v>
      </c>
      <c r="H50" s="84"/>
    </row>
    <row r="51" spans="2:8">
      <c r="B51" s="114"/>
      <c r="C51" s="130"/>
      <c r="D51" s="115"/>
      <c r="E51" s="132"/>
      <c r="F51" s="133"/>
      <c r="G51" s="132">
        <f>+F51*E51</f>
        <v>0</v>
      </c>
      <c r="H51" s="84"/>
    </row>
    <row r="52" spans="2:8">
      <c r="B52" s="114"/>
      <c r="C52" s="130"/>
      <c r="D52" s="115"/>
      <c r="E52" s="132"/>
      <c r="F52" s="133"/>
      <c r="G52" s="132">
        <f t="shared" ref="G52:G53" si="1">+F52*E52</f>
        <v>0</v>
      </c>
      <c r="H52" s="84"/>
    </row>
    <row r="53" spans="2:8">
      <c r="B53" s="129"/>
      <c r="C53" s="130"/>
      <c r="D53" s="131"/>
      <c r="E53" s="132"/>
      <c r="F53" s="133"/>
      <c r="G53" s="132">
        <f t="shared" si="1"/>
        <v>0</v>
      </c>
      <c r="H53" s="84"/>
    </row>
    <row r="54" spans="2:8" ht="15.75" thickBot="1">
      <c r="B54" s="425"/>
      <c r="C54" s="117"/>
      <c r="D54" s="118"/>
      <c r="E54" s="426"/>
      <c r="F54" s="120"/>
      <c r="G54" s="150"/>
      <c r="H54" s="108"/>
    </row>
    <row r="55" spans="2:8" ht="15.75" thickBot="1">
      <c r="B55" s="37"/>
      <c r="C55" s="28"/>
      <c r="D55" s="28"/>
      <c r="E55" s="28"/>
      <c r="F55" s="28"/>
      <c r="G55" s="38" t="s">
        <v>18</v>
      </c>
      <c r="H55" s="109">
        <f>SUM(G50:G54)</f>
        <v>0</v>
      </c>
    </row>
    <row r="56" spans="2:8" ht="15.75" thickBot="1">
      <c r="B56" s="93" t="s">
        <v>23</v>
      </c>
      <c r="C56" s="67"/>
      <c r="D56" s="67"/>
      <c r="E56" s="67"/>
      <c r="F56" s="67"/>
      <c r="G56" s="67"/>
      <c r="H56" s="94"/>
    </row>
    <row r="57" spans="2:8">
      <c r="B57" s="99" t="s">
        <v>24</v>
      </c>
      <c r="C57" s="100"/>
      <c r="D57" s="101" t="s">
        <v>25</v>
      </c>
      <c r="E57" s="101" t="s">
        <v>26</v>
      </c>
      <c r="F57" s="101" t="s">
        <v>27</v>
      </c>
      <c r="G57" s="101" t="s">
        <v>15</v>
      </c>
      <c r="H57" s="84"/>
    </row>
    <row r="58" spans="2:8">
      <c r="B58" s="291"/>
      <c r="C58" s="295"/>
      <c r="D58" s="35"/>
      <c r="E58" s="44"/>
      <c r="F58" s="34"/>
      <c r="G58" s="45"/>
      <c r="H58" s="36"/>
    </row>
    <row r="59" spans="2:8" ht="15.75" thickBot="1">
      <c r="B59" s="46"/>
      <c r="C59" s="47"/>
      <c r="D59" s="48"/>
      <c r="E59" s="48"/>
      <c r="F59" s="48"/>
      <c r="G59" s="49"/>
      <c r="H59" s="50"/>
    </row>
    <row r="60" spans="2:8" ht="16.5" thickTop="1" thickBot="1">
      <c r="B60" s="37"/>
      <c r="C60" s="28"/>
      <c r="D60" s="28"/>
      <c r="E60" s="28"/>
      <c r="F60" s="28"/>
      <c r="G60" s="38" t="s">
        <v>18</v>
      </c>
      <c r="H60" s="51">
        <f>SUM(G58:G59)</f>
        <v>0</v>
      </c>
    </row>
    <row r="61" spans="2:8" ht="15.75" thickBot="1">
      <c r="B61" s="85" t="s">
        <v>28</v>
      </c>
      <c r="C61" s="52"/>
      <c r="D61" s="52"/>
      <c r="E61" s="52"/>
      <c r="F61" s="52"/>
      <c r="G61" s="52"/>
      <c r="H61" s="53"/>
    </row>
    <row r="62" spans="2:8" ht="15.75" thickTop="1">
      <c r="B62" s="86" t="s">
        <v>29</v>
      </c>
      <c r="C62" s="54" t="s">
        <v>30</v>
      </c>
      <c r="D62" s="55"/>
      <c r="E62" s="54" t="s">
        <v>14</v>
      </c>
      <c r="F62" s="55"/>
      <c r="G62" s="56" t="s">
        <v>15</v>
      </c>
      <c r="H62" s="57"/>
    </row>
    <row r="63" spans="2:8">
      <c r="B63" s="87" t="str">
        <f>+O8</f>
        <v>CUADRILLA B-B UN OFICIAL  Y TRES AYUDANTES</v>
      </c>
      <c r="C63" s="58">
        <f>+P8</f>
        <v>30000.958333333336</v>
      </c>
      <c r="D63" s="59"/>
      <c r="E63" s="60">
        <v>0.45763617471743456</v>
      </c>
      <c r="F63" s="61"/>
      <c r="G63" s="62">
        <f>+E63*C63</f>
        <v>13729.523809523809</v>
      </c>
      <c r="H63" s="63"/>
    </row>
    <row r="64" spans="2:8" ht="15.75" thickBot="1">
      <c r="B64" s="88"/>
      <c r="C64" s="89"/>
      <c r="D64" s="89"/>
      <c r="E64" s="89"/>
      <c r="F64" s="90"/>
      <c r="G64" s="89"/>
      <c r="H64" s="91"/>
    </row>
    <row r="65" spans="2:8" ht="16.5" thickTop="1" thickBot="1">
      <c r="B65" s="37"/>
      <c r="C65" s="28"/>
      <c r="D65" s="28"/>
      <c r="E65" s="28"/>
      <c r="F65" s="28"/>
      <c r="G65" s="38" t="s">
        <v>18</v>
      </c>
      <c r="H65" s="92">
        <f>SUM(G63:G64)</f>
        <v>13729.523809523809</v>
      </c>
    </row>
    <row r="66" spans="2:8" ht="15.75" thickBot="1">
      <c r="B66" s="37"/>
      <c r="C66" s="28"/>
      <c r="D66" s="28"/>
      <c r="E66" s="28"/>
      <c r="F66" s="28"/>
      <c r="G66" s="65"/>
      <c r="H66" s="29"/>
    </row>
    <row r="67" spans="2:8" ht="15.75" thickBot="1">
      <c r="B67" s="66"/>
      <c r="C67" s="67"/>
      <c r="D67" s="67"/>
      <c r="E67" s="68" t="s">
        <v>31</v>
      </c>
      <c r="F67" s="69"/>
      <c r="G67" s="69"/>
      <c r="H67" s="64">
        <f>H47+H55+H60+H65</f>
        <v>14500</v>
      </c>
    </row>
    <row r="70" spans="2:8" ht="16.5" hidden="1" thickBot="1">
      <c r="B70" s="641" t="s">
        <v>7</v>
      </c>
      <c r="C70" s="642"/>
      <c r="D70" s="642"/>
      <c r="E70" s="642"/>
      <c r="F70" s="642"/>
      <c r="G70" s="642"/>
      <c r="H70" s="643"/>
    </row>
    <row r="71" spans="2:8" ht="15.75" hidden="1" thickBot="1">
      <c r="B71" s="21"/>
      <c r="C71" s="22"/>
      <c r="D71" s="22"/>
      <c r="E71" s="23"/>
      <c r="F71" s="23"/>
      <c r="G71" s="23"/>
      <c r="H71" s="24"/>
    </row>
    <row r="72" spans="2:8" ht="15.75" hidden="1" thickBot="1">
      <c r="B72" s="629" t="e">
        <f>+'PRESUPUESTO OFICIAL'!#REF!</f>
        <v>#REF!</v>
      </c>
      <c r="C72" s="630"/>
      <c r="D72" s="630"/>
      <c r="E72" s="630"/>
      <c r="F72" s="631"/>
      <c r="G72" s="25" t="s">
        <v>8</v>
      </c>
      <c r="H72" s="26" t="e">
        <f>+'PRESUPUESTO OFICIAL'!#REF!</f>
        <v>#REF!</v>
      </c>
    </row>
    <row r="73" spans="2:8" ht="15.75" hidden="1" thickBot="1">
      <c r="B73" s="632"/>
      <c r="C73" s="633"/>
      <c r="D73" s="633"/>
      <c r="E73" s="633"/>
      <c r="F73" s="634"/>
      <c r="G73" s="25" t="s">
        <v>9</v>
      </c>
      <c r="H73" s="70" t="e">
        <f>+'PRESUPUESTO OFICIAL'!#REF!</f>
        <v>#REF!</v>
      </c>
    </row>
    <row r="74" spans="2:8" ht="15.75" hidden="1" thickBot="1">
      <c r="B74" s="27" t="s">
        <v>10</v>
      </c>
      <c r="C74" s="28"/>
      <c r="D74" s="28"/>
      <c r="E74" s="28"/>
      <c r="F74" s="28"/>
      <c r="G74" s="28"/>
      <c r="H74" s="29"/>
    </row>
    <row r="75" spans="2:8" ht="15.75" hidden="1" thickBot="1">
      <c r="B75" s="71" t="s">
        <v>11</v>
      </c>
      <c r="C75" s="72"/>
      <c r="D75" s="73" t="s">
        <v>12</v>
      </c>
      <c r="E75" s="73" t="s">
        <v>13</v>
      </c>
      <c r="F75" s="73" t="s">
        <v>14</v>
      </c>
      <c r="G75" s="73" t="s">
        <v>15</v>
      </c>
      <c r="H75" s="74"/>
    </row>
    <row r="76" spans="2:8" hidden="1">
      <c r="B76" s="75" t="s">
        <v>16</v>
      </c>
      <c r="C76" s="76"/>
      <c r="D76" s="32" t="s">
        <v>17</v>
      </c>
      <c r="E76" s="77"/>
      <c r="F76" s="78"/>
      <c r="G76" s="77">
        <f>((H98+H88)*0.05)+84</f>
        <v>785.00958333333347</v>
      </c>
      <c r="H76" s="33"/>
    </row>
    <row r="77" spans="2:8" hidden="1">
      <c r="B77" s="114" t="s">
        <v>77</v>
      </c>
      <c r="C77" s="130"/>
      <c r="D77" s="131" t="s">
        <v>69</v>
      </c>
      <c r="E77" s="132">
        <v>17500</v>
      </c>
      <c r="F77" s="133">
        <v>0.05</v>
      </c>
      <c r="G77" s="132">
        <v>5666.9011286089999</v>
      </c>
      <c r="H77" s="29"/>
    </row>
    <row r="78" spans="2:8" hidden="1">
      <c r="B78" s="129"/>
      <c r="C78" s="130"/>
      <c r="D78" s="131"/>
      <c r="E78" s="132"/>
      <c r="F78" s="133"/>
      <c r="G78" s="132">
        <f>+F77*E77</f>
        <v>875</v>
      </c>
      <c r="H78" s="29"/>
    </row>
    <row r="79" spans="2:8" ht="15.75" hidden="1" thickBot="1">
      <c r="B79" s="103"/>
      <c r="C79" s="104"/>
      <c r="D79" s="65"/>
      <c r="E79" s="105"/>
      <c r="F79" s="106"/>
      <c r="G79" s="105"/>
      <c r="H79" s="29"/>
    </row>
    <row r="80" spans="2:8" ht="15.75" hidden="1" thickBot="1">
      <c r="B80" s="37"/>
      <c r="C80" s="28"/>
      <c r="D80" s="28"/>
      <c r="E80" s="28"/>
      <c r="F80" s="28"/>
      <c r="G80" s="38" t="s">
        <v>18</v>
      </c>
      <c r="H80" s="92">
        <f>SUM(G76:G78)</f>
        <v>7326.9107119423334</v>
      </c>
    </row>
    <row r="81" spans="2:8" ht="15.75" hidden="1" thickBot="1">
      <c r="B81" s="27" t="s">
        <v>19</v>
      </c>
      <c r="C81" s="28"/>
      <c r="D81" s="28"/>
      <c r="E81" s="28"/>
      <c r="F81" s="28"/>
      <c r="G81" s="28"/>
      <c r="H81" s="29"/>
    </row>
    <row r="82" spans="2:8" hidden="1">
      <c r="B82" s="30" t="s">
        <v>11</v>
      </c>
      <c r="C82" s="31"/>
      <c r="D82" s="32" t="s">
        <v>20</v>
      </c>
      <c r="E82" s="32" t="s">
        <v>21</v>
      </c>
      <c r="F82" s="32" t="s">
        <v>22</v>
      </c>
      <c r="G82" s="32" t="s">
        <v>15</v>
      </c>
      <c r="H82" s="33"/>
    </row>
    <row r="83" spans="2:8" hidden="1">
      <c r="B83" s="129"/>
      <c r="C83" s="130"/>
      <c r="D83" s="131"/>
      <c r="E83" s="132"/>
      <c r="F83" s="133"/>
      <c r="G83" s="132"/>
      <c r="H83" s="84"/>
    </row>
    <row r="84" spans="2:8" hidden="1">
      <c r="B84" s="114" t="s">
        <v>79</v>
      </c>
      <c r="C84" s="130"/>
      <c r="D84" s="131" t="s">
        <v>63</v>
      </c>
      <c r="E84" s="132">
        <v>25600</v>
      </c>
      <c r="F84" s="133">
        <v>0.15</v>
      </c>
      <c r="G84" s="132">
        <f t="shared" ref="G84:G86" si="2">+F84*E84</f>
        <v>3840</v>
      </c>
      <c r="H84" s="84"/>
    </row>
    <row r="85" spans="2:8" hidden="1">
      <c r="B85" s="114" t="s">
        <v>78</v>
      </c>
      <c r="C85" s="130"/>
      <c r="D85" s="115" t="s">
        <v>33</v>
      </c>
      <c r="E85" s="132">
        <v>35800</v>
      </c>
      <c r="F85" s="133">
        <v>0.1</v>
      </c>
      <c r="G85" s="132">
        <f t="shared" si="2"/>
        <v>3580</v>
      </c>
      <c r="H85" s="84"/>
    </row>
    <row r="86" spans="2:8" hidden="1">
      <c r="B86" s="114" t="s">
        <v>76</v>
      </c>
      <c r="D86" s="115" t="s">
        <v>63</v>
      </c>
      <c r="E86" s="132">
        <v>18500</v>
      </c>
      <c r="F86" s="133">
        <v>0.1</v>
      </c>
      <c r="G86" s="132">
        <f t="shared" si="2"/>
        <v>1850</v>
      </c>
      <c r="H86" s="84"/>
    </row>
    <row r="87" spans="2:8" ht="15.75" hidden="1" thickBot="1">
      <c r="B87" s="111"/>
      <c r="C87" s="81"/>
      <c r="D87" s="82"/>
      <c r="E87" s="112"/>
      <c r="F87" s="83"/>
      <c r="G87" s="132"/>
      <c r="H87" s="108"/>
    </row>
    <row r="88" spans="2:8" ht="15.75" hidden="1" thickBot="1">
      <c r="B88" s="37"/>
      <c r="C88" s="28"/>
      <c r="D88" s="28"/>
      <c r="E88" s="28"/>
      <c r="F88" s="28"/>
      <c r="G88" s="38" t="s">
        <v>18</v>
      </c>
      <c r="H88" s="109">
        <f>SUM(G83:G87)</f>
        <v>9270</v>
      </c>
    </row>
    <row r="89" spans="2:8" ht="15.75" hidden="1" thickBot="1">
      <c r="B89" s="93" t="s">
        <v>23</v>
      </c>
      <c r="C89" s="67"/>
      <c r="D89" s="67"/>
      <c r="E89" s="67"/>
      <c r="F89" s="67"/>
      <c r="G89" s="67"/>
      <c r="H89" s="94"/>
    </row>
    <row r="90" spans="2:8" hidden="1">
      <c r="B90" s="99" t="s">
        <v>24</v>
      </c>
      <c r="C90" s="100"/>
      <c r="D90" s="101" t="s">
        <v>25</v>
      </c>
      <c r="E90" s="101" t="s">
        <v>26</v>
      </c>
      <c r="F90" s="101" t="s">
        <v>27</v>
      </c>
      <c r="G90" s="101" t="s">
        <v>15</v>
      </c>
      <c r="H90" s="84"/>
    </row>
    <row r="91" spans="2:8" hidden="1">
      <c r="B91" s="291"/>
      <c r="C91" s="295"/>
      <c r="D91" s="35"/>
      <c r="E91" s="44"/>
      <c r="F91" s="34"/>
      <c r="G91" s="45"/>
      <c r="H91" s="36"/>
    </row>
    <row r="92" spans="2:8" ht="15.75" hidden="1" thickBot="1">
      <c r="B92" s="46"/>
      <c r="C92" s="47"/>
      <c r="D92" s="48"/>
      <c r="E92" s="48"/>
      <c r="F92" s="48"/>
      <c r="G92" s="49"/>
      <c r="H92" s="50"/>
    </row>
    <row r="93" spans="2:8" ht="16.5" hidden="1" thickTop="1" thickBot="1">
      <c r="B93" s="37"/>
      <c r="C93" s="28"/>
      <c r="D93" s="28"/>
      <c r="E93" s="28"/>
      <c r="F93" s="28"/>
      <c r="G93" s="38" t="s">
        <v>18</v>
      </c>
      <c r="H93" s="51">
        <f>SUM(G91:G92)</f>
        <v>0</v>
      </c>
    </row>
    <row r="94" spans="2:8" ht="15.75" hidden="1" thickBot="1">
      <c r="B94" s="85" t="s">
        <v>28</v>
      </c>
      <c r="C94" s="52"/>
      <c r="D94" s="52"/>
      <c r="E94" s="52"/>
      <c r="F94" s="52"/>
      <c r="G94" s="52"/>
      <c r="H94" s="53"/>
    </row>
    <row r="95" spans="2:8" ht="15.75" hidden="1" thickTop="1">
      <c r="B95" s="86" t="s">
        <v>29</v>
      </c>
      <c r="C95" s="54" t="s">
        <v>30</v>
      </c>
      <c r="D95" s="55"/>
      <c r="E95" s="54" t="s">
        <v>14</v>
      </c>
      <c r="F95" s="55"/>
      <c r="G95" s="56" t="s">
        <v>15</v>
      </c>
      <c r="H95" s="57"/>
    </row>
    <row r="96" spans="2:8" hidden="1">
      <c r="B96" s="87" t="str">
        <f>+J8</f>
        <v>CUADRILLA A-A UN OFICIAL  Y DOS AYUDANTES</v>
      </c>
      <c r="C96" s="58">
        <f>+K8</f>
        <v>23750.958333333336</v>
      </c>
      <c r="D96" s="59"/>
      <c r="E96" s="60">
        <v>0.2</v>
      </c>
      <c r="F96" s="61"/>
      <c r="G96" s="62">
        <f>E96*C96</f>
        <v>4750.1916666666675</v>
      </c>
      <c r="H96" s="63"/>
    </row>
    <row r="97" spans="2:15" ht="15.75" hidden="1" thickBot="1">
      <c r="B97" s="88"/>
      <c r="C97" s="89"/>
      <c r="D97" s="89"/>
      <c r="E97" s="89"/>
      <c r="F97" s="90"/>
      <c r="G97" s="89"/>
      <c r="H97" s="91"/>
    </row>
    <row r="98" spans="2:15" ht="16.5" hidden="1" thickTop="1" thickBot="1">
      <c r="B98" s="37"/>
      <c r="C98" s="28"/>
      <c r="D98" s="28"/>
      <c r="E98" s="28"/>
      <c r="F98" s="28"/>
      <c r="G98" s="38" t="s">
        <v>18</v>
      </c>
      <c r="H98" s="92">
        <f>SUM(G96:G97)</f>
        <v>4750.1916666666675</v>
      </c>
    </row>
    <row r="99" spans="2:15" ht="15.75" hidden="1" thickBot="1">
      <c r="B99" s="37"/>
      <c r="C99" s="28"/>
      <c r="D99" s="28"/>
      <c r="E99" s="28"/>
      <c r="F99" s="28"/>
      <c r="G99" s="65"/>
      <c r="H99" s="29"/>
    </row>
    <row r="100" spans="2:15" ht="15.75" hidden="1" thickBot="1">
      <c r="B100" s="66"/>
      <c r="C100" s="67"/>
      <c r="D100" s="67"/>
      <c r="E100" s="68" t="s">
        <v>31</v>
      </c>
      <c r="F100" s="69"/>
      <c r="G100" s="69"/>
      <c r="H100" s="64">
        <f>H80+H88+H93+H98</f>
        <v>21347.102378609001</v>
      </c>
    </row>
    <row r="102" spans="2:15" ht="15.75" thickBot="1"/>
    <row r="103" spans="2:15" ht="16.5" thickBot="1">
      <c r="B103" s="626" t="s">
        <v>7</v>
      </c>
      <c r="C103" s="627"/>
      <c r="D103" s="627"/>
      <c r="E103" s="627"/>
      <c r="F103" s="627"/>
      <c r="G103" s="627"/>
      <c r="H103" s="628"/>
    </row>
    <row r="104" spans="2:15" ht="15.75" thickBot="1">
      <c r="B104" s="21"/>
      <c r="C104" s="22"/>
      <c r="D104" s="22"/>
      <c r="E104" s="23"/>
      <c r="F104" s="23"/>
      <c r="G104" s="23"/>
      <c r="H104" s="24"/>
    </row>
    <row r="105" spans="2:15" ht="15.75" thickBot="1">
      <c r="B105" s="629" t="str">
        <f>+'PRESUPUESTO OFICIAL'!C7</f>
        <v>Excavacion material comun</v>
      </c>
      <c r="C105" s="630"/>
      <c r="D105" s="630"/>
      <c r="E105" s="630"/>
      <c r="F105" s="631"/>
      <c r="G105" s="25" t="s">
        <v>8</v>
      </c>
      <c r="H105" s="26">
        <f>+'PRESUPUESTO OFICIAL'!B7</f>
        <v>1.3</v>
      </c>
    </row>
    <row r="106" spans="2:15" ht="15.75" thickBot="1">
      <c r="B106" s="632"/>
      <c r="C106" s="633"/>
      <c r="D106" s="633"/>
      <c r="E106" s="633"/>
      <c r="F106" s="634"/>
      <c r="G106" s="25" t="s">
        <v>9</v>
      </c>
      <c r="H106" s="70" t="str">
        <f>+'PRESUPUESTO OFICIAL'!D7</f>
        <v>M3</v>
      </c>
    </row>
    <row r="107" spans="2:15" ht="15.75" thickBot="1">
      <c r="B107" s="27" t="s">
        <v>10</v>
      </c>
      <c r="C107" s="28"/>
      <c r="D107" s="28"/>
      <c r="E107" s="28"/>
      <c r="F107" s="28"/>
      <c r="G107" s="28"/>
      <c r="H107" s="29"/>
    </row>
    <row r="108" spans="2:15" ht="15.75" thickBot="1">
      <c r="B108" s="71" t="s">
        <v>11</v>
      </c>
      <c r="C108" s="72"/>
      <c r="D108" s="73" t="s">
        <v>12</v>
      </c>
      <c r="E108" s="73" t="s">
        <v>13</v>
      </c>
      <c r="F108" s="73" t="s">
        <v>14</v>
      </c>
      <c r="G108" s="73" t="s">
        <v>15</v>
      </c>
      <c r="H108" s="74"/>
    </row>
    <row r="109" spans="2:15">
      <c r="B109" s="75" t="s">
        <v>16</v>
      </c>
      <c r="C109" s="76"/>
      <c r="D109" s="32" t="s">
        <v>17</v>
      </c>
      <c r="E109" s="77"/>
      <c r="F109" s="78"/>
      <c r="G109" s="77">
        <f>((H130+H120)*0.05)+84</f>
        <v>1632.3809523809525</v>
      </c>
      <c r="H109" s="33"/>
    </row>
    <row r="110" spans="2:15">
      <c r="B110" s="114"/>
      <c r="C110" s="130"/>
      <c r="D110" s="115"/>
      <c r="E110" s="132"/>
      <c r="F110" s="133"/>
      <c r="G110" s="132">
        <f>+E110*F110</f>
        <v>0</v>
      </c>
      <c r="H110" s="29"/>
      <c r="J110" s="403"/>
      <c r="K110" s="412"/>
      <c r="L110" s="272"/>
      <c r="M110" s="413"/>
      <c r="N110" s="414"/>
      <c r="O110" s="413"/>
    </row>
    <row r="111" spans="2:15" ht="15.75" thickBot="1">
      <c r="B111" s="425"/>
      <c r="C111" s="427"/>
      <c r="D111" s="428"/>
      <c r="E111" s="429"/>
      <c r="F111" s="430"/>
      <c r="G111" s="429"/>
      <c r="H111" s="29"/>
    </row>
    <row r="112" spans="2:15" ht="15.75" thickBot="1">
      <c r="B112" s="37"/>
      <c r="C112" s="28"/>
      <c r="D112" s="28"/>
      <c r="E112" s="28"/>
      <c r="F112" s="28"/>
      <c r="G112" s="38" t="s">
        <v>18</v>
      </c>
      <c r="H112" s="92">
        <f>SUM(G109:G110)</f>
        <v>1632.3809523809525</v>
      </c>
    </row>
    <row r="113" spans="2:8" ht="15.75" thickBot="1">
      <c r="B113" s="27" t="s">
        <v>19</v>
      </c>
      <c r="C113" s="28"/>
      <c r="D113" s="28"/>
      <c r="E113" s="28"/>
      <c r="F113" s="28"/>
      <c r="G113" s="28"/>
      <c r="H113" s="29"/>
    </row>
    <row r="114" spans="2:8">
      <c r="B114" s="30" t="s">
        <v>11</v>
      </c>
      <c r="C114" s="31"/>
      <c r="D114" s="32" t="s">
        <v>20</v>
      </c>
      <c r="E114" s="32" t="s">
        <v>21</v>
      </c>
      <c r="F114" s="32" t="s">
        <v>22</v>
      </c>
      <c r="G114" s="32" t="s">
        <v>15</v>
      </c>
      <c r="H114" s="33"/>
    </row>
    <row r="115" spans="2:8">
      <c r="B115" s="129"/>
      <c r="C115" s="130"/>
      <c r="D115" s="131"/>
      <c r="E115" s="132"/>
      <c r="F115" s="133"/>
      <c r="G115" s="132"/>
      <c r="H115" s="84"/>
    </row>
    <row r="116" spans="2:8">
      <c r="B116" s="114"/>
      <c r="C116" s="130"/>
      <c r="D116" s="131"/>
      <c r="E116" s="132"/>
      <c r="F116" s="133"/>
      <c r="G116" s="132"/>
      <c r="H116" s="84"/>
    </row>
    <row r="117" spans="2:8">
      <c r="B117" s="114"/>
      <c r="C117" s="130"/>
      <c r="D117" s="115"/>
      <c r="E117" s="132"/>
      <c r="F117" s="133"/>
      <c r="G117" s="132"/>
      <c r="H117" s="84"/>
    </row>
    <row r="118" spans="2:8">
      <c r="B118" s="114"/>
      <c r="D118" s="115"/>
      <c r="E118" s="132"/>
      <c r="F118" s="133"/>
      <c r="G118" s="132"/>
      <c r="H118" s="84"/>
    </row>
    <row r="119" spans="2:8" ht="15.75" thickBot="1">
      <c r="B119" s="425"/>
      <c r="C119" s="117"/>
      <c r="D119" s="118"/>
      <c r="E119" s="426"/>
      <c r="F119" s="120"/>
      <c r="G119" s="150"/>
      <c r="H119" s="108"/>
    </row>
    <row r="120" spans="2:8" ht="15.75" thickBot="1">
      <c r="B120" s="37"/>
      <c r="C120" s="28"/>
      <c r="D120" s="28"/>
      <c r="E120" s="28"/>
      <c r="F120" s="28"/>
      <c r="G120" s="38" t="s">
        <v>18</v>
      </c>
      <c r="H120" s="109">
        <f>SUM(G115:G119)</f>
        <v>0</v>
      </c>
    </row>
    <row r="121" spans="2:8" ht="15.75" thickBot="1">
      <c r="B121" s="93" t="s">
        <v>23</v>
      </c>
      <c r="C121" s="67"/>
      <c r="D121" s="67"/>
      <c r="E121" s="67"/>
      <c r="F121" s="67"/>
      <c r="G121" s="67"/>
      <c r="H121" s="94"/>
    </row>
    <row r="122" spans="2:8">
      <c r="B122" s="99" t="s">
        <v>24</v>
      </c>
      <c r="C122" s="100"/>
      <c r="D122" s="101" t="s">
        <v>25</v>
      </c>
      <c r="E122" s="101" t="s">
        <v>26</v>
      </c>
      <c r="F122" s="101" t="s">
        <v>27</v>
      </c>
      <c r="G122" s="101" t="s">
        <v>15</v>
      </c>
      <c r="H122" s="84"/>
    </row>
    <row r="123" spans="2:8">
      <c r="B123" s="291"/>
      <c r="C123" s="295"/>
      <c r="D123" s="35"/>
      <c r="E123" s="44"/>
      <c r="F123" s="34"/>
      <c r="G123" s="45"/>
      <c r="H123" s="36"/>
    </row>
    <row r="124" spans="2:8" ht="15.75" thickBot="1">
      <c r="B124" s="46"/>
      <c r="C124" s="47"/>
      <c r="D124" s="48"/>
      <c r="E124" s="48"/>
      <c r="F124" s="48"/>
      <c r="G124" s="49"/>
      <c r="H124" s="50"/>
    </row>
    <row r="125" spans="2:8" ht="16.5" thickTop="1" thickBot="1">
      <c r="B125" s="37"/>
      <c r="C125" s="28"/>
      <c r="D125" s="28"/>
      <c r="E125" s="28"/>
      <c r="F125" s="28"/>
      <c r="G125" s="38" t="s">
        <v>18</v>
      </c>
      <c r="H125" s="51">
        <f>SUM(G123:G124)</f>
        <v>0</v>
      </c>
    </row>
    <row r="126" spans="2:8" ht="15.75" thickBot="1">
      <c r="B126" s="85" t="s">
        <v>28</v>
      </c>
      <c r="C126" s="52"/>
      <c r="D126" s="52"/>
      <c r="E126" s="52"/>
      <c r="F126" s="52"/>
      <c r="G126" s="52"/>
      <c r="H126" s="53"/>
    </row>
    <row r="127" spans="2:8" ht="15.75" thickTop="1">
      <c r="B127" s="86" t="s">
        <v>29</v>
      </c>
      <c r="C127" s="54" t="s">
        <v>30</v>
      </c>
      <c r="D127" s="55"/>
      <c r="E127" s="54" t="s">
        <v>14</v>
      </c>
      <c r="F127" s="55"/>
      <c r="G127" s="56" t="s">
        <v>15</v>
      </c>
      <c r="H127" s="57"/>
    </row>
    <row r="128" spans="2:8">
      <c r="B128" s="87" t="str">
        <f>+J8</f>
        <v>CUADRILLA A-A UN OFICIAL  Y DOS AYUDANTES</v>
      </c>
      <c r="C128" s="58">
        <f>+K8</f>
        <v>23750.958333333336</v>
      </c>
      <c r="D128" s="59"/>
      <c r="E128" s="60">
        <v>1.3038471379976897</v>
      </c>
      <c r="F128" s="61"/>
      <c r="G128" s="62">
        <f>E128*C128</f>
        <v>30967.61904761905</v>
      </c>
      <c r="H128" s="63"/>
    </row>
    <row r="129" spans="2:8" ht="15.75" thickBot="1">
      <c r="B129" s="88"/>
      <c r="C129" s="89"/>
      <c r="D129" s="89"/>
      <c r="E129" s="89"/>
      <c r="F129" s="90"/>
      <c r="G129" s="89"/>
      <c r="H129" s="91"/>
    </row>
    <row r="130" spans="2:8" ht="16.5" thickTop="1" thickBot="1">
      <c r="B130" s="37"/>
      <c r="C130" s="28"/>
      <c r="D130" s="28"/>
      <c r="E130" s="28"/>
      <c r="F130" s="28"/>
      <c r="G130" s="38" t="s">
        <v>18</v>
      </c>
      <c r="H130" s="92">
        <f>SUM(G128:G129)</f>
        <v>30967.61904761905</v>
      </c>
    </row>
    <row r="131" spans="2:8" ht="15.75" thickBot="1">
      <c r="B131" s="37"/>
      <c r="C131" s="28"/>
      <c r="D131" s="28"/>
      <c r="E131" s="28"/>
      <c r="F131" s="28"/>
      <c r="G131" s="65"/>
      <c r="H131" s="29"/>
    </row>
    <row r="132" spans="2:8" ht="15.75" thickBot="1">
      <c r="B132" s="66"/>
      <c r="C132" s="67"/>
      <c r="D132" s="67"/>
      <c r="E132" s="68" t="s">
        <v>31</v>
      </c>
      <c r="F132" s="69"/>
      <c r="G132" s="69"/>
      <c r="H132" s="64">
        <f>H112+H120+H125+H130</f>
        <v>32600.000000000004</v>
      </c>
    </row>
    <row r="134" spans="2:8" ht="15.75" thickBot="1"/>
    <row r="135" spans="2:8" ht="20.25" customHeight="1" thickBot="1">
      <c r="B135" s="638" t="s">
        <v>7</v>
      </c>
      <c r="C135" s="639"/>
      <c r="D135" s="639"/>
      <c r="E135" s="639"/>
      <c r="F135" s="639"/>
      <c r="G135" s="639"/>
      <c r="H135" s="640"/>
    </row>
    <row r="136" spans="2:8" ht="16.5" thickBot="1">
      <c r="B136" s="134"/>
      <c r="C136" s="135"/>
      <c r="D136" s="135"/>
      <c r="E136" s="135"/>
      <c r="F136" s="135"/>
      <c r="G136" s="135"/>
      <c r="H136" s="136"/>
    </row>
    <row r="137" spans="2:8" ht="21.75" customHeight="1" thickBot="1">
      <c r="B137" s="635" t="str">
        <f>+'PRESUPUESTO OFICIAL'!C8</f>
        <v xml:space="preserve">Construccion de meson en concreto para la cocina </v>
      </c>
      <c r="C137" s="636"/>
      <c r="D137" s="636"/>
      <c r="E137" s="636"/>
      <c r="F137" s="637"/>
      <c r="G137" s="137" t="s">
        <v>8</v>
      </c>
      <c r="H137" s="203">
        <f>+'PRESUPUESTO OFICIAL'!B8</f>
        <v>1.4</v>
      </c>
    </row>
    <row r="138" spans="2:8" ht="15.75" thickBot="1">
      <c r="B138" s="139"/>
      <c r="C138" s="140"/>
      <c r="D138" s="140"/>
      <c r="E138" s="140"/>
      <c r="F138" s="141"/>
      <c r="G138" s="137" t="s">
        <v>9</v>
      </c>
      <c r="H138" s="138" t="str">
        <f>+'PRESUPUESTO OFICIAL'!D8</f>
        <v>ML</v>
      </c>
    </row>
    <row r="139" spans="2:8" ht="15.75" thickBot="1">
      <c r="B139" s="177" t="s">
        <v>10</v>
      </c>
      <c r="C139" s="178"/>
      <c r="D139" s="178"/>
      <c r="E139" s="178"/>
      <c r="F139" s="178"/>
      <c r="G139" s="178"/>
      <c r="H139" s="179"/>
    </row>
    <row r="140" spans="2:8">
      <c r="B140" s="142" t="s">
        <v>11</v>
      </c>
      <c r="C140" s="143"/>
      <c r="D140" s="144" t="s">
        <v>12</v>
      </c>
      <c r="E140" s="144" t="s">
        <v>13</v>
      </c>
      <c r="F140" s="144" t="s">
        <v>14</v>
      </c>
      <c r="G140" s="144" t="s">
        <v>15</v>
      </c>
      <c r="H140" s="145"/>
    </row>
    <row r="141" spans="2:8">
      <c r="B141" s="129" t="s">
        <v>16</v>
      </c>
      <c r="C141" s="130"/>
      <c r="D141" s="131" t="str">
        <f>VLOOKUP(B141,'[1]INSUMOS 2022'!$C$2:$E$4842,2,FALSE)</f>
        <v>%</v>
      </c>
      <c r="E141" s="132"/>
      <c r="F141" s="133"/>
      <c r="G141" s="132">
        <f>(H162+H152)*0.05</f>
        <v>2564.2857142857142</v>
      </c>
      <c r="H141" s="146"/>
    </row>
    <row r="142" spans="2:8" ht="15.75" thickBot="1">
      <c r="B142" s="425" t="s">
        <v>108</v>
      </c>
      <c r="C142" s="427"/>
      <c r="D142" s="428" t="s">
        <v>93</v>
      </c>
      <c r="E142" s="429">
        <v>35000</v>
      </c>
      <c r="F142" s="430">
        <v>0.05</v>
      </c>
      <c r="G142" s="429">
        <f>+F142*E142</f>
        <v>1750</v>
      </c>
      <c r="H142" s="184"/>
    </row>
    <row r="143" spans="2:8" ht="15.75" thickBot="1">
      <c r="B143" s="147"/>
      <c r="C143" s="148"/>
      <c r="D143" s="149"/>
      <c r="E143" s="150"/>
      <c r="F143" s="151"/>
      <c r="G143" s="150"/>
      <c r="H143" s="152"/>
    </row>
    <row r="144" spans="2:8" ht="15.75" thickBot="1">
      <c r="B144" s="180"/>
      <c r="C144" s="178"/>
      <c r="D144" s="178"/>
      <c r="E144" s="178"/>
      <c r="F144" s="178"/>
      <c r="G144" s="181" t="s">
        <v>18</v>
      </c>
      <c r="H144" s="153">
        <f>SUM(G141:G143)</f>
        <v>4314.2857142857138</v>
      </c>
    </row>
    <row r="145" spans="2:15" ht="15.75" thickBot="1">
      <c r="B145" s="177" t="s">
        <v>19</v>
      </c>
      <c r="C145" s="178"/>
      <c r="D145" s="178"/>
      <c r="E145" s="178"/>
      <c r="F145" s="178"/>
      <c r="G145" s="178"/>
      <c r="H145" s="179"/>
    </row>
    <row r="146" spans="2:15">
      <c r="B146" s="142" t="s">
        <v>11</v>
      </c>
      <c r="C146" s="143"/>
      <c r="D146" s="144" t="s">
        <v>20</v>
      </c>
      <c r="E146" s="144" t="s">
        <v>21</v>
      </c>
      <c r="F146" s="144" t="s">
        <v>22</v>
      </c>
      <c r="G146" s="144" t="s">
        <v>15</v>
      </c>
      <c r="H146" s="145"/>
    </row>
    <row r="147" spans="2:15">
      <c r="B147" s="279" t="s">
        <v>111</v>
      </c>
      <c r="C147" s="204"/>
      <c r="D147" s="281" t="s">
        <v>126</v>
      </c>
      <c r="E147" s="169">
        <v>35000</v>
      </c>
      <c r="F147" s="205">
        <v>0.52500000000000002</v>
      </c>
      <c r="G147" s="169">
        <f>E147*F147</f>
        <v>18375</v>
      </c>
      <c r="H147" s="207"/>
      <c r="J147" s="477"/>
      <c r="K147" s="204"/>
      <c r="L147" s="281"/>
      <c r="M147" s="169"/>
      <c r="N147" s="205"/>
      <c r="O147" s="169"/>
    </row>
    <row r="148" spans="2:15">
      <c r="B148" s="279" t="s">
        <v>112</v>
      </c>
      <c r="C148" s="204"/>
      <c r="D148" s="281" t="s">
        <v>105</v>
      </c>
      <c r="E148" s="169">
        <v>120000</v>
      </c>
      <c r="F148" s="205">
        <v>4.4999999999999998E-2</v>
      </c>
      <c r="G148" s="169">
        <f>E148*F148</f>
        <v>5400</v>
      </c>
      <c r="H148" s="283"/>
      <c r="J148" s="477"/>
      <c r="K148" s="204"/>
      <c r="L148" s="281"/>
      <c r="M148" s="169"/>
      <c r="N148" s="205"/>
      <c r="O148" s="169"/>
    </row>
    <row r="149" spans="2:15">
      <c r="B149" s="279" t="s">
        <v>109</v>
      </c>
      <c r="C149" s="204"/>
      <c r="D149" s="398" t="s">
        <v>105</v>
      </c>
      <c r="E149" s="169">
        <v>170000</v>
      </c>
      <c r="F149" s="205">
        <v>6.7000000000000004E-2</v>
      </c>
      <c r="G149" s="169">
        <f>E149*F149</f>
        <v>11390</v>
      </c>
      <c r="H149" s="283"/>
      <c r="J149" s="477"/>
      <c r="K149" s="204"/>
      <c r="L149" s="398"/>
      <c r="M149" s="169"/>
      <c r="N149" s="205"/>
      <c r="O149" s="169"/>
    </row>
    <row r="150" spans="2:15">
      <c r="B150" s="279" t="s">
        <v>125</v>
      </c>
      <c r="C150" s="204"/>
      <c r="D150" s="281" t="s">
        <v>127</v>
      </c>
      <c r="E150" s="169">
        <v>100</v>
      </c>
      <c r="F150" s="205">
        <v>12</v>
      </c>
      <c r="G150" s="169">
        <f>E150*F150</f>
        <v>1200</v>
      </c>
      <c r="H150" s="283"/>
      <c r="J150" s="477"/>
      <c r="K150" s="204"/>
      <c r="L150" s="281"/>
      <c r="M150" s="169"/>
      <c r="N150" s="205"/>
      <c r="O150" s="169"/>
    </row>
    <row r="151" spans="2:15" ht="15.75" thickBot="1">
      <c r="B151" s="147"/>
      <c r="C151" s="148"/>
      <c r="D151" s="149"/>
      <c r="E151" s="150"/>
      <c r="F151" s="151"/>
      <c r="G151" s="150"/>
      <c r="H151" s="152"/>
    </row>
    <row r="152" spans="2:15" ht="15.75" thickBot="1">
      <c r="B152" s="180"/>
      <c r="C152" s="178"/>
      <c r="D152" s="178"/>
      <c r="E152" s="178"/>
      <c r="F152" s="178"/>
      <c r="G152" s="181" t="s">
        <v>18</v>
      </c>
      <c r="H152" s="154">
        <f>SUM(G147:G151)</f>
        <v>36365</v>
      </c>
    </row>
    <row r="153" spans="2:15" ht="15.75" thickBot="1">
      <c r="B153" s="177" t="s">
        <v>23</v>
      </c>
      <c r="C153" s="178"/>
      <c r="D153" s="178"/>
      <c r="E153" s="178"/>
      <c r="F153" s="178"/>
      <c r="G153" s="178"/>
      <c r="H153" s="179"/>
    </row>
    <row r="154" spans="2:15" ht="15.75" thickTop="1">
      <c r="B154" s="182" t="s">
        <v>24</v>
      </c>
      <c r="C154" s="155"/>
      <c r="D154" s="156" t="s">
        <v>25</v>
      </c>
      <c r="E154" s="156" t="s">
        <v>26</v>
      </c>
      <c r="F154" s="156" t="s">
        <v>27</v>
      </c>
      <c r="G154" s="156" t="s">
        <v>15</v>
      </c>
      <c r="H154" s="183"/>
    </row>
    <row r="155" spans="2:15">
      <c r="B155" s="291" t="s">
        <v>107</v>
      </c>
      <c r="C155" s="295"/>
      <c r="D155" s="35">
        <v>5</v>
      </c>
      <c r="E155" s="44">
        <v>1</v>
      </c>
      <c r="F155" s="34">
        <v>20000</v>
      </c>
      <c r="G155" s="45">
        <f>+F155*E155</f>
        <v>20000</v>
      </c>
      <c r="H155" s="146"/>
    </row>
    <row r="156" spans="2:15" ht="15.75" thickBot="1">
      <c r="B156" s="185"/>
      <c r="C156" s="159"/>
      <c r="D156" s="160"/>
      <c r="E156" s="160"/>
      <c r="F156" s="160"/>
      <c r="G156" s="161"/>
      <c r="H156" s="186"/>
    </row>
    <row r="157" spans="2:15" ht="16.5" thickTop="1" thickBot="1">
      <c r="B157" s="180"/>
      <c r="C157" s="178"/>
      <c r="D157" s="178"/>
      <c r="E157" s="178"/>
      <c r="F157" s="178"/>
      <c r="G157" s="181" t="s">
        <v>18</v>
      </c>
      <c r="H157" s="206">
        <f>SUM(G155:G156)</f>
        <v>20000</v>
      </c>
    </row>
    <row r="158" spans="2:15" ht="15.75" thickBot="1">
      <c r="B158" s="187" t="s">
        <v>28</v>
      </c>
      <c r="C158" s="188"/>
      <c r="D158" s="188"/>
      <c r="E158" s="188"/>
      <c r="F158" s="188"/>
      <c r="G158" s="188"/>
      <c r="H158" s="189"/>
    </row>
    <row r="159" spans="2:15">
      <c r="B159" s="309" t="s">
        <v>29</v>
      </c>
      <c r="C159" s="310" t="s">
        <v>30</v>
      </c>
      <c r="D159" s="304"/>
      <c r="E159" s="310" t="s">
        <v>14</v>
      </c>
      <c r="F159" s="304"/>
      <c r="G159" s="305" t="s">
        <v>15</v>
      </c>
      <c r="H159" s="306"/>
    </row>
    <row r="160" spans="2:15">
      <c r="B160" s="208" t="str">
        <f>+B128</f>
        <v>CUADRILLA A-A UN OFICIAL  Y DOS AYUDANTES</v>
      </c>
      <c r="C160" s="165">
        <f>+P8</f>
        <v>30000.958333333336</v>
      </c>
      <c r="D160" s="166"/>
      <c r="E160" s="167">
        <v>0.4973412555670344</v>
      </c>
      <c r="F160" s="168"/>
      <c r="G160" s="169">
        <f>E160*C160</f>
        <v>14920.714285714284</v>
      </c>
      <c r="H160" s="193"/>
    </row>
    <row r="161" spans="2:8" ht="15.75" thickBot="1">
      <c r="B161" s="311"/>
      <c r="C161" s="307"/>
      <c r="D161" s="307"/>
      <c r="E161" s="312"/>
      <c r="F161" s="313"/>
      <c r="G161" s="284">
        <f>+E161*D161</f>
        <v>0</v>
      </c>
      <c r="H161" s="308"/>
    </row>
    <row r="162" spans="2:8" ht="15.75" thickBot="1">
      <c r="B162" s="199"/>
      <c r="C162" s="200"/>
      <c r="D162" s="200"/>
      <c r="E162" s="200"/>
      <c r="F162" s="200"/>
      <c r="G162" s="314" t="s">
        <v>18</v>
      </c>
      <c r="H162" s="209">
        <f>SUM(G160:G161)</f>
        <v>14920.714285714284</v>
      </c>
    </row>
    <row r="163" spans="2:8" ht="15.75" thickBot="1">
      <c r="B163" s="66"/>
      <c r="C163" s="67"/>
      <c r="D163" s="67"/>
      <c r="E163" s="68" t="s">
        <v>31</v>
      </c>
      <c r="F163" s="69"/>
      <c r="G163" s="69"/>
      <c r="H163" s="64">
        <f>H144+H152+H157+H162</f>
        <v>75600</v>
      </c>
    </row>
    <row r="164" spans="2:8">
      <c r="B164" s="28"/>
      <c r="C164" s="28"/>
      <c r="D164" s="28"/>
      <c r="E164" s="126"/>
      <c r="F164" s="65"/>
      <c r="G164" s="65"/>
      <c r="H164" s="127"/>
    </row>
    <row r="165" spans="2:8" ht="17.25" customHeight="1"/>
    <row r="166" spans="2:8" ht="15.75" thickBot="1"/>
    <row r="167" spans="2:8" ht="16.5" thickBot="1">
      <c r="B167" s="626" t="s">
        <v>7</v>
      </c>
      <c r="C167" s="627"/>
      <c r="D167" s="627"/>
      <c r="E167" s="627"/>
      <c r="F167" s="627"/>
      <c r="G167" s="627"/>
      <c r="H167" s="628"/>
    </row>
    <row r="168" spans="2:8" ht="15.75" thickBot="1">
      <c r="B168" s="21"/>
      <c r="C168" s="22"/>
      <c r="D168" s="22"/>
      <c r="E168" s="23"/>
      <c r="F168" s="23"/>
      <c r="G168" s="23"/>
      <c r="H168" s="24"/>
    </row>
    <row r="169" spans="2:8" ht="15.75" thickBot="1">
      <c r="B169" s="629" t="str">
        <f>+'PRESUPUESTO OFICIAL'!C9</f>
        <v xml:space="preserve">Pañete sobre muro 1:4 </v>
      </c>
      <c r="C169" s="630"/>
      <c r="D169" s="630"/>
      <c r="E169" s="630"/>
      <c r="F169" s="631"/>
      <c r="G169" s="25" t="s">
        <v>8</v>
      </c>
      <c r="H169" s="26">
        <f>+'PRESUPUESTO OFICIAL'!B9</f>
        <v>1.5</v>
      </c>
    </row>
    <row r="170" spans="2:8" ht="15.75" thickBot="1">
      <c r="B170" s="632"/>
      <c r="C170" s="633"/>
      <c r="D170" s="633"/>
      <c r="E170" s="633"/>
      <c r="F170" s="634"/>
      <c r="G170" s="25" t="s">
        <v>9</v>
      </c>
      <c r="H170" s="70" t="str">
        <f>+'PRESUPUESTO OFICIAL'!D9</f>
        <v>M2</v>
      </c>
    </row>
    <row r="171" spans="2:8" ht="15.75" thickBot="1">
      <c r="B171" s="27" t="s">
        <v>10</v>
      </c>
      <c r="C171" s="28"/>
      <c r="D171" s="28"/>
      <c r="E171" s="28"/>
      <c r="F171" s="28"/>
      <c r="G171" s="28"/>
      <c r="H171" s="29"/>
    </row>
    <row r="172" spans="2:8" ht="15.75" thickBot="1">
      <c r="B172" s="71" t="s">
        <v>11</v>
      </c>
      <c r="C172" s="72"/>
      <c r="D172" s="73" t="s">
        <v>12</v>
      </c>
      <c r="E172" s="73" t="s">
        <v>13</v>
      </c>
      <c r="F172" s="73" t="s">
        <v>14</v>
      </c>
      <c r="G172" s="73" t="s">
        <v>15</v>
      </c>
      <c r="H172" s="74"/>
    </row>
    <row r="173" spans="2:8" ht="15.75" thickBot="1">
      <c r="B173" s="425" t="s">
        <v>108</v>
      </c>
      <c r="C173" s="427"/>
      <c r="D173" s="428" t="s">
        <v>93</v>
      </c>
      <c r="E173" s="429">
        <v>35000</v>
      </c>
      <c r="F173" s="430">
        <v>0.05</v>
      </c>
      <c r="G173" s="429">
        <f>+F173*E173</f>
        <v>1750</v>
      </c>
      <c r="H173" s="74"/>
    </row>
    <row r="174" spans="2:8" ht="15.75" thickBot="1">
      <c r="B174" s="431" t="s">
        <v>16</v>
      </c>
      <c r="C174" s="432"/>
      <c r="D174" s="433" t="s">
        <v>17</v>
      </c>
      <c r="E174" s="434"/>
      <c r="F174" s="435"/>
      <c r="G174" s="434">
        <f>(H193+H188)*0.039</f>
        <v>2692.0885466794994</v>
      </c>
      <c r="H174" s="436"/>
    </row>
    <row r="175" spans="2:8" ht="15.75" thickBot="1">
      <c r="B175" s="37"/>
      <c r="C175" s="28"/>
      <c r="D175" s="28"/>
      <c r="E175" s="28"/>
      <c r="F175" s="28"/>
      <c r="G175" s="38" t="s">
        <v>18</v>
      </c>
      <c r="H175" s="79">
        <f>SUM(G173:G174)</f>
        <v>4442.0885466794989</v>
      </c>
    </row>
    <row r="176" spans="2:8" ht="15.75" thickBot="1">
      <c r="B176" s="27" t="s">
        <v>19</v>
      </c>
      <c r="C176" s="28"/>
      <c r="D176" s="28"/>
      <c r="E176" s="28"/>
      <c r="F176" s="28"/>
      <c r="G176" s="28"/>
      <c r="H176" s="29"/>
    </row>
    <row r="177" spans="2:8">
      <c r="B177" s="30" t="s">
        <v>11</v>
      </c>
      <c r="C177" s="31"/>
      <c r="D177" s="32" t="s">
        <v>20</v>
      </c>
      <c r="E177" s="32" t="s">
        <v>21</v>
      </c>
      <c r="F177" s="32" t="s">
        <v>22</v>
      </c>
      <c r="G177" s="32" t="s">
        <v>15</v>
      </c>
      <c r="H177" s="33"/>
    </row>
    <row r="178" spans="2:8">
      <c r="B178" s="279" t="s">
        <v>111</v>
      </c>
      <c r="C178" s="204"/>
      <c r="D178" s="281" t="s">
        <v>126</v>
      </c>
      <c r="E178" s="169">
        <v>35000</v>
      </c>
      <c r="F178" s="205">
        <v>0.28000000000000003</v>
      </c>
      <c r="G178" s="169">
        <f>E178*F178</f>
        <v>9800.0000000000018</v>
      </c>
      <c r="H178" s="84"/>
    </row>
    <row r="179" spans="2:8">
      <c r="B179" s="279" t="s">
        <v>112</v>
      </c>
      <c r="C179" s="204"/>
      <c r="D179" s="281" t="s">
        <v>105</v>
      </c>
      <c r="E179" s="169">
        <v>120000</v>
      </c>
      <c r="F179" s="205">
        <v>0.04</v>
      </c>
      <c r="G179" s="169">
        <f>E179*F179</f>
        <v>4800</v>
      </c>
      <c r="H179" s="84"/>
    </row>
    <row r="180" spans="2:8">
      <c r="B180" s="279" t="s">
        <v>109</v>
      </c>
      <c r="C180" s="204"/>
      <c r="D180" s="398" t="s">
        <v>105</v>
      </c>
      <c r="E180" s="169">
        <v>170000</v>
      </c>
      <c r="F180" s="205">
        <v>1.7999999999999999E-2</v>
      </c>
      <c r="G180" s="169">
        <f>E180*F180</f>
        <v>3059.9999999999995</v>
      </c>
      <c r="H180" s="84"/>
    </row>
    <row r="181" spans="2:8">
      <c r="B181" s="279" t="s">
        <v>125</v>
      </c>
      <c r="C181" s="204"/>
      <c r="D181" s="281" t="s">
        <v>127</v>
      </c>
      <c r="E181" s="169">
        <v>100</v>
      </c>
      <c r="F181" s="205">
        <v>3.2</v>
      </c>
      <c r="G181" s="169">
        <f>E181*F181</f>
        <v>320</v>
      </c>
      <c r="H181" s="108"/>
    </row>
    <row r="182" spans="2:8">
      <c r="B182" s="478"/>
      <c r="C182" s="479"/>
      <c r="D182" s="480"/>
      <c r="E182" s="481"/>
      <c r="F182" s="482"/>
      <c r="G182" s="483"/>
      <c r="H182" s="108"/>
    </row>
    <row r="183" spans="2:8" ht="15.75" thickBot="1">
      <c r="B183" s="37"/>
      <c r="C183" s="28"/>
      <c r="D183" s="28"/>
      <c r="E183" s="28"/>
      <c r="F183" s="28"/>
      <c r="G183" s="38" t="s">
        <v>18</v>
      </c>
      <c r="H183" s="39">
        <f>+G178+G179+G180+G181</f>
        <v>17980</v>
      </c>
    </row>
    <row r="184" spans="2:8" ht="15.75" thickBot="1">
      <c r="B184" s="93" t="s">
        <v>23</v>
      </c>
      <c r="C184" s="67"/>
      <c r="D184" s="67"/>
      <c r="E184" s="67"/>
      <c r="F184" s="67"/>
      <c r="G184" s="67"/>
      <c r="H184" s="94"/>
    </row>
    <row r="185" spans="2:8">
      <c r="B185" s="99" t="s">
        <v>24</v>
      </c>
      <c r="C185" s="100"/>
      <c r="D185" s="101" t="s">
        <v>25</v>
      </c>
      <c r="E185" s="101" t="s">
        <v>26</v>
      </c>
      <c r="F185" s="101" t="s">
        <v>27</v>
      </c>
      <c r="G185" s="101" t="s">
        <v>15</v>
      </c>
      <c r="H185" s="84"/>
    </row>
    <row r="186" spans="2:8">
      <c r="B186" s="291" t="s">
        <v>107</v>
      </c>
      <c r="C186" s="295"/>
      <c r="D186" s="35">
        <v>5</v>
      </c>
      <c r="E186" s="44">
        <v>1</v>
      </c>
      <c r="F186" s="34">
        <v>20000</v>
      </c>
      <c r="G186" s="45">
        <f>+F186*E186</f>
        <v>20000</v>
      </c>
      <c r="H186" s="36"/>
    </row>
    <row r="187" spans="2:8" ht="15.75" thickBot="1">
      <c r="B187" s="46"/>
      <c r="C187" s="47"/>
      <c r="D187" s="48"/>
      <c r="E187" s="48"/>
      <c r="F187" s="48"/>
      <c r="G187" s="49"/>
      <c r="H187" s="50"/>
    </row>
    <row r="188" spans="2:8" ht="16.5" thickTop="1" thickBot="1">
      <c r="B188" s="37"/>
      <c r="C188" s="28"/>
      <c r="D188" s="28"/>
      <c r="E188" s="28"/>
      <c r="F188" s="28"/>
      <c r="G188" s="38" t="s">
        <v>18</v>
      </c>
      <c r="H188" s="51">
        <f>SUM(G186:G187)</f>
        <v>20000</v>
      </c>
    </row>
    <row r="189" spans="2:8" ht="15.75" thickBot="1">
      <c r="B189" s="85" t="s">
        <v>28</v>
      </c>
      <c r="C189" s="52"/>
      <c r="D189" s="52"/>
      <c r="E189" s="52"/>
      <c r="F189" s="52"/>
      <c r="G189" s="52"/>
      <c r="H189" s="53"/>
    </row>
    <row r="190" spans="2:8" ht="15.75" thickTop="1">
      <c r="B190" s="86" t="s">
        <v>29</v>
      </c>
      <c r="C190" s="54" t="s">
        <v>30</v>
      </c>
      <c r="D190" s="55"/>
      <c r="E190" s="54" t="s">
        <v>14</v>
      </c>
      <c r="F190" s="55"/>
      <c r="G190" s="56" t="s">
        <v>15</v>
      </c>
      <c r="H190" s="57"/>
    </row>
    <row r="191" spans="2:8">
      <c r="B191" s="87" t="str">
        <f>+J8</f>
        <v>CUADRILLA A-A UN OFICIAL  Y DOS AYUDANTES</v>
      </c>
      <c r="C191" s="58">
        <f>+K8</f>
        <v>23750.958333333336</v>
      </c>
      <c r="D191" s="59"/>
      <c r="E191" s="60">
        <v>2.0642498195330572</v>
      </c>
      <c r="F191" s="61"/>
      <c r="G191" s="62">
        <f>E191*C191</f>
        <v>49027.911453320499</v>
      </c>
      <c r="H191" s="63"/>
    </row>
    <row r="192" spans="2:8" ht="15.75" thickBot="1">
      <c r="B192" s="88"/>
      <c r="C192" s="89"/>
      <c r="D192" s="89"/>
      <c r="E192" s="89"/>
      <c r="F192" s="90"/>
      <c r="G192" s="89"/>
      <c r="H192" s="91"/>
    </row>
    <row r="193" spans="2:8" ht="16.5" thickTop="1" thickBot="1">
      <c r="B193" s="37"/>
      <c r="C193" s="28"/>
      <c r="D193" s="28"/>
      <c r="E193" s="28"/>
      <c r="F193" s="28"/>
      <c r="G193" s="38" t="s">
        <v>18</v>
      </c>
      <c r="H193" s="92">
        <f>SUM(G191:G192)</f>
        <v>49027.911453320499</v>
      </c>
    </row>
    <row r="194" spans="2:8" ht="15.75" thickBot="1">
      <c r="B194" s="37"/>
      <c r="C194" s="28"/>
      <c r="D194" s="28"/>
      <c r="E194" s="28"/>
      <c r="F194" s="28"/>
      <c r="G194" s="65"/>
      <c r="H194" s="29"/>
    </row>
    <row r="195" spans="2:8" ht="15.75" thickBot="1">
      <c r="B195" s="66"/>
      <c r="C195" s="67"/>
      <c r="D195" s="67"/>
      <c r="E195" s="68" t="s">
        <v>31</v>
      </c>
      <c r="F195" s="69"/>
      <c r="G195" s="69"/>
      <c r="H195" s="64">
        <f>H175+H183+H188+H193</f>
        <v>91450</v>
      </c>
    </row>
    <row r="197" spans="2:8" ht="15.75" thickBot="1"/>
    <row r="198" spans="2:8" ht="16.5" thickBot="1">
      <c r="B198" s="626" t="s">
        <v>7</v>
      </c>
      <c r="C198" s="627"/>
      <c r="D198" s="627"/>
      <c r="E198" s="627"/>
      <c r="F198" s="627"/>
      <c r="G198" s="627"/>
      <c r="H198" s="628"/>
    </row>
    <row r="199" spans="2:8" ht="15.75" thickBot="1">
      <c r="B199" s="21"/>
      <c r="C199" s="22"/>
      <c r="D199" s="22"/>
      <c r="E199" s="23"/>
      <c r="F199" s="23"/>
      <c r="G199" s="23"/>
      <c r="H199" s="24"/>
    </row>
    <row r="200" spans="2:8" ht="15.75" thickBot="1">
      <c r="B200" s="629" t="str">
        <f>+'PRESUPUESTO OFICIAL'!C10</f>
        <v>Cercha metalica calibre 18</v>
      </c>
      <c r="C200" s="630"/>
      <c r="D200" s="630"/>
      <c r="E200" s="630"/>
      <c r="F200" s="631"/>
      <c r="G200" s="25" t="s">
        <v>8</v>
      </c>
      <c r="H200" s="26">
        <f>+'PRESUPUESTO OFICIAL'!B10</f>
        <v>1.6</v>
      </c>
    </row>
    <row r="201" spans="2:8" ht="15.75" thickBot="1">
      <c r="B201" s="632"/>
      <c r="C201" s="633"/>
      <c r="D201" s="633"/>
      <c r="E201" s="633"/>
      <c r="F201" s="634"/>
      <c r="G201" s="25" t="s">
        <v>9</v>
      </c>
      <c r="H201" s="70" t="str">
        <f>+'PRESUPUESTO OFICIAL'!D10</f>
        <v>ML</v>
      </c>
    </row>
    <row r="202" spans="2:8" ht="15.75" thickBot="1">
      <c r="B202" s="27" t="s">
        <v>10</v>
      </c>
      <c r="C202" s="28"/>
      <c r="D202" s="28"/>
      <c r="E202" s="28"/>
      <c r="F202" s="28"/>
      <c r="G202" s="28"/>
      <c r="H202" s="29"/>
    </row>
    <row r="203" spans="2:8">
      <c r="B203" s="71" t="s">
        <v>11</v>
      </c>
      <c r="C203" s="72"/>
      <c r="D203" s="486" t="s">
        <v>12</v>
      </c>
      <c r="E203" s="486" t="s">
        <v>13</v>
      </c>
      <c r="F203" s="486" t="s">
        <v>14</v>
      </c>
      <c r="G203" s="486" t="s">
        <v>15</v>
      </c>
      <c r="H203" s="488"/>
    </row>
    <row r="204" spans="2:8">
      <c r="B204" s="515" t="s">
        <v>108</v>
      </c>
      <c r="C204" s="548"/>
      <c r="D204" s="549" t="s">
        <v>93</v>
      </c>
      <c r="E204" s="550">
        <v>35000</v>
      </c>
      <c r="F204" s="551">
        <v>0.05</v>
      </c>
      <c r="G204" s="552">
        <f>+F204*E204</f>
        <v>1750</v>
      </c>
      <c r="H204" s="496"/>
    </row>
    <row r="205" spans="2:8" ht="15.75" thickBot="1">
      <c r="B205" s="425" t="s">
        <v>16</v>
      </c>
      <c r="C205" s="491"/>
      <c r="D205" s="492" t="s">
        <v>17</v>
      </c>
      <c r="E205" s="487"/>
      <c r="F205" s="493"/>
      <c r="G205" s="487">
        <f>(H225+H220)*0.039</f>
        <v>3349.7208854667956</v>
      </c>
      <c r="H205" s="489"/>
    </row>
    <row r="206" spans="2:8" ht="15.75" thickBot="1">
      <c r="B206" s="103"/>
      <c r="C206" s="104"/>
      <c r="D206" s="65"/>
      <c r="E206" s="105"/>
      <c r="F206" s="106"/>
      <c r="G206" s="105"/>
      <c r="H206" s="94"/>
    </row>
    <row r="207" spans="2:8" ht="15.75" thickBot="1">
      <c r="B207" s="37"/>
      <c r="C207" s="28"/>
      <c r="D207" s="28"/>
      <c r="E207" s="28"/>
      <c r="F207" s="28"/>
      <c r="G207" s="38" t="s">
        <v>18</v>
      </c>
      <c r="H207" s="79">
        <f>SUM(G204:G205)</f>
        <v>5099.7208854667952</v>
      </c>
    </row>
    <row r="208" spans="2:8" ht="15.75" thickBot="1">
      <c r="B208" s="27" t="s">
        <v>19</v>
      </c>
      <c r="C208" s="28"/>
      <c r="D208" s="28"/>
      <c r="E208" s="28"/>
      <c r="F208" s="28"/>
      <c r="G208" s="28"/>
      <c r="H208" s="29"/>
    </row>
    <row r="209" spans="2:8">
      <c r="B209" s="30" t="s">
        <v>11</v>
      </c>
      <c r="C209" s="31"/>
      <c r="D209" s="32" t="s">
        <v>20</v>
      </c>
      <c r="E209" s="32" t="s">
        <v>21</v>
      </c>
      <c r="F209" s="32" t="s">
        <v>22</v>
      </c>
      <c r="G209" s="32" t="s">
        <v>15</v>
      </c>
      <c r="H209" s="33"/>
    </row>
    <row r="210" spans="2:8">
      <c r="B210" s="279" t="s">
        <v>111</v>
      </c>
      <c r="C210" s="204"/>
      <c r="D210" s="281" t="s">
        <v>126</v>
      </c>
      <c r="E210" s="169">
        <v>35000</v>
      </c>
      <c r="F210" s="205">
        <v>0.1</v>
      </c>
      <c r="G210" s="169">
        <f>E210*F210</f>
        <v>3500</v>
      </c>
      <c r="H210" s="84"/>
    </row>
    <row r="211" spans="2:8">
      <c r="B211" s="279" t="s">
        <v>112</v>
      </c>
      <c r="C211" s="204"/>
      <c r="D211" s="281" t="s">
        <v>105</v>
      </c>
      <c r="E211" s="169">
        <v>120000</v>
      </c>
      <c r="F211" s="205">
        <v>1.4E-2</v>
      </c>
      <c r="G211" s="169">
        <f>E211*F211</f>
        <v>1680</v>
      </c>
      <c r="H211" s="84"/>
    </row>
    <row r="212" spans="2:8">
      <c r="B212" s="279" t="s">
        <v>109</v>
      </c>
      <c r="C212" s="204"/>
      <c r="D212" s="398" t="s">
        <v>105</v>
      </c>
      <c r="E212" s="169">
        <v>170000</v>
      </c>
      <c r="F212" s="205">
        <v>1.7999999999999999E-2</v>
      </c>
      <c r="G212" s="169">
        <f>E212*F212</f>
        <v>3059.9999999999995</v>
      </c>
      <c r="H212" s="84"/>
    </row>
    <row r="213" spans="2:8">
      <c r="B213" s="279" t="s">
        <v>125</v>
      </c>
      <c r="C213" s="204"/>
      <c r="D213" s="281" t="s">
        <v>127</v>
      </c>
      <c r="E213" s="169">
        <v>100</v>
      </c>
      <c r="F213" s="205">
        <v>3.2</v>
      </c>
      <c r="G213" s="169">
        <f>E213*F213</f>
        <v>320</v>
      </c>
      <c r="H213" s="84"/>
    </row>
    <row r="214" spans="2:8" ht="15.75" thickBot="1">
      <c r="B214" s="438"/>
      <c r="C214" s="439"/>
      <c r="D214" s="440"/>
      <c r="E214" s="440"/>
      <c r="F214" s="440"/>
      <c r="G214" s="440"/>
      <c r="H214" s="437"/>
    </row>
    <row r="215" spans="2:8" ht="15.75" thickBot="1">
      <c r="B215" s="37"/>
      <c r="C215" s="28"/>
      <c r="D215" s="28"/>
      <c r="E215" s="28"/>
      <c r="F215" s="28"/>
      <c r="G215" s="38" t="s">
        <v>18</v>
      </c>
      <c r="H215" s="39">
        <f>+G213+G212+G211+G210</f>
        <v>8560</v>
      </c>
    </row>
    <row r="216" spans="2:8" ht="15.75" thickBot="1">
      <c r="B216" s="93" t="s">
        <v>23</v>
      </c>
      <c r="C216" s="67"/>
      <c r="D216" s="67"/>
      <c r="E216" s="67"/>
      <c r="F216" s="67"/>
      <c r="G216" s="67"/>
      <c r="H216" s="94"/>
    </row>
    <row r="217" spans="2:8">
      <c r="B217" s="99" t="s">
        <v>24</v>
      </c>
      <c r="C217" s="100"/>
      <c r="D217" s="101" t="s">
        <v>25</v>
      </c>
      <c r="E217" s="101" t="s">
        <v>26</v>
      </c>
      <c r="F217" s="101" t="s">
        <v>27</v>
      </c>
      <c r="G217" s="101" t="s">
        <v>15</v>
      </c>
      <c r="H217" s="84"/>
    </row>
    <row r="218" spans="2:8">
      <c r="B218" s="291" t="s">
        <v>107</v>
      </c>
      <c r="C218" s="295"/>
      <c r="D218" s="35">
        <v>5</v>
      </c>
      <c r="E218" s="44">
        <v>1</v>
      </c>
      <c r="F218" s="34">
        <v>20000</v>
      </c>
      <c r="G218" s="45">
        <f>+F218*E218</f>
        <v>20000</v>
      </c>
      <c r="H218" s="36"/>
    </row>
    <row r="219" spans="2:8" ht="15.75" thickBot="1">
      <c r="B219" s="46"/>
      <c r="C219" s="47"/>
      <c r="D219" s="48"/>
      <c r="E219" s="48"/>
      <c r="F219" s="48"/>
      <c r="G219" s="49"/>
      <c r="H219" s="50"/>
    </row>
    <row r="220" spans="2:8" ht="16.5" thickTop="1" thickBot="1">
      <c r="B220" s="37"/>
      <c r="C220" s="28"/>
      <c r="D220" s="28"/>
      <c r="E220" s="28"/>
      <c r="F220" s="28"/>
      <c r="G220" s="38" t="s">
        <v>18</v>
      </c>
      <c r="H220" s="51">
        <f>SUM(G218:G219)</f>
        <v>20000</v>
      </c>
    </row>
    <row r="221" spans="2:8" ht="15.75" thickBot="1">
      <c r="B221" s="85" t="s">
        <v>28</v>
      </c>
      <c r="C221" s="52"/>
      <c r="D221" s="52"/>
      <c r="E221" s="52"/>
      <c r="F221" s="52"/>
      <c r="G221" s="52"/>
      <c r="H221" s="53"/>
    </row>
    <row r="222" spans="2:8" ht="15.75" thickTop="1">
      <c r="B222" s="86" t="s">
        <v>29</v>
      </c>
      <c r="C222" s="54" t="s">
        <v>30</v>
      </c>
      <c r="D222" s="55"/>
      <c r="E222" s="54" t="s">
        <v>14</v>
      </c>
      <c r="F222" s="55"/>
      <c r="G222" s="56" t="s">
        <v>15</v>
      </c>
      <c r="H222" s="57"/>
    </row>
    <row r="223" spans="2:8">
      <c r="B223" s="87" t="str">
        <f>+J8</f>
        <v>CUADRILLA A-A UN OFICIAL  Y DOS AYUDANTES</v>
      </c>
      <c r="C223" s="58">
        <f>+K8</f>
        <v>23750.958333333336</v>
      </c>
      <c r="D223" s="59"/>
      <c r="E223" s="60">
        <v>2.7742155996315887</v>
      </c>
      <c r="F223" s="61"/>
      <c r="G223" s="62">
        <f>E223*C223</f>
        <v>65890.279114533216</v>
      </c>
      <c r="H223" s="63"/>
    </row>
    <row r="224" spans="2:8" ht="15.75" thickBot="1">
      <c r="B224" s="88"/>
      <c r="C224" s="89"/>
      <c r="D224" s="89"/>
      <c r="E224" s="89"/>
      <c r="F224" s="90"/>
      <c r="G224" s="89"/>
      <c r="H224" s="91"/>
    </row>
    <row r="225" spans="2:8" ht="16.5" thickTop="1" thickBot="1">
      <c r="B225" s="37"/>
      <c r="C225" s="28"/>
      <c r="D225" s="28"/>
      <c r="E225" s="28"/>
      <c r="F225" s="28"/>
      <c r="G225" s="38" t="s">
        <v>18</v>
      </c>
      <c r="H225" s="92">
        <f>SUM(G223:G224)</f>
        <v>65890.279114533216</v>
      </c>
    </row>
    <row r="226" spans="2:8" ht="15.75" thickBot="1">
      <c r="B226" s="37"/>
      <c r="C226" s="28"/>
      <c r="D226" s="28"/>
      <c r="E226" s="28"/>
      <c r="F226" s="28"/>
      <c r="G226" s="65"/>
      <c r="H226" s="29"/>
    </row>
    <row r="227" spans="2:8" ht="15.75" thickBot="1">
      <c r="B227" s="66"/>
      <c r="C227" s="67"/>
      <c r="D227" s="67"/>
      <c r="E227" s="68" t="s">
        <v>31</v>
      </c>
      <c r="F227" s="69"/>
      <c r="G227" s="69"/>
      <c r="H227" s="64">
        <f>H207+H215+H220+H225</f>
        <v>99550.000000000015</v>
      </c>
    </row>
    <row r="229" spans="2:8" ht="15.75" thickBot="1"/>
    <row r="230" spans="2:8" ht="16.5" thickBot="1">
      <c r="B230" s="626" t="s">
        <v>7</v>
      </c>
      <c r="C230" s="627"/>
      <c r="D230" s="627"/>
      <c r="E230" s="627"/>
      <c r="F230" s="627"/>
      <c r="G230" s="627"/>
      <c r="H230" s="628"/>
    </row>
    <row r="231" spans="2:8" ht="15.75" thickBot="1">
      <c r="B231" s="21"/>
      <c r="C231" s="22"/>
      <c r="D231" s="22"/>
      <c r="E231" s="23"/>
      <c r="F231" s="23"/>
      <c r="G231" s="23"/>
      <c r="H231" s="24"/>
    </row>
    <row r="232" spans="2:8" ht="15.75" thickBot="1">
      <c r="B232" s="629" t="str">
        <f>+'PRESUPUESTO OFICIAL'!C11</f>
        <v xml:space="preserve">Bloque H4 para nivelacion de cuchilla </v>
      </c>
      <c r="C232" s="630"/>
      <c r="D232" s="630"/>
      <c r="E232" s="630"/>
      <c r="F232" s="631"/>
      <c r="G232" s="25" t="s">
        <v>8</v>
      </c>
      <c r="H232" s="26">
        <f>+'PRESUPUESTO OFICIAL'!B11</f>
        <v>1.7</v>
      </c>
    </row>
    <row r="233" spans="2:8" ht="15.75" thickBot="1">
      <c r="B233" s="632"/>
      <c r="C233" s="633"/>
      <c r="D233" s="633"/>
      <c r="E233" s="633"/>
      <c r="F233" s="634"/>
      <c r="G233" s="25" t="s">
        <v>9</v>
      </c>
      <c r="H233" s="70" t="str">
        <f>+'PRESUPUESTO OFICIAL'!D11</f>
        <v>ML</v>
      </c>
    </row>
    <row r="234" spans="2:8" ht="15.75" thickBot="1">
      <c r="B234" s="27" t="s">
        <v>10</v>
      </c>
      <c r="C234" s="28"/>
      <c r="D234" s="28"/>
      <c r="E234" s="28"/>
      <c r="F234" s="28"/>
      <c r="G234" s="28"/>
      <c r="H234" s="29"/>
    </row>
    <row r="235" spans="2:8">
      <c r="B235" s="71" t="s">
        <v>11</v>
      </c>
      <c r="C235" s="72"/>
      <c r="D235" s="73" t="s">
        <v>12</v>
      </c>
      <c r="E235" s="73" t="s">
        <v>13</v>
      </c>
      <c r="F235" s="73" t="s">
        <v>14</v>
      </c>
      <c r="G235" s="73" t="s">
        <v>15</v>
      </c>
      <c r="H235" s="74"/>
    </row>
    <row r="236" spans="2:8" ht="15.75" thickBot="1">
      <c r="B236" s="484" t="s">
        <v>16</v>
      </c>
      <c r="C236" s="491"/>
      <c r="D236" s="485" t="s">
        <v>17</v>
      </c>
      <c r="E236" s="487"/>
      <c r="F236" s="493"/>
      <c r="G236" s="490">
        <f>(H255+H250)*0.039</f>
        <v>1028.4889316650624</v>
      </c>
      <c r="H236" s="489"/>
    </row>
    <row r="237" spans="2:8" ht="15.75" thickBot="1">
      <c r="B237" s="37"/>
      <c r="C237" s="28"/>
      <c r="D237" s="28"/>
      <c r="E237" s="28"/>
      <c r="F237" s="28"/>
      <c r="G237" s="38" t="s">
        <v>18</v>
      </c>
      <c r="H237" s="79">
        <f>SUM(G236:G236)</f>
        <v>1028.4889316650624</v>
      </c>
    </row>
    <row r="238" spans="2:8" ht="15.75" thickBot="1">
      <c r="B238" s="27" t="s">
        <v>19</v>
      </c>
      <c r="C238" s="28"/>
      <c r="D238" s="28"/>
      <c r="E238" s="28"/>
      <c r="F238" s="28"/>
      <c r="G238" s="28"/>
      <c r="H238" s="29"/>
    </row>
    <row r="239" spans="2:8">
      <c r="B239" s="30" t="s">
        <v>11</v>
      </c>
      <c r="C239" s="31"/>
      <c r="D239" s="32" t="s">
        <v>20</v>
      </c>
      <c r="E239" s="32" t="s">
        <v>21</v>
      </c>
      <c r="F239" s="32" t="s">
        <v>22</v>
      </c>
      <c r="G239" s="32" t="s">
        <v>15</v>
      </c>
      <c r="H239" s="33"/>
    </row>
    <row r="240" spans="2:8">
      <c r="B240" s="279" t="s">
        <v>165</v>
      </c>
      <c r="C240" s="204"/>
      <c r="D240" s="281" t="s">
        <v>2</v>
      </c>
      <c r="E240" s="169">
        <v>1800</v>
      </c>
      <c r="F240" s="205">
        <v>17</v>
      </c>
      <c r="G240" s="62">
        <f t="shared" ref="G240" si="3">+F240*E240</f>
        <v>30600</v>
      </c>
      <c r="H240" s="84"/>
    </row>
    <row r="241" spans="2:8">
      <c r="B241" s="279" t="s">
        <v>166</v>
      </c>
      <c r="C241" s="204"/>
      <c r="D241" s="281" t="s">
        <v>126</v>
      </c>
      <c r="E241" s="169">
        <v>35000</v>
      </c>
      <c r="F241" s="205">
        <v>0.1</v>
      </c>
      <c r="G241" s="169">
        <f>E241*F241</f>
        <v>3500</v>
      </c>
      <c r="H241" s="84"/>
    </row>
    <row r="242" spans="2:8">
      <c r="B242" s="279" t="s">
        <v>167</v>
      </c>
      <c r="C242" s="204"/>
      <c r="D242" s="281" t="s">
        <v>105</v>
      </c>
      <c r="E242" s="169">
        <v>120000</v>
      </c>
      <c r="F242" s="205">
        <v>1.4E-2</v>
      </c>
      <c r="G242" s="169">
        <f>E242*F242</f>
        <v>1680</v>
      </c>
      <c r="H242" s="84"/>
    </row>
    <row r="243" spans="2:8">
      <c r="B243" s="279" t="s">
        <v>110</v>
      </c>
      <c r="C243" s="204"/>
      <c r="D243" s="281" t="s">
        <v>127</v>
      </c>
      <c r="E243" s="169">
        <v>100</v>
      </c>
      <c r="F243" s="205">
        <v>3.2</v>
      </c>
      <c r="G243" s="169">
        <f>E243*F243</f>
        <v>320</v>
      </c>
      <c r="H243" s="84"/>
    </row>
    <row r="244" spans="2:8" ht="15.75" thickBot="1">
      <c r="B244" s="438"/>
      <c r="C244" s="439"/>
      <c r="D244" s="440"/>
      <c r="E244" s="440"/>
      <c r="F244" s="440"/>
      <c r="G244" s="440"/>
      <c r="H244" s="437"/>
    </row>
    <row r="245" spans="2:8" ht="15.75" thickBot="1">
      <c r="B245" s="37"/>
      <c r="C245" s="28"/>
      <c r="D245" s="28"/>
      <c r="E245" s="28"/>
      <c r="F245" s="28"/>
      <c r="G245" s="38" t="s">
        <v>18</v>
      </c>
      <c r="H245" s="39">
        <f>+G240+G241+G242+G243</f>
        <v>36100</v>
      </c>
    </row>
    <row r="246" spans="2:8" ht="15.75" thickBot="1">
      <c r="B246" s="93" t="s">
        <v>23</v>
      </c>
      <c r="C246" s="67"/>
      <c r="D246" s="67"/>
      <c r="E246" s="67"/>
      <c r="F246" s="67"/>
      <c r="G246" s="67"/>
      <c r="H246" s="94"/>
    </row>
    <row r="247" spans="2:8">
      <c r="B247" s="99" t="s">
        <v>24</v>
      </c>
      <c r="C247" s="100"/>
      <c r="D247" s="101" t="s">
        <v>25</v>
      </c>
      <c r="E247" s="101" t="s">
        <v>26</v>
      </c>
      <c r="F247" s="101" t="s">
        <v>27</v>
      </c>
      <c r="G247" s="101" t="s">
        <v>15</v>
      </c>
      <c r="H247" s="84"/>
    </row>
    <row r="248" spans="2:8">
      <c r="B248" s="291" t="s">
        <v>107</v>
      </c>
      <c r="C248" s="295"/>
      <c r="D248" s="35">
        <v>5</v>
      </c>
      <c r="E248" s="44">
        <v>1</v>
      </c>
      <c r="F248" s="34">
        <v>20000</v>
      </c>
      <c r="G248" s="45">
        <f>+F248*E248</f>
        <v>20000</v>
      </c>
      <c r="H248" s="36"/>
    </row>
    <row r="249" spans="2:8" ht="15.75" thickBot="1">
      <c r="B249" s="46"/>
      <c r="C249" s="47"/>
      <c r="D249" s="48"/>
      <c r="E249" s="48"/>
      <c r="F249" s="48"/>
      <c r="G249" s="49"/>
      <c r="H249" s="50"/>
    </row>
    <row r="250" spans="2:8" ht="16.5" thickTop="1" thickBot="1">
      <c r="B250" s="37"/>
      <c r="C250" s="28"/>
      <c r="D250" s="28"/>
      <c r="E250" s="28"/>
      <c r="F250" s="28"/>
      <c r="G250" s="38" t="s">
        <v>18</v>
      </c>
      <c r="H250" s="51">
        <f>SUM(G248:G249)</f>
        <v>20000</v>
      </c>
    </row>
    <row r="251" spans="2:8" ht="15.75" thickBot="1">
      <c r="B251" s="85" t="s">
        <v>28</v>
      </c>
      <c r="C251" s="52"/>
      <c r="D251" s="52"/>
      <c r="E251" s="52"/>
      <c r="F251" s="52"/>
      <c r="G251" s="52"/>
      <c r="H251" s="53"/>
    </row>
    <row r="252" spans="2:8" ht="15.75" thickTop="1">
      <c r="B252" s="86" t="s">
        <v>29</v>
      </c>
      <c r="C252" s="54" t="s">
        <v>30</v>
      </c>
      <c r="D252" s="55"/>
      <c r="E252" s="54" t="s">
        <v>14</v>
      </c>
      <c r="F252" s="55"/>
      <c r="G252" s="56" t="s">
        <v>15</v>
      </c>
      <c r="H252" s="57"/>
    </row>
    <row r="253" spans="2:8">
      <c r="B253" s="87" t="str">
        <f>+J8</f>
        <v>CUADRILLA A-A UN OFICIAL  Y DOS AYUDANTES</v>
      </c>
      <c r="C253" s="58">
        <f>+K8</f>
        <v>23750.958333333336</v>
      </c>
      <c r="D253" s="59"/>
      <c r="E253" s="60">
        <v>0.26826332558517541</v>
      </c>
      <c r="F253" s="61"/>
      <c r="G253" s="62">
        <f>E253*C253</f>
        <v>6371.5110683349358</v>
      </c>
      <c r="H253" s="63"/>
    </row>
    <row r="254" spans="2:8" ht="15.75" thickBot="1">
      <c r="B254" s="88"/>
      <c r="C254" s="89"/>
      <c r="D254" s="89"/>
      <c r="E254" s="89"/>
      <c r="F254" s="90"/>
      <c r="G254" s="89"/>
      <c r="H254" s="91"/>
    </row>
    <row r="255" spans="2:8" ht="16.5" thickTop="1" thickBot="1">
      <c r="B255" s="37"/>
      <c r="C255" s="28"/>
      <c r="D255" s="28"/>
      <c r="E255" s="28"/>
      <c r="F255" s="28"/>
      <c r="G255" s="38" t="s">
        <v>18</v>
      </c>
      <c r="H255" s="92">
        <f>SUM(G253:G254)</f>
        <v>6371.5110683349358</v>
      </c>
    </row>
    <row r="256" spans="2:8" ht="15.75" thickBot="1">
      <c r="B256" s="37"/>
      <c r="C256" s="28"/>
      <c r="D256" s="28"/>
      <c r="E256" s="28"/>
      <c r="F256" s="28"/>
      <c r="G256" s="65"/>
      <c r="H256" s="29"/>
    </row>
    <row r="257" spans="2:15" ht="15.75" thickBot="1">
      <c r="B257" s="66"/>
      <c r="C257" s="67"/>
      <c r="D257" s="67"/>
      <c r="E257" s="68" t="s">
        <v>31</v>
      </c>
      <c r="F257" s="69"/>
      <c r="G257" s="69"/>
      <c r="H257" s="64">
        <f>H237+H245+H250+H255</f>
        <v>63500</v>
      </c>
    </row>
    <row r="259" spans="2:15" ht="15.75" thickBot="1"/>
    <row r="260" spans="2:15" ht="16.5" thickBot="1">
      <c r="B260" s="626" t="s">
        <v>7</v>
      </c>
      <c r="C260" s="627"/>
      <c r="D260" s="627"/>
      <c r="E260" s="627"/>
      <c r="F260" s="627"/>
      <c r="G260" s="627"/>
      <c r="H260" s="628"/>
    </row>
    <row r="261" spans="2:15" ht="15.75" thickBot="1">
      <c r="B261" s="21"/>
      <c r="C261" s="22"/>
      <c r="D261" s="22"/>
      <c r="E261" s="23"/>
      <c r="F261" s="23"/>
      <c r="G261" s="23"/>
      <c r="H261" s="24"/>
    </row>
    <row r="262" spans="2:15" ht="15.75" thickBot="1">
      <c r="B262" s="629" t="str">
        <f>+'PRESUPUESTO OFICIAL'!C12</f>
        <v>Cubierta arquitectonica C=30</v>
      </c>
      <c r="C262" s="630"/>
      <c r="D262" s="630"/>
      <c r="E262" s="630"/>
      <c r="F262" s="631"/>
      <c r="G262" s="25" t="s">
        <v>8</v>
      </c>
      <c r="H262" s="26">
        <f>+'PRESUPUESTO OFICIAL'!B12</f>
        <v>1.8</v>
      </c>
    </row>
    <row r="263" spans="2:15" ht="15.75" thickBot="1">
      <c r="B263" s="632"/>
      <c r="C263" s="633"/>
      <c r="D263" s="633"/>
      <c r="E263" s="633"/>
      <c r="F263" s="634"/>
      <c r="G263" s="25" t="s">
        <v>9</v>
      </c>
      <c r="H263" s="70" t="str">
        <f>+'PRESUPUESTO OFICIAL'!D12</f>
        <v>M2</v>
      </c>
    </row>
    <row r="264" spans="2:15" ht="15.75" thickBot="1">
      <c r="B264" s="27" t="s">
        <v>10</v>
      </c>
      <c r="C264" s="28"/>
      <c r="D264" s="28"/>
      <c r="E264" s="28"/>
      <c r="F264" s="28"/>
      <c r="G264" s="28"/>
      <c r="H264" s="29"/>
    </row>
    <row r="265" spans="2:15" ht="15.75" thickBot="1">
      <c r="B265" s="71" t="s">
        <v>11</v>
      </c>
      <c r="C265" s="72"/>
      <c r="D265" s="73" t="s">
        <v>12</v>
      </c>
      <c r="E265" s="73" t="s">
        <v>13</v>
      </c>
      <c r="F265" s="73" t="s">
        <v>14</v>
      </c>
      <c r="G265" s="73" t="s">
        <v>15</v>
      </c>
      <c r="H265" s="74"/>
    </row>
    <row r="266" spans="2:15" ht="15.75" thickBot="1">
      <c r="B266" s="515" t="s">
        <v>108</v>
      </c>
      <c r="C266" s="548"/>
      <c r="D266" s="549" t="s">
        <v>93</v>
      </c>
      <c r="E266" s="550">
        <v>35000</v>
      </c>
      <c r="F266" s="551">
        <v>0.05</v>
      </c>
      <c r="G266" s="552">
        <f>+F266*E266</f>
        <v>1750</v>
      </c>
      <c r="H266" s="74"/>
    </row>
    <row r="267" spans="2:15" ht="15.75" thickBot="1">
      <c r="B267" s="494" t="s">
        <v>16</v>
      </c>
      <c r="C267" s="76"/>
      <c r="D267" s="32" t="s">
        <v>17</v>
      </c>
      <c r="E267" s="508"/>
      <c r="F267" s="78"/>
      <c r="G267" s="508">
        <f>(H285+H280)*0.039</f>
        <v>2836.6025024061596</v>
      </c>
      <c r="H267" s="436"/>
    </row>
    <row r="268" spans="2:15" ht="15.75" thickBot="1">
      <c r="B268" s="545"/>
      <c r="C268" s="28"/>
      <c r="D268" s="28"/>
      <c r="E268" s="546"/>
      <c r="F268" s="28"/>
      <c r="G268" s="547" t="s">
        <v>18</v>
      </c>
      <c r="H268" s="79">
        <f>SUM(G266:G267)</f>
        <v>4586.6025024061601</v>
      </c>
    </row>
    <row r="269" spans="2:15" ht="15.75" thickBot="1">
      <c r="B269" s="27" t="s">
        <v>19</v>
      </c>
      <c r="C269" s="28"/>
      <c r="D269" s="28"/>
      <c r="E269" s="28"/>
      <c r="F269" s="28"/>
      <c r="G269" s="28"/>
      <c r="H269" s="29"/>
    </row>
    <row r="270" spans="2:15">
      <c r="B270" s="30" t="s">
        <v>11</v>
      </c>
      <c r="C270" s="31"/>
      <c r="D270" s="32" t="s">
        <v>20</v>
      </c>
      <c r="E270" s="32" t="s">
        <v>21</v>
      </c>
      <c r="F270" s="32" t="s">
        <v>22</v>
      </c>
      <c r="G270" s="32" t="s">
        <v>15</v>
      </c>
      <c r="H270" s="33"/>
    </row>
    <row r="271" spans="2:15">
      <c r="B271" s="279" t="s">
        <v>111</v>
      </c>
      <c r="C271" s="204"/>
      <c r="D271" s="281" t="s">
        <v>126</v>
      </c>
      <c r="E271" s="169">
        <v>35000</v>
      </c>
      <c r="F271" s="205">
        <v>0.28000000000000003</v>
      </c>
      <c r="G271" s="169">
        <f>E271*F271</f>
        <v>9800.0000000000018</v>
      </c>
      <c r="H271" s="84"/>
      <c r="J271" s="104"/>
      <c r="K271" s="100"/>
      <c r="L271" s="101"/>
      <c r="M271" s="102"/>
      <c r="N271" s="101"/>
      <c r="O271" s="102"/>
    </row>
    <row r="272" spans="2:15">
      <c r="B272" s="279" t="s">
        <v>112</v>
      </c>
      <c r="C272" s="204"/>
      <c r="D272" s="281" t="s">
        <v>105</v>
      </c>
      <c r="E272" s="169">
        <v>120000</v>
      </c>
      <c r="F272" s="205">
        <v>0.04</v>
      </c>
      <c r="G272" s="169">
        <f>E272*F272</f>
        <v>4800</v>
      </c>
      <c r="H272" s="84"/>
      <c r="J272" s="104"/>
      <c r="K272" s="100"/>
      <c r="L272" s="101"/>
      <c r="M272" s="102"/>
      <c r="N272" s="101"/>
      <c r="O272" s="102"/>
    </row>
    <row r="273" spans="2:15">
      <c r="B273" s="279" t="s">
        <v>109</v>
      </c>
      <c r="C273" s="204"/>
      <c r="D273" s="398" t="s">
        <v>105</v>
      </c>
      <c r="E273" s="169">
        <v>170000</v>
      </c>
      <c r="F273" s="205">
        <v>1.7999999999999999E-2</v>
      </c>
      <c r="G273" s="169">
        <f>E273*F273</f>
        <v>3059.9999999999995</v>
      </c>
      <c r="H273" s="84"/>
      <c r="J273" s="104"/>
      <c r="K273" s="100"/>
      <c r="L273" s="101"/>
      <c r="M273" s="102"/>
      <c r="N273" s="101"/>
      <c r="O273" s="102"/>
    </row>
    <row r="274" spans="2:15" ht="15.75" thickBot="1">
      <c r="B274" s="279" t="s">
        <v>125</v>
      </c>
      <c r="C274" s="204"/>
      <c r="D274" s="281" t="s">
        <v>127</v>
      </c>
      <c r="E274" s="169">
        <v>100</v>
      </c>
      <c r="F274" s="205">
        <v>3.2</v>
      </c>
      <c r="G274" s="169">
        <f>E274*F274</f>
        <v>320</v>
      </c>
      <c r="H274" s="437"/>
      <c r="J274" s="477"/>
      <c r="K274" s="204"/>
      <c r="L274" s="281"/>
      <c r="M274" s="169"/>
      <c r="N274" s="205"/>
      <c r="O274" s="102"/>
    </row>
    <row r="275" spans="2:15" ht="15.75" thickBot="1">
      <c r="B275" s="37"/>
      <c r="C275" s="28"/>
      <c r="D275" s="28"/>
      <c r="E275" s="28"/>
      <c r="F275" s="28"/>
      <c r="G275" s="38" t="s">
        <v>18</v>
      </c>
      <c r="H275" s="39">
        <f>SUM(G271:G274)</f>
        <v>17980</v>
      </c>
    </row>
    <row r="276" spans="2:15" ht="15.75" thickBot="1">
      <c r="B276" s="93" t="s">
        <v>23</v>
      </c>
      <c r="C276" s="67"/>
      <c r="D276" s="67"/>
      <c r="E276" s="67"/>
      <c r="F276" s="67"/>
      <c r="G276" s="67"/>
      <c r="H276" s="94"/>
    </row>
    <row r="277" spans="2:15">
      <c r="B277" s="99" t="s">
        <v>24</v>
      </c>
      <c r="C277" s="100"/>
      <c r="D277" s="101" t="s">
        <v>25</v>
      </c>
      <c r="E277" s="101" t="s">
        <v>26</v>
      </c>
      <c r="F277" s="101" t="s">
        <v>27</v>
      </c>
      <c r="G277" s="101" t="s">
        <v>15</v>
      </c>
      <c r="H277" s="84"/>
    </row>
    <row r="278" spans="2:15">
      <c r="B278" s="291" t="s">
        <v>107</v>
      </c>
      <c r="C278" s="295"/>
      <c r="D278" s="35">
        <v>5</v>
      </c>
      <c r="E278" s="44">
        <v>1</v>
      </c>
      <c r="F278" s="34">
        <v>20000</v>
      </c>
      <c r="G278" s="45">
        <f>+F278*E278</f>
        <v>20000</v>
      </c>
      <c r="H278" s="36"/>
    </row>
    <row r="279" spans="2:15" ht="15.75" thickBot="1">
      <c r="B279" s="46"/>
      <c r="C279" s="47"/>
      <c r="D279" s="48"/>
      <c r="E279" s="48"/>
      <c r="F279" s="48"/>
      <c r="G279" s="49"/>
      <c r="H279" s="50"/>
    </row>
    <row r="280" spans="2:15" ht="16.5" thickTop="1" thickBot="1">
      <c r="B280" s="37"/>
      <c r="C280" s="28"/>
      <c r="D280" s="28"/>
      <c r="E280" s="28"/>
      <c r="F280" s="28"/>
      <c r="G280" s="38" t="s">
        <v>18</v>
      </c>
      <c r="H280" s="51">
        <f>SUM(G278:G279)</f>
        <v>20000</v>
      </c>
    </row>
    <row r="281" spans="2:15" ht="15.75" thickBot="1">
      <c r="B281" s="85" t="s">
        <v>28</v>
      </c>
      <c r="C281" s="52"/>
      <c r="D281" s="52"/>
      <c r="E281" s="52"/>
      <c r="F281" s="52"/>
      <c r="G281" s="52"/>
      <c r="H281" s="53"/>
    </row>
    <row r="282" spans="2:15" ht="15.75" thickTop="1">
      <c r="B282" s="86" t="s">
        <v>29</v>
      </c>
      <c r="C282" s="54" t="s">
        <v>30</v>
      </c>
      <c r="D282" s="55"/>
      <c r="E282" s="54" t="s">
        <v>14</v>
      </c>
      <c r="F282" s="55"/>
      <c r="G282" s="56" t="s">
        <v>15</v>
      </c>
      <c r="H282" s="57"/>
    </row>
    <row r="283" spans="2:15">
      <c r="B283" s="87" t="str">
        <f>+J8</f>
        <v>CUADRILLA A-A UN OFICIAL  Y DOS AYUDANTES</v>
      </c>
      <c r="C283" s="58">
        <f>+K8</f>
        <v>23750.958333333336</v>
      </c>
      <c r="D283" s="59"/>
      <c r="E283" s="60">
        <v>2.2202639892464902</v>
      </c>
      <c r="F283" s="61"/>
      <c r="G283" s="62">
        <f>E283*C283</f>
        <v>52733.39749759384</v>
      </c>
      <c r="H283" s="63"/>
    </row>
    <row r="284" spans="2:15" ht="15.75" thickBot="1">
      <c r="B284" s="88"/>
      <c r="C284" s="89"/>
      <c r="D284" s="89"/>
      <c r="E284" s="89"/>
      <c r="F284" s="90"/>
      <c r="G284" s="89"/>
      <c r="H284" s="91"/>
    </row>
    <row r="285" spans="2:15" ht="16.5" thickTop="1" thickBot="1">
      <c r="B285" s="37"/>
      <c r="C285" s="28"/>
      <c r="D285" s="28"/>
      <c r="E285" s="28"/>
      <c r="F285" s="28"/>
      <c r="G285" s="38" t="s">
        <v>18</v>
      </c>
      <c r="H285" s="92">
        <f>SUM(G283:G284)</f>
        <v>52733.39749759384</v>
      </c>
    </row>
    <row r="286" spans="2:15" ht="15.75" thickBot="1">
      <c r="B286" s="37"/>
      <c r="C286" s="28"/>
      <c r="D286" s="28"/>
      <c r="E286" s="28"/>
      <c r="F286" s="28"/>
      <c r="G286" s="65"/>
      <c r="H286" s="29"/>
    </row>
    <row r="287" spans="2:15" ht="15.75" thickBot="1">
      <c r="B287" s="66"/>
      <c r="C287" s="67"/>
      <c r="D287" s="67"/>
      <c r="E287" s="68" t="s">
        <v>31</v>
      </c>
      <c r="F287" s="69"/>
      <c r="G287" s="69"/>
      <c r="H287" s="64">
        <f>H268+H275+H280+H285</f>
        <v>95300</v>
      </c>
    </row>
    <row r="290" spans="1:15" ht="15.75" thickBot="1"/>
    <row r="291" spans="1:15" ht="16.5" thickBot="1">
      <c r="B291" s="626" t="s">
        <v>7</v>
      </c>
      <c r="C291" s="627"/>
      <c r="D291" s="627"/>
      <c r="E291" s="627"/>
      <c r="F291" s="627"/>
      <c r="G291" s="627"/>
      <c r="H291" s="628"/>
    </row>
    <row r="292" spans="1:15" ht="15.75" thickBot="1">
      <c r="B292" s="21"/>
      <c r="C292" s="22"/>
      <c r="D292" s="22"/>
      <c r="E292" s="23"/>
      <c r="F292" s="23"/>
      <c r="G292" s="23"/>
      <c r="H292" s="24"/>
    </row>
    <row r="293" spans="1:15" ht="15.75" thickBot="1">
      <c r="B293" s="644" t="str">
        <f>+'PRESUPUESTO OFICIAL'!C13</f>
        <v xml:space="preserve">Suministro e instalacion de puerta metalica </v>
      </c>
      <c r="C293" s="645"/>
      <c r="D293" s="645"/>
      <c r="E293" s="645"/>
      <c r="F293" s="646"/>
      <c r="G293" s="25" t="s">
        <v>8</v>
      </c>
      <c r="H293" s="26">
        <f>+'PRESUPUESTO OFICIAL'!B13</f>
        <v>1.9</v>
      </c>
    </row>
    <row r="294" spans="1:15" ht="15.75" thickBot="1">
      <c r="B294" s="647"/>
      <c r="C294" s="648"/>
      <c r="D294" s="648"/>
      <c r="E294" s="648"/>
      <c r="F294" s="649"/>
      <c r="G294" s="25" t="s">
        <v>9</v>
      </c>
      <c r="H294" s="70" t="str">
        <f>+'PRESUPUESTO OFICIAL'!D13</f>
        <v>M2</v>
      </c>
    </row>
    <row r="295" spans="1:15" ht="15.75" thickBot="1">
      <c r="B295" s="317" t="s">
        <v>10</v>
      </c>
      <c r="C295" s="318"/>
      <c r="D295" s="318"/>
      <c r="E295" s="318"/>
      <c r="F295" s="318"/>
      <c r="G295" s="318"/>
      <c r="H295" s="319"/>
    </row>
    <row r="296" spans="1:15">
      <c r="B296" s="213" t="s">
        <v>11</v>
      </c>
      <c r="C296" s="214"/>
      <c r="D296" s="215" t="s">
        <v>12</v>
      </c>
      <c r="E296" s="215" t="s">
        <v>13</v>
      </c>
      <c r="F296" s="215" t="s">
        <v>14</v>
      </c>
      <c r="G296" s="215" t="s">
        <v>15</v>
      </c>
      <c r="H296" s="216"/>
    </row>
    <row r="297" spans="1:15">
      <c r="B297" s="498" t="s">
        <v>16</v>
      </c>
      <c r="C297" s="500"/>
      <c r="D297" s="502" t="str">
        <f>VLOOKUP(B297,'[1]INSUMOS 2022'!$C$2:$E$4842,2,FALSE)</f>
        <v>%</v>
      </c>
      <c r="E297" s="503"/>
      <c r="F297" s="504"/>
      <c r="G297" s="503">
        <f>(H316+H307)*0.05</f>
        <v>1305.7142857142862</v>
      </c>
      <c r="H297" s="220"/>
    </row>
    <row r="298" spans="1:15" ht="15.75" thickBot="1">
      <c r="B298" s="103" t="s">
        <v>130</v>
      </c>
      <c r="C298" s="65"/>
      <c r="D298" s="65" t="s">
        <v>128</v>
      </c>
      <c r="E298" s="65">
        <v>800</v>
      </c>
      <c r="F298" s="65">
        <v>0.1</v>
      </c>
      <c r="G298" s="65">
        <f>+E298*F298</f>
        <v>80</v>
      </c>
      <c r="H298" s="506"/>
    </row>
    <row r="299" spans="1:15" ht="15.75" thickBot="1">
      <c r="A299" s="505"/>
      <c r="B299" s="257"/>
      <c r="C299" s="257"/>
      <c r="D299" s="257"/>
      <c r="E299" s="257"/>
      <c r="F299" s="257"/>
      <c r="G299" s="260" t="s">
        <v>18</v>
      </c>
      <c r="H299" s="227">
        <f>SUM(G297:G298)</f>
        <v>1385.7142857142862</v>
      </c>
    </row>
    <row r="300" spans="1:15" ht="15.75" thickBot="1">
      <c r="B300" s="256" t="s">
        <v>19</v>
      </c>
      <c r="C300" s="257"/>
      <c r="D300" s="257"/>
      <c r="E300" s="257"/>
      <c r="F300" s="257"/>
      <c r="G300" s="257"/>
      <c r="H300" s="258"/>
    </row>
    <row r="301" spans="1:15">
      <c r="B301" s="213" t="s">
        <v>11</v>
      </c>
      <c r="C301" s="214"/>
      <c r="D301" s="215" t="s">
        <v>20</v>
      </c>
      <c r="E301" s="215" t="s">
        <v>21</v>
      </c>
      <c r="F301" s="215" t="s">
        <v>22</v>
      </c>
      <c r="G301" s="215" t="s">
        <v>15</v>
      </c>
      <c r="H301" s="216"/>
    </row>
    <row r="302" spans="1:15">
      <c r="B302" s="111" t="s">
        <v>111</v>
      </c>
      <c r="C302" s="100"/>
      <c r="D302" s="101" t="s">
        <v>63</v>
      </c>
      <c r="E302" s="102">
        <v>700</v>
      </c>
      <c r="F302" s="101">
        <v>8</v>
      </c>
      <c r="G302" s="102">
        <f t="shared" ref="G302" si="4">+F302*E302</f>
        <v>5600</v>
      </c>
      <c r="H302" s="282"/>
      <c r="J302" s="104"/>
      <c r="K302" s="100"/>
      <c r="L302" s="101"/>
      <c r="M302" s="102"/>
      <c r="N302" s="101"/>
      <c r="O302" s="245"/>
    </row>
    <row r="303" spans="1:15">
      <c r="B303" s="111" t="s">
        <v>112</v>
      </c>
      <c r="C303" s="100"/>
      <c r="D303" s="101" t="s">
        <v>105</v>
      </c>
      <c r="E303" s="102">
        <v>120000</v>
      </c>
      <c r="F303" s="101">
        <v>0.02</v>
      </c>
      <c r="G303" s="245">
        <f>E303*F303</f>
        <v>2400</v>
      </c>
      <c r="H303" s="228"/>
      <c r="J303" s="104"/>
      <c r="K303" s="100"/>
      <c r="L303" s="101"/>
      <c r="M303" s="102"/>
      <c r="N303" s="101"/>
      <c r="O303" s="245"/>
    </row>
    <row r="304" spans="1:15">
      <c r="B304" s="111" t="s">
        <v>125</v>
      </c>
      <c r="C304" s="100"/>
      <c r="D304" s="101" t="s">
        <v>168</v>
      </c>
      <c r="E304" s="102">
        <v>100</v>
      </c>
      <c r="F304" s="101">
        <v>6</v>
      </c>
      <c r="G304" s="245">
        <f t="shared" ref="G304:G305" si="5">E304*F304</f>
        <v>600</v>
      </c>
      <c r="H304" s="228"/>
      <c r="J304" s="104"/>
      <c r="K304" s="100"/>
      <c r="L304" s="101"/>
      <c r="M304" s="102"/>
      <c r="N304" s="101"/>
      <c r="O304" s="245"/>
    </row>
    <row r="305" spans="2:15">
      <c r="B305" s="111"/>
      <c r="C305" s="100"/>
      <c r="D305" s="101"/>
      <c r="E305" s="102"/>
      <c r="F305" s="101"/>
      <c r="G305" s="245">
        <f t="shared" si="5"/>
        <v>0</v>
      </c>
      <c r="H305" s="228"/>
      <c r="J305" s="104"/>
      <c r="K305" s="100"/>
      <c r="L305" s="101"/>
      <c r="M305" s="102"/>
      <c r="N305" s="101"/>
      <c r="O305" s="245"/>
    </row>
    <row r="306" spans="2:15" ht="15.75" thickBot="1">
      <c r="B306" s="221"/>
      <c r="C306" s="222"/>
      <c r="D306" s="223"/>
      <c r="E306" s="224"/>
      <c r="F306" s="225"/>
      <c r="G306" s="224"/>
      <c r="H306" s="226"/>
    </row>
    <row r="307" spans="2:15" ht="15.75" thickBot="1">
      <c r="B307" s="259"/>
      <c r="C307" s="257"/>
      <c r="D307" s="257"/>
      <c r="E307" s="257"/>
      <c r="F307" s="257"/>
      <c r="G307" s="260" t="s">
        <v>18</v>
      </c>
      <c r="H307" s="229">
        <f>SUM(G302:G306)</f>
        <v>8600</v>
      </c>
    </row>
    <row r="308" spans="2:15" ht="15.75" thickBot="1">
      <c r="B308" s="256" t="s">
        <v>23</v>
      </c>
      <c r="C308" s="257"/>
      <c r="D308" s="257"/>
      <c r="E308" s="257"/>
      <c r="F308" s="257"/>
      <c r="G308" s="257"/>
      <c r="H308" s="258"/>
    </row>
    <row r="309" spans="2:15" ht="15.75" thickTop="1">
      <c r="B309" s="261" t="s">
        <v>24</v>
      </c>
      <c r="C309" s="230"/>
      <c r="D309" s="231" t="s">
        <v>25</v>
      </c>
      <c r="E309" s="231" t="s">
        <v>26</v>
      </c>
      <c r="F309" s="231" t="s">
        <v>27</v>
      </c>
      <c r="G309" s="231" t="s">
        <v>15</v>
      </c>
      <c r="H309" s="262"/>
    </row>
    <row r="310" spans="2:15">
      <c r="B310" s="291" t="s">
        <v>107</v>
      </c>
      <c r="C310" s="295"/>
      <c r="D310" s="35">
        <v>5</v>
      </c>
      <c r="E310" s="44">
        <v>0.1</v>
      </c>
      <c r="F310" s="34">
        <v>20000</v>
      </c>
      <c r="G310" s="45">
        <f>+F310*E310</f>
        <v>2000</v>
      </c>
      <c r="H310" s="220"/>
    </row>
    <row r="311" spans="2:15" ht="15.75" thickBot="1">
      <c r="B311" s="263"/>
      <c r="C311" s="234"/>
      <c r="D311" s="235"/>
      <c r="E311" s="235"/>
      <c r="F311" s="235"/>
      <c r="G311" s="236"/>
      <c r="H311" s="264"/>
    </row>
    <row r="312" spans="2:15" ht="16.5" thickTop="1" thickBot="1">
      <c r="B312" s="259"/>
      <c r="C312" s="257"/>
      <c r="D312" s="257"/>
      <c r="E312" s="257"/>
      <c r="F312" s="257"/>
      <c r="G312" s="260" t="s">
        <v>18</v>
      </c>
      <c r="H312" s="237">
        <f>SUM(G310:G311)</f>
        <v>2000</v>
      </c>
    </row>
    <row r="313" spans="2:15" ht="15.75" thickBot="1">
      <c r="B313" s="299" t="s">
        <v>28</v>
      </c>
      <c r="C313" s="300"/>
      <c r="D313" s="300"/>
      <c r="E313" s="300"/>
      <c r="F313" s="300"/>
      <c r="G313" s="300"/>
      <c r="H313" s="301"/>
    </row>
    <row r="314" spans="2:15" ht="15.75" thickTop="1">
      <c r="B314" s="265" t="s">
        <v>29</v>
      </c>
      <c r="C314" s="238" t="s">
        <v>30</v>
      </c>
      <c r="D314" s="239"/>
      <c r="E314" s="238" t="s">
        <v>14</v>
      </c>
      <c r="F314" s="239"/>
      <c r="G314" s="240" t="s">
        <v>15</v>
      </c>
      <c r="H314" s="266"/>
    </row>
    <row r="315" spans="2:15" ht="15.75" thickBot="1">
      <c r="B315" s="270" t="str">
        <f>+B283</f>
        <v>CUADRILLA A-A UN OFICIAL  Y DOS AYUDANTES</v>
      </c>
      <c r="C315" s="249">
        <f>+C283</f>
        <v>23750.958333333336</v>
      </c>
      <c r="D315" s="249"/>
      <c r="E315" s="315">
        <v>0.73741385372670465</v>
      </c>
      <c r="F315" s="316"/>
      <c r="G315" s="249">
        <f>+E315*C315</f>
        <v>17514.285714285725</v>
      </c>
      <c r="H315" s="271"/>
    </row>
    <row r="316" spans="2:15" ht="16.5" thickTop="1" thickBot="1">
      <c r="B316" s="259"/>
      <c r="C316" s="257"/>
      <c r="D316" s="257"/>
      <c r="E316" s="257"/>
      <c r="F316" s="257"/>
      <c r="G316" s="260" t="s">
        <v>18</v>
      </c>
      <c r="H316" s="227">
        <f>SUM(G315:G315)</f>
        <v>17514.285714285725</v>
      </c>
    </row>
    <row r="317" spans="2:15" ht="15.75" thickBot="1">
      <c r="B317" s="259"/>
      <c r="C317" s="257"/>
      <c r="D317" s="257"/>
      <c r="E317" s="257"/>
      <c r="F317" s="257"/>
      <c r="G317" s="272"/>
      <c r="H317" s="258"/>
    </row>
    <row r="318" spans="2:15" ht="15.75" thickBot="1">
      <c r="B318" s="273"/>
      <c r="C318" s="274"/>
      <c r="D318" s="274"/>
      <c r="E318" s="275" t="s">
        <v>31</v>
      </c>
      <c r="F318" s="276"/>
      <c r="G318" s="276"/>
      <c r="H318" s="251">
        <f>H299+H307+H312+H316</f>
        <v>29500.000000000011</v>
      </c>
    </row>
    <row r="320" spans="2:15" ht="15.75" thickBot="1"/>
    <row r="321" spans="2:8" ht="16.5" thickBot="1">
      <c r="B321" s="626" t="s">
        <v>7</v>
      </c>
      <c r="C321" s="627"/>
      <c r="D321" s="627"/>
      <c r="E321" s="627"/>
      <c r="F321" s="627"/>
      <c r="G321" s="627"/>
      <c r="H321" s="628"/>
    </row>
    <row r="322" spans="2:8" ht="15.75" thickBot="1">
      <c r="B322" s="21"/>
      <c r="C322" s="22"/>
      <c r="D322" s="22"/>
      <c r="E322" s="23"/>
      <c r="F322" s="23"/>
      <c r="G322" s="23"/>
      <c r="H322" s="24"/>
    </row>
    <row r="323" spans="2:8" ht="15.75" thickBot="1">
      <c r="B323" s="629" t="str">
        <f>+'PRESUPUESTO OFICIAL'!C14</f>
        <v>Suministro e instalacion de ventana metalica</v>
      </c>
      <c r="C323" s="630"/>
      <c r="D323" s="630"/>
      <c r="E323" s="630"/>
      <c r="F323" s="631"/>
      <c r="G323" s="25" t="s">
        <v>8</v>
      </c>
      <c r="H323" s="26">
        <f>+'PRESUPUESTO OFICIAL'!B14</f>
        <v>1.1000000000000001</v>
      </c>
    </row>
    <row r="324" spans="2:8" ht="15.75" thickBot="1">
      <c r="B324" s="632"/>
      <c r="C324" s="633"/>
      <c r="D324" s="633"/>
      <c r="E324" s="633"/>
      <c r="F324" s="634"/>
      <c r="G324" s="25" t="s">
        <v>9</v>
      </c>
      <c r="H324" s="70" t="str">
        <f>+'PRESUPUESTO OFICIAL'!D14</f>
        <v>M2</v>
      </c>
    </row>
    <row r="325" spans="2:8" ht="15.75" thickBot="1">
      <c r="B325" s="27" t="s">
        <v>10</v>
      </c>
      <c r="C325" s="28"/>
      <c r="D325" s="28"/>
      <c r="E325" s="28"/>
      <c r="F325" s="28"/>
      <c r="G325" s="28"/>
      <c r="H325" s="29"/>
    </row>
    <row r="326" spans="2:8" ht="15.75" thickBot="1">
      <c r="B326" s="71" t="s">
        <v>11</v>
      </c>
      <c r="C326" s="72"/>
      <c r="D326" s="73" t="s">
        <v>12</v>
      </c>
      <c r="E326" s="73" t="s">
        <v>13</v>
      </c>
      <c r="F326" s="73" t="s">
        <v>14</v>
      </c>
      <c r="G326" s="73" t="s">
        <v>15</v>
      </c>
      <c r="H326" s="74"/>
    </row>
    <row r="327" spans="2:8">
      <c r="B327" s="494" t="s">
        <v>133</v>
      </c>
      <c r="C327" s="72"/>
      <c r="D327" s="511" t="s">
        <v>128</v>
      </c>
      <c r="E327" s="512">
        <v>800</v>
      </c>
      <c r="F327" s="512">
        <v>0.1</v>
      </c>
      <c r="G327" s="72">
        <f>+E327*F327</f>
        <v>80</v>
      </c>
      <c r="H327" s="74"/>
    </row>
    <row r="328" spans="2:8" ht="15.75" thickBot="1">
      <c r="B328" s="103" t="s">
        <v>16</v>
      </c>
      <c r="C328" s="507"/>
      <c r="D328" s="501" t="s">
        <v>17</v>
      </c>
      <c r="E328" s="509"/>
      <c r="F328" s="510"/>
      <c r="G328" s="509">
        <f>(H346+H341)*0.039</f>
        <v>3915.7651588065446</v>
      </c>
      <c r="H328" s="121"/>
    </row>
    <row r="329" spans="2:8" ht="15.75" thickBot="1">
      <c r="B329" s="37"/>
      <c r="C329" s="28"/>
      <c r="D329" s="28"/>
      <c r="E329" s="28"/>
      <c r="F329" s="28"/>
      <c r="G329" s="38" t="s">
        <v>18</v>
      </c>
      <c r="H329" s="79">
        <f>SUM(G327:G328)</f>
        <v>3995.7651588065446</v>
      </c>
    </row>
    <row r="330" spans="2:8" ht="15.75" thickBot="1">
      <c r="B330" s="27" t="s">
        <v>19</v>
      </c>
      <c r="C330" s="28"/>
      <c r="D330" s="28"/>
      <c r="E330" s="28"/>
      <c r="F330" s="28"/>
      <c r="G330" s="28"/>
      <c r="H330" s="29"/>
    </row>
    <row r="331" spans="2:8">
      <c r="B331" s="30" t="s">
        <v>11</v>
      </c>
      <c r="C331" s="31"/>
      <c r="D331" s="32" t="s">
        <v>20</v>
      </c>
      <c r="E331" s="32" t="s">
        <v>21</v>
      </c>
      <c r="F331" s="32" t="s">
        <v>22</v>
      </c>
      <c r="G331" s="32" t="s">
        <v>15</v>
      </c>
      <c r="H331" s="33"/>
    </row>
    <row r="332" spans="2:8">
      <c r="B332" s="111" t="s">
        <v>169</v>
      </c>
      <c r="C332" s="100"/>
      <c r="D332" s="101" t="s">
        <v>131</v>
      </c>
      <c r="E332" s="102">
        <v>6500</v>
      </c>
      <c r="F332" s="101">
        <v>7</v>
      </c>
      <c r="G332" s="102">
        <f>+F332*E332</f>
        <v>45500</v>
      </c>
      <c r="H332" s="84"/>
    </row>
    <row r="333" spans="2:8">
      <c r="B333" s="111" t="s">
        <v>170</v>
      </c>
      <c r="C333" s="100"/>
      <c r="D333" s="101" t="s">
        <v>106</v>
      </c>
      <c r="E333" s="102">
        <v>12300</v>
      </c>
      <c r="F333" s="101">
        <v>1</v>
      </c>
      <c r="G333" s="102">
        <f>+F333*E333</f>
        <v>12300</v>
      </c>
      <c r="H333" s="84"/>
    </row>
    <row r="334" spans="2:8">
      <c r="B334" s="111" t="s">
        <v>171</v>
      </c>
      <c r="C334" s="100"/>
      <c r="D334" s="101" t="s">
        <v>32</v>
      </c>
      <c r="E334" s="102">
        <v>23600</v>
      </c>
      <c r="F334" s="101">
        <v>1.5</v>
      </c>
      <c r="G334" s="102">
        <f>+F334*E334</f>
        <v>35400</v>
      </c>
      <c r="H334" s="84"/>
    </row>
    <row r="335" spans="2:8" ht="15.75" thickBot="1">
      <c r="B335" s="438"/>
      <c r="C335" s="439"/>
      <c r="D335" s="440"/>
      <c r="E335" s="441"/>
      <c r="F335" s="440"/>
      <c r="G335" s="441">
        <f>+F335*E335</f>
        <v>0</v>
      </c>
      <c r="H335" s="437"/>
    </row>
    <row r="336" spans="2:8" ht="15.75" thickBot="1">
      <c r="B336" s="37"/>
      <c r="C336" s="28"/>
      <c r="D336" s="28"/>
      <c r="E336" s="28"/>
      <c r="F336" s="28"/>
      <c r="G336" s="38" t="s">
        <v>18</v>
      </c>
      <c r="H336" s="39">
        <f>SUM(G332:G335)</f>
        <v>93200</v>
      </c>
    </row>
    <row r="337" spans="2:8" ht="15.75" thickBot="1">
      <c r="B337" s="93" t="s">
        <v>23</v>
      </c>
      <c r="C337" s="67"/>
      <c r="D337" s="67"/>
      <c r="E337" s="67"/>
      <c r="F337" s="67"/>
      <c r="G337" s="67"/>
      <c r="H337" s="94"/>
    </row>
    <row r="338" spans="2:8">
      <c r="B338" s="99" t="s">
        <v>24</v>
      </c>
      <c r="C338" s="100"/>
      <c r="D338" s="101" t="s">
        <v>25</v>
      </c>
      <c r="E338" s="101" t="s">
        <v>26</v>
      </c>
      <c r="F338" s="101" t="s">
        <v>27</v>
      </c>
      <c r="G338" s="101" t="s">
        <v>15</v>
      </c>
      <c r="H338" s="84"/>
    </row>
    <row r="339" spans="2:8">
      <c r="B339" s="291" t="s">
        <v>107</v>
      </c>
      <c r="C339" s="295"/>
      <c r="D339" s="35">
        <v>5</v>
      </c>
      <c r="E339" s="44">
        <v>0.1</v>
      </c>
      <c r="F339" s="34">
        <v>20000</v>
      </c>
      <c r="G339" s="45">
        <f>+F339*E339</f>
        <v>2000</v>
      </c>
      <c r="H339" s="36"/>
    </row>
    <row r="340" spans="2:8" ht="15.75" thickBot="1">
      <c r="B340" s="46"/>
      <c r="C340" s="47"/>
      <c r="D340" s="48"/>
      <c r="E340" s="48"/>
      <c r="F340" s="48"/>
      <c r="G340" s="49"/>
      <c r="H340" s="50"/>
    </row>
    <row r="341" spans="2:8" ht="16.5" thickTop="1" thickBot="1">
      <c r="B341" s="37"/>
      <c r="C341" s="28"/>
      <c r="D341" s="28"/>
      <c r="E341" s="28"/>
      <c r="F341" s="28"/>
      <c r="G341" s="38" t="s">
        <v>18</v>
      </c>
      <c r="H341" s="51">
        <f>SUM(G339:G340)</f>
        <v>2000</v>
      </c>
    </row>
    <row r="342" spans="2:8" ht="15.75" thickBot="1">
      <c r="B342" s="85" t="s">
        <v>28</v>
      </c>
      <c r="C342" s="52"/>
      <c r="D342" s="52"/>
      <c r="E342" s="52"/>
      <c r="F342" s="52"/>
      <c r="G342" s="52"/>
      <c r="H342" s="53"/>
    </row>
    <row r="343" spans="2:8" ht="15.75" thickTop="1">
      <c r="B343" s="86" t="s">
        <v>29</v>
      </c>
      <c r="C343" s="54" t="s">
        <v>30</v>
      </c>
      <c r="D343" s="55"/>
      <c r="E343" s="54" t="s">
        <v>14</v>
      </c>
      <c r="F343" s="55"/>
      <c r="G343" s="56" t="s">
        <v>15</v>
      </c>
      <c r="H343" s="57"/>
    </row>
    <row r="344" spans="2:8">
      <c r="B344" s="87" t="str">
        <f>+J8</f>
        <v>CUADRILLA A-A UN OFICIAL  Y DOS AYUDANTES</v>
      </c>
      <c r="C344" s="58">
        <f>+K8</f>
        <v>23750.958333333336</v>
      </c>
      <c r="D344" s="59"/>
      <c r="E344" s="60">
        <v>4.1431690233352736</v>
      </c>
      <c r="F344" s="61"/>
      <c r="G344" s="62">
        <f>E344*C344</f>
        <v>98404.234841193451</v>
      </c>
      <c r="H344" s="63"/>
    </row>
    <row r="345" spans="2:8" ht="15.75" thickBot="1">
      <c r="B345" s="88"/>
      <c r="C345" s="89"/>
      <c r="D345" s="89"/>
      <c r="E345" s="89"/>
      <c r="F345" s="90"/>
      <c r="G345" s="89"/>
      <c r="H345" s="91"/>
    </row>
    <row r="346" spans="2:8" ht="16.5" thickTop="1" thickBot="1">
      <c r="B346" s="37"/>
      <c r="C346" s="28"/>
      <c r="D346" s="28"/>
      <c r="E346" s="28"/>
      <c r="F346" s="28"/>
      <c r="G346" s="38" t="s">
        <v>18</v>
      </c>
      <c r="H346" s="92">
        <f>SUM(G344:G345)</f>
        <v>98404.234841193451</v>
      </c>
    </row>
    <row r="347" spans="2:8" ht="15.75" thickBot="1">
      <c r="B347" s="37"/>
      <c r="C347" s="28"/>
      <c r="D347" s="28"/>
      <c r="E347" s="28"/>
      <c r="F347" s="28"/>
      <c r="G347" s="65"/>
      <c r="H347" s="29"/>
    </row>
    <row r="348" spans="2:8" ht="15.75" thickBot="1">
      <c r="B348" s="66"/>
      <c r="C348" s="67"/>
      <c r="D348" s="67"/>
      <c r="E348" s="68" t="s">
        <v>31</v>
      </c>
      <c r="F348" s="69"/>
      <c r="G348" s="69"/>
      <c r="H348" s="64">
        <f>H329+H336+H341+H346</f>
        <v>197600</v>
      </c>
    </row>
    <row r="350" spans="2:8" ht="15.75" thickBot="1"/>
    <row r="351" spans="2:8" ht="16.5" thickBot="1">
      <c r="B351" s="626" t="s">
        <v>7</v>
      </c>
      <c r="C351" s="627"/>
      <c r="D351" s="627"/>
      <c r="E351" s="627"/>
      <c r="F351" s="627"/>
      <c r="G351" s="627"/>
      <c r="H351" s="628"/>
    </row>
    <row r="352" spans="2:8" ht="15.75" thickBot="1">
      <c r="B352" s="21"/>
      <c r="C352" s="22"/>
      <c r="D352" s="22"/>
      <c r="E352" s="23"/>
      <c r="F352" s="23"/>
      <c r="G352" s="23"/>
      <c r="H352" s="24"/>
    </row>
    <row r="353" spans="2:8" ht="15.75" thickBot="1">
      <c r="B353" s="629" t="str">
        <f>+'PRESUPUESTO OFICIAL'!C15</f>
        <v>Suministro e instalacion de lavaplatos en acero inoxidable con secadero</v>
      </c>
      <c r="C353" s="630"/>
      <c r="D353" s="630"/>
      <c r="E353" s="630"/>
      <c r="F353" s="631"/>
      <c r="G353" s="25" t="s">
        <v>8</v>
      </c>
      <c r="H353" s="26">
        <f>+'PRESUPUESTO OFICIAL'!B15</f>
        <v>1.1100000000000001</v>
      </c>
    </row>
    <row r="354" spans="2:8" ht="15.75" thickBot="1">
      <c r="B354" s="632"/>
      <c r="C354" s="633"/>
      <c r="D354" s="633"/>
      <c r="E354" s="633"/>
      <c r="F354" s="634"/>
      <c r="G354" s="25" t="s">
        <v>9</v>
      </c>
      <c r="H354" s="70" t="str">
        <f>+'PRESUPUESTO OFICIAL'!D15</f>
        <v>UND</v>
      </c>
    </row>
    <row r="355" spans="2:8" ht="15.75" thickBot="1">
      <c r="B355" s="27" t="s">
        <v>10</v>
      </c>
      <c r="C355" s="28"/>
      <c r="D355" s="28"/>
      <c r="E355" s="28"/>
      <c r="F355" s="28"/>
      <c r="G355" s="28"/>
      <c r="H355" s="29"/>
    </row>
    <row r="356" spans="2:8" ht="15.75" thickBot="1">
      <c r="B356" s="71" t="s">
        <v>11</v>
      </c>
      <c r="C356" s="72"/>
      <c r="D356" s="73" t="s">
        <v>12</v>
      </c>
      <c r="E356" s="73" t="s">
        <v>13</v>
      </c>
      <c r="F356" s="73" t="s">
        <v>14</v>
      </c>
      <c r="G356" s="73" t="s">
        <v>15</v>
      </c>
      <c r="H356" s="74"/>
    </row>
    <row r="357" spans="2:8">
      <c r="B357" s="494" t="s">
        <v>16</v>
      </c>
      <c r="C357" s="513"/>
      <c r="D357" s="73" t="s">
        <v>17</v>
      </c>
      <c r="E357" s="508"/>
      <c r="F357" s="514"/>
      <c r="G357" s="508">
        <f>(H375+H370)*0.039</f>
        <v>9466.6025024061692</v>
      </c>
      <c r="H357" s="33"/>
    </row>
    <row r="358" spans="2:8" ht="15.75" thickBot="1">
      <c r="B358" s="425"/>
      <c r="C358" s="427"/>
      <c r="D358" s="428"/>
      <c r="E358" s="429"/>
      <c r="F358" s="430"/>
      <c r="G358" s="429"/>
      <c r="H358" s="415"/>
    </row>
    <row r="359" spans="2:8" ht="15.75" thickBot="1">
      <c r="B359" s="37"/>
      <c r="C359" s="28"/>
      <c r="D359" s="28"/>
      <c r="E359" s="28"/>
      <c r="F359" s="28"/>
      <c r="G359" s="38" t="s">
        <v>18</v>
      </c>
      <c r="H359" s="79">
        <f>+G357</f>
        <v>9466.6025024061692</v>
      </c>
    </row>
    <row r="360" spans="2:8" ht="15.75" thickBot="1">
      <c r="B360" s="27" t="s">
        <v>19</v>
      </c>
      <c r="C360" s="28"/>
      <c r="D360" s="28"/>
      <c r="E360" s="28"/>
      <c r="F360" s="28"/>
      <c r="G360" s="28"/>
      <c r="H360" s="29"/>
    </row>
    <row r="361" spans="2:8">
      <c r="B361" s="30" t="s">
        <v>11</v>
      </c>
      <c r="C361" s="31"/>
      <c r="D361" s="32" t="s">
        <v>20</v>
      </c>
      <c r="E361" s="32" t="s">
        <v>21</v>
      </c>
      <c r="F361" s="32" t="s">
        <v>22</v>
      </c>
      <c r="G361" s="32" t="s">
        <v>15</v>
      </c>
      <c r="H361" s="33"/>
    </row>
    <row r="362" spans="2:8">
      <c r="B362" s="111" t="s">
        <v>157</v>
      </c>
      <c r="C362" s="100"/>
      <c r="D362" s="101" t="s">
        <v>131</v>
      </c>
      <c r="E362" s="102">
        <v>650000</v>
      </c>
      <c r="F362" s="101">
        <v>1</v>
      </c>
      <c r="G362" s="102">
        <f>+F362*E362</f>
        <v>650000</v>
      </c>
      <c r="H362" s="84"/>
    </row>
    <row r="363" spans="2:8">
      <c r="B363" s="111" t="s">
        <v>172</v>
      </c>
      <c r="C363" s="100"/>
      <c r="D363" s="101" t="s">
        <v>131</v>
      </c>
      <c r="E363" s="102">
        <v>7800</v>
      </c>
      <c r="F363" s="101">
        <v>1</v>
      </c>
      <c r="G363" s="102">
        <f>+F363*E363</f>
        <v>7800</v>
      </c>
      <c r="H363" s="84"/>
    </row>
    <row r="364" spans="2:8" ht="15.75" thickBot="1">
      <c r="B364" s="425"/>
      <c r="C364" s="439"/>
      <c r="D364" s="440"/>
      <c r="E364" s="441"/>
      <c r="F364" s="440"/>
      <c r="G364" s="441">
        <f>+F364*E364</f>
        <v>0</v>
      </c>
      <c r="H364" s="437"/>
    </row>
    <row r="365" spans="2:8" ht="15.75" thickBot="1">
      <c r="B365" s="37"/>
      <c r="C365" s="28"/>
      <c r="D365" s="28"/>
      <c r="E365" s="28"/>
      <c r="F365" s="28"/>
      <c r="G365" s="38" t="s">
        <v>18</v>
      </c>
      <c r="H365" s="39">
        <f>SUM(G362:G364)</f>
        <v>657800</v>
      </c>
    </row>
    <row r="366" spans="2:8" ht="15.75" thickBot="1">
      <c r="B366" s="27" t="s">
        <v>23</v>
      </c>
      <c r="C366" s="28"/>
      <c r="D366" s="28"/>
      <c r="E366" s="28"/>
      <c r="F366" s="28"/>
      <c r="G366" s="28"/>
      <c r="H366" s="29"/>
    </row>
    <row r="367" spans="2:8" ht="15.75" thickTop="1">
      <c r="B367" s="40" t="s">
        <v>24</v>
      </c>
      <c r="C367" s="41"/>
      <c r="D367" s="42" t="s">
        <v>25</v>
      </c>
      <c r="E367" s="42" t="s">
        <v>26</v>
      </c>
      <c r="F367" s="42" t="s">
        <v>27</v>
      </c>
      <c r="G367" s="42" t="s">
        <v>15</v>
      </c>
      <c r="H367" s="43"/>
    </row>
    <row r="368" spans="2:8">
      <c r="B368" s="291" t="s">
        <v>107</v>
      </c>
      <c r="C368" s="295"/>
      <c r="D368" s="35">
        <v>5</v>
      </c>
      <c r="E368" s="44">
        <v>0.1</v>
      </c>
      <c r="F368" s="34">
        <v>20000</v>
      </c>
      <c r="G368" s="45">
        <f>+F368*E368</f>
        <v>2000</v>
      </c>
      <c r="H368" s="36"/>
    </row>
    <row r="369" spans="2:8" ht="15.75" thickBot="1">
      <c r="B369" s="46"/>
      <c r="C369" s="47"/>
      <c r="D369" s="48"/>
      <c r="E369" s="48"/>
      <c r="F369" s="48"/>
      <c r="G369" s="49"/>
      <c r="H369" s="50"/>
    </row>
    <row r="370" spans="2:8" ht="16.5" thickTop="1" thickBot="1">
      <c r="B370" s="37"/>
      <c r="C370" s="28"/>
      <c r="D370" s="28"/>
      <c r="E370" s="28"/>
      <c r="F370" s="28"/>
      <c r="G370" s="38" t="s">
        <v>18</v>
      </c>
      <c r="H370" s="51">
        <f>SUM(G368:G369)</f>
        <v>2000</v>
      </c>
    </row>
    <row r="371" spans="2:8" ht="15.75" thickBot="1">
      <c r="B371" s="85" t="s">
        <v>28</v>
      </c>
      <c r="C371" s="52"/>
      <c r="D371" s="52"/>
      <c r="E371" s="52"/>
      <c r="F371" s="52"/>
      <c r="G371" s="52"/>
      <c r="H371" s="53"/>
    </row>
    <row r="372" spans="2:8" ht="15.75" thickTop="1">
      <c r="B372" s="86" t="s">
        <v>29</v>
      </c>
      <c r="C372" s="54" t="s">
        <v>30</v>
      </c>
      <c r="D372" s="55"/>
      <c r="E372" s="54" t="s">
        <v>14</v>
      </c>
      <c r="F372" s="55"/>
      <c r="G372" s="56" t="s">
        <v>15</v>
      </c>
      <c r="H372" s="57"/>
    </row>
    <row r="373" spans="2:8">
      <c r="B373" s="87" t="str">
        <f>+B344</f>
        <v>CUADRILLA A-A UN OFICIAL  Y DOS AYUDANTES</v>
      </c>
      <c r="C373" s="58">
        <f>+C344</f>
        <v>23750.958333333336</v>
      </c>
      <c r="D373" s="59"/>
      <c r="E373" s="113">
        <v>10.135734066769686</v>
      </c>
      <c r="F373" s="61"/>
      <c r="G373" s="62">
        <f>E373*C373</f>
        <v>240733.39749759407</v>
      </c>
      <c r="H373" s="63"/>
    </row>
    <row r="374" spans="2:8" ht="15.75" thickBot="1">
      <c r="B374" s="88"/>
      <c r="C374" s="89"/>
      <c r="D374" s="89"/>
      <c r="E374" s="89"/>
      <c r="F374" s="90"/>
      <c r="G374" s="89"/>
      <c r="H374" s="91"/>
    </row>
    <row r="375" spans="2:8" ht="16.5" thickTop="1" thickBot="1">
      <c r="B375" s="37"/>
      <c r="C375" s="28"/>
      <c r="D375" s="28"/>
      <c r="E375" s="28"/>
      <c r="F375" s="28"/>
      <c r="G375" s="38" t="s">
        <v>18</v>
      </c>
      <c r="H375" s="92">
        <f>SUM(G373:G374)</f>
        <v>240733.39749759407</v>
      </c>
    </row>
    <row r="376" spans="2:8" ht="15.75" thickBot="1">
      <c r="B376" s="37"/>
      <c r="C376" s="28"/>
      <c r="D376" s="28"/>
      <c r="E376" s="28"/>
      <c r="F376" s="28"/>
      <c r="G376" s="65"/>
      <c r="H376" s="29"/>
    </row>
    <row r="377" spans="2:8" ht="15.75" thickBot="1">
      <c r="B377" s="66"/>
      <c r="C377" s="67"/>
      <c r="D377" s="67"/>
      <c r="E377" s="68" t="s">
        <v>31</v>
      </c>
      <c r="F377" s="69"/>
      <c r="G377" s="69"/>
      <c r="H377" s="64">
        <f>H359+H365+H370+H375</f>
        <v>910000.00000000023</v>
      </c>
    </row>
    <row r="379" spans="2:8" ht="15.75" thickBot="1"/>
    <row r="380" spans="2:8" ht="16.5" thickBot="1">
      <c r="B380" s="626" t="s">
        <v>7</v>
      </c>
      <c r="C380" s="627"/>
      <c r="D380" s="627"/>
      <c r="E380" s="627"/>
      <c r="F380" s="627"/>
      <c r="G380" s="627"/>
      <c r="H380" s="628"/>
    </row>
    <row r="381" spans="2:8" ht="15.75" thickBot="1">
      <c r="B381" s="21"/>
      <c r="C381" s="22"/>
      <c r="D381" s="22"/>
      <c r="E381" s="23"/>
      <c r="F381" s="23"/>
      <c r="G381" s="23"/>
      <c r="H381" s="24"/>
    </row>
    <row r="382" spans="2:8" ht="15.75" thickBot="1">
      <c r="B382" s="629" t="str">
        <f>+'PRESUPUESTO OFICIAL'!C16</f>
        <v>Red hidraulica de 1"</v>
      </c>
      <c r="C382" s="630"/>
      <c r="D382" s="630"/>
      <c r="E382" s="630"/>
      <c r="F382" s="631"/>
      <c r="G382" s="25" t="s">
        <v>8</v>
      </c>
      <c r="H382" s="26">
        <f>+'PRESUPUESTO OFICIAL'!B16</f>
        <v>1.1200000000000001</v>
      </c>
    </row>
    <row r="383" spans="2:8" ht="15.75" thickBot="1">
      <c r="B383" s="632"/>
      <c r="C383" s="633"/>
      <c r="D383" s="633"/>
      <c r="E383" s="633"/>
      <c r="F383" s="634"/>
      <c r="G383" s="25" t="s">
        <v>9</v>
      </c>
      <c r="H383" s="70" t="str">
        <f>+'PRESUPUESTO OFICIAL'!D16</f>
        <v>ML</v>
      </c>
    </row>
    <row r="384" spans="2:8" ht="15.75" thickBot="1">
      <c r="B384" s="27" t="s">
        <v>10</v>
      </c>
      <c r="C384" s="28"/>
      <c r="D384" s="28"/>
      <c r="E384" s="28"/>
      <c r="F384" s="28"/>
      <c r="G384" s="28"/>
      <c r="H384" s="29"/>
    </row>
    <row r="385" spans="2:8" ht="15.75" thickBot="1">
      <c r="B385" s="71" t="s">
        <v>11</v>
      </c>
      <c r="C385" s="72"/>
      <c r="D385" s="73" t="s">
        <v>12</v>
      </c>
      <c r="E385" s="73" t="s">
        <v>13</v>
      </c>
      <c r="F385" s="73" t="s">
        <v>14</v>
      </c>
      <c r="G385" s="73" t="s">
        <v>15</v>
      </c>
      <c r="H385" s="74"/>
    </row>
    <row r="386" spans="2:8" ht="15.75" thickBot="1">
      <c r="B386" s="75" t="s">
        <v>16</v>
      </c>
      <c r="C386" s="76"/>
      <c r="D386" s="32" t="s">
        <v>17</v>
      </c>
      <c r="E386" s="77"/>
      <c r="F386" s="78"/>
      <c r="G386" s="77">
        <f>(H405+H400)*0.039</f>
        <v>12663.326275264679</v>
      </c>
      <c r="H386" s="74"/>
    </row>
    <row r="387" spans="2:8" ht="15.75" thickBot="1">
      <c r="B387" s="37"/>
      <c r="C387" s="28"/>
      <c r="D387" s="28"/>
      <c r="E387" s="28"/>
      <c r="F387" s="28"/>
      <c r="G387" s="38" t="s">
        <v>18</v>
      </c>
      <c r="H387" s="92">
        <f>SUM(G386:G386)</f>
        <v>12663.326275264679</v>
      </c>
    </row>
    <row r="388" spans="2:8" ht="15.75" thickBot="1">
      <c r="B388" s="27" t="s">
        <v>19</v>
      </c>
      <c r="C388" s="28"/>
      <c r="D388" s="28"/>
      <c r="E388" s="28"/>
      <c r="F388" s="28"/>
      <c r="G388" s="28"/>
      <c r="H388" s="29"/>
    </row>
    <row r="389" spans="2:8">
      <c r="B389" s="30" t="s">
        <v>11</v>
      </c>
      <c r="C389" s="31"/>
      <c r="D389" s="32" t="s">
        <v>20</v>
      </c>
      <c r="E389" s="32" t="s">
        <v>21</v>
      </c>
      <c r="F389" s="32" t="s">
        <v>22</v>
      </c>
      <c r="G389" s="32" t="s">
        <v>15</v>
      </c>
      <c r="H389" s="33"/>
    </row>
    <row r="390" spans="2:8">
      <c r="B390" s="80" t="s">
        <v>173</v>
      </c>
      <c r="C390" s="81"/>
      <c r="D390" s="82" t="s">
        <v>131</v>
      </c>
      <c r="E390" s="62">
        <v>34000</v>
      </c>
      <c r="F390" s="83">
        <v>1</v>
      </c>
      <c r="G390" s="62">
        <f>+F390*E390</f>
        <v>34000</v>
      </c>
      <c r="H390" s="84"/>
    </row>
    <row r="391" spans="2:8">
      <c r="B391" s="416" t="s">
        <v>174</v>
      </c>
      <c r="C391" s="417"/>
      <c r="D391" s="418" t="s">
        <v>131</v>
      </c>
      <c r="E391" s="419">
        <v>7800</v>
      </c>
      <c r="F391" s="420">
        <v>1</v>
      </c>
      <c r="G391" s="62">
        <f t="shared" ref="G391:G393" si="6">+F391*E391</f>
        <v>7800</v>
      </c>
      <c r="H391" s="108"/>
    </row>
    <row r="392" spans="2:8">
      <c r="B392" s="416"/>
      <c r="C392" s="417"/>
      <c r="D392" s="418"/>
      <c r="E392" s="419"/>
      <c r="F392" s="420"/>
      <c r="G392" s="62">
        <f t="shared" si="6"/>
        <v>0</v>
      </c>
      <c r="H392" s="108"/>
    </row>
    <row r="393" spans="2:8">
      <c r="B393" s="416"/>
      <c r="C393" s="417"/>
      <c r="D393" s="418"/>
      <c r="E393" s="419"/>
      <c r="F393" s="420"/>
      <c r="G393" s="62">
        <f t="shared" si="6"/>
        <v>0</v>
      </c>
      <c r="H393" s="108"/>
    </row>
    <row r="394" spans="2:8" ht="15.75" thickBot="1">
      <c r="B394" s="116"/>
      <c r="C394" s="117"/>
      <c r="D394" s="118"/>
      <c r="E394" s="119"/>
      <c r="F394" s="120"/>
      <c r="G394" s="119">
        <f>SUM(G390:G393)*2%</f>
        <v>836</v>
      </c>
      <c r="H394" s="121"/>
    </row>
    <row r="395" spans="2:8" ht="15.75" thickBot="1">
      <c r="B395" s="37"/>
      <c r="C395" s="28"/>
      <c r="D395" s="28"/>
      <c r="E395" s="28"/>
      <c r="F395" s="28"/>
      <c r="G395" s="38" t="s">
        <v>18</v>
      </c>
      <c r="H395" s="39">
        <f>+G390+G391+G392+G393+G394</f>
        <v>42636</v>
      </c>
    </row>
    <row r="396" spans="2:8" ht="15.75" thickBot="1">
      <c r="B396" s="27" t="s">
        <v>23</v>
      </c>
      <c r="C396" s="28"/>
      <c r="D396" s="28"/>
      <c r="E396" s="28"/>
      <c r="F396" s="28"/>
      <c r="G396" s="28"/>
      <c r="H396" s="29"/>
    </row>
    <row r="397" spans="2:8" ht="15.75" thickTop="1">
      <c r="B397" s="40" t="s">
        <v>24</v>
      </c>
      <c r="C397" s="41"/>
      <c r="D397" s="42" t="s">
        <v>25</v>
      </c>
      <c r="E397" s="42" t="s">
        <v>26</v>
      </c>
      <c r="F397" s="42" t="s">
        <v>27</v>
      </c>
      <c r="G397" s="42" t="s">
        <v>15</v>
      </c>
      <c r="H397" s="43"/>
    </row>
    <row r="398" spans="2:8">
      <c r="B398" s="291" t="s">
        <v>107</v>
      </c>
      <c r="C398" s="295"/>
      <c r="D398" s="35">
        <v>5</v>
      </c>
      <c r="E398" s="44">
        <v>0.1</v>
      </c>
      <c r="F398" s="34">
        <v>20000</v>
      </c>
      <c r="G398" s="45">
        <f>+F398*E398</f>
        <v>2000</v>
      </c>
      <c r="H398" s="36"/>
    </row>
    <row r="399" spans="2:8" ht="15.75" thickBot="1">
      <c r="B399" s="46"/>
      <c r="C399" s="47"/>
      <c r="D399" s="48"/>
      <c r="E399" s="48"/>
      <c r="F399" s="48"/>
      <c r="G399" s="49"/>
      <c r="H399" s="50"/>
    </row>
    <row r="400" spans="2:8" ht="16.5" thickTop="1" thickBot="1">
      <c r="B400" s="37"/>
      <c r="C400" s="28"/>
      <c r="D400" s="28"/>
      <c r="E400" s="28"/>
      <c r="F400" s="28"/>
      <c r="G400" s="38" t="s">
        <v>18</v>
      </c>
      <c r="H400" s="51">
        <f>SUM(G398:G399)</f>
        <v>2000</v>
      </c>
    </row>
    <row r="401" spans="2:8" ht="15.75" thickBot="1">
      <c r="B401" s="85" t="s">
        <v>28</v>
      </c>
      <c r="C401" s="52"/>
      <c r="D401" s="52"/>
      <c r="E401" s="52"/>
      <c r="F401" s="52"/>
      <c r="G401" s="52"/>
      <c r="H401" s="53"/>
    </row>
    <row r="402" spans="2:8" ht="15.75" thickTop="1">
      <c r="B402" s="86" t="s">
        <v>29</v>
      </c>
      <c r="C402" s="54" t="s">
        <v>30</v>
      </c>
      <c r="D402" s="55"/>
      <c r="E402" s="54" t="s">
        <v>14</v>
      </c>
      <c r="F402" s="55"/>
      <c r="G402" s="56" t="s">
        <v>15</v>
      </c>
      <c r="H402" s="57"/>
    </row>
    <row r="403" spans="2:8">
      <c r="B403" s="125" t="str">
        <f>+J8</f>
        <v>CUADRILLA A-A UN OFICIAL  Y DOS AYUDANTES</v>
      </c>
      <c r="C403" s="58">
        <f>+K8</f>
        <v>23750.958333333336</v>
      </c>
      <c r="D403" s="59"/>
      <c r="E403" s="60">
        <v>13.586848547152742</v>
      </c>
      <c r="F403" s="61"/>
      <c r="G403" s="62">
        <f>E403*C403</f>
        <v>322700.67372473533</v>
      </c>
      <c r="H403" s="63"/>
    </row>
    <row r="404" spans="2:8" ht="15.75" thickBot="1">
      <c r="B404" s="88"/>
      <c r="C404" s="89"/>
      <c r="D404" s="89"/>
      <c r="E404" s="89" t="s">
        <v>64</v>
      </c>
      <c r="F404" s="90"/>
      <c r="G404" s="89"/>
      <c r="H404" s="91"/>
    </row>
    <row r="405" spans="2:8" ht="16.5" thickTop="1" thickBot="1">
      <c r="B405" s="37"/>
      <c r="C405" s="28"/>
      <c r="D405" s="28"/>
      <c r="E405" s="28"/>
      <c r="F405" s="28"/>
      <c r="G405" s="38" t="s">
        <v>18</v>
      </c>
      <c r="H405" s="92">
        <f>SUM(G403:G404)</f>
        <v>322700.67372473533</v>
      </c>
    </row>
    <row r="406" spans="2:8" ht="15.75" thickBot="1">
      <c r="B406" s="37"/>
      <c r="C406" s="28"/>
      <c r="D406" s="28"/>
      <c r="E406" s="28"/>
      <c r="F406" s="28"/>
      <c r="G406" s="65"/>
      <c r="H406" s="29"/>
    </row>
    <row r="407" spans="2:8" ht="15.75" thickBot="1">
      <c r="B407" s="66"/>
      <c r="C407" s="67"/>
      <c r="D407" s="67"/>
      <c r="E407" s="68" t="s">
        <v>31</v>
      </c>
      <c r="F407" s="69"/>
      <c r="G407" s="69"/>
      <c r="H407" s="64">
        <f>H387+H395+H400+H405</f>
        <v>380000</v>
      </c>
    </row>
    <row r="409" spans="2:8" ht="15.75" thickBot="1"/>
    <row r="410" spans="2:8" ht="16.5" thickBot="1">
      <c r="B410" s="626" t="s">
        <v>7</v>
      </c>
      <c r="C410" s="627"/>
      <c r="D410" s="627"/>
      <c r="E410" s="627"/>
      <c r="F410" s="627"/>
      <c r="G410" s="627"/>
      <c r="H410" s="628"/>
    </row>
    <row r="411" spans="2:8" ht="16.5" thickBot="1">
      <c r="B411" s="292"/>
      <c r="C411" s="293"/>
      <c r="D411" s="293"/>
      <c r="E411" s="293"/>
      <c r="F411" s="293"/>
      <c r="G411" s="293"/>
      <c r="H411" s="294"/>
    </row>
    <row r="412" spans="2:8" ht="15.75" thickBot="1">
      <c r="B412" s="629" t="str">
        <f>+'PRESUPUESTO OFICIAL'!C17</f>
        <v>Puntos electricos</v>
      </c>
      <c r="C412" s="630"/>
      <c r="D412" s="630"/>
      <c r="E412" s="630"/>
      <c r="F412" s="631"/>
      <c r="G412" s="25" t="s">
        <v>8</v>
      </c>
      <c r="H412" s="26">
        <f>+'PRESUPUESTO OFICIAL'!B17</f>
        <v>1.1299999999999999</v>
      </c>
    </row>
    <row r="413" spans="2:8" ht="15.75" thickBot="1">
      <c r="B413" s="632"/>
      <c r="C413" s="633"/>
      <c r="D413" s="633"/>
      <c r="E413" s="633"/>
      <c r="F413" s="634"/>
      <c r="G413" s="25" t="s">
        <v>9</v>
      </c>
      <c r="H413" s="70" t="str">
        <f>+'PRESUPUESTO OFICIAL'!D17</f>
        <v>UND</v>
      </c>
    </row>
    <row r="414" spans="2:8" ht="15.75" thickBot="1">
      <c r="B414" s="27" t="s">
        <v>10</v>
      </c>
      <c r="C414" s="28"/>
      <c r="D414" s="28"/>
      <c r="E414" s="28"/>
      <c r="F414" s="28"/>
      <c r="G414" s="28"/>
      <c r="H414" s="29"/>
    </row>
    <row r="415" spans="2:8" ht="15.75" thickBot="1">
      <c r="B415" s="71" t="s">
        <v>11</v>
      </c>
      <c r="C415" s="72"/>
      <c r="D415" s="73" t="s">
        <v>12</v>
      </c>
      <c r="E415" s="73" t="s">
        <v>13</v>
      </c>
      <c r="F415" s="73" t="s">
        <v>14</v>
      </c>
      <c r="G415" s="73" t="s">
        <v>15</v>
      </c>
      <c r="H415" s="74"/>
    </row>
    <row r="416" spans="2:8" ht="15.75" thickBot="1">
      <c r="B416" s="75" t="s">
        <v>16</v>
      </c>
      <c r="C416" s="76"/>
      <c r="D416" s="32" t="s">
        <v>17</v>
      </c>
      <c r="E416" s="77"/>
      <c r="F416" s="78"/>
      <c r="G416" s="77">
        <f>(H434+H429)*0.039</f>
        <v>639.16458132819912</v>
      </c>
      <c r="H416" s="74"/>
    </row>
    <row r="417" spans="2:8" ht="15.75" thickBot="1">
      <c r="B417" s="37"/>
      <c r="C417" s="28"/>
      <c r="D417" s="28"/>
      <c r="E417" s="28"/>
      <c r="F417" s="28"/>
      <c r="G417" s="38" t="s">
        <v>18</v>
      </c>
      <c r="H417" s="92">
        <f>+G416</f>
        <v>639.16458132819912</v>
      </c>
    </row>
    <row r="418" spans="2:8" ht="15.75" thickBot="1">
      <c r="B418" s="27" t="s">
        <v>19</v>
      </c>
      <c r="C418" s="28"/>
      <c r="D418" s="28"/>
      <c r="E418" s="28"/>
      <c r="F418" s="28"/>
      <c r="G418" s="28"/>
      <c r="H418" s="29"/>
    </row>
    <row r="419" spans="2:8">
      <c r="B419" s="30" t="s">
        <v>11</v>
      </c>
      <c r="C419" s="31"/>
      <c r="D419" s="32" t="s">
        <v>20</v>
      </c>
      <c r="E419" s="32" t="s">
        <v>21</v>
      </c>
      <c r="F419" s="32" t="s">
        <v>22</v>
      </c>
      <c r="G419" s="32" t="s">
        <v>15</v>
      </c>
      <c r="H419" s="33"/>
    </row>
    <row r="420" spans="2:8">
      <c r="B420" s="111" t="s">
        <v>158</v>
      </c>
      <c r="C420" s="100"/>
      <c r="D420" s="101" t="s">
        <v>131</v>
      </c>
      <c r="E420" s="102">
        <v>135000</v>
      </c>
      <c r="F420" s="101">
        <v>1</v>
      </c>
      <c r="G420" s="110">
        <f>+F420*E420</f>
        <v>135000</v>
      </c>
      <c r="H420" s="84"/>
    </row>
    <row r="421" spans="2:8">
      <c r="B421" s="111" t="s">
        <v>175</v>
      </c>
      <c r="C421" s="100"/>
      <c r="D421" s="101" t="s">
        <v>131</v>
      </c>
      <c r="E421" s="102">
        <v>98000</v>
      </c>
      <c r="F421" s="101">
        <v>1</v>
      </c>
      <c r="G421" s="110">
        <f t="shared" ref="G421:G423" si="7">+F421*E421</f>
        <v>98000</v>
      </c>
      <c r="H421" s="84"/>
    </row>
    <row r="422" spans="2:8">
      <c r="B422" s="111" t="s">
        <v>172</v>
      </c>
      <c r="C422" s="100"/>
      <c r="D422" s="101" t="s">
        <v>131</v>
      </c>
      <c r="E422" s="102">
        <v>7800</v>
      </c>
      <c r="F422" s="101">
        <v>1</v>
      </c>
      <c r="G422" s="110">
        <f t="shared" si="7"/>
        <v>7800</v>
      </c>
      <c r="H422" s="84"/>
    </row>
    <row r="423" spans="2:8" ht="15.75" thickBot="1">
      <c r="B423" s="425"/>
      <c r="C423" s="439"/>
      <c r="D423" s="440"/>
      <c r="E423" s="441"/>
      <c r="F423" s="440"/>
      <c r="G423" s="442">
        <f t="shared" si="7"/>
        <v>0</v>
      </c>
      <c r="H423" s="437"/>
    </row>
    <row r="424" spans="2:8" ht="15.75" thickBot="1">
      <c r="B424" s="37"/>
      <c r="C424" s="28"/>
      <c r="D424" s="28"/>
      <c r="E424" s="28"/>
      <c r="F424" s="28"/>
      <c r="G424" s="38" t="s">
        <v>18</v>
      </c>
      <c r="H424" s="39">
        <f>SUM(G420:G423)</f>
        <v>240800</v>
      </c>
    </row>
    <row r="425" spans="2:8" ht="15.75" thickBot="1">
      <c r="B425" s="27" t="s">
        <v>23</v>
      </c>
      <c r="C425" s="28"/>
      <c r="D425" s="28"/>
      <c r="E425" s="28"/>
      <c r="F425" s="28"/>
      <c r="G425" s="28"/>
      <c r="H425" s="29"/>
    </row>
    <row r="426" spans="2:8" ht="15.75" thickTop="1">
      <c r="B426" s="40" t="s">
        <v>24</v>
      </c>
      <c r="C426" s="41"/>
      <c r="D426" s="42" t="s">
        <v>25</v>
      </c>
      <c r="E426" s="42" t="s">
        <v>26</v>
      </c>
      <c r="F426" s="42" t="s">
        <v>27</v>
      </c>
      <c r="G426" s="42" t="s">
        <v>15</v>
      </c>
      <c r="H426" s="43"/>
    </row>
    <row r="427" spans="2:8">
      <c r="B427" s="291" t="s">
        <v>107</v>
      </c>
      <c r="C427" s="295"/>
      <c r="D427" s="35">
        <v>5</v>
      </c>
      <c r="E427" s="44">
        <v>0.1</v>
      </c>
      <c r="F427" s="34">
        <v>20000</v>
      </c>
      <c r="G427" s="45">
        <f>+F427*E427</f>
        <v>2000</v>
      </c>
      <c r="H427" s="36"/>
    </row>
    <row r="428" spans="2:8" ht="15.75" thickBot="1">
      <c r="B428" s="46"/>
      <c r="C428" s="47"/>
      <c r="D428" s="48"/>
      <c r="E428" s="48"/>
      <c r="F428" s="48"/>
      <c r="G428" s="49"/>
      <c r="H428" s="50"/>
    </row>
    <row r="429" spans="2:8" ht="16.5" thickTop="1" thickBot="1">
      <c r="B429" s="37"/>
      <c r="C429" s="28"/>
      <c r="D429" s="28"/>
      <c r="E429" s="28"/>
      <c r="F429" s="28"/>
      <c r="G429" s="38" t="s">
        <v>18</v>
      </c>
      <c r="H429" s="51">
        <f>SUM(G427:G428)</f>
        <v>2000</v>
      </c>
    </row>
    <row r="430" spans="2:8" ht="15.75" thickBot="1">
      <c r="B430" s="85" t="s">
        <v>28</v>
      </c>
      <c r="C430" s="52"/>
      <c r="D430" s="52"/>
      <c r="E430" s="52"/>
      <c r="F430" s="52"/>
      <c r="G430" s="52"/>
      <c r="H430" s="53"/>
    </row>
    <row r="431" spans="2:8" ht="15.75" thickTop="1">
      <c r="B431" s="86" t="s">
        <v>29</v>
      </c>
      <c r="C431" s="54" t="s">
        <v>30</v>
      </c>
      <c r="D431" s="55"/>
      <c r="E431" s="54" t="s">
        <v>14</v>
      </c>
      <c r="F431" s="55"/>
      <c r="G431" s="56" t="s">
        <v>15</v>
      </c>
      <c r="H431" s="57"/>
    </row>
    <row r="432" spans="2:8">
      <c r="B432" s="125" t="str">
        <f>+J8</f>
        <v>CUADRILLA A-A UN OFICIAL  Y DOS AYUDANTES</v>
      </c>
      <c r="C432" s="58">
        <f>+K8</f>
        <v>23750.958333333336</v>
      </c>
      <c r="D432" s="59"/>
      <c r="E432" s="60">
        <v>0.60582125641969276</v>
      </c>
      <c r="F432" s="61"/>
      <c r="G432" s="62">
        <f>E432*C432</f>
        <v>14388.835418671773</v>
      </c>
      <c r="H432" s="63"/>
    </row>
    <row r="433" spans="2:8" ht="15.75" thickBot="1">
      <c r="B433" s="88"/>
      <c r="C433" s="89"/>
      <c r="D433" s="89"/>
      <c r="E433" s="89"/>
      <c r="F433" s="90"/>
      <c r="G433" s="89"/>
      <c r="H433" s="91"/>
    </row>
    <row r="434" spans="2:8" ht="16.5" thickTop="1" thickBot="1">
      <c r="B434" s="37"/>
      <c r="C434" s="28"/>
      <c r="D434" s="28"/>
      <c r="E434" s="28"/>
      <c r="F434" s="28"/>
      <c r="G434" s="38" t="s">
        <v>18</v>
      </c>
      <c r="H434" s="92">
        <f>SUM(G432:G433)</f>
        <v>14388.835418671773</v>
      </c>
    </row>
    <row r="435" spans="2:8" ht="15.75" thickBot="1">
      <c r="B435" s="37"/>
      <c r="C435" s="28"/>
      <c r="D435" s="28"/>
      <c r="E435" s="28"/>
      <c r="F435" s="28"/>
      <c r="G435" s="65"/>
      <c r="H435" s="29"/>
    </row>
    <row r="436" spans="2:8" ht="15.75" thickBot="1">
      <c r="B436" s="66"/>
      <c r="C436" s="67"/>
      <c r="D436" s="67"/>
      <c r="E436" s="68" t="s">
        <v>31</v>
      </c>
      <c r="F436" s="69"/>
      <c r="G436" s="69"/>
      <c r="H436" s="64">
        <f>H417+H424+H429+H434</f>
        <v>257827.99999999997</v>
      </c>
    </row>
    <row r="438" spans="2:8" ht="15.75" thickBot="1"/>
    <row r="439" spans="2:8" ht="16.5" thickBot="1">
      <c r="B439" s="650" t="s">
        <v>7</v>
      </c>
      <c r="C439" s="627"/>
      <c r="D439" s="627"/>
      <c r="E439" s="627"/>
      <c r="F439" s="627"/>
      <c r="G439" s="627"/>
      <c r="H439" s="628"/>
    </row>
    <row r="440" spans="2:8" ht="15.75" thickBot="1">
      <c r="B440" s="21"/>
      <c r="C440" s="22"/>
      <c r="D440" s="22"/>
      <c r="E440" s="23"/>
      <c r="F440" s="23"/>
      <c r="G440" s="23"/>
      <c r="H440" s="24"/>
    </row>
    <row r="441" spans="2:8" ht="15.75" thickBot="1">
      <c r="B441" s="629" t="str">
        <f>+'PRESUPUESTO OFICIAL'!C18</f>
        <v>Suministro e instalacion de tanque de 1000 litros</v>
      </c>
      <c r="C441" s="630"/>
      <c r="D441" s="630"/>
      <c r="E441" s="630"/>
      <c r="F441" s="631"/>
      <c r="G441" s="25" t="s">
        <v>8</v>
      </c>
      <c r="H441" s="26">
        <f>+'PRESUPUESTO OFICIAL'!B18</f>
        <v>1.1399999999999999</v>
      </c>
    </row>
    <row r="442" spans="2:8" ht="15.75" thickBot="1">
      <c r="B442" s="632"/>
      <c r="C442" s="633"/>
      <c r="D442" s="633"/>
      <c r="E442" s="633"/>
      <c r="F442" s="634"/>
      <c r="G442" s="25" t="s">
        <v>9</v>
      </c>
      <c r="H442" s="70" t="str">
        <f>+'PRESUPUESTO OFICIAL'!D18</f>
        <v>UND</v>
      </c>
    </row>
    <row r="443" spans="2:8" ht="15.75" thickBot="1">
      <c r="B443" s="95" t="s">
        <v>10</v>
      </c>
      <c r="C443" s="96"/>
      <c r="D443" s="96"/>
      <c r="E443" s="96"/>
      <c r="F443" s="96"/>
      <c r="G443" s="96"/>
      <c r="H443" s="97"/>
    </row>
    <row r="444" spans="2:8">
      <c r="B444" s="285" t="s">
        <v>11</v>
      </c>
      <c r="C444" s="286"/>
      <c r="D444" s="32" t="s">
        <v>12</v>
      </c>
      <c r="E444" s="32" t="s">
        <v>13</v>
      </c>
      <c r="F444" s="286" t="s">
        <v>14</v>
      </c>
      <c r="G444" s="32" t="s">
        <v>15</v>
      </c>
      <c r="H444" s="287"/>
    </row>
    <row r="445" spans="2:8">
      <c r="B445" s="124" t="s">
        <v>16</v>
      </c>
      <c r="C445" s="102"/>
      <c r="D445" s="101" t="s">
        <v>17</v>
      </c>
      <c r="E445" s="101"/>
      <c r="F445" s="102"/>
      <c r="G445" s="102">
        <v>833.65863750000017</v>
      </c>
      <c r="H445" s="107"/>
    </row>
    <row r="446" spans="2:8" ht="15.75" thickBot="1">
      <c r="B446" s="288"/>
      <c r="C446" s="289"/>
      <c r="D446" s="289"/>
      <c r="E446" s="289"/>
      <c r="F446" s="289"/>
      <c r="G446" s="289"/>
      <c r="H446" s="290"/>
    </row>
    <row r="447" spans="2:8" ht="15.75" thickBot="1">
      <c r="B447" s="444"/>
      <c r="C447" s="28"/>
      <c r="D447" s="28"/>
      <c r="E447" s="28"/>
      <c r="F447" s="28"/>
      <c r="G447" s="38" t="s">
        <v>18</v>
      </c>
      <c r="H447" s="79">
        <f>SUM(G445:G445)</f>
        <v>833.65863750000017</v>
      </c>
    </row>
    <row r="448" spans="2:8" ht="15.75" thickBot="1">
      <c r="B448" s="27" t="s">
        <v>19</v>
      </c>
      <c r="C448" s="443"/>
      <c r="D448" s="443"/>
      <c r="E448" s="443"/>
      <c r="F448" s="443"/>
      <c r="G448" s="443"/>
      <c r="H448" s="29"/>
    </row>
    <row r="449" spans="2:8">
      <c r="B449" s="30" t="s">
        <v>11</v>
      </c>
      <c r="C449" s="31"/>
      <c r="D449" s="32" t="s">
        <v>20</v>
      </c>
      <c r="E449" s="32" t="s">
        <v>21</v>
      </c>
      <c r="F449" s="32" t="s">
        <v>22</v>
      </c>
      <c r="G449" s="32" t="s">
        <v>15</v>
      </c>
      <c r="H449" s="33"/>
    </row>
    <row r="450" spans="2:8">
      <c r="B450" s="111" t="s">
        <v>176</v>
      </c>
      <c r="C450" s="100"/>
      <c r="D450" s="101" t="s">
        <v>131</v>
      </c>
      <c r="E450" s="102">
        <v>850000</v>
      </c>
      <c r="F450" s="101">
        <v>1</v>
      </c>
      <c r="G450" s="110">
        <f>+F450*E450</f>
        <v>850000</v>
      </c>
      <c r="H450" s="84"/>
    </row>
    <row r="451" spans="2:8">
      <c r="B451" s="111" t="s">
        <v>172</v>
      </c>
      <c r="C451" s="100"/>
      <c r="D451" s="101" t="s">
        <v>131</v>
      </c>
      <c r="E451" s="102">
        <v>7500</v>
      </c>
      <c r="F451" s="101">
        <v>1</v>
      </c>
      <c r="G451" s="110">
        <f t="shared" ref="G451:G452" si="8">+F451*E451</f>
        <v>7500</v>
      </c>
      <c r="H451" s="84"/>
    </row>
    <row r="452" spans="2:8">
      <c r="B452" s="111" t="s">
        <v>177</v>
      </c>
      <c r="C452" s="100"/>
      <c r="D452" s="101" t="s">
        <v>131</v>
      </c>
      <c r="E452" s="102">
        <v>1500</v>
      </c>
      <c r="F452" s="101">
        <v>2</v>
      </c>
      <c r="G452" s="110">
        <f t="shared" si="8"/>
        <v>3000</v>
      </c>
      <c r="H452" s="84"/>
    </row>
    <row r="453" spans="2:8">
      <c r="B453" s="515" t="s">
        <v>112</v>
      </c>
      <c r="C453" s="518"/>
      <c r="D453" s="519"/>
      <c r="E453" s="521"/>
      <c r="F453" s="519"/>
      <c r="G453" s="524"/>
      <c r="H453" s="84"/>
    </row>
    <row r="454" spans="2:8" ht="15.75" thickBot="1">
      <c r="B454" s="516"/>
      <c r="C454" s="517"/>
      <c r="D454" s="520"/>
      <c r="E454" s="522"/>
      <c r="F454" s="523"/>
      <c r="G454" s="522"/>
      <c r="H454" s="121"/>
    </row>
    <row r="455" spans="2:8" ht="15.75" thickBot="1">
      <c r="B455" s="37"/>
      <c r="C455" s="28"/>
      <c r="D455" s="28"/>
      <c r="E455" s="28"/>
      <c r="F455" s="28"/>
      <c r="G455" s="38" t="s">
        <v>18</v>
      </c>
      <c r="H455" s="39">
        <f>SUM(G450:G453)</f>
        <v>860500</v>
      </c>
    </row>
    <row r="456" spans="2:8" ht="15.75" thickBot="1">
      <c r="B456" s="27" t="s">
        <v>23</v>
      </c>
      <c r="C456" s="28"/>
      <c r="D456" s="28"/>
      <c r="E456" s="28"/>
      <c r="F456" s="28"/>
      <c r="G456" s="28"/>
      <c r="H456" s="29"/>
    </row>
    <row r="457" spans="2:8" ht="15.75" thickTop="1">
      <c r="B457" s="40" t="s">
        <v>24</v>
      </c>
      <c r="C457" s="41"/>
      <c r="D457" s="42" t="s">
        <v>25</v>
      </c>
      <c r="E457" s="42" t="s">
        <v>26</v>
      </c>
      <c r="F457" s="42" t="s">
        <v>27</v>
      </c>
      <c r="G457" s="42" t="s">
        <v>15</v>
      </c>
      <c r="H457" s="43"/>
    </row>
    <row r="458" spans="2:8">
      <c r="B458" s="291" t="s">
        <v>107</v>
      </c>
      <c r="C458" s="295"/>
      <c r="D458" s="35">
        <v>5</v>
      </c>
      <c r="E458" s="44">
        <v>0.1</v>
      </c>
      <c r="F458" s="34">
        <v>20000</v>
      </c>
      <c r="G458" s="45">
        <f>+F458*E458</f>
        <v>2000</v>
      </c>
      <c r="H458" s="36"/>
    </row>
    <row r="459" spans="2:8" ht="15.75" thickBot="1">
      <c r="B459" s="46"/>
      <c r="C459" s="47"/>
      <c r="D459" s="48"/>
      <c r="E459" s="48"/>
      <c r="F459" s="48"/>
      <c r="G459" s="49"/>
      <c r="H459" s="50"/>
    </row>
    <row r="460" spans="2:8" ht="16.5" thickTop="1" thickBot="1">
      <c r="B460" s="37"/>
      <c r="C460" s="28"/>
      <c r="D460" s="28"/>
      <c r="E460" s="28"/>
      <c r="F460" s="28"/>
      <c r="G460" s="38" t="s">
        <v>18</v>
      </c>
      <c r="H460" s="51">
        <f>SUM(G458:G459)</f>
        <v>2000</v>
      </c>
    </row>
    <row r="461" spans="2:8" ht="15.75" thickBot="1">
      <c r="B461" s="85" t="s">
        <v>28</v>
      </c>
      <c r="C461" s="52"/>
      <c r="D461" s="52"/>
      <c r="E461" s="52"/>
      <c r="F461" s="52"/>
      <c r="G461" s="52"/>
      <c r="H461" s="53"/>
    </row>
    <row r="462" spans="2:8" ht="15.75" thickTop="1">
      <c r="B462" s="86" t="s">
        <v>29</v>
      </c>
      <c r="C462" s="54" t="s">
        <v>30</v>
      </c>
      <c r="D462" s="55"/>
      <c r="E462" s="54" t="s">
        <v>14</v>
      </c>
      <c r="F462" s="55"/>
      <c r="G462" s="56" t="s">
        <v>15</v>
      </c>
      <c r="H462" s="57"/>
    </row>
    <row r="463" spans="2:8">
      <c r="B463" s="98" t="str">
        <f>+J8</f>
        <v>CUADRILLA A-A UN OFICIAL  Y DOS AYUDANTES</v>
      </c>
      <c r="C463" s="58">
        <f>+K8</f>
        <v>23750.958333333336</v>
      </c>
      <c r="D463" s="59"/>
      <c r="E463" s="60">
        <v>0.2617301279071198</v>
      </c>
      <c r="F463" s="61"/>
      <c r="G463" s="62">
        <f>E463*C463</f>
        <v>6216.3413625000067</v>
      </c>
      <c r="H463" s="63"/>
    </row>
    <row r="464" spans="2:8" ht="15.75" thickBot="1">
      <c r="B464" s="88"/>
      <c r="C464" s="89"/>
      <c r="D464" s="89"/>
      <c r="E464" s="89"/>
      <c r="F464" s="90"/>
      <c r="G464" s="89"/>
      <c r="H464" s="91"/>
    </row>
    <row r="465" spans="2:8" ht="16.5" thickTop="1" thickBot="1">
      <c r="B465" s="37"/>
      <c r="C465" s="28"/>
      <c r="D465" s="28"/>
      <c r="E465" s="28"/>
      <c r="F465" s="28"/>
      <c r="G465" s="38" t="s">
        <v>18</v>
      </c>
      <c r="H465" s="92">
        <f>SUM(G463:G464)</f>
        <v>6216.3413625000067</v>
      </c>
    </row>
    <row r="466" spans="2:8" ht="15.75" thickBot="1">
      <c r="B466" s="37"/>
      <c r="C466" s="28"/>
      <c r="D466" s="28"/>
      <c r="E466" s="28"/>
      <c r="F466" s="28"/>
      <c r="G466" s="65"/>
      <c r="H466" s="29"/>
    </row>
    <row r="467" spans="2:8" ht="15.75" thickBot="1">
      <c r="B467" s="66"/>
      <c r="C467" s="67"/>
      <c r="D467" s="67"/>
      <c r="E467" s="68" t="s">
        <v>31</v>
      </c>
      <c r="F467" s="69"/>
      <c r="G467" s="69"/>
      <c r="H467" s="64">
        <f>H447+H455+H460+H465</f>
        <v>869550</v>
      </c>
    </row>
    <row r="468" spans="2:8">
      <c r="B468" s="28"/>
      <c r="C468" s="28"/>
      <c r="D468" s="28"/>
      <c r="E468" s="126"/>
      <c r="F468" s="65"/>
      <c r="G468" s="65"/>
      <c r="H468" s="127"/>
    </row>
    <row r="472" spans="2:8" ht="15.75" thickBot="1"/>
    <row r="473" spans="2:8" ht="16.5" thickBot="1">
      <c r="B473" s="626" t="s">
        <v>7</v>
      </c>
      <c r="C473" s="627"/>
      <c r="D473" s="627"/>
      <c r="E473" s="627"/>
      <c r="F473" s="627"/>
      <c r="G473" s="627"/>
      <c r="H473" s="628"/>
    </row>
    <row r="474" spans="2:8" ht="16.5" thickBot="1">
      <c r="B474" s="292"/>
      <c r="C474" s="293"/>
      <c r="D474" s="293"/>
      <c r="E474" s="293"/>
      <c r="F474" s="293"/>
      <c r="G474" s="293"/>
      <c r="H474" s="294"/>
    </row>
    <row r="475" spans="2:8" ht="15.75" thickBot="1">
      <c r="B475" s="629" t="str">
        <f>+'PRESUPUESTO OFICIAL'!C19</f>
        <v>Guarda escoba</v>
      </c>
      <c r="C475" s="630"/>
      <c r="D475" s="630"/>
      <c r="E475" s="630"/>
      <c r="F475" s="631"/>
      <c r="G475" s="25" t="s">
        <v>8</v>
      </c>
      <c r="H475" s="26">
        <f>+'PRESUPUESTO OFICIAL'!B19</f>
        <v>1.1499999999999999</v>
      </c>
    </row>
    <row r="476" spans="2:8" ht="15.75" thickBot="1">
      <c r="B476" s="632"/>
      <c r="C476" s="633"/>
      <c r="D476" s="633"/>
      <c r="E476" s="633"/>
      <c r="F476" s="634"/>
      <c r="G476" s="25" t="s">
        <v>9</v>
      </c>
      <c r="H476" s="70" t="str">
        <f>+'PRESUPUESTO OFICIAL'!D19</f>
        <v>ML</v>
      </c>
    </row>
    <row r="477" spans="2:8" ht="15.75" thickBot="1">
      <c r="B477" s="27" t="s">
        <v>10</v>
      </c>
      <c r="C477" s="28"/>
      <c r="D477" s="28"/>
      <c r="E477" s="28"/>
      <c r="F477" s="28"/>
      <c r="G477" s="28"/>
      <c r="H477" s="29"/>
    </row>
    <row r="478" spans="2:8" ht="15.75" thickBot="1">
      <c r="B478" s="71" t="s">
        <v>11</v>
      </c>
      <c r="C478" s="72"/>
      <c r="D478" s="73" t="s">
        <v>12</v>
      </c>
      <c r="E478" s="73" t="s">
        <v>13</v>
      </c>
      <c r="F478" s="73" t="s">
        <v>14</v>
      </c>
      <c r="G478" s="73" t="s">
        <v>15</v>
      </c>
      <c r="H478" s="74"/>
    </row>
    <row r="479" spans="2:8" ht="15.75" thickBot="1">
      <c r="B479" s="431" t="s">
        <v>16</v>
      </c>
      <c r="C479" s="432"/>
      <c r="D479" s="433" t="s">
        <v>17</v>
      </c>
      <c r="E479" s="434"/>
      <c r="F479" s="435"/>
      <c r="G479" s="434">
        <f>(H496+H491)*0.039</f>
        <v>303.21655437921072</v>
      </c>
      <c r="H479" s="436"/>
    </row>
    <row r="480" spans="2:8" ht="15.75" thickBot="1">
      <c r="B480" s="37"/>
      <c r="C480" s="28"/>
      <c r="D480" s="28"/>
      <c r="E480" s="28"/>
      <c r="F480" s="28"/>
      <c r="G480" s="38" t="s">
        <v>18</v>
      </c>
      <c r="H480" s="79">
        <f>SUM(G479:G479)</f>
        <v>303.21655437921072</v>
      </c>
    </row>
    <row r="481" spans="2:15" ht="15.75" thickBot="1">
      <c r="B481" s="27" t="s">
        <v>19</v>
      </c>
      <c r="C481" s="28"/>
      <c r="D481" s="28"/>
      <c r="E481" s="28"/>
      <c r="F481" s="28"/>
      <c r="G481" s="28"/>
      <c r="H481" s="29"/>
    </row>
    <row r="482" spans="2:15">
      <c r="B482" s="30" t="s">
        <v>11</v>
      </c>
      <c r="C482" s="31"/>
      <c r="D482" s="32" t="s">
        <v>20</v>
      </c>
      <c r="E482" s="32" t="s">
        <v>21</v>
      </c>
      <c r="F482" s="32" t="s">
        <v>22</v>
      </c>
      <c r="G482" s="32" t="s">
        <v>15</v>
      </c>
      <c r="H482" s="33"/>
    </row>
    <row r="483" spans="2:15">
      <c r="B483" s="111" t="s">
        <v>178</v>
      </c>
      <c r="C483" s="100"/>
      <c r="D483" s="101" t="s">
        <v>66</v>
      </c>
      <c r="E483" s="102">
        <v>290000</v>
      </c>
      <c r="F483" s="101">
        <v>1</v>
      </c>
      <c r="G483" s="102">
        <f>+F483*E483</f>
        <v>290000</v>
      </c>
      <c r="H483" s="84"/>
      <c r="J483" s="104"/>
      <c r="K483" s="100"/>
      <c r="L483" s="101"/>
      <c r="M483" s="102"/>
      <c r="N483" s="101"/>
      <c r="O483" s="102"/>
    </row>
    <row r="484" spans="2:15">
      <c r="B484" s="111"/>
      <c r="C484" s="100"/>
      <c r="D484" s="101"/>
      <c r="E484" s="102"/>
      <c r="F484" s="101"/>
      <c r="G484" s="102">
        <f>+F484*E484</f>
        <v>0</v>
      </c>
      <c r="H484" s="84"/>
      <c r="J484" s="104"/>
      <c r="K484" s="100"/>
      <c r="L484" s="101"/>
      <c r="M484" s="102"/>
      <c r="N484" s="101"/>
      <c r="O484" s="102"/>
    </row>
    <row r="485" spans="2:15" ht="15.75" thickBot="1">
      <c r="B485" s="425"/>
      <c r="C485" s="439"/>
      <c r="D485" s="440"/>
      <c r="E485" s="441"/>
      <c r="F485" s="440"/>
      <c r="G485" s="441">
        <f>+F485*E485</f>
        <v>0</v>
      </c>
      <c r="H485" s="437"/>
      <c r="J485" s="104"/>
      <c r="K485" s="100"/>
      <c r="L485" s="101"/>
      <c r="M485" s="102"/>
      <c r="N485" s="101"/>
      <c r="O485" s="102"/>
    </row>
    <row r="486" spans="2:15" ht="15.75" thickBot="1">
      <c r="B486" s="37"/>
      <c r="C486" s="28"/>
      <c r="D486" s="28"/>
      <c r="E486" s="28"/>
      <c r="F486" s="28"/>
      <c r="G486" s="38" t="s">
        <v>18</v>
      </c>
      <c r="H486" s="39">
        <f>+G483+G484+G485</f>
        <v>290000</v>
      </c>
    </row>
    <row r="487" spans="2:15" ht="15.75" thickBot="1">
      <c r="B487" s="27" t="s">
        <v>23</v>
      </c>
      <c r="C487" s="28"/>
      <c r="D487" s="28"/>
      <c r="E487" s="28"/>
      <c r="F487" s="28"/>
      <c r="G487" s="28"/>
      <c r="H487" s="29"/>
    </row>
    <row r="488" spans="2:15" ht="15.75" thickTop="1">
      <c r="B488" s="40" t="s">
        <v>24</v>
      </c>
      <c r="C488" s="41"/>
      <c r="D488" s="42" t="s">
        <v>25</v>
      </c>
      <c r="E488" s="42" t="s">
        <v>26</v>
      </c>
      <c r="F488" s="42" t="s">
        <v>27</v>
      </c>
      <c r="G488" s="42" t="s">
        <v>15</v>
      </c>
      <c r="H488" s="43"/>
    </row>
    <row r="489" spans="2:15">
      <c r="B489" s="291" t="s">
        <v>107</v>
      </c>
      <c r="C489" s="295"/>
      <c r="D489" s="35">
        <v>5</v>
      </c>
      <c r="E489" s="44">
        <v>0.1</v>
      </c>
      <c r="F489" s="34">
        <v>20000</v>
      </c>
      <c r="G489" s="45">
        <f>+F489*E489</f>
        <v>2000</v>
      </c>
      <c r="H489" s="36"/>
    </row>
    <row r="490" spans="2:15" ht="15.75" thickBot="1">
      <c r="B490" s="46"/>
      <c r="C490" s="47"/>
      <c r="D490" s="48"/>
      <c r="E490" s="48"/>
      <c r="F490" s="48"/>
      <c r="G490" s="49"/>
      <c r="H490" s="50"/>
    </row>
    <row r="491" spans="2:15" ht="16.5" thickTop="1" thickBot="1">
      <c r="B491" s="37"/>
      <c r="C491" s="28"/>
      <c r="D491" s="28"/>
      <c r="E491" s="28"/>
      <c r="F491" s="28"/>
      <c r="G491" s="38" t="s">
        <v>18</v>
      </c>
      <c r="H491" s="51">
        <f>SUM(G489:G490)</f>
        <v>2000</v>
      </c>
    </row>
    <row r="492" spans="2:15" ht="15.75" thickBot="1">
      <c r="B492" s="85" t="s">
        <v>28</v>
      </c>
      <c r="C492" s="52"/>
      <c r="D492" s="52"/>
      <c r="E492" s="52"/>
      <c r="F492" s="52"/>
      <c r="G492" s="52"/>
      <c r="H492" s="53"/>
    </row>
    <row r="493" spans="2:15" ht="15.75" thickTop="1">
      <c r="B493" s="86" t="s">
        <v>29</v>
      </c>
      <c r="C493" s="54" t="s">
        <v>30</v>
      </c>
      <c r="D493" s="55"/>
      <c r="E493" s="54" t="s">
        <v>14</v>
      </c>
      <c r="F493" s="55"/>
      <c r="G493" s="56" t="s">
        <v>15</v>
      </c>
      <c r="H493" s="57"/>
    </row>
    <row r="494" spans="2:15">
      <c r="B494" s="98" t="str">
        <f>+B463</f>
        <v>CUADRILLA A-A UN OFICIAL  Y DOS AYUDANTES</v>
      </c>
      <c r="C494" s="58">
        <f>+C463</f>
        <v>23750.958333333336</v>
      </c>
      <c r="D494" s="59"/>
      <c r="E494" s="60">
        <v>0.24313896578716804</v>
      </c>
      <c r="F494" s="61"/>
      <c r="G494" s="62">
        <f>E494*C494</f>
        <v>5774.7834456207875</v>
      </c>
      <c r="H494" s="63"/>
    </row>
    <row r="495" spans="2:15" ht="15.75" thickBot="1">
      <c r="B495" s="88"/>
      <c r="C495" s="89"/>
      <c r="D495" s="89"/>
      <c r="E495" s="89"/>
      <c r="F495" s="90"/>
      <c r="G495" s="89"/>
      <c r="H495" s="91"/>
    </row>
    <row r="496" spans="2:15" ht="16.5" thickTop="1" thickBot="1">
      <c r="B496" s="37"/>
      <c r="C496" s="28"/>
      <c r="D496" s="28"/>
      <c r="E496" s="28"/>
      <c r="F496" s="28"/>
      <c r="G496" s="38" t="s">
        <v>18</v>
      </c>
      <c r="H496" s="92">
        <f>SUM(G494:G495)</f>
        <v>5774.7834456207875</v>
      </c>
    </row>
    <row r="497" spans="2:15" ht="15.75" thickBot="1">
      <c r="B497" s="37"/>
      <c r="C497" s="28"/>
      <c r="D497" s="28"/>
      <c r="E497" s="28"/>
      <c r="F497" s="28"/>
      <c r="G497" s="65"/>
      <c r="H497" s="29"/>
    </row>
    <row r="498" spans="2:15" ht="15.75" thickBot="1">
      <c r="B498" s="66"/>
      <c r="C498" s="67"/>
      <c r="D498" s="67"/>
      <c r="E498" s="68" t="s">
        <v>31</v>
      </c>
      <c r="F498" s="69"/>
      <c r="G498" s="69"/>
      <c r="H498" s="64">
        <f>H480+H486+H491+H496</f>
        <v>298078</v>
      </c>
    </row>
    <row r="500" spans="2:15" ht="15.75" thickBot="1"/>
    <row r="501" spans="2:15" ht="16.5" thickBot="1">
      <c r="B501" s="626" t="s">
        <v>7</v>
      </c>
      <c r="C501" s="627"/>
      <c r="D501" s="627"/>
      <c r="E501" s="627"/>
      <c r="F501" s="627"/>
      <c r="G501" s="627"/>
      <c r="H501" s="628"/>
    </row>
    <row r="502" spans="2:15" ht="15.75" thickBot="1">
      <c r="B502" s="21"/>
      <c r="C502" s="22"/>
      <c r="D502" s="22"/>
      <c r="E502" s="23"/>
      <c r="F502" s="23"/>
      <c r="G502" s="23"/>
      <c r="H502" s="24"/>
    </row>
    <row r="503" spans="2:15" ht="15.75" thickBot="1">
      <c r="B503" s="629" t="str">
        <f>+'PRESUPUESTO OFICIAL'!C20</f>
        <v xml:space="preserve">Enchape para muro  </v>
      </c>
      <c r="C503" s="630"/>
      <c r="D503" s="630"/>
      <c r="E503" s="630"/>
      <c r="F503" s="631"/>
      <c r="G503" s="25" t="s">
        <v>8</v>
      </c>
      <c r="H503" s="26">
        <f>+'PRESUPUESTO OFICIAL'!B20</f>
        <v>1.1599999999999999</v>
      </c>
    </row>
    <row r="504" spans="2:15" ht="15.75" thickBot="1">
      <c r="B504" s="632"/>
      <c r="C504" s="633"/>
      <c r="D504" s="633"/>
      <c r="E504" s="633"/>
      <c r="F504" s="634"/>
      <c r="G504" s="25" t="s">
        <v>9</v>
      </c>
      <c r="H504" s="70" t="str">
        <f>+'PRESUPUESTO OFICIAL'!D20</f>
        <v>M2</v>
      </c>
    </row>
    <row r="505" spans="2:15" ht="15.75" thickBot="1">
      <c r="B505" s="27" t="s">
        <v>10</v>
      </c>
      <c r="C505" s="28"/>
      <c r="D505" s="28"/>
      <c r="E505" s="28"/>
      <c r="F505" s="28"/>
      <c r="G505" s="28"/>
      <c r="H505" s="29"/>
    </row>
    <row r="506" spans="2:15" ht="15.75" thickBot="1">
      <c r="B506" s="71" t="s">
        <v>11</v>
      </c>
      <c r="C506" s="72"/>
      <c r="D506" s="73" t="s">
        <v>12</v>
      </c>
      <c r="E506" s="73" t="s">
        <v>13</v>
      </c>
      <c r="F506" s="73" t="s">
        <v>14</v>
      </c>
      <c r="G506" s="73" t="s">
        <v>15</v>
      </c>
      <c r="H506" s="74"/>
    </row>
    <row r="507" spans="2:15">
      <c r="B507" s="75" t="s">
        <v>16</v>
      </c>
      <c r="C507" s="76"/>
      <c r="D507" s="32" t="s">
        <v>17</v>
      </c>
      <c r="E507" s="77"/>
      <c r="F507" s="78"/>
      <c r="G507" s="77">
        <f>(H531+H526)*0.039</f>
        <v>1441.3859480269489</v>
      </c>
      <c r="H507" s="33"/>
    </row>
    <row r="508" spans="2:15">
      <c r="B508" s="114"/>
      <c r="C508" s="130"/>
      <c r="D508" s="115"/>
      <c r="E508" s="132"/>
      <c r="F508" s="133"/>
      <c r="G508" s="132">
        <f>+E508*F508</f>
        <v>0</v>
      </c>
      <c r="H508" s="29"/>
    </row>
    <row r="509" spans="2:15" ht="15.75" thickBot="1">
      <c r="B509" s="421"/>
      <c r="C509" s="422"/>
      <c r="D509" s="69"/>
      <c r="E509" s="423"/>
      <c r="F509" s="424"/>
      <c r="G509" s="423"/>
      <c r="H509" s="94"/>
      <c r="J509" s="403"/>
      <c r="K509" s="130"/>
      <c r="L509" s="115"/>
      <c r="M509" s="132"/>
      <c r="N509" s="133"/>
      <c r="O509" s="132"/>
    </row>
    <row r="510" spans="2:15" ht="15.75" thickBot="1">
      <c r="B510" s="37"/>
      <c r="C510" s="28"/>
      <c r="D510" s="28"/>
      <c r="E510" s="28"/>
      <c r="F510" s="28"/>
      <c r="G510" s="38" t="s">
        <v>18</v>
      </c>
      <c r="H510" s="79">
        <f>SUM(G507:G508)</f>
        <v>1441.3859480269489</v>
      </c>
    </row>
    <row r="511" spans="2:15" ht="15.75" thickBot="1">
      <c r="B511" s="27" t="s">
        <v>19</v>
      </c>
      <c r="C511" s="28"/>
      <c r="D511" s="28"/>
      <c r="E511" s="28"/>
      <c r="F511" s="28"/>
      <c r="G511" s="28"/>
      <c r="H511" s="29"/>
    </row>
    <row r="512" spans="2:15">
      <c r="B512" s="30" t="s">
        <v>11</v>
      </c>
      <c r="C512" s="31"/>
      <c r="D512" s="32" t="s">
        <v>20</v>
      </c>
      <c r="E512" s="32" t="s">
        <v>21</v>
      </c>
      <c r="F512" s="32" t="s">
        <v>22</v>
      </c>
      <c r="G512" s="32" t="s">
        <v>15</v>
      </c>
      <c r="H512" s="33"/>
    </row>
    <row r="513" spans="2:15">
      <c r="B513" s="111" t="s">
        <v>179</v>
      </c>
      <c r="C513" s="100"/>
      <c r="D513" s="101" t="s">
        <v>106</v>
      </c>
      <c r="E513" s="102">
        <v>39000</v>
      </c>
      <c r="F513" s="101">
        <v>1</v>
      </c>
      <c r="G513" s="245">
        <f>E513*F513</f>
        <v>39000</v>
      </c>
      <c r="H513" s="84"/>
      <c r="J513" s="403"/>
      <c r="K513" s="130"/>
      <c r="L513" s="115"/>
      <c r="M513" s="132"/>
      <c r="N513" s="133"/>
      <c r="O513" s="132"/>
    </row>
    <row r="514" spans="2:15">
      <c r="B514" s="111" t="s">
        <v>115</v>
      </c>
      <c r="C514" s="100"/>
      <c r="D514" s="101" t="s">
        <v>63</v>
      </c>
      <c r="E514" s="102">
        <v>1500</v>
      </c>
      <c r="F514" s="101">
        <v>2</v>
      </c>
      <c r="G514" s="245">
        <f t="shared" ref="G514:G515" si="9">E514*F514</f>
        <v>3000</v>
      </c>
      <c r="H514" s="84"/>
      <c r="J514" s="403"/>
      <c r="K514" s="130"/>
      <c r="L514" s="115"/>
      <c r="M514" s="132"/>
      <c r="N514" s="133"/>
      <c r="O514" s="132"/>
    </row>
    <row r="515" spans="2:15">
      <c r="B515" s="111" t="s">
        <v>180</v>
      </c>
      <c r="C515" s="100"/>
      <c r="D515" s="101" t="s">
        <v>131</v>
      </c>
      <c r="E515" s="102">
        <v>40</v>
      </c>
      <c r="F515" s="101">
        <v>10</v>
      </c>
      <c r="G515" s="245">
        <f t="shared" si="9"/>
        <v>400</v>
      </c>
      <c r="H515" s="84"/>
      <c r="J515" s="403"/>
      <c r="K515" s="130"/>
      <c r="L515" s="115"/>
      <c r="M515" s="132"/>
      <c r="N515" s="133"/>
      <c r="O515" s="132"/>
    </row>
    <row r="516" spans="2:15">
      <c r="B516" s="279" t="s">
        <v>116</v>
      </c>
      <c r="C516" s="204"/>
      <c r="D516" s="281" t="s">
        <v>181</v>
      </c>
      <c r="E516" s="169">
        <v>12000</v>
      </c>
      <c r="F516" s="205">
        <v>0.1</v>
      </c>
      <c r="G516" s="62">
        <f t="shared" ref="G516:G517" si="10">+F516*E516</f>
        <v>1200</v>
      </c>
      <c r="H516" s="84"/>
      <c r="J516" s="403"/>
      <c r="K516" s="130"/>
      <c r="L516" s="115"/>
      <c r="M516" s="132"/>
      <c r="N516" s="133"/>
      <c r="O516" s="132"/>
    </row>
    <row r="517" spans="2:15">
      <c r="B517" s="279"/>
      <c r="C517" s="204"/>
      <c r="D517" s="281"/>
      <c r="E517" s="169"/>
      <c r="F517" s="205"/>
      <c r="G517" s="62">
        <f t="shared" si="10"/>
        <v>0</v>
      </c>
      <c r="H517" s="84"/>
      <c r="J517" s="403"/>
      <c r="K517" s="130"/>
      <c r="L517" s="115"/>
      <c r="M517" s="132"/>
      <c r="N517" s="133"/>
      <c r="O517" s="132"/>
    </row>
    <row r="518" spans="2:15">
      <c r="B518" s="114"/>
      <c r="C518" s="130"/>
      <c r="D518" s="115"/>
      <c r="E518" s="132"/>
      <c r="F518" s="133"/>
      <c r="G518" s="132"/>
      <c r="H518" s="84"/>
      <c r="J518" s="403"/>
      <c r="K518" s="130"/>
      <c r="L518" s="115"/>
      <c r="M518" s="132"/>
      <c r="N518" s="133"/>
      <c r="O518" s="132"/>
    </row>
    <row r="519" spans="2:15">
      <c r="B519" s="114"/>
      <c r="C519" s="130"/>
      <c r="D519" s="115"/>
      <c r="E519" s="132"/>
      <c r="F519" s="133"/>
      <c r="G519" s="132"/>
      <c r="H519" s="84"/>
      <c r="J519" s="403"/>
      <c r="K519" s="130"/>
      <c r="L519" s="115"/>
      <c r="M519" s="132"/>
      <c r="N519" s="133"/>
      <c r="O519" s="132"/>
    </row>
    <row r="520" spans="2:15" ht="15.75" thickBot="1">
      <c r="B520" s="425"/>
      <c r="C520" s="117"/>
      <c r="D520" s="118"/>
      <c r="E520" s="426"/>
      <c r="F520" s="120"/>
      <c r="G520" s="150"/>
      <c r="H520" s="437"/>
    </row>
    <row r="521" spans="2:15" ht="15.75" thickBot="1">
      <c r="B521" s="37"/>
      <c r="C521" s="28"/>
      <c r="D521" s="28"/>
      <c r="E521" s="28"/>
      <c r="F521" s="28"/>
      <c r="G521" s="38" t="s">
        <v>18</v>
      </c>
      <c r="H521" s="39">
        <f>SUM(G513:G520)</f>
        <v>43600</v>
      </c>
    </row>
    <row r="522" spans="2:15" ht="15.75" thickBot="1">
      <c r="B522" s="93" t="s">
        <v>23</v>
      </c>
      <c r="C522" s="67"/>
      <c r="D522" s="67"/>
      <c r="E522" s="67"/>
      <c r="F522" s="67"/>
      <c r="G522" s="67"/>
      <c r="H522" s="94"/>
    </row>
    <row r="523" spans="2:15">
      <c r="B523" s="99" t="s">
        <v>24</v>
      </c>
      <c r="C523" s="100"/>
      <c r="D523" s="101" t="s">
        <v>25</v>
      </c>
      <c r="E523" s="101" t="s">
        <v>26</v>
      </c>
      <c r="F523" s="101" t="s">
        <v>27</v>
      </c>
      <c r="G523" s="101" t="s">
        <v>15</v>
      </c>
      <c r="H523" s="84"/>
    </row>
    <row r="524" spans="2:15">
      <c r="B524" s="291" t="s">
        <v>107</v>
      </c>
      <c r="C524" s="295"/>
      <c r="D524" s="35">
        <v>5</v>
      </c>
      <c r="E524" s="44">
        <v>0.1</v>
      </c>
      <c r="F524" s="34">
        <v>20000</v>
      </c>
      <c r="G524" s="45">
        <f>+F524*E524</f>
        <v>2000</v>
      </c>
      <c r="H524" s="36"/>
    </row>
    <row r="525" spans="2:15" ht="15.75" thickBot="1">
      <c r="B525" s="46"/>
      <c r="C525" s="47"/>
      <c r="D525" s="48"/>
      <c r="E525" s="48"/>
      <c r="F525" s="48"/>
      <c r="G525" s="49"/>
      <c r="H525" s="50"/>
    </row>
    <row r="526" spans="2:15" ht="16.5" thickTop="1" thickBot="1">
      <c r="B526" s="37"/>
      <c r="C526" s="28"/>
      <c r="D526" s="28"/>
      <c r="E526" s="28"/>
      <c r="F526" s="28"/>
      <c r="G526" s="38" t="s">
        <v>18</v>
      </c>
      <c r="H526" s="51">
        <f>SUM(G524:G525)</f>
        <v>2000</v>
      </c>
    </row>
    <row r="527" spans="2:15" ht="15.75" thickBot="1">
      <c r="B527" s="85" t="s">
        <v>28</v>
      </c>
      <c r="C527" s="52"/>
      <c r="D527" s="52"/>
      <c r="E527" s="52"/>
      <c r="F527" s="52"/>
      <c r="G527" s="52"/>
      <c r="H527" s="53"/>
    </row>
    <row r="528" spans="2:15" ht="15.75" thickTop="1">
      <c r="B528" s="86" t="s">
        <v>29</v>
      </c>
      <c r="C528" s="54" t="s">
        <v>30</v>
      </c>
      <c r="D528" s="55"/>
      <c r="E528" s="54" t="s">
        <v>14</v>
      </c>
      <c r="F528" s="55"/>
      <c r="G528" s="56" t="s">
        <v>15</v>
      </c>
      <c r="H528" s="57"/>
    </row>
    <row r="529" spans="2:8">
      <c r="B529" s="87" t="str">
        <f>+J8</f>
        <v>CUADRILLA A-A UN OFICIAL  Y DOS AYUDANTES</v>
      </c>
      <c r="C529" s="58">
        <f>+K8</f>
        <v>23750.958333333336</v>
      </c>
      <c r="D529" s="59"/>
      <c r="E529" s="60">
        <v>1.4718822525535866</v>
      </c>
      <c r="F529" s="61"/>
      <c r="G529" s="62">
        <f>E529*C529</f>
        <v>34958.614051973047</v>
      </c>
      <c r="H529" s="63"/>
    </row>
    <row r="530" spans="2:8" ht="15.75" thickBot="1">
      <c r="B530" s="88"/>
      <c r="C530" s="89"/>
      <c r="D530" s="89"/>
      <c r="E530" s="89"/>
      <c r="F530" s="90"/>
      <c r="G530" s="89"/>
      <c r="H530" s="91"/>
    </row>
    <row r="531" spans="2:8" ht="16.5" thickTop="1" thickBot="1">
      <c r="B531" s="37"/>
      <c r="C531" s="28"/>
      <c r="D531" s="28"/>
      <c r="E531" s="28"/>
      <c r="F531" s="28"/>
      <c r="G531" s="38" t="s">
        <v>18</v>
      </c>
      <c r="H531" s="92">
        <f>SUM(G529:G530)</f>
        <v>34958.614051973047</v>
      </c>
    </row>
    <row r="532" spans="2:8" ht="15.75" thickBot="1">
      <c r="B532" s="37"/>
      <c r="C532" s="28"/>
      <c r="D532" s="28"/>
      <c r="E532" s="28"/>
      <c r="F532" s="28"/>
      <c r="G532" s="65"/>
      <c r="H532" s="29"/>
    </row>
    <row r="533" spans="2:8" ht="15.75" thickBot="1">
      <c r="B533" s="66"/>
      <c r="C533" s="67"/>
      <c r="D533" s="67"/>
      <c r="E533" s="68" t="s">
        <v>31</v>
      </c>
      <c r="F533" s="69"/>
      <c r="G533" s="69"/>
      <c r="H533" s="64">
        <f>H510+H521+H526+H531</f>
        <v>82000</v>
      </c>
    </row>
    <row r="535" spans="2:8" ht="15.75" thickBot="1"/>
    <row r="536" spans="2:8" ht="20.25" customHeight="1" thickBot="1">
      <c r="B536" s="626" t="s">
        <v>7</v>
      </c>
      <c r="C536" s="627"/>
      <c r="D536" s="627"/>
      <c r="E536" s="627"/>
      <c r="F536" s="627"/>
      <c r="G536" s="627"/>
      <c r="H536" s="628"/>
    </row>
    <row r="537" spans="2:8" ht="15.75" thickBot="1">
      <c r="B537" s="252"/>
      <c r="C537" s="253"/>
      <c r="D537" s="253"/>
      <c r="E537" s="254"/>
      <c r="F537" s="254"/>
      <c r="G537" s="254"/>
      <c r="H537" s="255"/>
    </row>
    <row r="538" spans="2:8" ht="39" customHeight="1" thickBot="1">
      <c r="B538" s="617" t="str">
        <f>+'PRESUPUESTO OFICIAL'!C21</f>
        <v>Enchape para piso</v>
      </c>
      <c r="C538" s="618"/>
      <c r="D538" s="618"/>
      <c r="E538" s="618"/>
      <c r="F538" s="619"/>
      <c r="G538" s="210" t="s">
        <v>8</v>
      </c>
      <c r="H538" s="211">
        <f>+'PRESUPUESTO OFICIAL'!B21</f>
        <v>1.17</v>
      </c>
    </row>
    <row r="539" spans="2:8" ht="15.75" thickBot="1">
      <c r="B539" s="296"/>
      <c r="C539" s="297"/>
      <c r="D539" s="297"/>
      <c r="E539" s="297"/>
      <c r="F539" s="298"/>
      <c r="G539" s="210" t="s">
        <v>9</v>
      </c>
      <c r="H539" s="212" t="str">
        <f>+'PRESUPUESTO OFICIAL'!D21</f>
        <v>M2</v>
      </c>
    </row>
    <row r="540" spans="2:8" ht="15.75" thickBot="1">
      <c r="B540" s="256" t="s">
        <v>10</v>
      </c>
      <c r="C540" s="257"/>
      <c r="D540" s="257"/>
      <c r="E540" s="257"/>
      <c r="F540" s="257"/>
      <c r="G540" s="257"/>
      <c r="H540" s="258"/>
    </row>
    <row r="541" spans="2:8">
      <c r="B541" s="213" t="s">
        <v>11</v>
      </c>
      <c r="C541" s="214"/>
      <c r="D541" s="215" t="s">
        <v>12</v>
      </c>
      <c r="E541" s="215" t="s">
        <v>13</v>
      </c>
      <c r="F541" s="215" t="s">
        <v>14</v>
      </c>
      <c r="G541" s="215" t="s">
        <v>15</v>
      </c>
      <c r="H541" s="216"/>
    </row>
    <row r="542" spans="2:8">
      <c r="B542" s="114" t="s">
        <v>16</v>
      </c>
      <c r="C542" s="217"/>
      <c r="D542" s="115" t="str">
        <f>VLOOKUP(B542,'[1]INSUMOS 2022'!$C$2:$E$4842,2,FALSE)</f>
        <v>%</v>
      </c>
      <c r="E542" s="218"/>
      <c r="F542" s="219"/>
      <c r="G542" s="218">
        <f>(H567+H556)*0.05</f>
        <v>3580.9523809523812</v>
      </c>
      <c r="H542" s="220"/>
    </row>
    <row r="543" spans="2:8">
      <c r="B543" s="114"/>
      <c r="C543" s="130"/>
      <c r="D543" s="115"/>
      <c r="E543" s="132"/>
      <c r="F543" s="133"/>
      <c r="G543" s="132"/>
      <c r="H543" s="277"/>
    </row>
    <row r="544" spans="2:8" ht="15.75" thickBot="1">
      <c r="B544" s="221"/>
      <c r="C544" s="222"/>
      <c r="D544" s="223"/>
      <c r="E544" s="224"/>
      <c r="F544" s="225"/>
      <c r="G544" s="224"/>
      <c r="H544" s="226"/>
    </row>
    <row r="545" spans="2:15" ht="15.75" thickBot="1">
      <c r="B545" s="259"/>
      <c r="C545" s="257"/>
      <c r="D545" s="257"/>
      <c r="E545" s="257"/>
      <c r="F545" s="257"/>
      <c r="G545" s="260" t="s">
        <v>18</v>
      </c>
      <c r="H545" s="227">
        <f>SUM(G542:G544)</f>
        <v>3580.9523809523812</v>
      </c>
    </row>
    <row r="546" spans="2:15">
      <c r="B546" s="256" t="s">
        <v>19</v>
      </c>
      <c r="C546" s="257"/>
      <c r="D546" s="257"/>
      <c r="E546" s="257"/>
      <c r="F546" s="257"/>
      <c r="G546" s="257"/>
      <c r="H546" s="258"/>
    </row>
    <row r="547" spans="2:15" ht="15.75" thickBot="1">
      <c r="B547" s="256"/>
      <c r="C547" s="257"/>
      <c r="D547" s="257"/>
      <c r="E547" s="257"/>
      <c r="F547" s="257"/>
      <c r="G547" s="257"/>
      <c r="H547" s="258"/>
    </row>
    <row r="548" spans="2:15">
      <c r="B548" s="213" t="s">
        <v>11</v>
      </c>
      <c r="C548" s="214"/>
      <c r="D548" s="215" t="s">
        <v>20</v>
      </c>
      <c r="E548" s="215" t="s">
        <v>21</v>
      </c>
      <c r="F548" s="215" t="s">
        <v>22</v>
      </c>
      <c r="G548" s="215" t="s">
        <v>15</v>
      </c>
      <c r="H548" s="216"/>
    </row>
    <row r="549" spans="2:15">
      <c r="B549" s="111" t="s">
        <v>179</v>
      </c>
      <c r="C549" s="100"/>
      <c r="D549" s="101" t="s">
        <v>106</v>
      </c>
      <c r="E549" s="102">
        <v>39000</v>
      </c>
      <c r="F549" s="101">
        <v>1</v>
      </c>
      <c r="G549" s="245">
        <f>E549*F549</f>
        <v>39000</v>
      </c>
      <c r="H549" s="282"/>
      <c r="J549" s="403"/>
      <c r="K549" s="130"/>
      <c r="L549" s="115"/>
      <c r="M549" s="132"/>
      <c r="N549" s="133"/>
      <c r="O549" s="132"/>
    </row>
    <row r="550" spans="2:15">
      <c r="B550" s="111" t="s">
        <v>115</v>
      </c>
      <c r="C550" s="100"/>
      <c r="D550" s="101" t="s">
        <v>63</v>
      </c>
      <c r="E550" s="102">
        <v>1500</v>
      </c>
      <c r="F550" s="101">
        <v>2</v>
      </c>
      <c r="G550" s="245">
        <f t="shared" ref="G550:G551" si="11">E550*F550</f>
        <v>3000</v>
      </c>
      <c r="H550" s="282"/>
      <c r="J550" s="403"/>
      <c r="K550" s="130"/>
      <c r="L550" s="115"/>
      <c r="M550" s="132"/>
      <c r="N550" s="133"/>
      <c r="O550" s="132"/>
    </row>
    <row r="551" spans="2:15">
      <c r="B551" s="111" t="s">
        <v>180</v>
      </c>
      <c r="C551" s="100"/>
      <c r="D551" s="101" t="s">
        <v>131</v>
      </c>
      <c r="E551" s="102">
        <v>40</v>
      </c>
      <c r="F551" s="101">
        <v>10</v>
      </c>
      <c r="G551" s="245">
        <f t="shared" si="11"/>
        <v>400</v>
      </c>
      <c r="H551" s="282"/>
      <c r="J551" s="403"/>
      <c r="K551" s="130"/>
      <c r="L551" s="115"/>
      <c r="M551" s="132"/>
      <c r="N551" s="133"/>
      <c r="O551" s="132"/>
    </row>
    <row r="552" spans="2:15">
      <c r="B552" s="279" t="s">
        <v>116</v>
      </c>
      <c r="C552" s="204"/>
      <c r="D552" s="281" t="s">
        <v>181</v>
      </c>
      <c r="E552" s="169">
        <v>12000</v>
      </c>
      <c r="F552" s="205">
        <v>0.1</v>
      </c>
      <c r="G552" s="62">
        <f t="shared" ref="G552:G553" si="12">+F552*E552</f>
        <v>1200</v>
      </c>
      <c r="H552" s="282"/>
      <c r="J552" s="403"/>
      <c r="K552" s="130"/>
      <c r="L552" s="115"/>
      <c r="M552" s="132"/>
      <c r="N552" s="133"/>
      <c r="O552" s="132"/>
    </row>
    <row r="553" spans="2:15">
      <c r="B553" s="279"/>
      <c r="C553" s="204"/>
      <c r="D553" s="281"/>
      <c r="E553" s="169"/>
      <c r="F553" s="205"/>
      <c r="G553" s="62">
        <f t="shared" si="12"/>
        <v>0</v>
      </c>
      <c r="H553" s="282"/>
      <c r="J553" s="403"/>
      <c r="K553" s="130"/>
      <c r="L553" s="115"/>
      <c r="M553" s="132"/>
      <c r="N553" s="133"/>
      <c r="O553" s="132"/>
    </row>
    <row r="554" spans="2:15">
      <c r="B554" s="114"/>
      <c r="C554" s="130"/>
      <c r="D554" s="115"/>
      <c r="E554" s="132"/>
      <c r="F554" s="133"/>
      <c r="G554" s="132">
        <f t="shared" ref="G554" si="13">E554*F554</f>
        <v>0</v>
      </c>
      <c r="H554" s="228"/>
      <c r="J554" s="403"/>
      <c r="K554" s="130"/>
      <c r="L554" s="115"/>
      <c r="M554" s="132"/>
      <c r="N554" s="133"/>
      <c r="O554" s="132"/>
    </row>
    <row r="555" spans="2:15" ht="15.75" thickBot="1">
      <c r="B555" s="221"/>
      <c r="C555" s="222"/>
      <c r="D555" s="223"/>
      <c r="E555" s="224"/>
      <c r="F555" s="225"/>
      <c r="G555" s="224"/>
      <c r="H555" s="226"/>
    </row>
    <row r="556" spans="2:15" ht="15.75" thickBot="1">
      <c r="B556" s="259"/>
      <c r="C556" s="257"/>
      <c r="D556" s="257"/>
      <c r="E556" s="257"/>
      <c r="F556" s="257"/>
      <c r="G556" s="260" t="s">
        <v>18</v>
      </c>
      <c r="H556" s="229">
        <f>SUM(G549:G555)</f>
        <v>43600</v>
      </c>
    </row>
    <row r="557" spans="2:15" ht="15.75" thickBot="1">
      <c r="B557" s="256" t="s">
        <v>23</v>
      </c>
      <c r="C557" s="257"/>
      <c r="D557" s="257"/>
      <c r="E557" s="257"/>
      <c r="F557" s="257"/>
      <c r="G557" s="257"/>
      <c r="H557" s="258"/>
    </row>
    <row r="558" spans="2:15" ht="15.75" thickTop="1">
      <c r="B558" s="261" t="s">
        <v>24</v>
      </c>
      <c r="C558" s="230"/>
      <c r="D558" s="231" t="s">
        <v>25</v>
      </c>
      <c r="E558" s="231" t="s">
        <v>26</v>
      </c>
      <c r="F558" s="231" t="s">
        <v>27</v>
      </c>
      <c r="G558" s="231" t="s">
        <v>15</v>
      </c>
      <c r="H558" s="262"/>
    </row>
    <row r="559" spans="2:15">
      <c r="B559" s="291" t="s">
        <v>113</v>
      </c>
      <c r="C559" s="295"/>
      <c r="D559" s="35">
        <v>5</v>
      </c>
      <c r="E559" s="44">
        <v>0.3</v>
      </c>
      <c r="F559" s="34">
        <v>20000</v>
      </c>
      <c r="G559" s="45">
        <f>+F559*E559</f>
        <v>6000</v>
      </c>
      <c r="H559" s="220"/>
    </row>
    <row r="560" spans="2:15" ht="15.75" thickBot="1">
      <c r="B560" s="263"/>
      <c r="C560" s="234"/>
      <c r="D560" s="235"/>
      <c r="E560" s="235"/>
      <c r="F560" s="235"/>
      <c r="G560" s="236"/>
      <c r="H560" s="264"/>
    </row>
    <row r="561" spans="2:8" ht="16.5" thickTop="1" thickBot="1">
      <c r="B561" s="259"/>
      <c r="C561" s="257"/>
      <c r="D561" s="257"/>
      <c r="E561" s="257"/>
      <c r="F561" s="257"/>
      <c r="G561" s="260" t="s">
        <v>18</v>
      </c>
      <c r="H561" s="237">
        <f>SUM(G559:G560)</f>
        <v>6000</v>
      </c>
    </row>
    <row r="562" spans="2:8" ht="15.75" thickBot="1">
      <c r="B562" s="256" t="s">
        <v>28</v>
      </c>
      <c r="C562" s="257"/>
      <c r="D562" s="257"/>
      <c r="E562" s="257"/>
      <c r="F562" s="257"/>
      <c r="G562" s="257"/>
      <c r="H562" s="258"/>
    </row>
    <row r="563" spans="2:8" ht="15.75" thickTop="1">
      <c r="B563" s="265" t="s">
        <v>29</v>
      </c>
      <c r="C563" s="238" t="s">
        <v>30</v>
      </c>
      <c r="D563" s="239"/>
      <c r="E563" s="238" t="s">
        <v>14</v>
      </c>
      <c r="F563" s="239"/>
      <c r="G563" s="240" t="s">
        <v>15</v>
      </c>
      <c r="H563" s="266"/>
    </row>
    <row r="564" spans="2:8">
      <c r="B564" s="303" t="str">
        <f>+B529</f>
        <v>CUADRILLA A-A UN OFICIAL  Y DOS AYUDANTES</v>
      </c>
      <c r="C564" s="241">
        <f>+C529</f>
        <v>23750.958333333336</v>
      </c>
      <c r="D564" s="242"/>
      <c r="E564" s="243">
        <v>1.1797017714322804</v>
      </c>
      <c r="F564" s="244"/>
      <c r="G564" s="245">
        <f>E564*C564</f>
        <v>28019.047619047618</v>
      </c>
      <c r="H564" s="268"/>
    </row>
    <row r="565" spans="2:8">
      <c r="B565" s="269"/>
      <c r="C565" s="245"/>
      <c r="D565" s="246"/>
      <c r="E565" s="245"/>
      <c r="F565" s="247"/>
      <c r="G565" s="248"/>
      <c r="H565" s="268"/>
    </row>
    <row r="566" spans="2:8" ht="15.75" thickBot="1">
      <c r="B566" s="270"/>
      <c r="C566" s="249"/>
      <c r="D566" s="249"/>
      <c r="E566" s="249"/>
      <c r="F566" s="250"/>
      <c r="G566" s="249"/>
      <c r="H566" s="271"/>
    </row>
    <row r="567" spans="2:8" ht="16.5" thickTop="1" thickBot="1">
      <c r="B567" s="259"/>
      <c r="C567" s="257"/>
      <c r="D567" s="257"/>
      <c r="E567" s="257"/>
      <c r="F567" s="257"/>
      <c r="G567" s="260" t="s">
        <v>18</v>
      </c>
      <c r="H567" s="227">
        <f>SUM(G564:G566)</f>
        <v>28019.047619047618</v>
      </c>
    </row>
    <row r="568" spans="2:8" ht="15.75" thickBot="1">
      <c r="B568" s="259"/>
      <c r="C568" s="257"/>
      <c r="D568" s="257"/>
      <c r="E568" s="257"/>
      <c r="F568" s="257"/>
      <c r="G568" s="272"/>
      <c r="H568" s="258"/>
    </row>
    <row r="569" spans="2:8" ht="15.75" thickBot="1">
      <c r="B569" s="273"/>
      <c r="C569" s="274"/>
      <c r="D569" s="274"/>
      <c r="E569" s="275" t="s">
        <v>31</v>
      </c>
      <c r="F569" s="276"/>
      <c r="G569" s="276"/>
      <c r="H569" s="251">
        <f>H545+H556+H561+H567</f>
        <v>81200</v>
      </c>
    </row>
    <row r="571" spans="2:8" ht="15.75" thickBot="1"/>
    <row r="572" spans="2:8" ht="16.5" thickBot="1">
      <c r="B572" s="626" t="s">
        <v>7</v>
      </c>
      <c r="C572" s="627"/>
      <c r="D572" s="627"/>
      <c r="E572" s="627"/>
      <c r="F572" s="627"/>
      <c r="G572" s="627"/>
      <c r="H572" s="628"/>
    </row>
    <row r="573" spans="2:8" ht="15.75" thickBot="1">
      <c r="B573" s="21"/>
      <c r="C573" s="22"/>
      <c r="D573" s="22"/>
      <c r="E573" s="23"/>
      <c r="F573" s="23"/>
      <c r="G573" s="23"/>
      <c r="H573" s="24"/>
    </row>
    <row r="574" spans="2:8" ht="15.75" thickBot="1">
      <c r="B574" s="629" t="str">
        <f>+'PRESUPUESTO OFICIAL'!C22</f>
        <v>Estuco para muro</v>
      </c>
      <c r="C574" s="630"/>
      <c r="D574" s="630"/>
      <c r="E574" s="630"/>
      <c r="F574" s="631"/>
      <c r="G574" s="25" t="s">
        <v>8</v>
      </c>
      <c r="H574" s="26">
        <f>+'PRESUPUESTO OFICIAL'!B22</f>
        <v>1.18</v>
      </c>
    </row>
    <row r="575" spans="2:8" ht="15.75" thickBot="1">
      <c r="B575" s="632"/>
      <c r="C575" s="633"/>
      <c r="D575" s="633"/>
      <c r="E575" s="633"/>
      <c r="F575" s="634"/>
      <c r="G575" s="25" t="s">
        <v>9</v>
      </c>
      <c r="H575" s="70" t="str">
        <f>+'PRESUPUESTO OFICIAL'!D22</f>
        <v>M2</v>
      </c>
    </row>
    <row r="576" spans="2:8" ht="15.75" thickBot="1">
      <c r="B576" s="27" t="s">
        <v>10</v>
      </c>
      <c r="C576" s="28"/>
      <c r="D576" s="28"/>
      <c r="E576" s="28"/>
      <c r="F576" s="28"/>
      <c r="G576" s="28"/>
      <c r="H576" s="29"/>
    </row>
    <row r="577" spans="2:15" ht="15.75" thickBot="1">
      <c r="B577" s="71" t="s">
        <v>11</v>
      </c>
      <c r="C577" s="72"/>
      <c r="D577" s="73" t="s">
        <v>12</v>
      </c>
      <c r="E577" s="73" t="s">
        <v>13</v>
      </c>
      <c r="F577" s="73" t="s">
        <v>14</v>
      </c>
      <c r="G577" s="73" t="s">
        <v>15</v>
      </c>
      <c r="H577" s="74"/>
    </row>
    <row r="578" spans="2:15">
      <c r="B578" s="75" t="s">
        <v>16</v>
      </c>
      <c r="C578" s="76"/>
      <c r="D578" s="32" t="s">
        <v>17</v>
      </c>
      <c r="E578" s="77"/>
      <c r="F578" s="78"/>
      <c r="G578" s="77">
        <f>(H599+H594)*0.039</f>
        <v>2695.0914340712211</v>
      </c>
      <c r="H578" s="33"/>
    </row>
    <row r="579" spans="2:15" ht="15.75" thickBot="1">
      <c r="B579" s="37"/>
      <c r="C579" s="28"/>
      <c r="D579" s="28"/>
      <c r="E579" s="28"/>
      <c r="F579" s="28"/>
      <c r="G579" s="38" t="s">
        <v>18</v>
      </c>
      <c r="H579" s="79">
        <f>SUM(G578:G578)</f>
        <v>2695.0914340712211</v>
      </c>
    </row>
    <row r="580" spans="2:15" ht="15.75" thickBot="1">
      <c r="B580" s="27" t="s">
        <v>19</v>
      </c>
      <c r="C580" s="28"/>
      <c r="D580" s="28"/>
      <c r="E580" s="28"/>
      <c r="F580" s="28"/>
      <c r="G580" s="28"/>
      <c r="H580" s="29"/>
    </row>
    <row r="581" spans="2:15">
      <c r="B581" s="30" t="s">
        <v>11</v>
      </c>
      <c r="C581" s="31"/>
      <c r="D581" s="32" t="s">
        <v>20</v>
      </c>
      <c r="E581" s="32" t="s">
        <v>21</v>
      </c>
      <c r="F581" s="32" t="s">
        <v>22</v>
      </c>
      <c r="G581" s="32" t="s">
        <v>15</v>
      </c>
      <c r="H581" s="33"/>
    </row>
    <row r="582" spans="2:15">
      <c r="B582" s="114" t="s">
        <v>182</v>
      </c>
      <c r="C582" s="130"/>
      <c r="D582" s="115" t="s">
        <v>32</v>
      </c>
      <c r="E582" s="132">
        <v>7500</v>
      </c>
      <c r="F582" s="133">
        <v>2</v>
      </c>
      <c r="G582" s="132">
        <f t="shared" ref="G582" si="14">E582*F582</f>
        <v>15000</v>
      </c>
      <c r="H582" s="84"/>
      <c r="J582" s="114"/>
      <c r="K582" s="130"/>
      <c r="L582" s="115"/>
      <c r="M582" s="132"/>
      <c r="N582" s="133"/>
      <c r="O582" s="132"/>
    </row>
    <row r="583" spans="2:15">
      <c r="B583" s="114" t="s">
        <v>183</v>
      </c>
      <c r="C583" s="130"/>
      <c r="D583" s="519" t="s">
        <v>2</v>
      </c>
      <c r="E583" s="521">
        <v>3200</v>
      </c>
      <c r="F583" s="519">
        <v>1</v>
      </c>
      <c r="G583" s="524">
        <f t="shared" ref="G583" si="15">+F583*E583</f>
        <v>3200</v>
      </c>
      <c r="H583" s="84"/>
      <c r="J583" s="114"/>
      <c r="K583" s="130"/>
      <c r="L583" s="115"/>
      <c r="M583" s="132"/>
      <c r="N583" s="133"/>
      <c r="O583" s="132"/>
    </row>
    <row r="584" spans="2:15">
      <c r="B584" s="114"/>
      <c r="C584" s="130"/>
      <c r="D584" s="115"/>
      <c r="E584" s="132"/>
      <c r="F584" s="133"/>
      <c r="G584" s="132">
        <f t="shared" ref="G584" si="16">E584*F584</f>
        <v>0</v>
      </c>
      <c r="H584" s="84"/>
      <c r="J584" s="114"/>
      <c r="K584" s="130"/>
      <c r="L584" s="115"/>
      <c r="M584" s="132"/>
      <c r="N584" s="133"/>
      <c r="O584" s="132"/>
    </row>
    <row r="585" spans="2:15">
      <c r="B585" s="114"/>
      <c r="C585" s="130"/>
      <c r="D585" s="115"/>
      <c r="E585" s="132"/>
      <c r="F585" s="133"/>
      <c r="G585" s="132">
        <f t="shared" ref="G585:G587" si="17">E585*F585</f>
        <v>0</v>
      </c>
      <c r="H585" s="84"/>
      <c r="J585" s="114"/>
      <c r="K585" s="130"/>
      <c r="L585" s="115"/>
      <c r="M585" s="132"/>
      <c r="N585" s="133"/>
      <c r="O585" s="132"/>
    </row>
    <row r="586" spans="2:15">
      <c r="B586" s="114"/>
      <c r="C586" s="130"/>
      <c r="D586" s="115"/>
      <c r="E586" s="132"/>
      <c r="F586" s="133"/>
      <c r="G586" s="132">
        <f t="shared" si="17"/>
        <v>0</v>
      </c>
      <c r="H586" s="84"/>
      <c r="J586" s="114"/>
      <c r="K586" s="130"/>
      <c r="L586" s="115"/>
      <c r="M586" s="132"/>
      <c r="N586" s="133"/>
      <c r="O586" s="132"/>
    </row>
    <row r="587" spans="2:15">
      <c r="B587" s="114"/>
      <c r="C587" s="130"/>
      <c r="D587" s="115"/>
      <c r="E587" s="132"/>
      <c r="F587" s="133"/>
      <c r="G587" s="132">
        <f t="shared" si="17"/>
        <v>0</v>
      </c>
      <c r="H587" s="84"/>
      <c r="J587" s="114"/>
      <c r="K587" s="130"/>
      <c r="L587" s="115"/>
      <c r="M587" s="132"/>
      <c r="N587" s="133"/>
      <c r="O587" s="132"/>
    </row>
    <row r="588" spans="2:15" ht="15.75" thickBot="1">
      <c r="B588" s="221"/>
      <c r="C588" s="148"/>
      <c r="D588" s="223"/>
      <c r="E588" s="150"/>
      <c r="F588" s="151"/>
      <c r="G588" s="150">
        <f t="shared" ref="G588" si="18">E588*F588</f>
        <v>0</v>
      </c>
      <c r="H588" s="415"/>
      <c r="J588" s="114"/>
      <c r="K588" s="130"/>
      <c r="L588" s="115"/>
      <c r="M588" s="132"/>
      <c r="N588" s="133"/>
      <c r="O588" s="132"/>
    </row>
    <row r="589" spans="2:15" ht="15.75" thickBot="1">
      <c r="B589" s="445"/>
      <c r="C589" s="446"/>
      <c r="D589" s="447"/>
      <c r="E589" s="448"/>
      <c r="F589" s="449"/>
      <c r="G589" s="448"/>
      <c r="H589" s="39">
        <f>SUM(G582:G588)</f>
        <v>18200</v>
      </c>
    </row>
    <row r="590" spans="2:15" ht="15.75" thickBot="1">
      <c r="B590" s="93" t="s">
        <v>23</v>
      </c>
      <c r="C590" s="67"/>
      <c r="D590" s="67"/>
      <c r="E590" s="67"/>
      <c r="F590" s="67"/>
      <c r="G590" s="67"/>
      <c r="H590" s="94"/>
    </row>
    <row r="591" spans="2:15">
      <c r="B591" s="99" t="s">
        <v>24</v>
      </c>
      <c r="C591" s="100"/>
      <c r="D591" s="101" t="s">
        <v>25</v>
      </c>
      <c r="E591" s="101" t="s">
        <v>26</v>
      </c>
      <c r="F591" s="101" t="s">
        <v>27</v>
      </c>
      <c r="G591" s="101" t="s">
        <v>15</v>
      </c>
      <c r="H591" s="84"/>
    </row>
    <row r="592" spans="2:15">
      <c r="B592" s="291"/>
      <c r="C592" s="295"/>
      <c r="D592" s="35"/>
      <c r="E592" s="44"/>
      <c r="F592" s="34"/>
      <c r="G592" s="45"/>
      <c r="H592" s="36"/>
    </row>
    <row r="593" spans="2:8" ht="15.75" thickBot="1">
      <c r="B593" s="46"/>
      <c r="C593" s="47"/>
      <c r="D593" s="48"/>
      <c r="E593" s="48"/>
      <c r="F593" s="48"/>
      <c r="G593" s="49"/>
      <c r="H593" s="50"/>
    </row>
    <row r="594" spans="2:8" ht="16.5" thickTop="1" thickBot="1">
      <c r="B594" s="37"/>
      <c r="C594" s="28"/>
      <c r="D594" s="28"/>
      <c r="E594" s="28"/>
      <c r="F594" s="28"/>
      <c r="G594" s="38" t="s">
        <v>18</v>
      </c>
      <c r="H594" s="51">
        <f>SUM(G592:G593)</f>
        <v>0</v>
      </c>
    </row>
    <row r="595" spans="2:8" ht="15.75" thickBot="1">
      <c r="B595" s="85" t="s">
        <v>28</v>
      </c>
      <c r="C595" s="52"/>
      <c r="D595" s="52"/>
      <c r="E595" s="52"/>
      <c r="F595" s="52"/>
      <c r="G595" s="52"/>
      <c r="H595" s="53"/>
    </row>
    <row r="596" spans="2:8" ht="15.75" thickTop="1">
      <c r="B596" s="86" t="s">
        <v>29</v>
      </c>
      <c r="C596" s="54" t="s">
        <v>30</v>
      </c>
      <c r="D596" s="55"/>
      <c r="E596" s="54" t="s">
        <v>14</v>
      </c>
      <c r="F596" s="55"/>
      <c r="G596" s="56" t="s">
        <v>15</v>
      </c>
      <c r="H596" s="57"/>
    </row>
    <row r="597" spans="2:8">
      <c r="B597" s="87" t="str">
        <f>+B564</f>
        <v>CUADRILLA A-A UN OFICIAL  Y DOS AYUDANTES</v>
      </c>
      <c r="C597" s="58">
        <f>+C564</f>
        <v>23750.958333333336</v>
      </c>
      <c r="D597" s="59"/>
      <c r="E597" s="60">
        <v>2.9095629572531108</v>
      </c>
      <c r="F597" s="61"/>
      <c r="G597" s="62">
        <f>E597*C597</f>
        <v>69104.908565928752</v>
      </c>
      <c r="H597" s="63"/>
    </row>
    <row r="598" spans="2:8" ht="15.75" thickBot="1">
      <c r="B598" s="88"/>
      <c r="C598" s="89"/>
      <c r="D598" s="89"/>
      <c r="E598" s="89"/>
      <c r="F598" s="90"/>
      <c r="G598" s="89"/>
      <c r="H598" s="91"/>
    </row>
    <row r="599" spans="2:8" ht="16.5" thickTop="1" thickBot="1">
      <c r="B599" s="37"/>
      <c r="C599" s="28"/>
      <c r="D599" s="28"/>
      <c r="E599" s="28"/>
      <c r="F599" s="28"/>
      <c r="G599" s="38" t="s">
        <v>18</v>
      </c>
      <c r="H599" s="92">
        <f>SUM(G597:G598)</f>
        <v>69104.908565928752</v>
      </c>
    </row>
    <row r="600" spans="2:8" ht="15.75" thickBot="1">
      <c r="B600" s="37"/>
      <c r="C600" s="28"/>
      <c r="D600" s="28"/>
      <c r="E600" s="28"/>
      <c r="F600" s="28"/>
      <c r="G600" s="65"/>
      <c r="H600" s="29"/>
    </row>
    <row r="601" spans="2:8" ht="15.75" thickBot="1">
      <c r="B601" s="66"/>
      <c r="C601" s="67"/>
      <c r="D601" s="67"/>
      <c r="E601" s="68" t="s">
        <v>31</v>
      </c>
      <c r="F601" s="69"/>
      <c r="G601" s="69"/>
      <c r="H601" s="64">
        <f>H579+H589+H594+H599</f>
        <v>89999.999999999971</v>
      </c>
    </row>
    <row r="603" spans="2:8" ht="15.75" thickBot="1"/>
    <row r="604" spans="2:8" ht="11.25" customHeight="1">
      <c r="B604" s="656" t="s">
        <v>7</v>
      </c>
      <c r="C604" s="657"/>
      <c r="D604" s="657"/>
      <c r="E604" s="657"/>
      <c r="F604" s="657"/>
      <c r="G604" s="657"/>
      <c r="H604" s="658"/>
    </row>
    <row r="605" spans="2:8" ht="12.75" customHeight="1" thickBot="1">
      <c r="B605" s="659"/>
      <c r="C605" s="660"/>
      <c r="D605" s="660"/>
      <c r="E605" s="660"/>
      <c r="F605" s="660"/>
      <c r="G605" s="660"/>
      <c r="H605" s="661"/>
    </row>
    <row r="606" spans="2:8" ht="15.75" thickBot="1">
      <c r="B606" s="252"/>
      <c r="C606" s="253"/>
      <c r="D606" s="253"/>
      <c r="E606" s="254"/>
      <c r="F606" s="254"/>
      <c r="G606" s="254"/>
      <c r="H606" s="255"/>
    </row>
    <row r="607" spans="2:8" ht="15.75" thickBot="1">
      <c r="B607" s="617" t="str">
        <f>+'PRESUPUESTO OFICIAL'!C23</f>
        <v>Pintura vinilo tipo 1 a tres manos</v>
      </c>
      <c r="C607" s="618"/>
      <c r="D607" s="618"/>
      <c r="E607" s="618"/>
      <c r="F607" s="619"/>
      <c r="G607" s="210" t="s">
        <v>8</v>
      </c>
      <c r="H607" s="211">
        <f>+'PRESUPUESTO OFICIAL'!B23</f>
        <v>1.19</v>
      </c>
    </row>
    <row r="608" spans="2:8" ht="15.75" thickBot="1">
      <c r="B608" s="651"/>
      <c r="C608" s="652"/>
      <c r="D608" s="652"/>
      <c r="E608" s="652"/>
      <c r="F608" s="653"/>
      <c r="G608" s="210" t="s">
        <v>9</v>
      </c>
      <c r="H608" s="212" t="str">
        <f>+'PRESUPUESTO OFICIAL'!D23</f>
        <v>M2</v>
      </c>
    </row>
    <row r="609" spans="2:8" ht="15.75" thickBot="1">
      <c r="B609" s="256" t="s">
        <v>10</v>
      </c>
      <c r="C609" s="257"/>
      <c r="D609" s="257"/>
      <c r="E609" s="257"/>
      <c r="F609" s="257"/>
      <c r="G609" s="257"/>
      <c r="H609" s="258"/>
    </row>
    <row r="610" spans="2:8">
      <c r="B610" s="213" t="s">
        <v>11</v>
      </c>
      <c r="C610" s="214"/>
      <c r="D610" s="215" t="s">
        <v>12</v>
      </c>
      <c r="E610" s="215" t="s">
        <v>13</v>
      </c>
      <c r="F610" s="215" t="s">
        <v>14</v>
      </c>
      <c r="G610" s="215" t="s">
        <v>15</v>
      </c>
      <c r="H610" s="216"/>
    </row>
    <row r="611" spans="2:8">
      <c r="B611" s="114" t="s">
        <v>16</v>
      </c>
      <c r="C611" s="217"/>
      <c r="D611" s="115" t="s">
        <v>17</v>
      </c>
      <c r="E611" s="218"/>
      <c r="F611" s="219"/>
      <c r="G611" s="218">
        <f>(H635+H629)*0.05</f>
        <v>330.71428571428572</v>
      </c>
      <c r="H611" s="220"/>
    </row>
    <row r="612" spans="2:8">
      <c r="B612" s="103" t="s">
        <v>133</v>
      </c>
      <c r="C612" s="499"/>
      <c r="D612" s="495" t="s">
        <v>128</v>
      </c>
      <c r="E612" s="65">
        <v>800</v>
      </c>
      <c r="F612" s="65">
        <v>0.1</v>
      </c>
      <c r="G612" s="499">
        <f>+E612*F612</f>
        <v>80</v>
      </c>
      <c r="H612" s="277"/>
    </row>
    <row r="613" spans="2:8">
      <c r="B613" s="114"/>
      <c r="C613" s="130"/>
      <c r="D613" s="115"/>
      <c r="E613" s="132"/>
      <c r="F613" s="133"/>
      <c r="G613" s="132">
        <f>+E613*F613</f>
        <v>0</v>
      </c>
      <c r="H613" s="277"/>
    </row>
    <row r="614" spans="2:8" ht="15.75" thickBot="1">
      <c r="B614" s="221"/>
      <c r="C614" s="222"/>
      <c r="D614" s="223"/>
      <c r="E614" s="224"/>
      <c r="F614" s="225"/>
      <c r="G614" s="224"/>
      <c r="H614" s="226"/>
    </row>
    <row r="615" spans="2:8" ht="15.75" thickBot="1">
      <c r="B615" s="259"/>
      <c r="C615" s="257"/>
      <c r="D615" s="257"/>
      <c r="E615" s="257"/>
      <c r="F615" s="257"/>
      <c r="G615" s="260" t="s">
        <v>18</v>
      </c>
      <c r="H615" s="227">
        <f>SUM(G611:G614)</f>
        <v>410.71428571428572</v>
      </c>
    </row>
    <row r="616" spans="2:8" ht="15.75" thickBot="1">
      <c r="B616" s="256" t="s">
        <v>19</v>
      </c>
      <c r="C616" s="257"/>
      <c r="D616" s="257"/>
      <c r="E616" s="257"/>
      <c r="F616" s="257"/>
      <c r="G616" s="257"/>
      <c r="H616" s="258"/>
    </row>
    <row r="617" spans="2:8">
      <c r="B617" s="213" t="s">
        <v>11</v>
      </c>
      <c r="C617" s="214"/>
      <c r="D617" s="215" t="s">
        <v>20</v>
      </c>
      <c r="E617" s="215" t="s">
        <v>21</v>
      </c>
      <c r="F617" s="215" t="s">
        <v>22</v>
      </c>
      <c r="G617" s="215" t="s">
        <v>15</v>
      </c>
      <c r="H617" s="216"/>
    </row>
    <row r="618" spans="2:8">
      <c r="B618" s="114" t="s">
        <v>94</v>
      </c>
      <c r="C618" s="130"/>
      <c r="D618" s="115" t="s">
        <v>129</v>
      </c>
      <c r="E618" s="132">
        <v>69000</v>
      </c>
      <c r="F618" s="133">
        <v>0.12</v>
      </c>
      <c r="G618" s="132">
        <f t="shared" ref="G618:G622" si="19">E618*F618</f>
        <v>8280</v>
      </c>
      <c r="H618" s="228"/>
    </row>
    <row r="619" spans="2:8">
      <c r="B619" s="114" t="s">
        <v>184</v>
      </c>
      <c r="C619" s="130"/>
      <c r="D619" s="115" t="s">
        <v>129</v>
      </c>
      <c r="E619" s="132">
        <v>9900</v>
      </c>
      <c r="F619" s="133">
        <v>0.05</v>
      </c>
      <c r="G619" s="132">
        <f t="shared" si="19"/>
        <v>495</v>
      </c>
      <c r="H619" s="228"/>
    </row>
    <row r="620" spans="2:8">
      <c r="B620" s="114" t="s">
        <v>185</v>
      </c>
      <c r="C620" s="130"/>
      <c r="D620" s="115" t="s">
        <v>131</v>
      </c>
      <c r="E620" s="132">
        <v>3000</v>
      </c>
      <c r="F620" s="133">
        <v>0.3</v>
      </c>
      <c r="G620" s="132">
        <f t="shared" si="19"/>
        <v>900</v>
      </c>
      <c r="H620" s="228"/>
    </row>
    <row r="621" spans="2:8">
      <c r="B621" s="114"/>
      <c r="C621" s="130"/>
      <c r="D621" s="115"/>
      <c r="E621" s="132"/>
      <c r="F621" s="133"/>
      <c r="G621" s="132">
        <f t="shared" si="19"/>
        <v>0</v>
      </c>
      <c r="H621" s="228"/>
    </row>
    <row r="622" spans="2:8">
      <c r="B622" s="114"/>
      <c r="C622" s="130"/>
      <c r="D622" s="115"/>
      <c r="E622" s="132"/>
      <c r="F622" s="133"/>
      <c r="G622" s="132">
        <f t="shared" si="19"/>
        <v>0</v>
      </c>
      <c r="H622" s="228"/>
    </row>
    <row r="623" spans="2:8" ht="15.75" thickBot="1">
      <c r="B623" s="221"/>
      <c r="C623" s="222"/>
      <c r="D623" s="223"/>
      <c r="E623" s="224"/>
      <c r="F623" s="225"/>
      <c r="G623" s="224"/>
      <c r="H623" s="226"/>
    </row>
    <row r="624" spans="2:8" ht="15.75" thickBot="1">
      <c r="B624" s="259"/>
      <c r="C624" s="257"/>
      <c r="D624" s="257"/>
      <c r="E624" s="257"/>
      <c r="F624" s="257"/>
      <c r="G624" s="260" t="s">
        <v>18</v>
      </c>
      <c r="H624" s="229">
        <f>+G618+G619+G620+G621+G622</f>
        <v>9675</v>
      </c>
    </row>
    <row r="625" spans="2:8" ht="15.75" thickBot="1">
      <c r="B625" s="256" t="s">
        <v>23</v>
      </c>
      <c r="C625" s="257"/>
      <c r="D625" s="257"/>
      <c r="E625" s="257"/>
      <c r="F625" s="257"/>
      <c r="G625" s="257"/>
      <c r="H625" s="258"/>
    </row>
    <row r="626" spans="2:8" ht="15.75" thickTop="1">
      <c r="B626" s="261" t="s">
        <v>24</v>
      </c>
      <c r="C626" s="230"/>
      <c r="D626" s="231" t="s">
        <v>25</v>
      </c>
      <c r="E626" s="231" t="s">
        <v>26</v>
      </c>
      <c r="F626" s="231" t="s">
        <v>27</v>
      </c>
      <c r="G626" s="231" t="s">
        <v>15</v>
      </c>
      <c r="H626" s="262"/>
    </row>
    <row r="627" spans="2:8">
      <c r="B627" s="114"/>
      <c r="C627" s="217"/>
      <c r="D627" s="219"/>
      <c r="E627" s="232"/>
      <c r="F627" s="218"/>
      <c r="G627" s="233"/>
      <c r="H627" s="220"/>
    </row>
    <row r="628" spans="2:8" ht="15.75" thickBot="1">
      <c r="B628" s="263"/>
      <c r="C628" s="234"/>
      <c r="D628" s="235"/>
      <c r="E628" s="235"/>
      <c r="F628" s="235"/>
      <c r="G628" s="236"/>
      <c r="H628" s="264"/>
    </row>
    <row r="629" spans="2:8" ht="16.5" thickTop="1" thickBot="1">
      <c r="B629" s="259"/>
      <c r="C629" s="257"/>
      <c r="D629" s="257"/>
      <c r="E629" s="257"/>
      <c r="F629" s="257"/>
      <c r="G629" s="260" t="s">
        <v>18</v>
      </c>
      <c r="H629" s="237">
        <f>SUM(G627:G628)</f>
        <v>0</v>
      </c>
    </row>
    <row r="630" spans="2:8" ht="15.75" thickBot="1">
      <c r="B630" s="256" t="s">
        <v>28</v>
      </c>
      <c r="C630" s="257"/>
      <c r="D630" s="257"/>
      <c r="E630" s="257"/>
      <c r="F630" s="257"/>
      <c r="G630" s="257"/>
      <c r="H630" s="258"/>
    </row>
    <row r="631" spans="2:8" ht="15.75" thickTop="1">
      <c r="B631" s="265" t="s">
        <v>29</v>
      </c>
      <c r="C631" s="238" t="s">
        <v>30</v>
      </c>
      <c r="D631" s="239"/>
      <c r="E631" s="238" t="s">
        <v>14</v>
      </c>
      <c r="F631" s="239"/>
      <c r="G631" s="240" t="s">
        <v>15</v>
      </c>
      <c r="H631" s="266"/>
    </row>
    <row r="632" spans="2:8">
      <c r="B632" s="267" t="str">
        <f>+B597</f>
        <v>CUADRILLA A-A UN OFICIAL  Y DOS AYUDANTES</v>
      </c>
      <c r="C632" s="241">
        <f>+C597</f>
        <v>23750.958333333336</v>
      </c>
      <c r="D632" s="242"/>
      <c r="E632" s="243">
        <v>0.27848500348732791</v>
      </c>
      <c r="F632" s="244"/>
      <c r="G632" s="245">
        <f>E632*C632</f>
        <v>6614.2857142857138</v>
      </c>
      <c r="H632" s="268"/>
    </row>
    <row r="633" spans="2:8">
      <c r="B633" s="269"/>
      <c r="C633" s="245"/>
      <c r="D633" s="246"/>
      <c r="E633" s="245"/>
      <c r="F633" s="247"/>
      <c r="G633" s="248"/>
      <c r="H633" s="268"/>
    </row>
    <row r="634" spans="2:8" ht="15.75" thickBot="1">
      <c r="B634" s="270"/>
      <c r="C634" s="249"/>
      <c r="D634" s="249"/>
      <c r="E634" s="249"/>
      <c r="F634" s="250"/>
      <c r="G634" s="249"/>
      <c r="H634" s="271"/>
    </row>
    <row r="635" spans="2:8" ht="16.5" thickTop="1" thickBot="1">
      <c r="B635" s="259"/>
      <c r="C635" s="257"/>
      <c r="D635" s="257"/>
      <c r="E635" s="257"/>
      <c r="F635" s="257"/>
      <c r="G635" s="260" t="s">
        <v>18</v>
      </c>
      <c r="H635" s="227">
        <f>SUM(G632:G634)</f>
        <v>6614.2857142857138</v>
      </c>
    </row>
    <row r="636" spans="2:8" ht="15.75" thickBot="1">
      <c r="B636" s="259"/>
      <c r="C636" s="257"/>
      <c r="D636" s="257"/>
      <c r="E636" s="257"/>
      <c r="F636" s="257"/>
      <c r="G636" s="272"/>
      <c r="H636" s="258"/>
    </row>
    <row r="637" spans="2:8" ht="15.75" thickBot="1">
      <c r="B637" s="273"/>
      <c r="C637" s="274"/>
      <c r="D637" s="274"/>
      <c r="E637" s="275" t="s">
        <v>31</v>
      </c>
      <c r="F637" s="276"/>
      <c r="G637" s="276"/>
      <c r="H637" s="251">
        <f>H615+H624+H629+H635</f>
        <v>16700</v>
      </c>
    </row>
    <row r="639" spans="2:8" ht="15.75" thickBot="1"/>
    <row r="640" spans="2:8" ht="16.5" thickBot="1">
      <c r="B640" s="638" t="s">
        <v>7</v>
      </c>
      <c r="C640" s="639"/>
      <c r="D640" s="639"/>
      <c r="E640" s="639"/>
      <c r="F640" s="639"/>
      <c r="G640" s="639"/>
      <c r="H640" s="640"/>
    </row>
    <row r="641" spans="2:15" ht="15.75" thickBot="1">
      <c r="B641" s="173"/>
      <c r="C641" s="174"/>
      <c r="D641" s="174"/>
      <c r="E641" s="175"/>
      <c r="F641" s="175"/>
      <c r="G641" s="175"/>
      <c r="H641" s="176"/>
    </row>
    <row r="642" spans="2:15" ht="15.75" thickBot="1">
      <c r="B642" s="635" t="str">
        <f>+'PRESUPUESTO OFICIAL'!C24</f>
        <v>Pintura en aceite para zocalo</v>
      </c>
      <c r="C642" s="636"/>
      <c r="D642" s="636"/>
      <c r="E642" s="636"/>
      <c r="F642" s="637"/>
      <c r="G642" s="137" t="s">
        <v>8</v>
      </c>
      <c r="H642" s="138">
        <f>+'PRESUPUESTO OFICIAL'!B24</f>
        <v>1.2</v>
      </c>
    </row>
    <row r="643" spans="2:15" ht="15.75" thickBot="1">
      <c r="B643" s="139"/>
      <c r="C643" s="140"/>
      <c r="D643" s="140"/>
      <c r="E643" s="140"/>
      <c r="F643" s="141"/>
      <c r="G643" s="137" t="s">
        <v>9</v>
      </c>
      <c r="H643" s="138" t="str">
        <f>+'PRESUPUESTO OFICIAL'!D24</f>
        <v>M2</v>
      </c>
    </row>
    <row r="644" spans="2:15" ht="15.75" thickBot="1">
      <c r="B644" s="177" t="s">
        <v>10</v>
      </c>
      <c r="C644" s="178"/>
      <c r="D644" s="178"/>
      <c r="E644" s="178"/>
      <c r="F644" s="178"/>
      <c r="G644" s="178"/>
      <c r="H644" s="179"/>
    </row>
    <row r="645" spans="2:15">
      <c r="B645" s="142" t="s">
        <v>11</v>
      </c>
      <c r="C645" s="143"/>
      <c r="D645" s="144" t="s">
        <v>12</v>
      </c>
      <c r="E645" s="144" t="s">
        <v>13</v>
      </c>
      <c r="F645" s="144" t="s">
        <v>14</v>
      </c>
      <c r="G645" s="144" t="s">
        <v>15</v>
      </c>
      <c r="H645" s="145"/>
    </row>
    <row r="646" spans="2:15">
      <c r="B646" s="129" t="s">
        <v>16</v>
      </c>
      <c r="C646" s="130"/>
      <c r="D646" s="131" t="s">
        <v>17</v>
      </c>
      <c r="E646" s="132"/>
      <c r="F646" s="133"/>
      <c r="G646" s="132">
        <f>(H669+H658)*0.05</f>
        <v>734.28571428571399</v>
      </c>
      <c r="H646" s="146"/>
    </row>
    <row r="647" spans="2:15">
      <c r="B647" s="103" t="s">
        <v>133</v>
      </c>
      <c r="C647" s="499"/>
      <c r="D647" s="495" t="s">
        <v>128</v>
      </c>
      <c r="E647" s="65">
        <v>800</v>
      </c>
      <c r="F647" s="65">
        <v>0.1</v>
      </c>
      <c r="G647" s="499">
        <f>+E647*F647</f>
        <v>80</v>
      </c>
      <c r="H647" s="184"/>
    </row>
    <row r="648" spans="2:15" ht="15.75" thickBot="1">
      <c r="B648" s="147"/>
      <c r="C648" s="148"/>
      <c r="D648" s="149"/>
      <c r="E648" s="150"/>
      <c r="F648" s="151"/>
      <c r="G648" s="150"/>
      <c r="H648" s="152"/>
    </row>
    <row r="649" spans="2:15" ht="15.75" thickBot="1">
      <c r="B649" s="180"/>
      <c r="C649" s="178"/>
      <c r="D649" s="178"/>
      <c r="E649" s="178"/>
      <c r="F649" s="178"/>
      <c r="G649" s="181" t="s">
        <v>18</v>
      </c>
      <c r="H649" s="153">
        <f>SUM(G646:G648)</f>
        <v>814.28571428571399</v>
      </c>
    </row>
    <row r="650" spans="2:15" ht="15.75" thickBot="1">
      <c r="B650" s="177" t="s">
        <v>19</v>
      </c>
      <c r="C650" s="178"/>
      <c r="D650" s="178"/>
      <c r="E650" s="178"/>
      <c r="F650" s="178"/>
      <c r="G650" s="178"/>
      <c r="H650" s="179"/>
    </row>
    <row r="651" spans="2:15">
      <c r="B651" s="142" t="s">
        <v>11</v>
      </c>
      <c r="C651" s="143"/>
      <c r="D651" s="144" t="s">
        <v>20</v>
      </c>
      <c r="E651" s="144" t="s">
        <v>21</v>
      </c>
      <c r="F651" s="144" t="s">
        <v>22</v>
      </c>
      <c r="G651" s="144" t="s">
        <v>15</v>
      </c>
      <c r="H651" s="145"/>
    </row>
    <row r="652" spans="2:15">
      <c r="B652" s="114" t="s">
        <v>186</v>
      </c>
      <c r="C652" s="130"/>
      <c r="D652" s="115" t="s">
        <v>129</v>
      </c>
      <c r="E652" s="132">
        <v>59700</v>
      </c>
      <c r="F652" s="133">
        <v>0.15</v>
      </c>
      <c r="G652" s="132">
        <f t="shared" ref="G652:G657" si="20">E652*F652</f>
        <v>8955</v>
      </c>
      <c r="H652" s="207"/>
      <c r="J652" s="114" t="s">
        <v>94</v>
      </c>
      <c r="K652" s="130"/>
      <c r="L652" s="115" t="s">
        <v>67</v>
      </c>
      <c r="M652" s="132">
        <v>60000</v>
      </c>
      <c r="N652" s="133">
        <v>0.1</v>
      </c>
      <c r="O652" s="132">
        <f t="shared" ref="O652:O657" si="21">M652*N652</f>
        <v>6000</v>
      </c>
    </row>
    <row r="653" spans="2:15">
      <c r="B653" s="114" t="s">
        <v>110</v>
      </c>
      <c r="C653" s="130"/>
      <c r="D653" s="115" t="s">
        <v>188</v>
      </c>
      <c r="E653" s="132">
        <v>200</v>
      </c>
      <c r="F653" s="133">
        <v>1</v>
      </c>
      <c r="G653" s="132">
        <f t="shared" si="20"/>
        <v>200</v>
      </c>
      <c r="H653" s="207"/>
      <c r="J653" s="114" t="s">
        <v>95</v>
      </c>
      <c r="K653" s="130"/>
      <c r="L653" s="115" t="s">
        <v>96</v>
      </c>
      <c r="M653" s="132">
        <v>1500</v>
      </c>
      <c r="N653" s="133">
        <v>0.01</v>
      </c>
      <c r="O653" s="132">
        <f t="shared" si="21"/>
        <v>15</v>
      </c>
    </row>
    <row r="654" spans="2:15">
      <c r="B654" s="114" t="s">
        <v>187</v>
      </c>
      <c r="C654" s="130"/>
      <c r="D654" s="115" t="s">
        <v>131</v>
      </c>
      <c r="E654" s="132">
        <v>4500</v>
      </c>
      <c r="F654" s="133">
        <v>1</v>
      </c>
      <c r="G654" s="132">
        <f t="shared" si="20"/>
        <v>4500</v>
      </c>
      <c r="H654" s="207"/>
      <c r="J654" s="114" t="s">
        <v>99</v>
      </c>
      <c r="K654" s="130"/>
      <c r="L654" s="115" t="s">
        <v>97</v>
      </c>
      <c r="M654" s="132">
        <v>4000</v>
      </c>
      <c r="N654" s="133">
        <v>0.1</v>
      </c>
      <c r="O654" s="132">
        <f t="shared" si="21"/>
        <v>400</v>
      </c>
    </row>
    <row r="655" spans="2:15">
      <c r="B655" s="114"/>
      <c r="C655" s="130"/>
      <c r="D655" s="115"/>
      <c r="E655" s="132"/>
      <c r="F655" s="133"/>
      <c r="G655" s="132">
        <f t="shared" si="20"/>
        <v>0</v>
      </c>
      <c r="H655" s="207"/>
      <c r="J655" s="114" t="s">
        <v>100</v>
      </c>
      <c r="K655" s="130"/>
      <c r="L655" s="115" t="s">
        <v>98</v>
      </c>
      <c r="M655" s="132">
        <v>3500</v>
      </c>
      <c r="N655" s="133">
        <v>0.09</v>
      </c>
      <c r="O655" s="132">
        <f t="shared" si="21"/>
        <v>315</v>
      </c>
    </row>
    <row r="656" spans="2:15">
      <c r="B656" s="114"/>
      <c r="C656" s="130"/>
      <c r="D656" s="115"/>
      <c r="E656" s="132"/>
      <c r="F656" s="133"/>
      <c r="G656" s="132">
        <f t="shared" si="20"/>
        <v>0</v>
      </c>
      <c r="H656" s="207"/>
      <c r="J656" s="114" t="s">
        <v>101</v>
      </c>
      <c r="K656" s="130"/>
      <c r="L656" s="115" t="s">
        <v>66</v>
      </c>
      <c r="M656" s="132">
        <v>5500</v>
      </c>
      <c r="N656" s="133">
        <v>0.05</v>
      </c>
      <c r="O656" s="132">
        <f t="shared" si="21"/>
        <v>275</v>
      </c>
    </row>
    <row r="657" spans="2:15" ht="15.75" thickBot="1">
      <c r="B657" s="221"/>
      <c r="C657" s="148"/>
      <c r="D657" s="223"/>
      <c r="E657" s="150"/>
      <c r="F657" s="151"/>
      <c r="G657" s="150">
        <f t="shared" si="20"/>
        <v>0</v>
      </c>
      <c r="H657" s="152"/>
      <c r="J657" s="221" t="s">
        <v>102</v>
      </c>
      <c r="K657" s="148"/>
      <c r="L657" s="223" t="s">
        <v>66</v>
      </c>
      <c r="M657" s="150">
        <v>10500</v>
      </c>
      <c r="N657" s="151">
        <v>0.02</v>
      </c>
      <c r="O657" s="150">
        <f t="shared" si="21"/>
        <v>210</v>
      </c>
    </row>
    <row r="658" spans="2:15" ht="15.75" thickBot="1">
      <c r="B658" s="180"/>
      <c r="C658" s="178"/>
      <c r="D658" s="178"/>
      <c r="E658" s="178"/>
      <c r="F658" s="178"/>
      <c r="G658" s="181" t="s">
        <v>18</v>
      </c>
      <c r="H658" s="154">
        <f>+G652+G653+G654+G655+G656</f>
        <v>13655</v>
      </c>
    </row>
    <row r="659" spans="2:15" ht="15.75" thickBot="1">
      <c r="B659" s="177" t="s">
        <v>23</v>
      </c>
      <c r="C659" s="178"/>
      <c r="D659" s="178"/>
      <c r="E659" s="178"/>
      <c r="F659" s="178"/>
      <c r="G659" s="178"/>
      <c r="H659" s="179"/>
    </row>
    <row r="660" spans="2:15" ht="15.75" thickTop="1">
      <c r="B660" s="182" t="s">
        <v>24</v>
      </c>
      <c r="C660" s="155"/>
      <c r="D660" s="156" t="s">
        <v>25</v>
      </c>
      <c r="E660" s="156" t="s">
        <v>26</v>
      </c>
      <c r="F660" s="156" t="s">
        <v>27</v>
      </c>
      <c r="G660" s="156" t="s">
        <v>15</v>
      </c>
      <c r="H660" s="183"/>
    </row>
    <row r="661" spans="2:15">
      <c r="B661" s="129"/>
      <c r="C661" s="130"/>
      <c r="D661" s="133"/>
      <c r="E661" s="157"/>
      <c r="F661" s="132"/>
      <c r="G661" s="158"/>
      <c r="H661" s="146"/>
    </row>
    <row r="662" spans="2:15">
      <c r="B662" s="129"/>
      <c r="C662" s="130"/>
      <c r="D662" s="133"/>
      <c r="E662" s="157"/>
      <c r="F662" s="132"/>
      <c r="G662" s="158"/>
      <c r="H662" s="184"/>
    </row>
    <row r="663" spans="2:15" ht="15.75" thickBot="1">
      <c r="B663" s="185"/>
      <c r="C663" s="159"/>
      <c r="D663" s="160"/>
      <c r="E663" s="160"/>
      <c r="F663" s="160"/>
      <c r="G663" s="161"/>
      <c r="H663" s="186"/>
    </row>
    <row r="664" spans="2:15" ht="16.5" thickTop="1" thickBot="1">
      <c r="B664" s="180"/>
      <c r="C664" s="178"/>
      <c r="D664" s="178"/>
      <c r="E664" s="178"/>
      <c r="F664" s="178"/>
      <c r="G664" s="181" t="s">
        <v>18</v>
      </c>
      <c r="H664" s="153">
        <f>SUM(G661:G663)</f>
        <v>0</v>
      </c>
    </row>
    <row r="665" spans="2:15" ht="15.75" thickBot="1">
      <c r="B665" s="187" t="s">
        <v>28</v>
      </c>
      <c r="C665" s="188"/>
      <c r="D665" s="188"/>
      <c r="E665" s="188"/>
      <c r="F665" s="188"/>
      <c r="G665" s="188"/>
      <c r="H665" s="189"/>
    </row>
    <row r="666" spans="2:15" ht="15.75" thickTop="1">
      <c r="B666" s="190" t="s">
        <v>29</v>
      </c>
      <c r="C666" s="162" t="s">
        <v>30</v>
      </c>
      <c r="D666" s="163"/>
      <c r="E666" s="162" t="s">
        <v>14</v>
      </c>
      <c r="F666" s="163"/>
      <c r="G666" s="164" t="s">
        <v>15</v>
      </c>
      <c r="H666" s="191"/>
    </row>
    <row r="667" spans="2:15">
      <c r="B667" s="192" t="str">
        <f>+J8</f>
        <v>CUADRILLA A-A UN OFICIAL  Y DOS AYUDANTES</v>
      </c>
      <c r="C667" s="165">
        <f>+K8</f>
        <v>23750.958333333336</v>
      </c>
      <c r="D667" s="166"/>
      <c r="E667" s="167">
        <v>4.3396745143867377E-2</v>
      </c>
      <c r="F667" s="168"/>
      <c r="G667" s="169">
        <f>E667*C667</f>
        <v>1030.7142857142799</v>
      </c>
      <c r="H667" s="193"/>
    </row>
    <row r="668" spans="2:15" ht="15.75" thickBot="1">
      <c r="B668" s="194"/>
      <c r="C668" s="170"/>
      <c r="D668" s="170"/>
      <c r="E668" s="170"/>
      <c r="F668" s="171"/>
      <c r="G668" s="170"/>
      <c r="H668" s="195"/>
    </row>
    <row r="669" spans="2:15" ht="16.5" thickTop="1" thickBot="1">
      <c r="B669" s="196"/>
      <c r="C669" s="188"/>
      <c r="D669" s="188"/>
      <c r="E669" s="188"/>
      <c r="F669" s="188"/>
      <c r="G669" s="197" t="s">
        <v>18</v>
      </c>
      <c r="H669" s="172">
        <f>SUM(G667:G668)</f>
        <v>1030.7142857142799</v>
      </c>
    </row>
    <row r="670" spans="2:15" ht="15.75" thickBot="1">
      <c r="B670" s="180"/>
      <c r="C670" s="178"/>
      <c r="D670" s="178"/>
      <c r="E670" s="178"/>
      <c r="F670" s="178"/>
      <c r="G670" s="198"/>
      <c r="H670" s="179"/>
    </row>
    <row r="671" spans="2:15" ht="15.75" thickBot="1">
      <c r="B671" s="199"/>
      <c r="C671" s="200"/>
      <c r="D671" s="200"/>
      <c r="E671" s="201" t="s">
        <v>31</v>
      </c>
      <c r="F671" s="202"/>
      <c r="G671" s="202"/>
      <c r="H671" s="172">
        <f>H649+H658+H664+H669</f>
        <v>15499.999999999993</v>
      </c>
    </row>
    <row r="673" spans="2:8" ht="15.75" thickBot="1"/>
    <row r="674" spans="2:8" ht="16.5" thickBot="1">
      <c r="B674" s="626" t="s">
        <v>7</v>
      </c>
      <c r="C674" s="627"/>
      <c r="D674" s="627"/>
      <c r="E674" s="627"/>
      <c r="F674" s="627"/>
      <c r="G674" s="627"/>
      <c r="H674" s="628"/>
    </row>
    <row r="675" spans="2:8" ht="15.75" thickBot="1">
      <c r="B675" s="21"/>
      <c r="C675" s="22"/>
      <c r="D675" s="22"/>
      <c r="E675" s="23"/>
      <c r="F675" s="23"/>
      <c r="G675" s="23"/>
      <c r="H675" s="24"/>
    </row>
    <row r="676" spans="2:8" ht="15.75" thickBot="1">
      <c r="B676" s="629" t="str">
        <f>+'PRESUPUESTO OFICIAL'!C25</f>
        <v>Acometida electrica</v>
      </c>
      <c r="C676" s="630"/>
      <c r="D676" s="630"/>
      <c r="E676" s="630"/>
      <c r="F676" s="631"/>
      <c r="G676" s="25" t="s">
        <v>8</v>
      </c>
      <c r="H676" s="26">
        <f>+'PRESUPUESTO OFICIAL'!B25</f>
        <v>1.21</v>
      </c>
    </row>
    <row r="677" spans="2:8" ht="15.75" thickBot="1">
      <c r="B677" s="632"/>
      <c r="C677" s="633"/>
      <c r="D677" s="633"/>
      <c r="E677" s="633"/>
      <c r="F677" s="634"/>
      <c r="G677" s="25" t="s">
        <v>9</v>
      </c>
      <c r="H677" s="70" t="str">
        <f>+'PRESUPUESTO OFICIAL'!D27</f>
        <v>ML</v>
      </c>
    </row>
    <row r="678" spans="2:8" ht="15.75" thickBot="1">
      <c r="B678" s="27" t="s">
        <v>10</v>
      </c>
      <c r="C678" s="28"/>
      <c r="D678" s="28"/>
      <c r="E678" s="28"/>
      <c r="F678" s="28"/>
      <c r="G678" s="28"/>
      <c r="H678" s="29"/>
    </row>
    <row r="679" spans="2:8" ht="15.75" thickBot="1">
      <c r="B679" s="71" t="s">
        <v>11</v>
      </c>
      <c r="C679" s="72"/>
      <c r="D679" s="73" t="s">
        <v>12</v>
      </c>
      <c r="E679" s="73" t="s">
        <v>13</v>
      </c>
      <c r="F679" s="73" t="s">
        <v>14</v>
      </c>
      <c r="G679" s="73" t="s">
        <v>15</v>
      </c>
      <c r="H679" s="74"/>
    </row>
    <row r="680" spans="2:8">
      <c r="B680" s="75" t="s">
        <v>16</v>
      </c>
      <c r="C680" s="76"/>
      <c r="D680" s="32" t="s">
        <v>17</v>
      </c>
      <c r="E680" s="77"/>
      <c r="F680" s="78"/>
      <c r="G680" s="77">
        <f>(H702+H697)*0.039</f>
        <v>260.68816169393625</v>
      </c>
      <c r="H680" s="33"/>
    </row>
    <row r="681" spans="2:8">
      <c r="B681" s="103" t="s">
        <v>133</v>
      </c>
      <c r="C681" s="499"/>
      <c r="D681" s="495" t="s">
        <v>128</v>
      </c>
      <c r="E681" s="65">
        <v>800</v>
      </c>
      <c r="F681" s="65">
        <v>0.1</v>
      </c>
      <c r="G681" s="499">
        <f>+E681*F681</f>
        <v>80</v>
      </c>
      <c r="H681" s="29"/>
    </row>
    <row r="682" spans="2:8" ht="15.75" thickBot="1">
      <c r="B682" s="421"/>
      <c r="C682" s="422"/>
      <c r="D682" s="69"/>
      <c r="E682" s="423"/>
      <c r="F682" s="424"/>
      <c r="G682" s="423"/>
      <c r="H682" s="94"/>
    </row>
    <row r="683" spans="2:8" ht="15.75" thickBot="1">
      <c r="B683" s="37"/>
      <c r="C683" s="28"/>
      <c r="D683" s="28"/>
      <c r="E683" s="28"/>
      <c r="F683" s="28"/>
      <c r="G683" s="38" t="s">
        <v>18</v>
      </c>
      <c r="H683" s="79">
        <f>SUM(G680:G681)</f>
        <v>340.68816169393625</v>
      </c>
    </row>
    <row r="684" spans="2:8" ht="15.75" thickBot="1">
      <c r="B684" s="27" t="s">
        <v>19</v>
      </c>
      <c r="C684" s="28"/>
      <c r="D684" s="28"/>
      <c r="E684" s="28"/>
      <c r="F684" s="28"/>
      <c r="G684" s="28"/>
      <c r="H684" s="29"/>
    </row>
    <row r="685" spans="2:8">
      <c r="B685" s="30" t="s">
        <v>11</v>
      </c>
      <c r="C685" s="31"/>
      <c r="D685" s="32" t="s">
        <v>20</v>
      </c>
      <c r="E685" s="32" t="s">
        <v>21</v>
      </c>
      <c r="F685" s="32" t="s">
        <v>22</v>
      </c>
      <c r="G685" s="32" t="s">
        <v>15</v>
      </c>
      <c r="H685" s="33"/>
    </row>
    <row r="686" spans="2:8">
      <c r="B686" s="114" t="s">
        <v>94</v>
      </c>
      <c r="C686" s="130"/>
      <c r="D686" s="115" t="s">
        <v>129</v>
      </c>
      <c r="E686" s="132">
        <v>69000</v>
      </c>
      <c r="F686" s="133">
        <v>0.12</v>
      </c>
      <c r="G686" s="132">
        <f t="shared" ref="G686:G689" si="22">E686*F686</f>
        <v>8280</v>
      </c>
      <c r="H686" s="84"/>
    </row>
    <row r="687" spans="2:8">
      <c r="B687" s="114" t="s">
        <v>184</v>
      </c>
      <c r="C687" s="130"/>
      <c r="D687" s="115" t="s">
        <v>129</v>
      </c>
      <c r="E687" s="132">
        <v>9900</v>
      </c>
      <c r="F687" s="133">
        <v>0.05</v>
      </c>
      <c r="G687" s="132">
        <f t="shared" si="22"/>
        <v>495</v>
      </c>
      <c r="H687" s="84"/>
    </row>
    <row r="688" spans="2:8">
      <c r="B688" s="114" t="s">
        <v>185</v>
      </c>
      <c r="C688" s="130"/>
      <c r="D688" s="115" t="s">
        <v>131</v>
      </c>
      <c r="E688" s="132">
        <v>3000</v>
      </c>
      <c r="F688" s="133">
        <v>0.3</v>
      </c>
      <c r="G688" s="132">
        <f t="shared" si="22"/>
        <v>900</v>
      </c>
      <c r="H688" s="84"/>
    </row>
    <row r="689" spans="2:12">
      <c r="B689" s="114"/>
      <c r="C689" s="130"/>
      <c r="D689" s="115"/>
      <c r="E689" s="132"/>
      <c r="F689" s="133"/>
      <c r="G689" s="132">
        <f t="shared" si="22"/>
        <v>0</v>
      </c>
      <c r="H689" s="84"/>
    </row>
    <row r="690" spans="2:12">
      <c r="B690" s="114"/>
      <c r="C690" s="130"/>
      <c r="D690" s="115"/>
      <c r="E690" s="132"/>
      <c r="F690" s="133"/>
      <c r="G690" s="132">
        <f t="shared" ref="G690:G691" si="23">E690*F690</f>
        <v>0</v>
      </c>
      <c r="H690" s="84"/>
    </row>
    <row r="691" spans="2:12" ht="15.75" thickBot="1">
      <c r="B691" s="116"/>
      <c r="C691" s="117"/>
      <c r="D691" s="118"/>
      <c r="E691" s="119"/>
      <c r="F691" s="120"/>
      <c r="G691" s="119">
        <f t="shared" si="23"/>
        <v>0</v>
      </c>
      <c r="H691" s="437"/>
    </row>
    <row r="692" spans="2:12" ht="15.75" thickBot="1">
      <c r="B692" s="37"/>
      <c r="C692" s="28"/>
      <c r="D692" s="28"/>
      <c r="E692" s="28"/>
      <c r="F692" s="28"/>
      <c r="G692" s="38" t="s">
        <v>18</v>
      </c>
      <c r="H692" s="39">
        <f>+G686+G687+G688+G689+G690+G691</f>
        <v>9675</v>
      </c>
    </row>
    <row r="693" spans="2:12" ht="15.75" thickBot="1">
      <c r="B693" s="27" t="s">
        <v>23</v>
      </c>
      <c r="C693" s="28"/>
      <c r="D693" s="28"/>
      <c r="E693" s="28"/>
      <c r="F693" s="28"/>
      <c r="G693" s="28"/>
      <c r="H693" s="29"/>
    </row>
    <row r="694" spans="2:12" ht="15.75" thickTop="1">
      <c r="B694" s="40" t="s">
        <v>24</v>
      </c>
      <c r="C694" s="41"/>
      <c r="D694" s="42" t="s">
        <v>25</v>
      </c>
      <c r="E694" s="42" t="s">
        <v>26</v>
      </c>
      <c r="F694" s="42" t="s">
        <v>27</v>
      </c>
      <c r="G694" s="42" t="s">
        <v>15</v>
      </c>
      <c r="H694" s="43"/>
      <c r="L694" s="353"/>
    </row>
    <row r="695" spans="2:12">
      <c r="B695" s="291"/>
      <c r="C695" s="295"/>
      <c r="D695" s="35"/>
      <c r="E695" s="44"/>
      <c r="F695" s="34"/>
      <c r="G695" s="45"/>
      <c r="H695" s="36"/>
    </row>
    <row r="696" spans="2:12" ht="15.75" thickBot="1">
      <c r="B696" s="46"/>
      <c r="C696" s="47"/>
      <c r="D696" s="48"/>
      <c r="E696" s="48"/>
      <c r="F696" s="48"/>
      <c r="G696" s="49"/>
      <c r="H696" s="50"/>
    </row>
    <row r="697" spans="2:12" ht="16.5" thickTop="1" thickBot="1">
      <c r="B697" s="37"/>
      <c r="C697" s="28"/>
      <c r="D697" s="28"/>
      <c r="E697" s="28"/>
      <c r="F697" s="28"/>
      <c r="G697" s="38" t="s">
        <v>18</v>
      </c>
      <c r="H697" s="51">
        <f>SUM(G695:G696)</f>
        <v>0</v>
      </c>
    </row>
    <row r="698" spans="2:12" ht="15.75" thickBot="1">
      <c r="B698" s="85" t="s">
        <v>28</v>
      </c>
      <c r="C698" s="52"/>
      <c r="D698" s="52"/>
      <c r="E698" s="52"/>
      <c r="F698" s="52"/>
      <c r="G698" s="52"/>
      <c r="H698" s="53"/>
    </row>
    <row r="699" spans="2:12" ht="15.75" thickTop="1">
      <c r="B699" s="86" t="s">
        <v>29</v>
      </c>
      <c r="C699" s="54" t="s">
        <v>30</v>
      </c>
      <c r="D699" s="55"/>
      <c r="E699" s="54" t="s">
        <v>14</v>
      </c>
      <c r="F699" s="55"/>
      <c r="G699" s="56" t="s">
        <v>15</v>
      </c>
      <c r="H699" s="57"/>
    </row>
    <row r="700" spans="2:12">
      <c r="B700" s="98" t="str">
        <f>+J8</f>
        <v>CUADRILLA A-A UN OFICIAL  Y DOS AYUDANTES</v>
      </c>
      <c r="C700" s="58">
        <f>+K8</f>
        <v>23750.958333333336</v>
      </c>
      <c r="D700" s="59"/>
      <c r="E700" s="60">
        <v>0.28143335289864685</v>
      </c>
      <c r="F700" s="61"/>
      <c r="G700" s="62">
        <f>E700*C700</f>
        <v>6684.3118383060582</v>
      </c>
      <c r="H700" s="63"/>
    </row>
    <row r="701" spans="2:12" ht="15.75" thickBot="1">
      <c r="B701" s="88"/>
      <c r="C701" s="89"/>
      <c r="D701" s="89"/>
      <c r="E701" s="89"/>
      <c r="F701" s="90"/>
      <c r="G701" s="89"/>
      <c r="H701" s="91"/>
    </row>
    <row r="702" spans="2:12" ht="16.5" thickTop="1" thickBot="1">
      <c r="B702" s="37"/>
      <c r="C702" s="28"/>
      <c r="D702" s="28"/>
      <c r="E702" s="28"/>
      <c r="F702" s="28"/>
      <c r="G702" s="38" t="s">
        <v>18</v>
      </c>
      <c r="H702" s="92">
        <f>SUM(G700:G701)</f>
        <v>6684.3118383060582</v>
      </c>
    </row>
    <row r="703" spans="2:12" ht="15.75" thickBot="1">
      <c r="B703" s="37"/>
      <c r="C703" s="28"/>
      <c r="D703" s="28"/>
      <c r="E703" s="28"/>
      <c r="F703" s="28"/>
      <c r="G703" s="65"/>
      <c r="H703" s="29"/>
    </row>
    <row r="704" spans="2:12" ht="15.75" thickBot="1">
      <c r="B704" s="66"/>
      <c r="C704" s="67"/>
      <c r="D704" s="67"/>
      <c r="E704" s="68" t="s">
        <v>31</v>
      </c>
      <c r="F704" s="69"/>
      <c r="G704" s="69"/>
      <c r="H704" s="64">
        <f>H683+H692+H697+H702</f>
        <v>16699.999999999993</v>
      </c>
    </row>
    <row r="706" spans="2:15" ht="15.75" thickBot="1"/>
    <row r="707" spans="2:15" ht="16.5" thickBot="1">
      <c r="B707" s="626" t="s">
        <v>7</v>
      </c>
      <c r="C707" s="627"/>
      <c r="D707" s="627"/>
      <c r="E707" s="627"/>
      <c r="F707" s="627"/>
      <c r="G707" s="627"/>
      <c r="H707" s="628"/>
    </row>
    <row r="708" spans="2:15" ht="15.75" thickBot="1">
      <c r="B708" s="21"/>
      <c r="C708" s="22"/>
      <c r="D708" s="22"/>
      <c r="E708" s="23"/>
      <c r="F708" s="23"/>
      <c r="G708" s="23"/>
      <c r="H708" s="24"/>
    </row>
    <row r="709" spans="2:15" ht="15.75" thickBot="1">
      <c r="B709" s="629" t="str">
        <f>+'PRESUPUESTO OFICIAL'!C26</f>
        <v>Placa de piso E=0,08 cm</v>
      </c>
      <c r="C709" s="630"/>
      <c r="D709" s="630"/>
      <c r="E709" s="630"/>
      <c r="F709" s="631"/>
      <c r="G709" s="25" t="s">
        <v>8</v>
      </c>
      <c r="H709" s="26">
        <f>+'PRESUPUESTO OFICIAL'!B26</f>
        <v>1.22</v>
      </c>
    </row>
    <row r="710" spans="2:15" ht="28.5" customHeight="1" thickBot="1">
      <c r="B710" s="632"/>
      <c r="C710" s="633"/>
      <c r="D710" s="633"/>
      <c r="E710" s="633"/>
      <c r="F710" s="634"/>
      <c r="G710" s="25" t="s">
        <v>9</v>
      </c>
      <c r="H710" s="70" t="str">
        <f>+'PRESUPUESTO OFICIAL'!D28</f>
        <v>ML</v>
      </c>
    </row>
    <row r="711" spans="2:15" ht="15.75" thickBot="1">
      <c r="B711" s="27" t="s">
        <v>10</v>
      </c>
      <c r="C711" s="28"/>
      <c r="D711" s="28"/>
      <c r="E711" s="28"/>
      <c r="F711" s="28"/>
      <c r="G711" s="28"/>
      <c r="H711" s="29"/>
    </row>
    <row r="712" spans="2:15" ht="15.75" thickBot="1">
      <c r="B712" s="71" t="s">
        <v>11</v>
      </c>
      <c r="C712" s="72"/>
      <c r="D712" s="73" t="s">
        <v>12</v>
      </c>
      <c r="E712" s="73" t="s">
        <v>13</v>
      </c>
      <c r="F712" s="73" t="s">
        <v>14</v>
      </c>
      <c r="G712" s="73" t="s">
        <v>15</v>
      </c>
      <c r="H712" s="74"/>
    </row>
    <row r="713" spans="2:15">
      <c r="B713" s="75" t="s">
        <v>16</v>
      </c>
      <c r="C713" s="76"/>
      <c r="D713" s="32" t="s">
        <v>17</v>
      </c>
      <c r="E713" s="77"/>
      <c r="F713" s="78"/>
      <c r="G713" s="77">
        <f>(H733+H728)*0.039</f>
        <v>675.64966313763216</v>
      </c>
      <c r="H713" s="33"/>
    </row>
    <row r="714" spans="2:15" ht="15.75" thickBot="1">
      <c r="B714" s="37"/>
      <c r="C714" s="28"/>
      <c r="D714" s="28"/>
      <c r="E714" s="28"/>
      <c r="F714" s="28"/>
      <c r="G714" s="38" t="s">
        <v>18</v>
      </c>
      <c r="H714" s="79">
        <f>SUM(G713:G713)</f>
        <v>675.64966313763216</v>
      </c>
    </row>
    <row r="715" spans="2:15" ht="15.75" thickBot="1">
      <c r="B715" s="27" t="s">
        <v>19</v>
      </c>
      <c r="C715" s="28"/>
      <c r="D715" s="28"/>
      <c r="E715" s="28"/>
      <c r="F715" s="28"/>
      <c r="G715" s="28"/>
      <c r="H715" s="29"/>
    </row>
    <row r="716" spans="2:15">
      <c r="B716" s="30" t="s">
        <v>11</v>
      </c>
      <c r="C716" s="31"/>
      <c r="D716" s="32" t="s">
        <v>20</v>
      </c>
      <c r="E716" s="32" t="s">
        <v>21</v>
      </c>
      <c r="F716" s="32" t="s">
        <v>22</v>
      </c>
      <c r="G716" s="32" t="s">
        <v>15</v>
      </c>
      <c r="H716" s="33"/>
    </row>
    <row r="717" spans="2:15">
      <c r="B717" s="111" t="s">
        <v>189</v>
      </c>
      <c r="C717" s="100"/>
      <c r="D717" s="101" t="s">
        <v>132</v>
      </c>
      <c r="E717" s="102">
        <v>8700</v>
      </c>
      <c r="F717" s="101">
        <v>1</v>
      </c>
      <c r="G717" s="110">
        <f>+F717*E717</f>
        <v>8700</v>
      </c>
      <c r="H717" s="84"/>
      <c r="J717" s="403"/>
      <c r="K717" s="217"/>
      <c r="L717" s="115"/>
      <c r="M717" s="218"/>
      <c r="N717" s="219"/>
      <c r="O717" s="218"/>
    </row>
    <row r="718" spans="2:15" ht="18.75" customHeight="1">
      <c r="B718" s="111" t="s">
        <v>191</v>
      </c>
      <c r="C718" s="100"/>
      <c r="D718" s="101" t="s">
        <v>190</v>
      </c>
      <c r="E718" s="102">
        <v>4500</v>
      </c>
      <c r="F718" s="101">
        <v>2</v>
      </c>
      <c r="G718" s="110">
        <f t="shared" ref="G718:G720" si="24">+F718*E718</f>
        <v>9000</v>
      </c>
      <c r="H718" s="84"/>
      <c r="J718" s="403"/>
      <c r="K718" s="217"/>
      <c r="L718" s="115"/>
      <c r="M718" s="218"/>
      <c r="N718" s="219"/>
      <c r="O718" s="218"/>
    </row>
    <row r="719" spans="2:15">
      <c r="B719" s="103"/>
      <c r="C719" s="499"/>
      <c r="D719" s="501"/>
      <c r="E719" s="526"/>
      <c r="F719" s="501"/>
      <c r="G719" s="527">
        <f t="shared" si="24"/>
        <v>0</v>
      </c>
      <c r="H719" s="84"/>
      <c r="J719" s="403"/>
      <c r="K719" s="217"/>
      <c r="L719" s="115"/>
      <c r="M719" s="218"/>
      <c r="N719" s="219"/>
      <c r="O719" s="218"/>
    </row>
    <row r="720" spans="2:15">
      <c r="B720" s="103"/>
      <c r="C720" s="65"/>
      <c r="D720" s="65"/>
      <c r="E720" s="528"/>
      <c r="F720" s="65"/>
      <c r="G720" s="529">
        <f t="shared" si="24"/>
        <v>0</v>
      </c>
      <c r="H720" s="525"/>
      <c r="J720" s="403"/>
      <c r="K720" s="217"/>
      <c r="L720" s="115"/>
      <c r="M720" s="218"/>
      <c r="N720" s="219"/>
      <c r="O720" s="218"/>
    </row>
    <row r="721" spans="2:15">
      <c r="B721" s="445"/>
      <c r="C721" s="446"/>
      <c r="D721" s="447"/>
      <c r="E721" s="448"/>
      <c r="F721" s="449"/>
      <c r="G721" s="448">
        <f t="shared" ref="G721" si="25">E721*F721</f>
        <v>0</v>
      </c>
      <c r="H721" s="84"/>
      <c r="J721" s="403"/>
      <c r="K721" s="217"/>
      <c r="L721" s="115"/>
      <c r="M721" s="218"/>
      <c r="N721" s="219"/>
      <c r="O721" s="218"/>
    </row>
    <row r="722" spans="2:15" ht="15.75" thickBot="1">
      <c r="B722" s="654"/>
      <c r="C722" s="655"/>
      <c r="D722" s="440"/>
      <c r="E722" s="450"/>
      <c r="F722" s="451"/>
      <c r="G722" s="450">
        <f t="shared" ref="G722" si="26">+F722*E722</f>
        <v>0</v>
      </c>
      <c r="H722" s="415"/>
      <c r="J722" s="403"/>
      <c r="K722" s="217"/>
      <c r="L722" s="115"/>
      <c r="M722" s="218"/>
      <c r="N722" s="219"/>
      <c r="O722" s="218"/>
    </row>
    <row r="723" spans="2:15" ht="15.75" thickBot="1">
      <c r="B723" s="37"/>
      <c r="C723" s="28"/>
      <c r="D723" s="28"/>
      <c r="E723" s="28"/>
      <c r="F723" s="28"/>
      <c r="G723" s="38" t="s">
        <v>18</v>
      </c>
      <c r="H723" s="39">
        <f>SUM(G717:G722)</f>
        <v>17700</v>
      </c>
      <c r="J723" s="403"/>
      <c r="K723" s="217"/>
      <c r="L723" s="115"/>
      <c r="M723" s="218"/>
      <c r="N723" s="219"/>
      <c r="O723" s="218"/>
    </row>
    <row r="724" spans="2:15" ht="15.75" thickBot="1">
      <c r="B724" s="128" t="s">
        <v>23</v>
      </c>
      <c r="C724" s="28"/>
      <c r="D724" s="28"/>
      <c r="E724" s="28"/>
      <c r="F724" s="28"/>
      <c r="G724" s="28"/>
      <c r="H724" s="29"/>
      <c r="J724" s="403"/>
      <c r="K724" s="217"/>
      <c r="L724" s="115"/>
      <c r="M724" s="218"/>
      <c r="N724" s="219"/>
      <c r="O724" s="218"/>
    </row>
    <row r="725" spans="2:15" ht="15.75" thickTop="1">
      <c r="B725" s="40" t="s">
        <v>24</v>
      </c>
      <c r="C725" s="41"/>
      <c r="D725" s="42" t="s">
        <v>25</v>
      </c>
      <c r="E725" s="42" t="s">
        <v>26</v>
      </c>
      <c r="F725" s="42" t="s">
        <v>27</v>
      </c>
      <c r="G725" s="42" t="s">
        <v>15</v>
      </c>
      <c r="H725" s="43"/>
    </row>
    <row r="726" spans="2:15">
      <c r="B726" s="291" t="s">
        <v>113</v>
      </c>
      <c r="C726" s="295"/>
      <c r="D726" s="35">
        <v>5</v>
      </c>
      <c r="E726" s="44">
        <v>0.3</v>
      </c>
      <c r="F726" s="34">
        <v>20000</v>
      </c>
      <c r="G726" s="45">
        <f>+F726*E726</f>
        <v>6000</v>
      </c>
      <c r="H726" s="36"/>
    </row>
    <row r="727" spans="2:15" ht="15.75" thickBot="1">
      <c r="B727" s="46"/>
      <c r="C727" s="47"/>
      <c r="D727" s="48"/>
      <c r="E727" s="48"/>
      <c r="F727" s="48"/>
      <c r="G727" s="49"/>
      <c r="H727" s="50"/>
    </row>
    <row r="728" spans="2:15" ht="16.5" thickTop="1" thickBot="1">
      <c r="B728" s="37"/>
      <c r="C728" s="28"/>
      <c r="D728" s="28"/>
      <c r="E728" s="28"/>
      <c r="F728" s="28"/>
      <c r="G728" s="38" t="s">
        <v>18</v>
      </c>
      <c r="H728" s="51">
        <f>SUM(G726:G727)</f>
        <v>6000</v>
      </c>
    </row>
    <row r="729" spans="2:15" ht="15.75" thickBot="1">
      <c r="B729" s="85" t="s">
        <v>28</v>
      </c>
      <c r="C729" s="52"/>
      <c r="D729" s="52"/>
      <c r="E729" s="52"/>
      <c r="F729" s="52"/>
      <c r="G729" s="52"/>
      <c r="H729" s="53"/>
    </row>
    <row r="730" spans="2:15" ht="15.75" thickTop="1">
      <c r="B730" s="86" t="s">
        <v>29</v>
      </c>
      <c r="C730" s="54" t="s">
        <v>30</v>
      </c>
      <c r="D730" s="55"/>
      <c r="E730" s="54" t="s">
        <v>14</v>
      </c>
      <c r="F730" s="55"/>
      <c r="G730" s="56" t="s">
        <v>15</v>
      </c>
      <c r="H730" s="57"/>
    </row>
    <row r="731" spans="2:15">
      <c r="B731" s="98" t="str">
        <f>+J8</f>
        <v>CUADRILLA A-A UN OFICIAL  Y DOS AYUDANTES</v>
      </c>
      <c r="C731" s="58">
        <f>+K8</f>
        <v>23750.958333333336</v>
      </c>
      <c r="D731" s="59"/>
      <c r="E731" s="60">
        <v>0.4767955119086365</v>
      </c>
      <c r="F731" s="61"/>
      <c r="G731" s="62">
        <f>E731*C731</f>
        <v>11324.350336862364</v>
      </c>
      <c r="H731" s="63"/>
    </row>
    <row r="732" spans="2:15" ht="15.75" thickBot="1">
      <c r="B732" s="88"/>
      <c r="C732" s="89"/>
      <c r="D732" s="89"/>
      <c r="E732" s="89"/>
      <c r="F732" s="90"/>
      <c r="G732" s="89"/>
      <c r="H732" s="91"/>
    </row>
    <row r="733" spans="2:15" ht="16.5" thickTop="1" thickBot="1">
      <c r="B733" s="37"/>
      <c r="C733" s="28"/>
      <c r="D733" s="28"/>
      <c r="E733" s="28"/>
      <c r="F733" s="28"/>
      <c r="G733" s="38" t="s">
        <v>18</v>
      </c>
      <c r="H733" s="92">
        <f>SUM(G731:G732)</f>
        <v>11324.350336862364</v>
      </c>
    </row>
    <row r="734" spans="2:15" ht="15.75" thickBot="1">
      <c r="B734" s="37"/>
      <c r="C734" s="28"/>
      <c r="D734" s="28"/>
      <c r="E734" s="28"/>
      <c r="F734" s="28"/>
      <c r="G734" s="65"/>
      <c r="H734" s="29"/>
    </row>
    <row r="735" spans="2:15" ht="15.75" thickBot="1">
      <c r="B735" s="66"/>
      <c r="C735" s="67"/>
      <c r="D735" s="67"/>
      <c r="E735" s="68" t="s">
        <v>31</v>
      </c>
      <c r="F735" s="69"/>
      <c r="G735" s="69"/>
      <c r="H735" s="64">
        <f>H714+H723+H728+H733</f>
        <v>35700</v>
      </c>
    </row>
    <row r="737" spans="2:15" ht="15.75" thickBot="1"/>
    <row r="738" spans="2:15" ht="15.75" customHeight="1" thickBot="1">
      <c r="B738" s="626" t="s">
        <v>7</v>
      </c>
      <c r="C738" s="627"/>
      <c r="D738" s="627"/>
      <c r="E738" s="627"/>
      <c r="F738" s="627"/>
      <c r="G738" s="627"/>
      <c r="H738" s="628"/>
    </row>
    <row r="739" spans="2:15" ht="15.75" thickBot="1">
      <c r="B739" s="21"/>
      <c r="C739" s="22"/>
      <c r="D739" s="22"/>
      <c r="E739" s="23"/>
      <c r="F739" s="23"/>
      <c r="G739" s="23"/>
      <c r="H739" s="24"/>
    </row>
    <row r="740" spans="2:15" ht="15.75" thickBot="1">
      <c r="B740" s="644" t="str">
        <f>+'PRESUPUESTO OFICIAL'!C27</f>
        <v>Sardinel en concreto de 3000psi</v>
      </c>
      <c r="C740" s="645"/>
      <c r="D740" s="645"/>
      <c r="E740" s="645"/>
      <c r="F740" s="646"/>
      <c r="G740" s="210" t="s">
        <v>8</v>
      </c>
      <c r="H740" s="211">
        <f>+'PRESUPUESTO OFICIAL'!B27</f>
        <v>1.23</v>
      </c>
    </row>
    <row r="741" spans="2:15" ht="15.75" thickBot="1">
      <c r="B741" s="296"/>
      <c r="C741" s="297"/>
      <c r="D741" s="297"/>
      <c r="E741" s="297"/>
      <c r="F741" s="298"/>
      <c r="G741" s="210" t="s">
        <v>9</v>
      </c>
      <c r="H741" s="212" t="str">
        <f>+'PRESUPUESTO OFICIAL'!D29</f>
        <v>ML</v>
      </c>
    </row>
    <row r="742" spans="2:15" ht="15.75" thickBot="1">
      <c r="B742" s="256" t="s">
        <v>10</v>
      </c>
      <c r="C742" s="257"/>
      <c r="D742" s="257"/>
      <c r="E742" s="257"/>
      <c r="F742" s="257"/>
      <c r="G742" s="257"/>
      <c r="H742" s="258"/>
    </row>
    <row r="743" spans="2:15">
      <c r="B743" s="213" t="s">
        <v>11</v>
      </c>
      <c r="C743" s="214"/>
      <c r="D743" s="215" t="s">
        <v>12</v>
      </c>
      <c r="E743" s="215" t="s">
        <v>13</v>
      </c>
      <c r="F743" s="215" t="s">
        <v>14</v>
      </c>
      <c r="G743" s="215" t="s">
        <v>15</v>
      </c>
      <c r="H743" s="216"/>
    </row>
    <row r="744" spans="2:15">
      <c r="B744" s="114" t="s">
        <v>16</v>
      </c>
      <c r="C744" s="217"/>
      <c r="D744" s="115" t="str">
        <f>VLOOKUP(B744,'[1]INSUMOS 2022'!$C$2:$E$4842,2,FALSE)</f>
        <v>%</v>
      </c>
      <c r="E744" s="218"/>
      <c r="F744" s="219"/>
      <c r="G744" s="218">
        <f>(H766+H760)*0.05</f>
        <v>123.80952380952345</v>
      </c>
      <c r="H744" s="220"/>
    </row>
    <row r="745" spans="2:15" ht="15.75" thickBot="1">
      <c r="B745" s="221"/>
      <c r="C745" s="222"/>
      <c r="D745" s="223"/>
      <c r="E745" s="224"/>
      <c r="F745" s="225"/>
      <c r="G745" s="224"/>
      <c r="H745" s="226"/>
    </row>
    <row r="746" spans="2:15" ht="15.75" thickBot="1">
      <c r="B746" s="259"/>
      <c r="C746" s="257"/>
      <c r="D746" s="257"/>
      <c r="E746" s="257"/>
      <c r="F746" s="257"/>
      <c r="G746" s="260" t="s">
        <v>18</v>
      </c>
      <c r="H746" s="227">
        <f>SUM(G744:G745)</f>
        <v>123.80952380952345</v>
      </c>
    </row>
    <row r="747" spans="2:15">
      <c r="B747" s="256" t="s">
        <v>19</v>
      </c>
      <c r="C747" s="257"/>
      <c r="D747" s="257"/>
      <c r="E747" s="257"/>
      <c r="F747" s="257"/>
      <c r="G747" s="257"/>
      <c r="H747" s="258"/>
    </row>
    <row r="748" spans="2:15" ht="15.75" thickBot="1">
      <c r="B748" s="256"/>
      <c r="C748" s="257"/>
      <c r="D748" s="257"/>
      <c r="E748" s="257"/>
      <c r="F748" s="257"/>
      <c r="G748" s="257"/>
      <c r="H748" s="258"/>
    </row>
    <row r="749" spans="2:15">
      <c r="B749" s="213" t="s">
        <v>11</v>
      </c>
      <c r="C749" s="214"/>
      <c r="D749" s="215" t="s">
        <v>20</v>
      </c>
      <c r="E749" s="215" t="s">
        <v>21</v>
      </c>
      <c r="F749" s="215" t="s">
        <v>22</v>
      </c>
      <c r="G749" s="215" t="s">
        <v>15</v>
      </c>
      <c r="H749" s="216"/>
      <c r="J749" s="279" t="s">
        <v>114</v>
      </c>
      <c r="K749" s="280"/>
      <c r="L749" s="281" t="s">
        <v>70</v>
      </c>
      <c r="M749" s="245">
        <v>45000</v>
      </c>
      <c r="N749" s="122">
        <v>1</v>
      </c>
      <c r="O749" s="245">
        <f t="shared" ref="O749:O751" si="27">M749*N749</f>
        <v>45000</v>
      </c>
    </row>
    <row r="750" spans="2:15">
      <c r="B750" s="279" t="s">
        <v>192</v>
      </c>
      <c r="C750" s="280"/>
      <c r="D750" s="281" t="s">
        <v>32</v>
      </c>
      <c r="E750" s="245">
        <v>2500</v>
      </c>
      <c r="F750" s="122">
        <v>1</v>
      </c>
      <c r="G750" s="245">
        <f t="shared" ref="G750:G753" si="28">E750*F750</f>
        <v>2500</v>
      </c>
      <c r="H750" s="282"/>
      <c r="J750" s="279" t="s">
        <v>115</v>
      </c>
      <c r="K750" s="280"/>
      <c r="L750" s="281" t="s">
        <v>68</v>
      </c>
      <c r="M750" s="245">
        <v>10</v>
      </c>
      <c r="N750" s="122">
        <v>600</v>
      </c>
      <c r="O750" s="245">
        <f t="shared" si="27"/>
        <v>6000</v>
      </c>
    </row>
    <row r="751" spans="2:15">
      <c r="B751" s="279" t="s">
        <v>193</v>
      </c>
      <c r="C751" s="280"/>
      <c r="D751" s="281" t="s">
        <v>2</v>
      </c>
      <c r="E751" s="245">
        <v>1200</v>
      </c>
      <c r="F751" s="122">
        <v>2</v>
      </c>
      <c r="G751" s="245">
        <f t="shared" si="28"/>
        <v>2400</v>
      </c>
      <c r="H751" s="282"/>
      <c r="J751" s="279" t="s">
        <v>116</v>
      </c>
      <c r="K751" s="280"/>
      <c r="L751" s="281" t="s">
        <v>68</v>
      </c>
      <c r="M751" s="245">
        <v>7500</v>
      </c>
      <c r="N751" s="122">
        <v>0.2</v>
      </c>
      <c r="O751" s="245">
        <f t="shared" si="27"/>
        <v>1500</v>
      </c>
    </row>
    <row r="752" spans="2:15">
      <c r="B752" s="279"/>
      <c r="C752" s="280"/>
      <c r="D752" s="281"/>
      <c r="E752" s="245"/>
      <c r="F752" s="122"/>
      <c r="G752" s="245">
        <f t="shared" si="28"/>
        <v>0</v>
      </c>
      <c r="H752" s="228"/>
    </row>
    <row r="753" spans="2:8">
      <c r="B753" s="279"/>
      <c r="C753" s="280"/>
      <c r="D753" s="281"/>
      <c r="E753" s="245"/>
      <c r="F753" s="122"/>
      <c r="G753" s="245">
        <f t="shared" si="28"/>
        <v>0</v>
      </c>
      <c r="H753" s="228"/>
    </row>
    <row r="754" spans="2:8" ht="15.75" thickBot="1">
      <c r="B754" s="221"/>
      <c r="C754" s="222"/>
      <c r="D754" s="223"/>
      <c r="E754" s="224"/>
      <c r="F754" s="225"/>
      <c r="G754" s="224"/>
      <c r="H754" s="226"/>
    </row>
    <row r="755" spans="2:8" ht="15.75" thickBot="1">
      <c r="B755" s="259"/>
      <c r="C755" s="257"/>
      <c r="D755" s="257"/>
      <c r="E755" s="257"/>
      <c r="F755" s="257"/>
      <c r="G755" s="260" t="s">
        <v>18</v>
      </c>
      <c r="H755" s="229">
        <f>SUM(G750:G754)</f>
        <v>4900</v>
      </c>
    </row>
    <row r="756" spans="2:8" ht="15.75" thickBot="1">
      <c r="B756" s="256" t="s">
        <v>23</v>
      </c>
      <c r="C756" s="257"/>
      <c r="D756" s="257"/>
      <c r="E756" s="257"/>
      <c r="F756" s="257"/>
      <c r="G756" s="257"/>
      <c r="H756" s="258"/>
    </row>
    <row r="757" spans="2:8" ht="15.75" thickTop="1">
      <c r="B757" s="261" t="s">
        <v>24</v>
      </c>
      <c r="C757" s="230"/>
      <c r="D757" s="231" t="s">
        <v>25</v>
      </c>
      <c r="E757" s="231" t="s">
        <v>26</v>
      </c>
      <c r="F757" s="231" t="s">
        <v>27</v>
      </c>
      <c r="G757" s="231" t="s">
        <v>15</v>
      </c>
      <c r="H757" s="262"/>
    </row>
    <row r="758" spans="2:8">
      <c r="B758" s="291" t="s">
        <v>113</v>
      </c>
      <c r="C758" s="295"/>
      <c r="D758" s="35">
        <v>5</v>
      </c>
      <c r="E758" s="44">
        <v>0.3</v>
      </c>
      <c r="F758" s="34">
        <v>20000</v>
      </c>
      <c r="G758" s="45">
        <f>+F758*E758</f>
        <v>6000</v>
      </c>
      <c r="H758" s="220"/>
    </row>
    <row r="759" spans="2:8" ht="15.75" thickBot="1">
      <c r="B759" s="263"/>
      <c r="C759" s="234"/>
      <c r="D759" s="235"/>
      <c r="E759" s="235"/>
      <c r="F759" s="235"/>
      <c r="G759" s="236"/>
      <c r="H759" s="264"/>
    </row>
    <row r="760" spans="2:8" ht="16.5" thickTop="1" thickBot="1">
      <c r="B760" s="259"/>
      <c r="C760" s="257"/>
      <c r="D760" s="257"/>
      <c r="E760" s="257"/>
      <c r="F760" s="257"/>
      <c r="G760" s="260" t="s">
        <v>18</v>
      </c>
      <c r="H760" s="237">
        <f>SUM(G758:G759)</f>
        <v>6000</v>
      </c>
    </row>
    <row r="761" spans="2:8" ht="15.75" thickBot="1">
      <c r="B761" s="256" t="s">
        <v>28</v>
      </c>
      <c r="C761" s="257"/>
      <c r="D761" s="257"/>
      <c r="E761" s="257"/>
      <c r="F761" s="257"/>
      <c r="G761" s="257"/>
      <c r="H761" s="258"/>
    </row>
    <row r="762" spans="2:8" ht="15.75" thickTop="1">
      <c r="B762" s="265" t="s">
        <v>29</v>
      </c>
      <c r="C762" s="238" t="s">
        <v>30</v>
      </c>
      <c r="D762" s="239"/>
      <c r="E762" s="238" t="s">
        <v>14</v>
      </c>
      <c r="F762" s="239"/>
      <c r="G762" s="240" t="s">
        <v>15</v>
      </c>
      <c r="H762" s="266"/>
    </row>
    <row r="763" spans="2:8">
      <c r="B763" s="302" t="str">
        <f>+B731</f>
        <v>CUADRILLA A-A UN OFICIAL  Y DOS AYUDANTES</v>
      </c>
      <c r="C763" s="241">
        <f>+C731</f>
        <v>23750.958333333336</v>
      </c>
      <c r="D763" s="242"/>
      <c r="E763" s="243">
        <v>-0.1483649406627956</v>
      </c>
      <c r="F763" s="244"/>
      <c r="G763" s="245">
        <f>E763*C763</f>
        <v>-3523.8095238095311</v>
      </c>
      <c r="H763" s="268"/>
    </row>
    <row r="764" spans="2:8">
      <c r="B764" s="269"/>
      <c r="C764" s="245"/>
      <c r="D764" s="246"/>
      <c r="E764" s="245"/>
      <c r="F764" s="247"/>
      <c r="G764" s="248"/>
      <c r="H764" s="268"/>
    </row>
    <row r="765" spans="2:8" ht="15.75" thickBot="1">
      <c r="B765" s="270"/>
      <c r="C765" s="249"/>
      <c r="D765" s="249"/>
      <c r="E765" s="249"/>
      <c r="F765" s="250"/>
      <c r="G765" s="249"/>
      <c r="H765" s="271"/>
    </row>
    <row r="766" spans="2:8" ht="16.5" thickTop="1" thickBot="1">
      <c r="B766" s="259"/>
      <c r="C766" s="257"/>
      <c r="D766" s="257"/>
      <c r="E766" s="257"/>
      <c r="F766" s="257"/>
      <c r="G766" s="260" t="s">
        <v>18</v>
      </c>
      <c r="H766" s="227">
        <f>SUM(G763:G765)</f>
        <v>-3523.8095238095311</v>
      </c>
    </row>
    <row r="767" spans="2:8" ht="15.75" thickBot="1">
      <c r="B767" s="259"/>
      <c r="C767" s="257"/>
      <c r="D767" s="257"/>
      <c r="E767" s="257"/>
      <c r="F767" s="257"/>
      <c r="G767" s="272"/>
      <c r="H767" s="258"/>
    </row>
    <row r="768" spans="2:8" ht="15.75" thickBot="1">
      <c r="B768" s="273"/>
      <c r="C768" s="274"/>
      <c r="D768" s="274"/>
      <c r="E768" s="275" t="s">
        <v>31</v>
      </c>
      <c r="F768" s="276"/>
      <c r="G768" s="276"/>
      <c r="H768" s="251">
        <f>H746+H755+H760+H766</f>
        <v>7499.9999999999918</v>
      </c>
    </row>
    <row r="771" spans="2:8" ht="15.75" thickBot="1"/>
    <row r="772" spans="2:8" ht="16.5" thickBot="1">
      <c r="B772" s="626" t="s">
        <v>7</v>
      </c>
      <c r="C772" s="627"/>
      <c r="D772" s="627"/>
      <c r="E772" s="627"/>
      <c r="F772" s="627"/>
      <c r="G772" s="627"/>
      <c r="H772" s="628"/>
    </row>
    <row r="773" spans="2:8" ht="15.75" thickBot="1">
      <c r="B773" s="21"/>
      <c r="C773" s="22"/>
      <c r="D773" s="22"/>
      <c r="E773" s="23"/>
      <c r="F773" s="23"/>
      <c r="G773" s="23"/>
      <c r="H773" s="24"/>
    </row>
    <row r="774" spans="2:8" ht="34.5" customHeight="1" thickBot="1">
      <c r="B774" s="644" t="str">
        <f>+'PRESUPUESTO OFICIAL'!C28</f>
        <v>Perfil estrutural de 10 cm x 10 cm</v>
      </c>
      <c r="C774" s="645"/>
      <c r="D774" s="645"/>
      <c r="E774" s="645"/>
      <c r="F774" s="646"/>
      <c r="G774" s="210" t="s">
        <v>8</v>
      </c>
      <c r="H774" s="211">
        <f>+'PRESUPUESTO OFICIAL'!B28</f>
        <v>1.24</v>
      </c>
    </row>
    <row r="775" spans="2:8" ht="15.75" thickBot="1">
      <c r="B775" s="296"/>
      <c r="C775" s="297"/>
      <c r="D775" s="297"/>
      <c r="E775" s="297"/>
      <c r="F775" s="298"/>
      <c r="G775" s="210" t="s">
        <v>9</v>
      </c>
      <c r="H775" s="212" t="str">
        <f>+'PRESUPUESTO OFICIAL'!D28</f>
        <v>ML</v>
      </c>
    </row>
    <row r="776" spans="2:8" ht="15.75" thickBot="1">
      <c r="B776" s="256" t="s">
        <v>10</v>
      </c>
      <c r="C776" s="257"/>
      <c r="D776" s="257"/>
      <c r="E776" s="257"/>
      <c r="F776" s="257"/>
      <c r="G776" s="257"/>
      <c r="H776" s="258"/>
    </row>
    <row r="777" spans="2:8">
      <c r="B777" s="213" t="s">
        <v>11</v>
      </c>
      <c r="C777" s="214"/>
      <c r="D777" s="215" t="s">
        <v>12</v>
      </c>
      <c r="E777" s="215" t="s">
        <v>13</v>
      </c>
      <c r="F777" s="215" t="s">
        <v>14</v>
      </c>
      <c r="G777" s="215" t="s">
        <v>15</v>
      </c>
      <c r="H777" s="216"/>
    </row>
    <row r="778" spans="2:8">
      <c r="B778" s="114" t="s">
        <v>16</v>
      </c>
      <c r="C778" s="217"/>
      <c r="D778" s="115" t="str">
        <f>VLOOKUP(B778,'[1]INSUMOS 2022'!$C$2:$E$4842,2,FALSE)</f>
        <v>%</v>
      </c>
      <c r="E778" s="218"/>
      <c r="F778" s="219"/>
      <c r="G778" s="218">
        <f>(H801+H795)*0.05</f>
        <v>85.714285714285651</v>
      </c>
      <c r="H778" s="220"/>
    </row>
    <row r="779" spans="2:8" ht="15.75" thickBot="1">
      <c r="B779" s="530"/>
      <c r="C779" s="531"/>
      <c r="D779" s="532"/>
      <c r="E779" s="533"/>
      <c r="F779" s="534"/>
      <c r="G779" s="533"/>
      <c r="H779" s="226"/>
    </row>
    <row r="780" spans="2:8" ht="15.75" thickBot="1">
      <c r="B780" s="259"/>
      <c r="C780" s="257"/>
      <c r="D780" s="257"/>
      <c r="E780" s="257"/>
      <c r="F780" s="257"/>
      <c r="G780" s="260" t="s">
        <v>18</v>
      </c>
      <c r="H780" s="227">
        <f>SUM(G778:G779)</f>
        <v>85.714285714285651</v>
      </c>
    </row>
    <row r="781" spans="2:8">
      <c r="B781" s="256" t="s">
        <v>19</v>
      </c>
      <c r="C781" s="257"/>
      <c r="D781" s="257"/>
      <c r="E781" s="257"/>
      <c r="F781" s="257"/>
      <c r="G781" s="257"/>
      <c r="H781" s="258"/>
    </row>
    <row r="782" spans="2:8" ht="15.75" thickBot="1">
      <c r="B782" s="256"/>
      <c r="C782" s="257"/>
      <c r="D782" s="257"/>
      <c r="E782" s="257"/>
      <c r="F782" s="257"/>
      <c r="G782" s="257"/>
      <c r="H782" s="258"/>
    </row>
    <row r="783" spans="2:8">
      <c r="B783" s="213" t="s">
        <v>11</v>
      </c>
      <c r="C783" s="214"/>
      <c r="D783" s="215" t="s">
        <v>20</v>
      </c>
      <c r="E783" s="215" t="s">
        <v>21</v>
      </c>
      <c r="F783" s="215" t="s">
        <v>22</v>
      </c>
      <c r="G783" s="215" t="s">
        <v>15</v>
      </c>
      <c r="H783" s="216"/>
    </row>
    <row r="784" spans="2:8">
      <c r="B784" s="114" t="s">
        <v>194</v>
      </c>
      <c r="C784" s="130"/>
      <c r="D784" s="115" t="s">
        <v>63</v>
      </c>
      <c r="E784" s="132">
        <v>4900</v>
      </c>
      <c r="F784" s="133">
        <v>1</v>
      </c>
      <c r="G784" s="132">
        <f t="shared" ref="G784:G785" si="29">E784*F784</f>
        <v>4900</v>
      </c>
      <c r="H784" s="282"/>
    </row>
    <row r="785" spans="2:8">
      <c r="B785" s="114" t="s">
        <v>195</v>
      </c>
      <c r="C785" s="130"/>
      <c r="D785" s="115" t="s">
        <v>63</v>
      </c>
      <c r="E785" s="132">
        <v>7500</v>
      </c>
      <c r="F785" s="133">
        <v>0.2</v>
      </c>
      <c r="G785" s="132">
        <f t="shared" si="29"/>
        <v>1500</v>
      </c>
      <c r="H785" s="282"/>
    </row>
    <row r="786" spans="2:8">
      <c r="B786" s="279"/>
      <c r="C786" s="280"/>
      <c r="D786" s="281"/>
      <c r="E786" s="245"/>
      <c r="F786" s="122"/>
      <c r="G786" s="245">
        <f t="shared" ref="G786:G788" si="30">E786*F786</f>
        <v>0</v>
      </c>
      <c r="H786" s="228"/>
    </row>
    <row r="787" spans="2:8">
      <c r="B787" s="279"/>
      <c r="C787" s="204"/>
      <c r="D787" s="281"/>
      <c r="E787" s="169"/>
      <c r="F787" s="205"/>
      <c r="G787" s="62">
        <f t="shared" ref="G787" si="31">+F787*E787</f>
        <v>0</v>
      </c>
      <c r="H787" s="228"/>
    </row>
    <row r="788" spans="2:8">
      <c r="B788" s="279"/>
      <c r="C788" s="280"/>
      <c r="D788" s="281"/>
      <c r="E788" s="245"/>
      <c r="F788" s="122"/>
      <c r="G788" s="245">
        <f t="shared" si="30"/>
        <v>0</v>
      </c>
      <c r="H788" s="228"/>
    </row>
    <row r="789" spans="2:8" ht="15.75" thickBot="1">
      <c r="B789" s="221"/>
      <c r="C789" s="222"/>
      <c r="D789" s="223"/>
      <c r="E789" s="224"/>
      <c r="F789" s="225"/>
      <c r="G789" s="224"/>
      <c r="H789" s="226"/>
    </row>
    <row r="790" spans="2:8" ht="15.75" thickBot="1">
      <c r="B790" s="259"/>
      <c r="C790" s="257"/>
      <c r="D790" s="257"/>
      <c r="E790" s="257"/>
      <c r="F790" s="257"/>
      <c r="G790" s="260" t="s">
        <v>18</v>
      </c>
      <c r="H790" s="229">
        <f>SUM(G784:G789)</f>
        <v>6400</v>
      </c>
    </row>
    <row r="791" spans="2:8" ht="15.75" thickBot="1">
      <c r="B791" s="256" t="s">
        <v>23</v>
      </c>
      <c r="C791" s="257"/>
      <c r="D791" s="257"/>
      <c r="E791" s="257"/>
      <c r="F791" s="257"/>
      <c r="G791" s="257"/>
      <c r="H791" s="258"/>
    </row>
    <row r="792" spans="2:8" ht="15.75" thickTop="1">
      <c r="B792" s="261" t="s">
        <v>24</v>
      </c>
      <c r="C792" s="230"/>
      <c r="D792" s="231" t="s">
        <v>25</v>
      </c>
      <c r="E792" s="231" t="s">
        <v>26</v>
      </c>
      <c r="F792" s="231" t="s">
        <v>27</v>
      </c>
      <c r="G792" s="231" t="s">
        <v>15</v>
      </c>
      <c r="H792" s="262"/>
    </row>
    <row r="793" spans="2:8">
      <c r="B793" s="291" t="s">
        <v>113</v>
      </c>
      <c r="C793" s="295"/>
      <c r="D793" s="35">
        <v>5</v>
      </c>
      <c r="E793" s="44">
        <v>0.3</v>
      </c>
      <c r="F793" s="34">
        <v>20000</v>
      </c>
      <c r="G793" s="45">
        <f>+F793*E793</f>
        <v>6000</v>
      </c>
      <c r="H793" s="220"/>
    </row>
    <row r="794" spans="2:8" ht="15.75" thickBot="1">
      <c r="B794" s="263"/>
      <c r="C794" s="234"/>
      <c r="D794" s="235"/>
      <c r="E794" s="235"/>
      <c r="F794" s="235"/>
      <c r="G794" s="236"/>
      <c r="H794" s="264"/>
    </row>
    <row r="795" spans="2:8" ht="16.5" thickTop="1" thickBot="1">
      <c r="B795" s="259"/>
      <c r="C795" s="257"/>
      <c r="D795" s="257"/>
      <c r="E795" s="257"/>
      <c r="F795" s="257"/>
      <c r="G795" s="260" t="s">
        <v>18</v>
      </c>
      <c r="H795" s="237">
        <f>SUM(G793:G794)</f>
        <v>6000</v>
      </c>
    </row>
    <row r="796" spans="2:8" ht="15.75" thickBot="1">
      <c r="B796" s="256" t="s">
        <v>28</v>
      </c>
      <c r="C796" s="257"/>
      <c r="D796" s="257"/>
      <c r="E796" s="257"/>
      <c r="F796" s="257"/>
      <c r="G796" s="257"/>
      <c r="H796" s="258"/>
    </row>
    <row r="797" spans="2:8" ht="15.75" thickTop="1">
      <c r="B797" s="265" t="s">
        <v>29</v>
      </c>
      <c r="C797" s="238" t="s">
        <v>30</v>
      </c>
      <c r="D797" s="239"/>
      <c r="E797" s="238" t="s">
        <v>14</v>
      </c>
      <c r="F797" s="239"/>
      <c r="G797" s="240" t="s">
        <v>15</v>
      </c>
      <c r="H797" s="266"/>
    </row>
    <row r="798" spans="2:8">
      <c r="B798" s="302" t="str">
        <f>+B763</f>
        <v>CUADRILLA A-A UN OFICIAL  Y DOS AYUDANTES</v>
      </c>
      <c r="C798" s="241">
        <f>+C763</f>
        <v>23750.958333333336</v>
      </c>
      <c r="D798" s="242"/>
      <c r="E798" s="243">
        <v>-0.18044384675204839</v>
      </c>
      <c r="F798" s="244"/>
      <c r="G798" s="245">
        <f>E798*C798</f>
        <v>-4285.7142857142871</v>
      </c>
      <c r="H798" s="268"/>
    </row>
    <row r="799" spans="2:8">
      <c r="B799" s="269"/>
      <c r="C799" s="245"/>
      <c r="D799" s="246"/>
      <c r="E799" s="245"/>
      <c r="F799" s="247"/>
      <c r="G799" s="248"/>
      <c r="H799" s="268"/>
    </row>
    <row r="800" spans="2:8" ht="15.75" thickBot="1">
      <c r="B800" s="270"/>
      <c r="C800" s="249"/>
      <c r="D800" s="249"/>
      <c r="E800" s="249"/>
      <c r="F800" s="250"/>
      <c r="G800" s="249"/>
      <c r="H800" s="271"/>
    </row>
    <row r="801" spans="2:8" ht="16.5" thickTop="1" thickBot="1">
      <c r="B801" s="259"/>
      <c r="C801" s="257"/>
      <c r="D801" s="257"/>
      <c r="E801" s="257"/>
      <c r="F801" s="257"/>
      <c r="G801" s="260" t="s">
        <v>18</v>
      </c>
      <c r="H801" s="227">
        <f>SUM(G798:G800)</f>
        <v>-4285.7142857142871</v>
      </c>
    </row>
    <row r="802" spans="2:8" ht="15.75" thickBot="1">
      <c r="B802" s="259"/>
      <c r="C802" s="257"/>
      <c r="D802" s="257"/>
      <c r="E802" s="257"/>
      <c r="F802" s="257"/>
      <c r="G802" s="272"/>
      <c r="H802" s="258"/>
    </row>
    <row r="803" spans="2:8" ht="15.75" thickBot="1">
      <c r="B803" s="273"/>
      <c r="C803" s="274"/>
      <c r="D803" s="274"/>
      <c r="E803" s="275" t="s">
        <v>31</v>
      </c>
      <c r="F803" s="276"/>
      <c r="G803" s="276"/>
      <c r="H803" s="251">
        <f>H780+H790+H795+H801</f>
        <v>8200</v>
      </c>
    </row>
    <row r="806" spans="2:8" ht="15.75" thickBot="1"/>
    <row r="807" spans="2:8" ht="16.5" thickBot="1">
      <c r="B807" s="626" t="s">
        <v>7</v>
      </c>
      <c r="C807" s="627"/>
      <c r="D807" s="627"/>
      <c r="E807" s="627"/>
      <c r="F807" s="627"/>
      <c r="G807" s="627"/>
      <c r="H807" s="628"/>
    </row>
    <row r="808" spans="2:8" ht="15.75" thickBot="1">
      <c r="B808" s="21"/>
      <c r="C808" s="22"/>
      <c r="D808" s="22"/>
      <c r="E808" s="23"/>
      <c r="F808" s="23"/>
      <c r="G808" s="23"/>
      <c r="H808" s="24"/>
    </row>
    <row r="809" spans="2:8" ht="15.75" thickBot="1">
      <c r="B809" s="644" t="str">
        <f>+'PRESUPUESTO OFICIAL'!C29</f>
        <v xml:space="preserve">Enchape meson </v>
      </c>
      <c r="C809" s="645"/>
      <c r="D809" s="645"/>
      <c r="E809" s="645"/>
      <c r="F809" s="646"/>
      <c r="G809" s="210" t="s">
        <v>8</v>
      </c>
      <c r="H809" s="211">
        <f>+'PRESUPUESTO OFICIAL'!B29</f>
        <v>1.25</v>
      </c>
    </row>
    <row r="810" spans="2:8" ht="15.75" thickBot="1">
      <c r="B810" s="296"/>
      <c r="C810" s="297"/>
      <c r="D810" s="297"/>
      <c r="E810" s="297"/>
      <c r="F810" s="298"/>
      <c r="G810" s="210" t="s">
        <v>9</v>
      </c>
      <c r="H810" s="212" t="str">
        <f>+'PRESUPUESTO OFICIAL'!D29</f>
        <v>ML</v>
      </c>
    </row>
    <row r="811" spans="2:8" ht="15.75" thickBot="1">
      <c r="B811" s="256" t="s">
        <v>10</v>
      </c>
      <c r="C811" s="257"/>
      <c r="D811" s="257"/>
      <c r="E811" s="257"/>
      <c r="F811" s="257"/>
      <c r="G811" s="257"/>
      <c r="H811" s="258"/>
    </row>
    <row r="812" spans="2:8">
      <c r="B812" s="213" t="s">
        <v>11</v>
      </c>
      <c r="C812" s="214"/>
      <c r="D812" s="215" t="s">
        <v>12</v>
      </c>
      <c r="E812" s="215" t="s">
        <v>13</v>
      </c>
      <c r="F812" s="215" t="s">
        <v>14</v>
      </c>
      <c r="G812" s="215" t="s">
        <v>15</v>
      </c>
      <c r="H812" s="216"/>
    </row>
    <row r="813" spans="2:8">
      <c r="B813" s="114" t="s">
        <v>16</v>
      </c>
      <c r="C813" s="217"/>
      <c r="D813" s="115" t="str">
        <f>VLOOKUP(B813,'[1]INSUMOS 2022'!$C$2:$E$4842,2,FALSE)</f>
        <v>%</v>
      </c>
      <c r="E813" s="218"/>
      <c r="F813" s="219"/>
      <c r="G813" s="218">
        <f>(H837+H831)*0.05</f>
        <v>1168.0952380952383</v>
      </c>
      <c r="H813" s="220"/>
    </row>
    <row r="814" spans="2:8" ht="15.75" thickBot="1">
      <c r="B814" s="425" t="s">
        <v>108</v>
      </c>
      <c r="C814" s="427"/>
      <c r="D814" s="428" t="s">
        <v>93</v>
      </c>
      <c r="E814" s="429">
        <v>35000</v>
      </c>
      <c r="F814" s="430">
        <v>0.05</v>
      </c>
      <c r="G814" s="429">
        <f>+F814*E814</f>
        <v>1750</v>
      </c>
      <c r="H814" s="277"/>
    </row>
    <row r="815" spans="2:8" ht="15.75" thickBot="1">
      <c r="B815" s="530"/>
      <c r="C815" s="531"/>
      <c r="D815" s="532"/>
      <c r="E815" s="533"/>
      <c r="F815" s="534"/>
      <c r="G815" s="533"/>
      <c r="H815" s="226"/>
    </row>
    <row r="816" spans="2:8" ht="15.75" thickBot="1">
      <c r="B816" s="259"/>
      <c r="C816" s="257"/>
      <c r="D816" s="257"/>
      <c r="E816" s="257"/>
      <c r="F816" s="257"/>
      <c r="G816" s="260" t="s">
        <v>18</v>
      </c>
      <c r="H816" s="227">
        <f>SUM(G813:G815)</f>
        <v>2918.0952380952385</v>
      </c>
    </row>
    <row r="817" spans="2:8">
      <c r="B817" s="256" t="s">
        <v>19</v>
      </c>
      <c r="C817" s="257"/>
      <c r="D817" s="257"/>
      <c r="E817" s="257"/>
      <c r="F817" s="257"/>
      <c r="G817" s="257"/>
      <c r="H817" s="258"/>
    </row>
    <row r="818" spans="2:8" ht="15.75" thickBot="1">
      <c r="B818" s="256"/>
      <c r="C818" s="257"/>
      <c r="D818" s="257"/>
      <c r="E818" s="257"/>
      <c r="F818" s="257"/>
      <c r="G818" s="257"/>
      <c r="H818" s="258"/>
    </row>
    <row r="819" spans="2:8">
      <c r="B819" s="213" t="s">
        <v>11</v>
      </c>
      <c r="C819" s="214"/>
      <c r="D819" s="215" t="s">
        <v>20</v>
      </c>
      <c r="E819" s="215" t="s">
        <v>21</v>
      </c>
      <c r="F819" s="215" t="s">
        <v>22</v>
      </c>
      <c r="G819" s="215" t="s">
        <v>15</v>
      </c>
      <c r="H819" s="216"/>
    </row>
    <row r="820" spans="2:8">
      <c r="B820" s="114" t="s">
        <v>111</v>
      </c>
      <c r="C820" s="130"/>
      <c r="D820" s="115" t="s">
        <v>63</v>
      </c>
      <c r="E820" s="132">
        <v>700</v>
      </c>
      <c r="F820" s="133">
        <v>28</v>
      </c>
      <c r="G820" s="132">
        <f t="shared" ref="G820:G825" si="32">E820*F820</f>
        <v>19600</v>
      </c>
      <c r="H820" s="282"/>
    </row>
    <row r="821" spans="2:8">
      <c r="B821" s="114" t="s">
        <v>112</v>
      </c>
      <c r="C821" s="130"/>
      <c r="D821" s="115" t="s">
        <v>105</v>
      </c>
      <c r="E821" s="132">
        <v>120000</v>
      </c>
      <c r="F821" s="133">
        <v>0.05</v>
      </c>
      <c r="G821" s="132">
        <f t="shared" si="32"/>
        <v>6000</v>
      </c>
      <c r="H821" s="282"/>
    </row>
    <row r="822" spans="2:8">
      <c r="B822" s="114" t="s">
        <v>196</v>
      </c>
      <c r="C822" s="130"/>
      <c r="D822" s="115" t="s">
        <v>105</v>
      </c>
      <c r="E822" s="132">
        <v>170000</v>
      </c>
      <c r="F822" s="133">
        <v>7.1999999999999995E-2</v>
      </c>
      <c r="G822" s="132">
        <f t="shared" si="32"/>
        <v>12239.999999999998</v>
      </c>
      <c r="H822" s="228"/>
    </row>
    <row r="823" spans="2:8">
      <c r="B823" s="114" t="s">
        <v>110</v>
      </c>
      <c r="C823" s="130"/>
      <c r="D823" s="115" t="s">
        <v>197</v>
      </c>
      <c r="E823" s="132">
        <v>100</v>
      </c>
      <c r="F823" s="133">
        <v>12.8</v>
      </c>
      <c r="G823" s="132">
        <f t="shared" si="32"/>
        <v>1280</v>
      </c>
      <c r="H823" s="228"/>
    </row>
    <row r="824" spans="2:8">
      <c r="B824" s="114"/>
      <c r="C824" s="130"/>
      <c r="D824" s="115"/>
      <c r="E824" s="132"/>
      <c r="F824" s="133"/>
      <c r="G824" s="132">
        <f t="shared" si="32"/>
        <v>0</v>
      </c>
      <c r="H824" s="228"/>
    </row>
    <row r="825" spans="2:8" ht="15.75" thickBot="1">
      <c r="B825" s="221"/>
      <c r="C825" s="148"/>
      <c r="D825" s="223"/>
      <c r="E825" s="150"/>
      <c r="F825" s="151"/>
      <c r="G825" s="150">
        <f t="shared" si="32"/>
        <v>0</v>
      </c>
      <c r="H825" s="226"/>
    </row>
    <row r="826" spans="2:8" ht="15.75" thickBot="1">
      <c r="B826" s="259"/>
      <c r="C826" s="257"/>
      <c r="D826" s="257"/>
      <c r="E826" s="257"/>
      <c r="F826" s="257"/>
      <c r="G826" s="260" t="s">
        <v>18</v>
      </c>
      <c r="H826" s="229">
        <f>SUM(G820:G825)</f>
        <v>39120</v>
      </c>
    </row>
    <row r="827" spans="2:8" ht="15.75" thickBot="1">
      <c r="B827" s="256" t="s">
        <v>23</v>
      </c>
      <c r="C827" s="257"/>
      <c r="D827" s="257"/>
      <c r="E827" s="257"/>
      <c r="F827" s="257"/>
      <c r="G827" s="257"/>
      <c r="H827" s="258"/>
    </row>
    <row r="828" spans="2:8" ht="15.75" thickTop="1">
      <c r="B828" s="261" t="s">
        <v>24</v>
      </c>
      <c r="C828" s="230"/>
      <c r="D828" s="231" t="s">
        <v>25</v>
      </c>
      <c r="E828" s="231" t="s">
        <v>26</v>
      </c>
      <c r="F828" s="231" t="s">
        <v>27</v>
      </c>
      <c r="G828" s="231" t="s">
        <v>15</v>
      </c>
      <c r="H828" s="262"/>
    </row>
    <row r="829" spans="2:8">
      <c r="B829" s="114"/>
      <c r="C829" s="217"/>
      <c r="D829" s="219"/>
      <c r="E829" s="232"/>
      <c r="F829" s="218"/>
      <c r="G829" s="233"/>
      <c r="H829" s="220"/>
    </row>
    <row r="830" spans="2:8" ht="15.75" thickBot="1">
      <c r="B830" s="263"/>
      <c r="C830" s="234"/>
      <c r="D830" s="235"/>
      <c r="E830" s="235"/>
      <c r="F830" s="235"/>
      <c r="G830" s="236"/>
      <c r="H830" s="264"/>
    </row>
    <row r="831" spans="2:8" ht="16.5" thickTop="1" thickBot="1">
      <c r="B831" s="259"/>
      <c r="C831" s="257"/>
      <c r="D831" s="257"/>
      <c r="E831" s="257"/>
      <c r="F831" s="257"/>
      <c r="G831" s="260" t="s">
        <v>18</v>
      </c>
      <c r="H831" s="237">
        <f>SUM(G829:G830)</f>
        <v>0</v>
      </c>
    </row>
    <row r="832" spans="2:8" ht="15.75" thickBot="1">
      <c r="B832" s="256" t="s">
        <v>28</v>
      </c>
      <c r="C832" s="257"/>
      <c r="D832" s="257"/>
      <c r="E832" s="257"/>
      <c r="F832" s="257"/>
      <c r="G832" s="257"/>
      <c r="H832" s="258"/>
    </row>
    <row r="833" spans="2:8" ht="15.75" thickTop="1">
      <c r="B833" s="265" t="s">
        <v>29</v>
      </c>
      <c r="C833" s="238" t="s">
        <v>30</v>
      </c>
      <c r="D833" s="239"/>
      <c r="E833" s="238" t="s">
        <v>14</v>
      </c>
      <c r="F833" s="239"/>
      <c r="G833" s="240" t="s">
        <v>15</v>
      </c>
      <c r="H833" s="266"/>
    </row>
    <row r="834" spans="2:8">
      <c r="B834" s="302" t="str">
        <f>+B798</f>
        <v>CUADRILLA A-A UN OFICIAL  Y DOS AYUDANTES</v>
      </c>
      <c r="C834" s="241">
        <f>+C798</f>
        <v>23750.958333333336</v>
      </c>
      <c r="D834" s="242"/>
      <c r="E834" s="243">
        <v>0.98361945796172146</v>
      </c>
      <c r="F834" s="244"/>
      <c r="G834" s="245">
        <f>E834*C834</f>
        <v>23361.904761904767</v>
      </c>
      <c r="H834" s="268"/>
    </row>
    <row r="835" spans="2:8">
      <c r="B835" s="269"/>
      <c r="C835" s="245"/>
      <c r="D835" s="246"/>
      <c r="E835" s="245"/>
      <c r="F835" s="247"/>
      <c r="G835" s="248"/>
      <c r="H835" s="268"/>
    </row>
    <row r="836" spans="2:8" ht="15.75" thickBot="1">
      <c r="B836" s="270"/>
      <c r="C836" s="249"/>
      <c r="D836" s="249"/>
      <c r="E836" s="249"/>
      <c r="F836" s="250"/>
      <c r="G836" s="249"/>
      <c r="H836" s="271"/>
    </row>
    <row r="837" spans="2:8" ht="16.5" thickTop="1" thickBot="1">
      <c r="B837" s="259"/>
      <c r="C837" s="257"/>
      <c r="D837" s="257"/>
      <c r="E837" s="257"/>
      <c r="F837" s="257"/>
      <c r="G837" s="260" t="s">
        <v>18</v>
      </c>
      <c r="H837" s="227">
        <f>SUM(G834:G836)</f>
        <v>23361.904761904767</v>
      </c>
    </row>
    <row r="838" spans="2:8" ht="15.75" thickBot="1">
      <c r="B838" s="259"/>
      <c r="C838" s="257"/>
      <c r="D838" s="257"/>
      <c r="E838" s="257"/>
      <c r="F838" s="257"/>
      <c r="G838" s="272"/>
      <c r="H838" s="258"/>
    </row>
    <row r="839" spans="2:8" ht="15.75" thickBot="1">
      <c r="B839" s="273"/>
      <c r="C839" s="274"/>
      <c r="D839" s="274"/>
      <c r="E839" s="275" t="s">
        <v>31</v>
      </c>
      <c r="F839" s="276"/>
      <c r="G839" s="276"/>
      <c r="H839" s="251">
        <f>H816+H826+H831+H837</f>
        <v>65400</v>
      </c>
    </row>
  </sheetData>
  <mergeCells count="54">
    <mergeCell ref="B807:H807"/>
    <mergeCell ref="B809:F809"/>
    <mergeCell ref="B722:C722"/>
    <mergeCell ref="B412:F413"/>
    <mergeCell ref="B738:H738"/>
    <mergeCell ref="B772:H772"/>
    <mergeCell ref="B774:F774"/>
    <mergeCell ref="B740:F740"/>
    <mergeCell ref="B707:H707"/>
    <mergeCell ref="B536:H536"/>
    <mergeCell ref="B503:F504"/>
    <mergeCell ref="B676:F677"/>
    <mergeCell ref="B604:H605"/>
    <mergeCell ref="B572:H572"/>
    <mergeCell ref="B574:F575"/>
    <mergeCell ref="B441:F442"/>
    <mergeCell ref="B709:F710"/>
    <mergeCell ref="B473:H473"/>
    <mergeCell ref="B475:F476"/>
    <mergeCell ref="B167:H167"/>
    <mergeCell ref="B169:F170"/>
    <mergeCell ref="B262:F263"/>
    <mergeCell ref="B321:H321"/>
    <mergeCell ref="B410:H410"/>
    <mergeCell ref="B323:F324"/>
    <mergeCell ref="B293:F294"/>
    <mergeCell ref="B439:H439"/>
    <mergeCell ref="B640:H640"/>
    <mergeCell ref="B642:F642"/>
    <mergeCell ref="B501:H501"/>
    <mergeCell ref="B674:H674"/>
    <mergeCell ref="B607:F608"/>
    <mergeCell ref="B291:H291"/>
    <mergeCell ref="B5:H5"/>
    <mergeCell ref="B38:H38"/>
    <mergeCell ref="B40:F41"/>
    <mergeCell ref="B72:F73"/>
    <mergeCell ref="B103:H103"/>
    <mergeCell ref="B538:F538"/>
    <mergeCell ref="B2:H3"/>
    <mergeCell ref="B351:H351"/>
    <mergeCell ref="B353:F354"/>
    <mergeCell ref="B380:H380"/>
    <mergeCell ref="B382:F383"/>
    <mergeCell ref="B198:H198"/>
    <mergeCell ref="B200:F201"/>
    <mergeCell ref="B230:H230"/>
    <mergeCell ref="B232:F233"/>
    <mergeCell ref="B260:H260"/>
    <mergeCell ref="B105:F106"/>
    <mergeCell ref="B137:F137"/>
    <mergeCell ref="B135:H135"/>
    <mergeCell ref="B7:F8"/>
    <mergeCell ref="B70:H70"/>
  </mergeCells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/>
  </sheetPr>
  <dimension ref="E19:J19"/>
  <sheetViews>
    <sheetView topLeftCell="C1" workbookViewId="0">
      <selection activeCell="L24" sqref="L24"/>
    </sheetView>
  </sheetViews>
  <sheetFormatPr baseColWidth="10" defaultRowHeight="15"/>
  <sheetData>
    <row r="19" spans="5:10">
      <c r="E19" t="s">
        <v>81</v>
      </c>
      <c r="F19" s="662" t="s">
        <v>80</v>
      </c>
      <c r="G19" s="663"/>
      <c r="H19" s="663"/>
      <c r="I19" s="663"/>
      <c r="J19" s="663"/>
    </row>
  </sheetData>
  <mergeCells count="1">
    <mergeCell ref="F19:J19"/>
  </mergeCells>
  <hyperlinks>
    <hyperlink ref="F19" r:id="rId1" xr:uid="{00000000-0004-0000-0300-000000000000}"/>
  </hyperlinks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/>
  </sheetPr>
  <dimension ref="B2:H22"/>
  <sheetViews>
    <sheetView showGridLines="0" view="pageBreakPreview" topLeftCell="B4" zoomScaleNormal="100" workbookViewId="0">
      <selection activeCell="D12" sqref="D12"/>
    </sheetView>
  </sheetViews>
  <sheetFormatPr baseColWidth="10" defaultColWidth="11" defaultRowHeight="15"/>
  <cols>
    <col min="1" max="1" width="4.28515625" style="327" customWidth="1"/>
    <col min="2" max="2" width="40" style="327" customWidth="1"/>
    <col min="3" max="3" width="39.7109375" style="327" customWidth="1"/>
    <col min="4" max="4" width="16" style="327" customWidth="1"/>
    <col min="5" max="5" width="12.28515625" style="327" customWidth="1"/>
    <col min="6" max="6" width="10.28515625" style="327" customWidth="1"/>
    <col min="7" max="7" width="14.42578125" style="327" customWidth="1"/>
    <col min="8" max="8" width="15.42578125" style="327" customWidth="1"/>
    <col min="9" max="9" width="4.28515625" style="327" customWidth="1"/>
    <col min="10" max="16384" width="11" style="327"/>
  </cols>
  <sheetData>
    <row r="2" spans="2:8" ht="19.5">
      <c r="B2" s="664" t="s">
        <v>44</v>
      </c>
      <c r="C2" s="664"/>
      <c r="D2" s="664"/>
      <c r="E2" s="664"/>
      <c r="F2" s="664"/>
      <c r="G2" s="664"/>
      <c r="H2" s="664"/>
    </row>
    <row r="3" spans="2:8" ht="38.25">
      <c r="B3" s="665" t="s">
        <v>45</v>
      </c>
      <c r="C3" s="665"/>
      <c r="D3" s="1" t="s">
        <v>46</v>
      </c>
      <c r="E3" s="2" t="s">
        <v>47</v>
      </c>
      <c r="F3" s="1" t="s">
        <v>48</v>
      </c>
      <c r="G3" s="3" t="s">
        <v>49</v>
      </c>
      <c r="H3" s="4" t="s">
        <v>17</v>
      </c>
    </row>
    <row r="4" spans="2:8">
      <c r="B4" s="666" t="s">
        <v>50</v>
      </c>
      <c r="C4" s="666"/>
      <c r="D4" s="666"/>
      <c r="E4" s="666"/>
      <c r="F4" s="666"/>
      <c r="G4" s="666"/>
      <c r="H4" s="354">
        <f>+'PRESUPUESTO OFICIAL'!G39</f>
        <v>30436968</v>
      </c>
    </row>
    <row r="5" spans="2:8">
      <c r="B5" s="407" t="s">
        <v>103</v>
      </c>
      <c r="C5" s="408"/>
      <c r="D5" s="408"/>
      <c r="E5" s="408"/>
      <c r="F5" s="408"/>
      <c r="G5" s="408"/>
      <c r="H5" s="354"/>
    </row>
    <row r="6" spans="2:8">
      <c r="B6" s="5" t="s">
        <v>51</v>
      </c>
      <c r="C6" s="328"/>
      <c r="D6" s="329"/>
      <c r="E6" s="6"/>
      <c r="F6" s="7"/>
      <c r="G6" s="8"/>
      <c r="H6" s="9"/>
    </row>
    <row r="7" spans="2:8">
      <c r="B7" s="5" t="s">
        <v>52</v>
      </c>
      <c r="C7" s="330"/>
      <c r="D7" s="331"/>
      <c r="E7" s="10"/>
      <c r="F7" s="11"/>
      <c r="G7" s="355">
        <f>+G9+G8</f>
        <v>1112875.956</v>
      </c>
      <c r="H7" s="12">
        <f>+G7/H4</f>
        <v>3.6563298814783395E-2</v>
      </c>
    </row>
    <row r="8" spans="2:8">
      <c r="B8" s="13">
        <v>1</v>
      </c>
      <c r="C8" s="330" t="s">
        <v>88</v>
      </c>
      <c r="D8" s="358">
        <v>3015924</v>
      </c>
      <c r="E8" s="538">
        <v>0.36899999999999999</v>
      </c>
      <c r="F8" s="360">
        <v>1</v>
      </c>
      <c r="G8" s="278">
        <f>+D8*E8*F8*B8</f>
        <v>1112875.956</v>
      </c>
      <c r="H8" s="15"/>
    </row>
    <row r="9" spans="2:8">
      <c r="B9" s="13"/>
      <c r="C9" s="16"/>
      <c r="D9" s="359"/>
      <c r="E9" s="14"/>
      <c r="F9" s="360"/>
      <c r="G9" s="278"/>
      <c r="H9" s="332"/>
    </row>
    <row r="10" spans="2:8" ht="25.5">
      <c r="B10" s="1" t="s">
        <v>53</v>
      </c>
      <c r="C10" s="1"/>
      <c r="D10" s="1" t="s">
        <v>85</v>
      </c>
      <c r="E10" s="1"/>
      <c r="F10" s="1" t="s">
        <v>17</v>
      </c>
      <c r="G10" s="355">
        <f>SUM(G11:G17)</f>
        <v>4580763.6840000004</v>
      </c>
      <c r="H10" s="15">
        <f>+G10/H4</f>
        <v>0.15050000000000002</v>
      </c>
    </row>
    <row r="11" spans="2:8">
      <c r="B11" s="667" t="s">
        <v>54</v>
      </c>
      <c r="C11" s="667"/>
      <c r="D11" s="357">
        <f>+'PRESUPUESTO OFICIAL'!G39</f>
        <v>30436968</v>
      </c>
      <c r="E11" s="17"/>
      <c r="F11" s="361">
        <v>0.05</v>
      </c>
      <c r="G11" s="356">
        <f>+D11*F11</f>
        <v>1521848.4000000001</v>
      </c>
      <c r="H11" s="332"/>
    </row>
    <row r="12" spans="2:8">
      <c r="B12" s="667" t="s">
        <v>55</v>
      </c>
      <c r="C12" s="667"/>
      <c r="D12" s="357">
        <f>+D11</f>
        <v>30436968</v>
      </c>
      <c r="E12" s="17"/>
      <c r="F12" s="361">
        <v>0.05</v>
      </c>
      <c r="G12" s="356">
        <f t="shared" ref="G12:G15" si="0">+D12*F12</f>
        <v>1521848.4000000001</v>
      </c>
      <c r="H12" s="332"/>
    </row>
    <row r="13" spans="2:8">
      <c r="B13" s="667" t="s">
        <v>56</v>
      </c>
      <c r="C13" s="667"/>
      <c r="D13" s="357">
        <f>+D12</f>
        <v>30436968</v>
      </c>
      <c r="E13" s="17"/>
      <c r="F13" s="361">
        <v>0.01</v>
      </c>
      <c r="G13" s="356">
        <f t="shared" si="0"/>
        <v>304369.68</v>
      </c>
      <c r="H13" s="332"/>
    </row>
    <row r="14" spans="2:8">
      <c r="B14" s="16" t="s">
        <v>83</v>
      </c>
      <c r="C14" s="16"/>
      <c r="D14" s="357">
        <f>+D13</f>
        <v>30436968</v>
      </c>
      <c r="E14" s="17"/>
      <c r="F14" s="362">
        <v>0.02</v>
      </c>
      <c r="G14" s="357">
        <f t="shared" si="0"/>
        <v>608739.36</v>
      </c>
      <c r="H14" s="332"/>
    </row>
    <row r="15" spans="2:8">
      <c r="B15" s="16" t="s">
        <v>82</v>
      </c>
      <c r="C15" s="16"/>
      <c r="D15" s="357">
        <f>+D14</f>
        <v>30436968</v>
      </c>
      <c r="F15" s="362">
        <v>0.01</v>
      </c>
      <c r="G15" s="357">
        <f t="shared" si="0"/>
        <v>304369.68</v>
      </c>
      <c r="H15" s="332"/>
    </row>
    <row r="16" spans="2:8">
      <c r="B16" s="16" t="s">
        <v>86</v>
      </c>
      <c r="C16" s="16"/>
      <c r="D16" s="357">
        <f>G15</f>
        <v>304369.68</v>
      </c>
      <c r="E16" s="17"/>
      <c r="F16" s="362">
        <v>0.05</v>
      </c>
      <c r="G16" s="357">
        <f>+D16*F16</f>
        <v>15218.484</v>
      </c>
      <c r="H16" s="332"/>
    </row>
    <row r="17" spans="2:8">
      <c r="B17" s="16" t="s">
        <v>87</v>
      </c>
      <c r="C17" s="16"/>
      <c r="D17" s="357">
        <f>+H4</f>
        <v>30436968</v>
      </c>
      <c r="E17" s="17"/>
      <c r="F17" s="362">
        <v>0.01</v>
      </c>
      <c r="G17" s="357">
        <f>+D17*F17</f>
        <v>304369.68</v>
      </c>
      <c r="H17" s="332"/>
    </row>
    <row r="18" spans="2:8">
      <c r="B18" s="670"/>
      <c r="C18" s="671"/>
      <c r="D18" s="671"/>
      <c r="E18" s="671"/>
      <c r="F18" s="671"/>
      <c r="G18" s="671"/>
      <c r="H18" s="672"/>
    </row>
    <row r="19" spans="2:8">
      <c r="B19" s="333" t="s">
        <v>57</v>
      </c>
      <c r="C19" s="669" t="s">
        <v>51</v>
      </c>
      <c r="D19" s="669"/>
      <c r="E19" s="669"/>
      <c r="F19" s="669"/>
      <c r="G19" s="669"/>
      <c r="H19" s="12">
        <f>+H7+H10</f>
        <v>0.18706329881478342</v>
      </c>
    </row>
    <row r="20" spans="2:8">
      <c r="B20" s="333" t="s">
        <v>58</v>
      </c>
      <c r="C20" s="669" t="s">
        <v>59</v>
      </c>
      <c r="D20" s="669"/>
      <c r="E20" s="669"/>
      <c r="F20" s="669"/>
      <c r="G20" s="669"/>
      <c r="H20" s="18">
        <v>0.01</v>
      </c>
    </row>
    <row r="21" spans="2:8">
      <c r="B21" s="333" t="s">
        <v>60</v>
      </c>
      <c r="C21" s="669" t="s">
        <v>61</v>
      </c>
      <c r="D21" s="669"/>
      <c r="E21" s="669"/>
      <c r="F21" s="669"/>
      <c r="G21" s="669"/>
      <c r="H21" s="18">
        <v>0.05</v>
      </c>
    </row>
    <row r="22" spans="2:8">
      <c r="B22" s="668" t="s">
        <v>62</v>
      </c>
      <c r="C22" s="668"/>
      <c r="D22" s="668"/>
      <c r="E22" s="668"/>
      <c r="F22" s="668"/>
      <c r="G22" s="668"/>
      <c r="H22" s="19">
        <f>SUM(H19:H21)</f>
        <v>0.24706329881478345</v>
      </c>
    </row>
  </sheetData>
  <mergeCells count="11">
    <mergeCell ref="B22:G22"/>
    <mergeCell ref="B13:C13"/>
    <mergeCell ref="C19:G19"/>
    <mergeCell ref="C20:G20"/>
    <mergeCell ref="C21:G21"/>
    <mergeCell ref="B18:H18"/>
    <mergeCell ref="B2:H2"/>
    <mergeCell ref="B3:C3"/>
    <mergeCell ref="B4:G4"/>
    <mergeCell ref="B11:C11"/>
    <mergeCell ref="B12:C12"/>
  </mergeCells>
  <pageMargins left="0.7" right="0.7" top="0.75" bottom="0.75" header="0.3" footer="0.3"/>
  <pageSetup paperSize="9" scale="5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/>
  </sheetPr>
  <dimension ref="B1:AI32"/>
  <sheetViews>
    <sheetView showGridLines="0" zoomScaleNormal="100" zoomScaleSheetLayoutView="115" workbookViewId="0">
      <selection activeCell="B3" sqref="B3"/>
    </sheetView>
  </sheetViews>
  <sheetFormatPr baseColWidth="10" defaultColWidth="11" defaultRowHeight="15"/>
  <cols>
    <col min="1" max="1" width="3.140625" style="323" customWidth="1"/>
    <col min="2" max="2" width="6.140625" style="323" customWidth="1"/>
    <col min="3" max="3" width="48.5703125" style="323" customWidth="1"/>
    <col min="4" max="4" width="6.140625" style="323" customWidth="1"/>
    <col min="5" max="5" width="13.42578125" style="326" customWidth="1"/>
    <col min="6" max="6" width="3.7109375" style="323" customWidth="1"/>
    <col min="7" max="7" width="3" style="325" customWidth="1"/>
    <col min="8" max="8" width="2.85546875" style="323" customWidth="1"/>
    <col min="9" max="9" width="2.5703125" style="323" customWidth="1"/>
    <col min="10" max="10" width="3" style="323" customWidth="1"/>
    <col min="11" max="11" width="2.85546875" style="323" customWidth="1"/>
    <col min="12" max="12" width="3" style="323" customWidth="1"/>
    <col min="13" max="13" width="2.85546875" style="323" customWidth="1"/>
    <col min="14" max="14" width="3" style="323" customWidth="1"/>
    <col min="15" max="15" width="3.5703125" style="323" customWidth="1"/>
    <col min="16" max="16" width="2.85546875" style="323" customWidth="1"/>
    <col min="17" max="17" width="3.140625" style="323" customWidth="1"/>
    <col min="18" max="18" width="3" style="323" customWidth="1"/>
    <col min="19" max="19" width="2.7109375" style="323" customWidth="1"/>
    <col min="20" max="20" width="2.85546875" style="323" customWidth="1"/>
    <col min="21" max="21" width="3.140625" style="323" customWidth="1"/>
    <col min="22" max="23" width="3" style="323" customWidth="1"/>
    <col min="24" max="24" width="3.140625" style="323" customWidth="1"/>
    <col min="25" max="25" width="3.42578125" style="323" customWidth="1"/>
    <col min="26" max="26" width="3.5703125" style="323" customWidth="1"/>
    <col min="27" max="27" width="3.42578125" style="323" customWidth="1"/>
    <col min="28" max="28" width="3.28515625" style="323" customWidth="1"/>
    <col min="29" max="29" width="2.7109375" style="323" customWidth="1"/>
    <col min="30" max="30" width="2.85546875" style="323" customWidth="1"/>
    <col min="31" max="31" width="3.5703125" style="323" customWidth="1"/>
    <col min="32" max="32" width="3" style="323" customWidth="1"/>
    <col min="33" max="33" width="3.28515625" style="323" customWidth="1"/>
    <col min="34" max="34" width="2.85546875" style="323" customWidth="1"/>
    <col min="35" max="35" width="2.7109375" style="323" customWidth="1"/>
    <col min="36" max="16384" width="11" style="323"/>
  </cols>
  <sheetData>
    <row r="1" spans="2:35" ht="15.75" thickBot="1"/>
    <row r="2" spans="2:35" ht="57.75" customHeight="1">
      <c r="B2" s="673" t="str">
        <f>+'PRESUPUESTO OFICIAL'!B2:G2</f>
        <v xml:space="preserve">ADECUACIÓN Y MANTENIMIENTO DE INFRAESTRUCTURA A LAS SEDES PRIORIZADAS DE LA INSTITUCIÓN EDUCATIVA PALMAR EN AREA RURAL MUNICIPIO DE COYAIMA - TOLIMA </v>
      </c>
      <c r="C2" s="674"/>
      <c r="D2" s="674"/>
      <c r="E2" s="674"/>
      <c r="F2" s="674"/>
      <c r="G2" s="674"/>
      <c r="H2" s="674"/>
      <c r="I2" s="674"/>
      <c r="J2" s="674"/>
      <c r="K2" s="674"/>
      <c r="L2" s="674"/>
      <c r="M2" s="674"/>
      <c r="N2" s="674"/>
      <c r="O2" s="674"/>
      <c r="P2" s="674"/>
      <c r="Q2" s="674"/>
      <c r="R2" s="674"/>
      <c r="S2" s="674"/>
      <c r="T2" s="674"/>
      <c r="U2" s="674"/>
      <c r="V2" s="674"/>
      <c r="W2" s="674"/>
      <c r="X2" s="674"/>
      <c r="Y2" s="674"/>
      <c r="Z2" s="674"/>
      <c r="AA2" s="674"/>
      <c r="AB2" s="674"/>
      <c r="AC2" s="674"/>
      <c r="AD2" s="674"/>
      <c r="AE2" s="674"/>
      <c r="AF2" s="674"/>
      <c r="AG2" s="674"/>
      <c r="AH2" s="674"/>
      <c r="AI2" s="675"/>
    </row>
    <row r="3" spans="2:35" ht="31.5" customHeight="1">
      <c r="B3" s="541" t="s">
        <v>0</v>
      </c>
      <c r="C3" s="497" t="s">
        <v>1</v>
      </c>
      <c r="D3" s="497" t="s">
        <v>2</v>
      </c>
      <c r="E3" s="497" t="s">
        <v>3</v>
      </c>
      <c r="F3" s="676" t="s">
        <v>104</v>
      </c>
      <c r="G3" s="676"/>
      <c r="H3" s="676"/>
      <c r="I3" s="676"/>
      <c r="J3" s="676"/>
      <c r="K3" s="676"/>
      <c r="L3" s="676"/>
      <c r="M3" s="676"/>
      <c r="N3" s="676"/>
      <c r="O3" s="676"/>
      <c r="P3" s="676"/>
      <c r="Q3" s="676"/>
      <c r="R3" s="676"/>
      <c r="S3" s="676"/>
      <c r="T3" s="676"/>
      <c r="U3" s="676"/>
      <c r="V3" s="676"/>
      <c r="W3" s="676"/>
      <c r="X3" s="676"/>
      <c r="Y3" s="676"/>
      <c r="Z3" s="676"/>
      <c r="AA3" s="676"/>
      <c r="AB3" s="676"/>
      <c r="AC3" s="676"/>
      <c r="AD3" s="676"/>
      <c r="AE3" s="676"/>
      <c r="AF3" s="676"/>
      <c r="AG3" s="676"/>
      <c r="AH3" s="676"/>
      <c r="AI3" s="677"/>
    </row>
    <row r="4" spans="2:35" ht="24.75" customHeight="1">
      <c r="B4" s="542">
        <v>1</v>
      </c>
      <c r="C4" s="404" t="str">
        <f>+'MEMORIA CALCULO'!B6</f>
        <v xml:space="preserve">SEDE CABILDO INDIGENA EL PALMAR </v>
      </c>
      <c r="D4" s="405"/>
      <c r="E4" s="405"/>
      <c r="F4" s="409">
        <v>1</v>
      </c>
      <c r="G4" s="409">
        <v>2</v>
      </c>
      <c r="H4" s="409">
        <v>3</v>
      </c>
      <c r="I4" s="409">
        <v>4</v>
      </c>
      <c r="J4" s="409">
        <v>5</v>
      </c>
      <c r="K4" s="409">
        <v>6</v>
      </c>
      <c r="L4" s="409">
        <v>7</v>
      </c>
      <c r="M4" s="409">
        <v>8</v>
      </c>
      <c r="N4" s="409">
        <v>9</v>
      </c>
      <c r="O4" s="409">
        <v>10</v>
      </c>
      <c r="P4" s="452">
        <v>11</v>
      </c>
      <c r="Q4" s="452">
        <v>12</v>
      </c>
      <c r="R4" s="452">
        <v>13</v>
      </c>
      <c r="S4" s="452">
        <v>14</v>
      </c>
      <c r="T4" s="452">
        <v>15</v>
      </c>
      <c r="U4" s="452">
        <v>16</v>
      </c>
      <c r="V4" s="452">
        <v>17</v>
      </c>
      <c r="W4" s="452">
        <v>18</v>
      </c>
      <c r="X4" s="452">
        <v>19</v>
      </c>
      <c r="Y4" s="452">
        <v>20</v>
      </c>
      <c r="Z4" s="452">
        <v>21</v>
      </c>
      <c r="AA4" s="452">
        <v>22</v>
      </c>
      <c r="AB4" s="452">
        <v>23</v>
      </c>
      <c r="AC4" s="452">
        <v>24</v>
      </c>
      <c r="AD4" s="452">
        <v>25</v>
      </c>
      <c r="AE4" s="452">
        <v>26</v>
      </c>
      <c r="AF4" s="452">
        <v>27</v>
      </c>
      <c r="AG4" s="452">
        <v>28</v>
      </c>
      <c r="AH4" s="452">
        <v>29</v>
      </c>
      <c r="AI4" s="543">
        <v>30</v>
      </c>
    </row>
    <row r="5" spans="2:35">
      <c r="B5" s="455">
        <v>1.1000000000000001</v>
      </c>
      <c r="C5" s="456" t="s">
        <v>117</v>
      </c>
      <c r="D5" s="457" t="s">
        <v>106</v>
      </c>
      <c r="E5" s="458">
        <f>+'PRESUPUESTO OFICIAL'!E5</f>
        <v>47.12</v>
      </c>
      <c r="F5" s="320"/>
      <c r="G5" s="540"/>
      <c r="H5" s="324"/>
      <c r="I5" s="324"/>
      <c r="J5" s="324"/>
      <c r="K5" s="324"/>
      <c r="L5" s="324"/>
      <c r="M5" s="324"/>
      <c r="N5" s="324"/>
      <c r="O5" s="324"/>
      <c r="P5" s="324"/>
      <c r="Q5" s="324"/>
      <c r="R5" s="324"/>
      <c r="S5" s="324"/>
      <c r="T5" s="324"/>
      <c r="U5" s="324"/>
      <c r="V5" s="324"/>
      <c r="W5" s="324"/>
      <c r="X5" s="324"/>
      <c r="Y5" s="324"/>
      <c r="Z5" s="324"/>
      <c r="AA5" s="324"/>
      <c r="AB5" s="324"/>
      <c r="AC5" s="324"/>
      <c r="AD5" s="324"/>
      <c r="AE5" s="324"/>
      <c r="AF5" s="324"/>
      <c r="AG5" s="324"/>
      <c r="AH5" s="324"/>
      <c r="AI5" s="544"/>
    </row>
    <row r="6" spans="2:35">
      <c r="B6" s="459">
        <v>1.2</v>
      </c>
      <c r="C6" s="460" t="s">
        <v>134</v>
      </c>
      <c r="D6" s="461" t="s">
        <v>106</v>
      </c>
      <c r="E6" s="458">
        <f>+'PRESUPUESTO OFICIAL'!E6</f>
        <v>1</v>
      </c>
      <c r="F6" s="554"/>
      <c r="G6" s="558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  <c r="AH6" s="324"/>
      <c r="AI6" s="544"/>
    </row>
    <row r="7" spans="2:35">
      <c r="B7" s="459">
        <v>1.3</v>
      </c>
      <c r="C7" s="460" t="s">
        <v>118</v>
      </c>
      <c r="D7" s="461" t="s">
        <v>105</v>
      </c>
      <c r="E7" s="458">
        <f>+'PRESUPUESTO OFICIAL'!E7</f>
        <v>6.44</v>
      </c>
      <c r="F7" s="123"/>
      <c r="G7" s="555"/>
      <c r="H7" s="557"/>
      <c r="I7" s="557"/>
      <c r="J7" s="557"/>
      <c r="K7" s="324"/>
      <c r="L7" s="324"/>
      <c r="M7" s="324"/>
      <c r="N7" s="324"/>
      <c r="O7" s="324"/>
      <c r="P7" s="324"/>
      <c r="Q7" s="324"/>
      <c r="R7" s="324"/>
      <c r="S7" s="324"/>
      <c r="T7" s="324"/>
      <c r="U7" s="324"/>
      <c r="V7" s="324"/>
      <c r="W7" s="324"/>
      <c r="X7" s="324"/>
      <c r="Y7" s="324"/>
      <c r="Z7" s="324"/>
      <c r="AA7" s="324"/>
      <c r="AB7" s="324"/>
      <c r="AC7" s="324"/>
      <c r="AD7" s="324"/>
      <c r="AE7" s="324"/>
      <c r="AF7" s="324"/>
      <c r="AG7" s="324"/>
      <c r="AH7" s="324"/>
      <c r="AI7" s="544"/>
    </row>
    <row r="8" spans="2:35">
      <c r="B8" s="459">
        <v>1.4</v>
      </c>
      <c r="C8" s="462" t="s">
        <v>119</v>
      </c>
      <c r="D8" s="461" t="s">
        <v>2</v>
      </c>
      <c r="E8" s="458">
        <f>+'PRESUPUESTO OFICIAL'!E8</f>
        <v>3.9</v>
      </c>
      <c r="F8" s="123"/>
      <c r="G8" s="540"/>
      <c r="H8" s="324"/>
      <c r="I8" s="324"/>
      <c r="J8" s="324"/>
      <c r="K8" s="557"/>
      <c r="L8" s="324"/>
      <c r="M8" s="324"/>
      <c r="N8" s="324"/>
      <c r="O8" s="324"/>
      <c r="P8" s="324"/>
      <c r="Q8" s="324"/>
      <c r="R8" s="324"/>
      <c r="S8" s="324"/>
      <c r="T8" s="324"/>
      <c r="U8" s="324"/>
      <c r="V8" s="324"/>
      <c r="W8" s="324"/>
      <c r="X8" s="324"/>
      <c r="Y8" s="324"/>
      <c r="Z8" s="324"/>
      <c r="AA8" s="324"/>
      <c r="AB8" s="324"/>
      <c r="AC8" s="324"/>
      <c r="AD8" s="324"/>
      <c r="AE8" s="324"/>
      <c r="AF8" s="324"/>
      <c r="AG8" s="324"/>
      <c r="AH8" s="324"/>
      <c r="AI8" s="544"/>
    </row>
    <row r="9" spans="2:35" ht="24">
      <c r="B9" s="459">
        <v>1.5</v>
      </c>
      <c r="C9" s="462" t="s">
        <v>136</v>
      </c>
      <c r="D9" s="461" t="s">
        <v>32</v>
      </c>
      <c r="E9" s="458">
        <f>+'PRESUPUESTO OFICIAL'!E9</f>
        <v>81.12</v>
      </c>
      <c r="F9" s="123"/>
      <c r="G9" s="540"/>
      <c r="H9" s="324"/>
      <c r="I9" s="324"/>
      <c r="J9" s="324"/>
      <c r="K9" s="324"/>
      <c r="L9" s="557"/>
      <c r="M9" s="557"/>
      <c r="N9" s="324"/>
      <c r="O9" s="324"/>
      <c r="P9" s="324"/>
      <c r="Q9" s="324"/>
      <c r="R9" s="324"/>
      <c r="S9" s="324"/>
      <c r="T9" s="324"/>
      <c r="U9" s="324"/>
      <c r="V9" s="324"/>
      <c r="W9" s="324"/>
      <c r="X9" s="324"/>
      <c r="Y9" s="324"/>
      <c r="Z9" s="324"/>
      <c r="AA9" s="324"/>
      <c r="AB9" s="324"/>
      <c r="AC9" s="324"/>
      <c r="AD9" s="324"/>
      <c r="AE9" s="324"/>
      <c r="AF9" s="324"/>
      <c r="AG9" s="324"/>
      <c r="AH9" s="324"/>
      <c r="AI9" s="544"/>
    </row>
    <row r="10" spans="2:35" ht="24">
      <c r="B10" s="459">
        <v>1.6</v>
      </c>
      <c r="C10" s="462" t="s">
        <v>135</v>
      </c>
      <c r="D10" s="461" t="s">
        <v>32</v>
      </c>
      <c r="E10" s="458">
        <f>+'PRESUPUESTO OFICIAL'!E10</f>
        <v>117.20000000000002</v>
      </c>
      <c r="F10" s="123"/>
      <c r="G10" s="540"/>
      <c r="H10" s="324"/>
      <c r="I10" s="324"/>
      <c r="J10" s="324"/>
      <c r="K10" s="324"/>
      <c r="L10" s="324"/>
      <c r="M10" s="324"/>
      <c r="N10" s="324"/>
      <c r="O10" s="324"/>
      <c r="P10" s="557"/>
      <c r="Q10" s="557"/>
      <c r="R10" s="324"/>
      <c r="S10" s="324"/>
      <c r="T10" s="324"/>
      <c r="U10" s="324"/>
      <c r="V10" s="324"/>
      <c r="W10" s="324"/>
      <c r="X10" s="324"/>
      <c r="Y10" s="324"/>
      <c r="Z10" s="324"/>
      <c r="AA10" s="324"/>
      <c r="AB10" s="324"/>
      <c r="AC10" s="324"/>
      <c r="AD10" s="324"/>
      <c r="AE10" s="324"/>
      <c r="AF10" s="324"/>
      <c r="AG10" s="324"/>
      <c r="AH10" s="324"/>
      <c r="AI10" s="544"/>
    </row>
    <row r="11" spans="2:35">
      <c r="B11" s="459">
        <v>1.7</v>
      </c>
      <c r="C11" s="462" t="s">
        <v>121</v>
      </c>
      <c r="D11" s="461" t="s">
        <v>106</v>
      </c>
      <c r="E11" s="458">
        <f>+'PRESUPUESTO OFICIAL'!E11</f>
        <v>11.4</v>
      </c>
      <c r="F11" s="123"/>
      <c r="G11" s="540"/>
      <c r="H11" s="324"/>
      <c r="I11" s="324"/>
      <c r="J11" s="324"/>
      <c r="K11" s="324"/>
      <c r="L11" s="324"/>
      <c r="M11" s="324"/>
      <c r="N11" s="557"/>
      <c r="O11" s="557"/>
      <c r="P11" s="324"/>
      <c r="Q11" s="324"/>
      <c r="R11" s="324"/>
      <c r="S11" s="324"/>
      <c r="T11" s="324"/>
      <c r="U11" s="324"/>
      <c r="V11" s="324"/>
      <c r="W11" s="324"/>
      <c r="X11" s="324"/>
      <c r="Y11" s="324"/>
      <c r="Z11" s="324"/>
      <c r="AA11" s="324"/>
      <c r="AB11" s="324"/>
      <c r="AC11" s="324"/>
      <c r="AD11" s="324"/>
      <c r="AE11" s="324"/>
      <c r="AF11" s="324"/>
      <c r="AG11" s="324"/>
      <c r="AH11" s="324"/>
      <c r="AI11" s="544"/>
    </row>
    <row r="12" spans="2:35" ht="52.5" customHeight="1">
      <c r="B12" s="535">
        <v>1.8</v>
      </c>
      <c r="C12" s="462" t="s">
        <v>137</v>
      </c>
      <c r="D12" s="461" t="s">
        <v>32</v>
      </c>
      <c r="E12" s="458">
        <f>+'PRESUPUESTO OFICIAL'!E12</f>
        <v>57.599999999999994</v>
      </c>
      <c r="F12" s="123"/>
      <c r="G12" s="540"/>
      <c r="H12" s="324"/>
      <c r="I12" s="324"/>
      <c r="J12" s="324"/>
      <c r="K12" s="324"/>
      <c r="L12" s="324"/>
      <c r="M12" s="324"/>
      <c r="N12" s="324"/>
      <c r="O12" s="324"/>
      <c r="P12" s="324"/>
      <c r="Q12" s="324"/>
      <c r="R12" s="557"/>
      <c r="S12" s="557"/>
      <c r="T12" s="324"/>
      <c r="U12" s="324"/>
      <c r="V12" s="324"/>
      <c r="W12" s="324"/>
      <c r="X12" s="324"/>
      <c r="Y12" s="324"/>
      <c r="Z12" s="324"/>
      <c r="AA12" s="324"/>
      <c r="AB12" s="324"/>
      <c r="AC12" s="324"/>
      <c r="AD12" s="324"/>
      <c r="AE12" s="324"/>
      <c r="AF12" s="324"/>
      <c r="AG12" s="324"/>
      <c r="AH12" s="324"/>
      <c r="AI12" s="544"/>
    </row>
    <row r="13" spans="2:35" ht="27.75" customHeight="1">
      <c r="B13" s="463">
        <v>1.9</v>
      </c>
      <c r="C13" s="462" t="s">
        <v>122</v>
      </c>
      <c r="D13" s="461" t="s">
        <v>106</v>
      </c>
      <c r="E13" s="458">
        <f>+'PRESUPUESTO OFICIAL'!E13</f>
        <v>4</v>
      </c>
      <c r="F13" s="123"/>
      <c r="G13" s="540"/>
      <c r="H13" s="324"/>
      <c r="I13" s="324"/>
      <c r="J13" s="324"/>
      <c r="K13" s="324"/>
      <c r="L13" s="324"/>
      <c r="M13" s="324"/>
      <c r="N13" s="324"/>
      <c r="O13" s="324"/>
      <c r="P13" s="324"/>
      <c r="Q13" s="324"/>
      <c r="R13" s="324"/>
      <c r="S13" s="324"/>
      <c r="T13" s="557"/>
      <c r="U13" s="557"/>
      <c r="V13" s="324"/>
      <c r="W13" s="324"/>
      <c r="X13" s="324"/>
      <c r="Y13" s="324"/>
      <c r="Z13" s="324"/>
      <c r="AA13" s="324"/>
      <c r="AB13" s="324"/>
      <c r="AC13" s="324"/>
      <c r="AD13" s="324"/>
      <c r="AE13" s="324"/>
      <c r="AF13" s="324"/>
      <c r="AG13" s="324"/>
      <c r="AH13" s="324"/>
      <c r="AI13" s="544"/>
    </row>
    <row r="14" spans="2:35" ht="26.25" customHeight="1">
      <c r="B14" s="536">
        <v>1.1000000000000001</v>
      </c>
      <c r="C14" s="462" t="s">
        <v>138</v>
      </c>
      <c r="D14" s="461" t="s">
        <v>106</v>
      </c>
      <c r="E14" s="458">
        <f>+'PRESUPUESTO OFICIAL'!E14</f>
        <v>3</v>
      </c>
      <c r="F14" s="123"/>
      <c r="G14" s="540"/>
      <c r="H14" s="324"/>
      <c r="I14" s="324"/>
      <c r="J14" s="324"/>
      <c r="K14" s="324"/>
      <c r="L14" s="324"/>
      <c r="M14" s="324"/>
      <c r="N14" s="324"/>
      <c r="O14" s="324"/>
      <c r="P14" s="324"/>
      <c r="Q14" s="324"/>
      <c r="R14" s="324"/>
      <c r="S14" s="324"/>
      <c r="T14" s="324"/>
      <c r="U14" s="324"/>
      <c r="V14" s="557"/>
      <c r="W14" s="324"/>
      <c r="X14" s="324"/>
      <c r="Y14" s="324"/>
      <c r="Z14" s="324"/>
      <c r="AA14" s="324"/>
      <c r="AB14" s="324"/>
      <c r="AC14" s="324"/>
      <c r="AD14" s="324"/>
      <c r="AE14" s="324"/>
      <c r="AF14" s="324"/>
      <c r="AG14" s="324"/>
      <c r="AH14" s="324"/>
      <c r="AI14" s="544"/>
    </row>
    <row r="15" spans="2:35" ht="17.25" customHeight="1">
      <c r="B15" s="463">
        <v>1.1100000000000001</v>
      </c>
      <c r="C15" s="462" t="s">
        <v>139</v>
      </c>
      <c r="D15" s="461" t="s">
        <v>2</v>
      </c>
      <c r="E15" s="458">
        <f>+'PRESUPUESTO OFICIAL'!E15</f>
        <v>1</v>
      </c>
      <c r="F15" s="123"/>
      <c r="G15" s="540"/>
      <c r="H15" s="324"/>
      <c r="I15" s="324"/>
      <c r="J15" s="324"/>
      <c r="K15" s="324"/>
      <c r="L15" s="324"/>
      <c r="M15" s="324"/>
      <c r="N15" s="324"/>
      <c r="O15" s="324"/>
      <c r="P15" s="324"/>
      <c r="Q15" s="324"/>
      <c r="R15" s="324"/>
      <c r="S15" s="324"/>
      <c r="T15" s="324"/>
      <c r="U15" s="324"/>
      <c r="V15" s="324"/>
      <c r="W15" s="324"/>
      <c r="X15" s="324"/>
      <c r="Y15" s="324"/>
      <c r="Z15" s="324"/>
      <c r="AA15" s="324"/>
      <c r="AB15" s="324"/>
      <c r="AC15" s="324"/>
      <c r="AD15" s="324"/>
      <c r="AE15" s="557"/>
      <c r="AF15" s="324"/>
      <c r="AG15" s="324"/>
      <c r="AH15" s="324"/>
      <c r="AI15" s="544"/>
    </row>
    <row r="16" spans="2:35">
      <c r="B16" s="463">
        <v>1.1200000000000001</v>
      </c>
      <c r="C16" s="462" t="s">
        <v>140</v>
      </c>
      <c r="D16" s="461" t="s">
        <v>2</v>
      </c>
      <c r="E16" s="458">
        <f>+'PRESUPUESTO OFICIAL'!E16</f>
        <v>19</v>
      </c>
      <c r="F16" s="123"/>
      <c r="G16" s="540"/>
      <c r="H16" s="324"/>
      <c r="I16" s="324"/>
      <c r="J16" s="324"/>
      <c r="K16" s="324"/>
      <c r="L16" s="324"/>
      <c r="M16" s="324"/>
      <c r="N16" s="324"/>
      <c r="O16" s="324"/>
      <c r="P16" s="324"/>
      <c r="Q16" s="324"/>
      <c r="R16" s="324"/>
      <c r="S16" s="324"/>
      <c r="T16" s="324"/>
      <c r="U16" s="324"/>
      <c r="V16" s="324"/>
      <c r="W16" s="324"/>
      <c r="X16" s="324"/>
      <c r="Y16" s="324"/>
      <c r="Z16" s="324"/>
      <c r="AA16" s="324"/>
      <c r="AB16" s="324"/>
      <c r="AC16" s="324"/>
      <c r="AD16" s="324"/>
      <c r="AE16" s="557"/>
      <c r="AF16" s="324"/>
      <c r="AG16" s="324"/>
      <c r="AH16" s="324"/>
      <c r="AI16" s="544"/>
    </row>
    <row r="17" spans="2:35">
      <c r="B17" s="537">
        <v>1.1299999999999999</v>
      </c>
      <c r="C17" s="462" t="s">
        <v>141</v>
      </c>
      <c r="D17" s="461" t="s">
        <v>2</v>
      </c>
      <c r="E17" s="458">
        <f>+'PRESUPUESTO OFICIAL'!E17</f>
        <v>5</v>
      </c>
      <c r="F17" s="123"/>
      <c r="G17" s="540"/>
      <c r="H17" s="324"/>
      <c r="I17" s="324"/>
      <c r="J17" s="324"/>
      <c r="K17" s="324"/>
      <c r="L17" s="324"/>
      <c r="M17" s="324"/>
      <c r="N17" s="324"/>
      <c r="O17" s="324"/>
      <c r="P17" s="324"/>
      <c r="Q17" s="324"/>
      <c r="R17" s="324"/>
      <c r="S17" s="324"/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557"/>
      <c r="AF17" s="324"/>
      <c r="AG17" s="324"/>
      <c r="AH17" s="324"/>
      <c r="AI17" s="544"/>
    </row>
    <row r="18" spans="2:35">
      <c r="B18" s="537">
        <v>1.1399999999999999</v>
      </c>
      <c r="C18" s="462" t="s">
        <v>142</v>
      </c>
      <c r="D18" s="464" t="s">
        <v>2</v>
      </c>
      <c r="E18" s="458">
        <f>+'PRESUPUESTO OFICIAL'!E18</f>
        <v>1</v>
      </c>
      <c r="F18" s="453"/>
      <c r="G18" s="453"/>
      <c r="H18" s="324"/>
      <c r="I18" s="324"/>
      <c r="J18" s="324"/>
      <c r="K18" s="324"/>
      <c r="L18" s="324"/>
      <c r="M18" s="324"/>
      <c r="N18" s="324"/>
      <c r="O18" s="324"/>
      <c r="P18" s="324"/>
      <c r="Q18" s="324"/>
      <c r="R18" s="324"/>
      <c r="S18" s="324"/>
      <c r="T18" s="324"/>
      <c r="U18" s="324"/>
      <c r="V18" s="324"/>
      <c r="W18" s="324"/>
      <c r="X18" s="324"/>
      <c r="Y18" s="324"/>
      <c r="Z18" s="324"/>
      <c r="AA18" s="324"/>
      <c r="AB18" s="324"/>
      <c r="AC18" s="324"/>
      <c r="AD18" s="324"/>
      <c r="AE18" s="324"/>
      <c r="AF18" s="557"/>
      <c r="AG18" s="324"/>
      <c r="AH18" s="324"/>
      <c r="AI18" s="544"/>
    </row>
    <row r="19" spans="2:35">
      <c r="B19" s="537">
        <v>1.1499999999999999</v>
      </c>
      <c r="C19" s="465" t="s">
        <v>143</v>
      </c>
      <c r="D19" s="464" t="s">
        <v>106</v>
      </c>
      <c r="E19" s="458">
        <f>+'PRESUPUESTO OFICIAL'!E19</f>
        <v>17.399999999999999</v>
      </c>
      <c r="F19" s="406"/>
      <c r="G19" s="540"/>
      <c r="H19" s="324"/>
      <c r="I19" s="324"/>
      <c r="J19" s="324"/>
      <c r="K19" s="324"/>
      <c r="L19" s="324"/>
      <c r="M19" s="324"/>
      <c r="N19" s="324"/>
      <c r="O19" s="324"/>
      <c r="P19" s="324"/>
      <c r="Q19" s="324"/>
      <c r="R19" s="324"/>
      <c r="S19" s="324"/>
      <c r="T19" s="324"/>
      <c r="U19" s="324"/>
      <c r="V19" s="324"/>
      <c r="W19" s="557"/>
      <c r="X19" s="324"/>
      <c r="Y19" s="324"/>
      <c r="Z19" s="324"/>
      <c r="AA19" s="324"/>
      <c r="AB19" s="324"/>
      <c r="AC19" s="324"/>
      <c r="AD19" s="324"/>
      <c r="AE19" s="324"/>
      <c r="AF19" s="324"/>
      <c r="AG19" s="324"/>
      <c r="AH19" s="324"/>
      <c r="AI19" s="544"/>
    </row>
    <row r="20" spans="2:35">
      <c r="B20" s="459">
        <v>1.1599999999999999</v>
      </c>
      <c r="C20" s="462" t="s">
        <v>150</v>
      </c>
      <c r="D20" s="461" t="s">
        <v>106</v>
      </c>
      <c r="E20" s="458">
        <f>+'PRESUPUESTO OFICIAL'!E20</f>
        <v>11.549999999999999</v>
      </c>
      <c r="F20" s="123"/>
      <c r="G20" s="540"/>
      <c r="H20" s="324"/>
      <c r="I20" s="324"/>
      <c r="J20" s="324"/>
      <c r="K20" s="324"/>
      <c r="L20" s="324"/>
      <c r="M20" s="324"/>
      <c r="N20" s="324"/>
      <c r="O20" s="324"/>
      <c r="P20" s="324"/>
      <c r="Q20" s="324"/>
      <c r="R20" s="324"/>
      <c r="S20" s="324"/>
      <c r="T20" s="324"/>
      <c r="U20" s="324"/>
      <c r="V20" s="324"/>
      <c r="W20" s="324"/>
      <c r="X20" s="557"/>
      <c r="Y20" s="324"/>
      <c r="Z20" s="324"/>
      <c r="AA20" s="324"/>
      <c r="AB20" s="324"/>
      <c r="AC20" s="324"/>
      <c r="AD20" s="324"/>
      <c r="AE20" s="324"/>
      <c r="AF20" s="324"/>
      <c r="AG20" s="324"/>
      <c r="AH20" s="324"/>
      <c r="AI20" s="544"/>
    </row>
    <row r="21" spans="2:35">
      <c r="B21" s="459">
        <v>1.17</v>
      </c>
      <c r="C21" s="462" t="s">
        <v>151</v>
      </c>
      <c r="D21" s="461" t="s">
        <v>106</v>
      </c>
      <c r="E21" s="458">
        <f>+'PRESUPUESTO OFICIAL'!E21</f>
        <v>38</v>
      </c>
      <c r="F21" s="123"/>
      <c r="G21" s="540"/>
      <c r="H21" s="324"/>
      <c r="I21" s="324"/>
      <c r="J21" s="324"/>
      <c r="K21" s="324"/>
      <c r="L21" s="324"/>
      <c r="M21" s="324"/>
      <c r="N21" s="324"/>
      <c r="O21" s="324"/>
      <c r="P21" s="324"/>
      <c r="Q21" s="324"/>
      <c r="R21" s="324"/>
      <c r="S21" s="324"/>
      <c r="T21" s="324"/>
      <c r="U21" s="324"/>
      <c r="V21" s="324"/>
      <c r="W21" s="324"/>
      <c r="X21" s="324"/>
      <c r="Y21" s="557"/>
      <c r="Z21" s="324"/>
      <c r="AA21" s="324"/>
      <c r="AB21" s="324"/>
      <c r="AC21" s="324"/>
      <c r="AD21" s="324"/>
      <c r="AE21" s="324"/>
      <c r="AF21" s="324"/>
      <c r="AG21" s="324"/>
      <c r="AH21" s="324"/>
      <c r="AI21" s="544"/>
    </row>
    <row r="22" spans="2:35">
      <c r="B22" s="459">
        <v>1.18</v>
      </c>
      <c r="C22" s="462" t="s">
        <v>144</v>
      </c>
      <c r="D22" s="461" t="s">
        <v>106</v>
      </c>
      <c r="E22" s="458">
        <f>+'PRESUPUESTO OFICIAL'!E22</f>
        <v>45.239999999999995</v>
      </c>
      <c r="F22" s="123"/>
      <c r="G22" s="540"/>
      <c r="H22" s="324"/>
      <c r="I22" s="324"/>
      <c r="J22" s="324"/>
      <c r="K22" s="324"/>
      <c r="L22" s="324"/>
      <c r="M22" s="324"/>
      <c r="N22" s="324"/>
      <c r="O22" s="324"/>
      <c r="P22" s="324"/>
      <c r="Q22" s="324"/>
      <c r="R22" s="324"/>
      <c r="S22" s="324"/>
      <c r="T22" s="324"/>
      <c r="U22" s="557"/>
      <c r="V22" s="324"/>
      <c r="W22" s="324"/>
      <c r="X22" s="324"/>
      <c r="Y22" s="324"/>
      <c r="Z22" s="324"/>
      <c r="AA22" s="324"/>
      <c r="AB22" s="324"/>
      <c r="AC22" s="324"/>
      <c r="AD22" s="324"/>
      <c r="AE22" s="324"/>
      <c r="AF22" s="324"/>
      <c r="AG22" s="324"/>
      <c r="AH22" s="324"/>
      <c r="AI22" s="544"/>
    </row>
    <row r="23" spans="2:35" ht="24.75" customHeight="1">
      <c r="B23" s="459">
        <v>1.19</v>
      </c>
      <c r="C23" s="462" t="s">
        <v>145</v>
      </c>
      <c r="D23" s="461" t="s">
        <v>106</v>
      </c>
      <c r="E23" s="458">
        <f>+'PRESUPUESTO OFICIAL'!E23</f>
        <v>91</v>
      </c>
      <c r="F23" s="123"/>
      <c r="G23" s="540"/>
      <c r="H23" s="324"/>
      <c r="I23" s="324"/>
      <c r="J23" s="324"/>
      <c r="K23" s="324"/>
      <c r="L23" s="324"/>
      <c r="M23" s="324"/>
      <c r="N23" s="324"/>
      <c r="O23" s="324"/>
      <c r="P23" s="324"/>
      <c r="Q23" s="324"/>
      <c r="R23" s="324"/>
      <c r="S23" s="324"/>
      <c r="T23" s="324"/>
      <c r="U23" s="324"/>
      <c r="V23" s="324"/>
      <c r="W23" s="324"/>
      <c r="X23" s="324"/>
      <c r="Y23" s="324"/>
      <c r="Z23" s="324"/>
      <c r="AA23" s="324"/>
      <c r="AB23" s="324"/>
      <c r="AC23" s="324"/>
      <c r="AD23" s="324"/>
      <c r="AE23" s="324"/>
      <c r="AF23" s="324"/>
      <c r="AG23" s="557"/>
      <c r="AH23" s="324"/>
      <c r="AI23" s="544"/>
    </row>
    <row r="24" spans="2:35">
      <c r="B24" s="459">
        <v>1.2</v>
      </c>
      <c r="C24" s="462" t="s">
        <v>123</v>
      </c>
      <c r="D24" s="461" t="s">
        <v>106</v>
      </c>
      <c r="E24" s="458">
        <f>+'PRESUPUESTO OFICIAL'!E24</f>
        <v>10.5</v>
      </c>
      <c r="F24" s="324"/>
      <c r="G24" s="454"/>
      <c r="H24" s="324"/>
      <c r="I24" s="324"/>
      <c r="J24" s="324"/>
      <c r="K24" s="324"/>
      <c r="L24" s="324"/>
      <c r="M24" s="324"/>
      <c r="N24" s="324"/>
      <c r="O24" s="324"/>
      <c r="P24" s="324"/>
      <c r="Q24" s="324"/>
      <c r="R24" s="324"/>
      <c r="S24" s="324"/>
      <c r="T24" s="324"/>
      <c r="U24" s="324"/>
      <c r="V24" s="324"/>
      <c r="W24" s="324"/>
      <c r="X24" s="324"/>
      <c r="Y24" s="324"/>
      <c r="Z24" s="324"/>
      <c r="AA24" s="324"/>
      <c r="AB24" s="324"/>
      <c r="AC24" s="324"/>
      <c r="AD24" s="324"/>
      <c r="AE24" s="324"/>
      <c r="AF24" s="324"/>
      <c r="AG24" s="324"/>
      <c r="AH24" s="557"/>
      <c r="AI24" s="544"/>
    </row>
    <row r="25" spans="2:35">
      <c r="B25" s="459">
        <v>1.21</v>
      </c>
      <c r="C25" s="462" t="s">
        <v>146</v>
      </c>
      <c r="D25" s="461" t="s">
        <v>32</v>
      </c>
      <c r="E25" s="458">
        <f>+'PRESUPUESTO OFICIAL'!E25</f>
        <v>10</v>
      </c>
      <c r="F25" s="324"/>
      <c r="G25" s="454"/>
      <c r="H25" s="324"/>
      <c r="I25" s="324"/>
      <c r="J25" s="324"/>
      <c r="K25" s="324"/>
      <c r="L25" s="324"/>
      <c r="M25" s="324"/>
      <c r="N25" s="324"/>
      <c r="O25" s="324"/>
      <c r="P25" s="324"/>
      <c r="Q25" s="324"/>
      <c r="R25" s="324"/>
      <c r="S25" s="324"/>
      <c r="T25" s="324"/>
      <c r="U25" s="324"/>
      <c r="V25" s="324"/>
      <c r="W25" s="324"/>
      <c r="X25" s="324"/>
      <c r="Y25" s="324"/>
      <c r="Z25" s="324"/>
      <c r="AA25" s="324"/>
      <c r="AB25" s="324"/>
      <c r="AC25" s="324"/>
      <c r="AD25" s="324"/>
      <c r="AE25" s="324"/>
      <c r="AF25" s="324"/>
      <c r="AG25" s="324"/>
      <c r="AH25" s="324"/>
      <c r="AI25" s="559"/>
    </row>
    <row r="26" spans="2:35" ht="22.5" customHeight="1">
      <c r="B26" s="459">
        <v>1.22</v>
      </c>
      <c r="C26" s="462" t="s">
        <v>147</v>
      </c>
      <c r="D26" s="461" t="s">
        <v>32</v>
      </c>
      <c r="E26" s="458">
        <f>+'PRESUPUESTO OFICIAL'!E26</f>
        <v>36</v>
      </c>
      <c r="F26" s="324"/>
      <c r="G26" s="454"/>
      <c r="H26" s="324"/>
      <c r="I26" s="324"/>
      <c r="J26" s="324"/>
      <c r="K26" s="324"/>
      <c r="L26" s="324"/>
      <c r="M26" s="324"/>
      <c r="N26" s="324"/>
      <c r="O26" s="324"/>
      <c r="P26" s="324"/>
      <c r="Q26" s="324"/>
      <c r="R26" s="324"/>
      <c r="S26" s="324"/>
      <c r="T26" s="324"/>
      <c r="U26" s="324"/>
      <c r="V26" s="324"/>
      <c r="W26" s="324"/>
      <c r="X26" s="324"/>
      <c r="Y26" s="324"/>
      <c r="Z26" s="557"/>
      <c r="AA26" s="557"/>
      <c r="AB26" s="324"/>
      <c r="AC26" s="324"/>
      <c r="AD26" s="324"/>
      <c r="AE26" s="324"/>
      <c r="AF26" s="324"/>
      <c r="AG26" s="324"/>
      <c r="AH26" s="324"/>
      <c r="AI26" s="544"/>
    </row>
    <row r="27" spans="2:35">
      <c r="B27" s="463">
        <v>1.23</v>
      </c>
      <c r="C27" s="462" t="s">
        <v>148</v>
      </c>
      <c r="D27" s="461" t="s">
        <v>106</v>
      </c>
      <c r="E27" s="458">
        <f>+'PRESUPUESTO OFICIAL'!E27</f>
        <v>18</v>
      </c>
      <c r="F27" s="324"/>
      <c r="G27" s="45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4"/>
      <c r="T27" s="324"/>
      <c r="U27" s="324"/>
      <c r="V27" s="324"/>
      <c r="W27" s="324"/>
      <c r="X27" s="324"/>
      <c r="Y27" s="324"/>
      <c r="Z27" s="324"/>
      <c r="AA27" s="557"/>
      <c r="AB27" s="557"/>
      <c r="AC27" s="324"/>
      <c r="AD27" s="324"/>
      <c r="AE27" s="324"/>
      <c r="AF27" s="324"/>
      <c r="AG27" s="324"/>
      <c r="AH27" s="324"/>
      <c r="AI27" s="544"/>
    </row>
    <row r="28" spans="2:35">
      <c r="B28" s="553">
        <v>1.24</v>
      </c>
      <c r="C28" s="462" t="s">
        <v>120</v>
      </c>
      <c r="D28" s="457" t="s">
        <v>63</v>
      </c>
      <c r="E28" s="458">
        <f>+'PRESUPUESTO OFICIAL'!E28</f>
        <v>9</v>
      </c>
      <c r="F28" s="324"/>
      <c r="G28" s="454"/>
      <c r="H28" s="324"/>
      <c r="I28" s="324"/>
      <c r="J28" s="324"/>
      <c r="K28" s="557"/>
      <c r="L28" s="557"/>
      <c r="M28" s="324"/>
      <c r="N28" s="324"/>
      <c r="O28" s="324"/>
      <c r="P28" s="324"/>
      <c r="Q28" s="324"/>
      <c r="R28" s="324"/>
      <c r="S28" s="324"/>
      <c r="T28" s="324"/>
      <c r="U28" s="324"/>
      <c r="V28" s="324"/>
      <c r="W28" s="324"/>
      <c r="X28" s="324"/>
      <c r="Y28" s="324"/>
      <c r="Z28" s="324"/>
      <c r="AA28" s="324"/>
      <c r="AB28" s="324"/>
      <c r="AC28" s="324"/>
      <c r="AD28" s="324"/>
      <c r="AE28" s="324"/>
      <c r="AF28" s="324"/>
      <c r="AG28" s="324"/>
      <c r="AH28" s="324"/>
      <c r="AI28" s="544"/>
    </row>
    <row r="29" spans="2:35">
      <c r="B29" s="463">
        <v>1.25</v>
      </c>
      <c r="C29" s="466" t="s">
        <v>149</v>
      </c>
      <c r="D29" s="461" t="s">
        <v>106</v>
      </c>
      <c r="E29" s="458">
        <f>+'PRESUPUESTO OFICIAL'!E29</f>
        <v>7.8</v>
      </c>
      <c r="F29" s="324"/>
      <c r="G29" s="454"/>
      <c r="H29" s="324"/>
      <c r="I29" s="324"/>
      <c r="J29" s="324"/>
      <c r="K29" s="324"/>
      <c r="L29" s="324"/>
      <c r="M29" s="324"/>
      <c r="N29" s="324"/>
      <c r="O29" s="324"/>
      <c r="P29" s="557"/>
      <c r="Q29" s="557"/>
      <c r="R29" s="324"/>
      <c r="S29" s="324"/>
      <c r="T29" s="324"/>
      <c r="U29" s="324"/>
      <c r="V29" s="324"/>
      <c r="W29" s="324"/>
      <c r="X29" s="324"/>
      <c r="Y29" s="324"/>
      <c r="Z29" s="324"/>
      <c r="AA29" s="324"/>
      <c r="AB29" s="324"/>
      <c r="AC29" s="324"/>
      <c r="AD29" s="324"/>
      <c r="AE29" s="324"/>
      <c r="AF29" s="324"/>
      <c r="AG29" s="324"/>
      <c r="AH29" s="324"/>
      <c r="AI29" s="544"/>
    </row>
    <row r="30" spans="2:35" ht="24">
      <c r="B30" s="463">
        <v>1.26</v>
      </c>
      <c r="C30" s="462" t="s">
        <v>152</v>
      </c>
      <c r="D30" s="461" t="s">
        <v>2</v>
      </c>
      <c r="E30" s="458" t="e">
        <f>+'PRESUPUESTO OFICIAL'!#REF!</f>
        <v>#REF!</v>
      </c>
      <c r="F30" s="324"/>
      <c r="G30" s="45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4"/>
      <c r="T30" s="324"/>
      <c r="U30" s="324"/>
      <c r="V30" s="324"/>
      <c r="W30" s="324"/>
      <c r="X30" s="324"/>
      <c r="Y30" s="324"/>
      <c r="Z30" s="324"/>
      <c r="AA30" s="324"/>
      <c r="AB30" s="324"/>
      <c r="AC30" s="557"/>
      <c r="AD30" s="557"/>
      <c r="AE30" s="324"/>
      <c r="AF30" s="324"/>
      <c r="AG30" s="324"/>
      <c r="AH30" s="324"/>
      <c r="AI30" s="544"/>
    </row>
    <row r="31" spans="2:35">
      <c r="G31" s="556"/>
    </row>
    <row r="32" spans="2:35">
      <c r="G32" s="556"/>
    </row>
  </sheetData>
  <mergeCells count="2">
    <mergeCell ref="B2:AI2"/>
    <mergeCell ref="F3:AI3"/>
  </mergeCells>
  <phoneticPr fontId="31" type="noConversion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PRESUPUESTO OFICIAL</vt:lpstr>
      <vt:lpstr>ANEXO 5 - OFERTA ECONÓMICA</vt:lpstr>
      <vt:lpstr>MEMORIA CALCULO</vt:lpstr>
      <vt:lpstr>(APU) PRESUPUESTO </vt:lpstr>
      <vt:lpstr>SALARIO RESIDENTE </vt:lpstr>
      <vt:lpstr>DESGLOSE AIU</vt:lpstr>
      <vt:lpstr>CRONOGRAMA DE OBRA </vt:lpstr>
      <vt:lpstr>'ANEXO 5 - OFERTA ECONÓMICA'!Área_de_impresión</vt:lpstr>
      <vt:lpstr>'CRONOGRAMA DE OBRA '!Área_de_impresión</vt:lpstr>
      <vt:lpstr>'DESGLOSE AIU'!Área_de_impresión</vt:lpstr>
      <vt:lpstr>'MEMORIA CALCULO'!Área_de_impresión</vt:lpstr>
      <vt:lpstr>'PRESUPUESTO OFICIAL'!Área_de_impresión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Vivir para construir</dc:title>
  <dc:creator>Arq ROBAYO</dc:creator>
  <cp:keywords>derechos de autor</cp:keywords>
  <cp:lastModifiedBy>Usuario</cp:lastModifiedBy>
  <cp:lastPrinted>2025-10-28T23:25:46Z</cp:lastPrinted>
  <dcterms:created xsi:type="dcterms:W3CDTF">2021-10-07T05:02:00Z</dcterms:created>
  <dcterms:modified xsi:type="dcterms:W3CDTF">2025-11-12T23:28:34Z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A1DC849247B64517A3A1A7DC53DC3EA7_13</vt:lpwstr>
  </property>
  <property fmtid="{D5CDD505-2E9C-101B-9397-08002B2CF9AE}" pid="3" name="KSOProductBuildVer">
    <vt:lpwstr>3082-12.2.0.17153</vt:lpwstr>
  </property>
</Properties>
</file>