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15"/>
  <workbookPr/>
  <mc:AlternateContent xmlns:mc="http://schemas.openxmlformats.org/markup-compatibility/2006">
    <mc:Choice Requires="x15">
      <x15ac:absPath xmlns:x15ac="http://schemas.microsoft.com/office/spreadsheetml/2010/11/ac" url="C:\Users\juanj\Downloads\"/>
    </mc:Choice>
  </mc:AlternateContent>
  <xr:revisionPtr revIDLastSave="1374" documentId="13_ncr:1_{7255625F-1B41-4075-87DF-D3DC09F1A6D7}" xr6:coauthVersionLast="47" xr6:coauthVersionMax="47" xr10:uidLastSave="{B2B8385A-DF2A-41DD-A42C-5C569E9CD8FB}"/>
  <bookViews>
    <workbookView xWindow="-110" yWindow="-110" windowWidth="19420" windowHeight="10300" xr2:uid="{00000000-000D-0000-FFFF-FFFF00000000}"/>
  </bookViews>
  <sheets>
    <sheet name="ESTUDIO " sheetId="2" r:id="rId1"/>
    <sheet name="ANÁLISIS EM" sheetId="3" r:id="rId2"/>
  </sheets>
  <definedNames>
    <definedName name="_xlnm._FilterDatabase" localSheetId="0" hidden="1">'ESTUDIO '!$A$1:$P$12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1" i="2" l="1"/>
  <c r="N2" i="2"/>
  <c r="O49" i="2"/>
  <c r="O40" i="2"/>
  <c r="O41" i="2"/>
  <c r="O39" i="2"/>
  <c r="O37" i="2"/>
  <c r="O29" i="2"/>
  <c r="O30" i="2"/>
  <c r="O34" i="2"/>
  <c r="O28" i="2"/>
  <c r="O26" i="2"/>
  <c r="O23" i="2"/>
  <c r="O24" i="2"/>
  <c r="O25" i="2"/>
  <c r="O22" i="2"/>
  <c r="O20" i="2"/>
  <c r="O19" i="2"/>
  <c r="O18" i="2"/>
  <c r="O17" i="2"/>
  <c r="O16" i="2"/>
  <c r="O14" i="2"/>
  <c r="O12" i="2"/>
  <c r="O10" i="2"/>
  <c r="O8" i="2"/>
  <c r="O7" i="2"/>
  <c r="O3" i="2"/>
  <c r="O2" i="2"/>
  <c r="Q2" i="2"/>
  <c r="R43" i="2"/>
  <c r="R44" i="2"/>
  <c r="R45" i="2"/>
  <c r="R46" i="2"/>
  <c r="R47" i="2"/>
  <c r="R48" i="2"/>
  <c r="R42" i="2"/>
  <c r="R14" i="2"/>
  <c r="R12" i="2"/>
  <c r="R10" i="2"/>
  <c r="R9" i="2"/>
  <c r="R8" i="2"/>
  <c r="R7" i="2"/>
  <c r="R6" i="2"/>
  <c r="R5" i="2"/>
  <c r="R4" i="2"/>
  <c r="R3" i="2"/>
  <c r="R2" i="2"/>
  <c r="R30" i="2"/>
  <c r="Q30" i="2"/>
  <c r="J30" i="2"/>
  <c r="K30" i="2"/>
  <c r="L30" i="2"/>
  <c r="M30" i="2"/>
  <c r="N30" i="2"/>
  <c r="R39" i="2"/>
  <c r="R36" i="2"/>
  <c r="R34" i="2"/>
  <c r="R33" i="2"/>
  <c r="R32" i="2"/>
  <c r="R31" i="2"/>
  <c r="R24" i="2"/>
  <c r="R22" i="2"/>
  <c r="R20" i="2"/>
  <c r="R16" i="2"/>
  <c r="Q14" i="2"/>
  <c r="N14" i="2"/>
  <c r="J14" i="2"/>
  <c r="R17" i="2"/>
  <c r="R18" i="2"/>
  <c r="R19" i="2"/>
  <c r="R23" i="2"/>
  <c r="R25" i="2"/>
  <c r="R26" i="2"/>
  <c r="R28" i="2"/>
  <c r="R29" i="2"/>
  <c r="R37" i="2"/>
  <c r="R40" i="2"/>
  <c r="R41" i="2"/>
  <c r="R49" i="2"/>
  <c r="N4" i="2"/>
  <c r="N3" i="2"/>
  <c r="N5" i="2"/>
  <c r="N6" i="2"/>
  <c r="N7" i="2"/>
  <c r="N8" i="2"/>
  <c r="N9" i="2"/>
  <c r="N10" i="2"/>
  <c r="N11" i="2"/>
  <c r="N12" i="2"/>
  <c r="N16" i="2"/>
  <c r="N17" i="2"/>
  <c r="N18" i="2"/>
  <c r="N19" i="2"/>
  <c r="N20" i="2"/>
  <c r="N22" i="2"/>
  <c r="N23" i="2"/>
  <c r="N24" i="2"/>
  <c r="N25" i="2"/>
  <c r="N26" i="2"/>
  <c r="N28" i="2"/>
  <c r="N29" i="2"/>
  <c r="N31" i="2"/>
  <c r="N32" i="2"/>
  <c r="N33" i="2"/>
  <c r="N34" i="2"/>
  <c r="N36" i="2"/>
  <c r="N37" i="2"/>
  <c r="N39" i="2"/>
  <c r="N40" i="2"/>
  <c r="N41" i="2"/>
  <c r="N42" i="2"/>
  <c r="N43" i="2"/>
  <c r="N44" i="2"/>
  <c r="N45" i="2"/>
  <c r="N46" i="2"/>
  <c r="N47" i="2"/>
  <c r="N48" i="2"/>
  <c r="N49" i="2"/>
  <c r="N50" i="2"/>
  <c r="Q49" i="2"/>
  <c r="Q47" i="2"/>
  <c r="Q45" i="2"/>
  <c r="Q43" i="2"/>
  <c r="Q42" i="2"/>
  <c r="Q41" i="2"/>
  <c r="Q37" i="2"/>
  <c r="Q36" i="2"/>
  <c r="Q34" i="2"/>
  <c r="Q32" i="2"/>
  <c r="Q29" i="2"/>
  <c r="Q26" i="2"/>
  <c r="Q23" i="2"/>
  <c r="Q20" i="2"/>
  <c r="Q19" i="2"/>
  <c r="Q18" i="2"/>
  <c r="Q9" i="2"/>
  <c r="J26" i="2"/>
  <c r="J28" i="2"/>
  <c r="J29" i="2"/>
  <c r="J33" i="2"/>
  <c r="J34" i="2"/>
  <c r="J36" i="2"/>
  <c r="J37" i="2"/>
  <c r="J39" i="2"/>
  <c r="J40" i="2"/>
  <c r="J41" i="2"/>
  <c r="J42" i="2"/>
  <c r="J43" i="2"/>
  <c r="J44" i="2"/>
  <c r="J45" i="2"/>
  <c r="J46" i="2"/>
  <c r="J47" i="2"/>
  <c r="J48" i="2"/>
  <c r="J49" i="2"/>
  <c r="J50" i="2"/>
  <c r="Q6" i="2"/>
  <c r="Q7" i="2"/>
  <c r="Q8" i="2"/>
  <c r="Q10" i="2"/>
  <c r="Q11" i="2"/>
  <c r="Q12" i="2"/>
  <c r="Q16" i="2"/>
  <c r="Q17" i="2"/>
  <c r="Q22" i="2"/>
  <c r="Q24" i="2"/>
  <c r="Q25" i="2"/>
  <c r="Q28" i="2"/>
  <c r="Q31" i="2"/>
  <c r="Q33" i="2"/>
  <c r="Q39" i="2"/>
  <c r="Q40" i="2"/>
  <c r="Q44" i="2"/>
  <c r="Q46" i="2"/>
  <c r="Q48" i="2"/>
  <c r="Q50" i="2"/>
  <c r="Q5" i="2"/>
  <c r="O11" i="2" l="1"/>
  <c r="O9" i="2"/>
  <c r="O6" i="2"/>
  <c r="O5" i="2"/>
  <c r="O50" i="2"/>
  <c r="O48" i="2"/>
  <c r="O47" i="2"/>
  <c r="O46" i="2"/>
  <c r="O45" i="2"/>
  <c r="O44" i="2"/>
  <c r="O43" i="2"/>
  <c r="O42" i="2"/>
  <c r="O36" i="2"/>
  <c r="O33" i="2"/>
  <c r="O32" i="2"/>
  <c r="O31" i="2"/>
  <c r="P30" i="2"/>
  <c r="K14" i="2"/>
  <c r="L14" i="2"/>
  <c r="M14" i="2"/>
  <c r="J6" i="2"/>
  <c r="P14" i="2" l="1"/>
  <c r="J4" i="2"/>
  <c r="L4" i="2" s="1"/>
  <c r="Q4" i="2" l="1"/>
  <c r="O4" i="2" s="1"/>
  <c r="Q3" i="2"/>
  <c r="R50" i="2"/>
  <c r="R51" i="2" s="1"/>
  <c r="J12" i="2"/>
  <c r="K12" i="2" s="1"/>
  <c r="J3" i="2"/>
  <c r="L3" i="2" s="1"/>
  <c r="J5" i="2"/>
  <c r="J7" i="2"/>
  <c r="J8" i="2"/>
  <c r="L8" i="2" s="1"/>
  <c r="J9" i="2"/>
  <c r="J10" i="2"/>
  <c r="J11" i="2"/>
  <c r="J16" i="2"/>
  <c r="L16" i="2" s="1"/>
  <c r="J17" i="2"/>
  <c r="K17" i="2" s="1"/>
  <c r="J18" i="2"/>
  <c r="L18" i="2" s="1"/>
  <c r="J19" i="2"/>
  <c r="K19" i="2" s="1"/>
  <c r="J20" i="2"/>
  <c r="L20" i="2" s="1"/>
  <c r="J22" i="2"/>
  <c r="K22" i="2" s="1"/>
  <c r="J23" i="2"/>
  <c r="M23" i="2" s="1"/>
  <c r="J24" i="2"/>
  <c r="K24" i="2" s="1"/>
  <c r="J25" i="2"/>
  <c r="L25" i="2" s="1"/>
  <c r="K26" i="2"/>
  <c r="M28" i="2"/>
  <c r="K29" i="2"/>
  <c r="J31" i="2"/>
  <c r="J32" i="2"/>
  <c r="K32" i="2" s="1"/>
  <c r="L33" i="2"/>
  <c r="L36" i="2"/>
  <c r="L37" i="2"/>
  <c r="L39" i="2"/>
  <c r="K40" i="2"/>
  <c r="L41" i="2"/>
  <c r="K42" i="2"/>
  <c r="M43" i="2"/>
  <c r="L44" i="2"/>
  <c r="L45" i="2"/>
  <c r="M46" i="2"/>
  <c r="L47" i="2"/>
  <c r="M48" i="2"/>
  <c r="M49" i="2"/>
  <c r="K50" i="2"/>
  <c r="J2" i="2"/>
  <c r="L31" i="2"/>
  <c r="K34" i="2"/>
  <c r="L42" i="2" l="1"/>
  <c r="L49" i="2"/>
  <c r="L17" i="2"/>
  <c r="K37" i="2"/>
  <c r="K18" i="2"/>
  <c r="M50" i="2"/>
  <c r="L43" i="2"/>
  <c r="K41" i="2"/>
  <c r="L28" i="2"/>
  <c r="K23" i="2"/>
  <c r="L50" i="2"/>
  <c r="K33" i="2"/>
  <c r="M17" i="2"/>
  <c r="L12" i="2"/>
  <c r="K48" i="2"/>
  <c r="K46" i="2"/>
  <c r="M37" i="2"/>
  <c r="L2" i="2"/>
  <c r="K2" i="2"/>
  <c r="L48" i="2"/>
  <c r="M42" i="2"/>
  <c r="P42" i="2" s="1"/>
  <c r="K9" i="2"/>
  <c r="L9" i="2"/>
  <c r="M47" i="2"/>
  <c r="K47" i="2"/>
  <c r="L46" i="2"/>
  <c r="P50" i="2"/>
  <c r="K49" i="2"/>
  <c r="P49" i="2" s="1"/>
  <c r="K43" i="2"/>
  <c r="M44" i="2"/>
  <c r="K44" i="2"/>
  <c r="K45" i="2"/>
  <c r="M45" i="2"/>
  <c r="M40" i="2"/>
  <c r="M39" i="2"/>
  <c r="K31" i="2"/>
  <c r="M29" i="2"/>
  <c r="L29" i="2"/>
  <c r="K25" i="2"/>
  <c r="K36" i="2"/>
  <c r="L40" i="2"/>
  <c r="K28" i="2"/>
  <c r="P28" i="2" s="1"/>
  <c r="M26" i="2"/>
  <c r="M32" i="2"/>
  <c r="L32" i="2"/>
  <c r="M34" i="2"/>
  <c r="L34" i="2"/>
  <c r="K39" i="2"/>
  <c r="M41" i="2"/>
  <c r="M33" i="2"/>
  <c r="P33" i="2" s="1"/>
  <c r="M31" i="2"/>
  <c r="M36" i="2"/>
  <c r="M22" i="2"/>
  <c r="L22" i="2"/>
  <c r="L23" i="2"/>
  <c r="M18" i="2"/>
  <c r="L26" i="2"/>
  <c r="M24" i="2"/>
  <c r="K20" i="2"/>
  <c r="L24" i="2"/>
  <c r="M19" i="2"/>
  <c r="L19" i="2"/>
  <c r="K16" i="2"/>
  <c r="M12" i="2"/>
  <c r="M25" i="2"/>
  <c r="M16" i="2"/>
  <c r="M20" i="2"/>
  <c r="L11" i="2"/>
  <c r="M11" i="2"/>
  <c r="K11" i="2"/>
  <c r="L10" i="2"/>
  <c r="M10" i="2"/>
  <c r="M9" i="2"/>
  <c r="M8" i="2"/>
  <c r="L7" i="2"/>
  <c r="M7" i="2"/>
  <c r="L6" i="2"/>
  <c r="M6" i="2"/>
  <c r="L5" i="2"/>
  <c r="M5" i="2"/>
  <c r="M4" i="2"/>
  <c r="M3" i="2"/>
  <c r="K3" i="2"/>
  <c r="K4" i="2"/>
  <c r="K5" i="2"/>
  <c r="K6" i="2"/>
  <c r="P6" i="2" s="1"/>
  <c r="K7" i="2"/>
  <c r="K8" i="2"/>
  <c r="K10" i="2"/>
  <c r="M2" i="2"/>
  <c r="P24" i="2" l="1"/>
  <c r="P20" i="2"/>
  <c r="P37" i="2"/>
  <c r="P18" i="2"/>
  <c r="P46" i="2"/>
  <c r="P17" i="2"/>
  <c r="P43" i="2"/>
  <c r="P31" i="2"/>
  <c r="P41" i="2"/>
  <c r="P29" i="2"/>
  <c r="P26" i="2"/>
  <c r="P23" i="2"/>
  <c r="P39" i="2"/>
  <c r="P32" i="2"/>
  <c r="P48" i="2"/>
  <c r="P12" i="2"/>
  <c r="P16" i="2"/>
  <c r="P36" i="2"/>
  <c r="P40" i="2"/>
  <c r="P44" i="2"/>
  <c r="P9" i="2"/>
  <c r="P47" i="2"/>
  <c r="P2" i="2"/>
  <c r="P45" i="2"/>
  <c r="P25" i="2"/>
  <c r="P34" i="2"/>
  <c r="P19" i="2"/>
  <c r="P22" i="2"/>
  <c r="P5" i="2"/>
  <c r="P4" i="2"/>
  <c r="P7" i="2"/>
  <c r="P11" i="2"/>
  <c r="P10" i="2"/>
  <c r="P8" i="2"/>
  <c r="P3" i="2"/>
</calcChain>
</file>

<file path=xl/sharedStrings.xml><?xml version="1.0" encoding="utf-8"?>
<sst xmlns="http://schemas.openxmlformats.org/spreadsheetml/2006/main" count="156" uniqueCount="100">
  <si>
    <t>No DE ITEM</t>
  </si>
  <si>
    <t>ELEMENTO</t>
  </si>
  <si>
    <t>ESPECIFICACIÓN TÉCNICA</t>
  </si>
  <si>
    <t>UNIDAD DE MEDIDA</t>
  </si>
  <si>
    <t xml:space="preserve">CANTIDADES TOTALES </t>
  </si>
  <si>
    <t xml:space="preserve">TIEMPO </t>
  </si>
  <si>
    <t>VALOR UNITARIO  SINAPSIS 3D</t>
  </si>
  <si>
    <t>VALOR UNITARIO CORPORACIÓN UNIÓN AVANZA</t>
  </si>
  <si>
    <t>VALOR UNITARIO  CPA ALIADOS SAS</t>
  </si>
  <si>
    <t>DATO MINIMO</t>
  </si>
  <si>
    <t>P1</t>
  </si>
  <si>
    <t>P2</t>
  </si>
  <si>
    <t>P3</t>
  </si>
  <si>
    <t xml:space="preserve">DESVIACIÓN ESTÁNDAR </t>
  </si>
  <si>
    <t>COEFICIENTE DE VARIACIÓN</t>
  </si>
  <si>
    <t>PROMEDIO</t>
  </si>
  <si>
    <t xml:space="preserve">PROMEDIO / UNIDAD </t>
  </si>
  <si>
    <t>VALOR PRESUPUESTO</t>
  </si>
  <si>
    <t>Coordinador
General del 
Proyecto</t>
  </si>
  <si>
    <t>Profesional en trabajo social, psicología, ciencias sociales, derechos humanos, gestión cultural, pedagogía o carreras afines. Con 24 meses de experiencia profesional en coordinación de proyectos en población de víctimas</t>
  </si>
  <si>
    <t>MESES</t>
  </si>
  <si>
    <t>Apoyo Administrativo</t>
  </si>
  <si>
    <t>Técnico, tecnólogo o estudiante universitario en áreas administrativas, contables, gestión documental, trabajo social o afines. Con Mínimo 1 año de experiencia en labores administrativas y logísticas, preferiblemente en proyectos sociales o comunitarios. Manejo básico de herramientas ofimáticas (Excel, Word, correo), organización de archivos, control de asistencia y presupuesto.</t>
  </si>
  <si>
    <t>Tallerista</t>
  </si>
  <si>
    <t>Profesional en trabajo social, psicología, ciencias sociales, derechos humanos, gestión cultural, pedagogía o carreras afines. Con 24 meses de experiencia profesional en coordinación de proyectos en población de víctimas. MÓDULO 1</t>
  </si>
  <si>
    <t xml:space="preserve">SESIÓN </t>
  </si>
  <si>
    <t>Profesional en áreas como Administración, Mercadeo, Contabilidad, Gastronomía o áreas afines. Con 24 meses de experiencia laboral. MÓDULO 2</t>
  </si>
  <si>
    <t xml:space="preserve">Tallerista </t>
  </si>
  <si>
    <t>Profesional en Trabajo Social, Sociología, Antropología, Educación Popular o áreas afines. Con experiencia mínima de 2 años en trabajo con población víctima, excombatiente o comunidades rurales. Formación o experiencia comprobada en pedagogías participativas, mapeo de saberes, metodologías de educación popular, reconstrucción del tejido social o economía solidaria. MÓDULO 3</t>
  </si>
  <si>
    <t>Logístico</t>
  </si>
  <si>
    <t>Bachiller académico o afines. Residente en la localidad de San Cristóbal y/o víctima del conflicto armado. Mínimo dos (2) años de experiencia en el desarrollo de actividades y acciones directamente relacionadas con la población beneficiaria.</t>
  </si>
  <si>
    <t>DÍA</t>
  </si>
  <si>
    <t>Grupo Musical</t>
  </si>
  <si>
    <t>Grupo musical para amenizar el día del evento.</t>
  </si>
  <si>
    <t>HORAS</t>
  </si>
  <si>
    <t>Muestra Cultural</t>
  </si>
  <si>
    <t>Un grupo conformado por 10 bailarines Víctimas del Conflicto Armado</t>
  </si>
  <si>
    <t>Maestro de Ceremonia</t>
  </si>
  <si>
    <t>Mínimo un (1) año de experiencia en eventos relacionados con la actividad a proyectar. Residente en la localidad de San Cristóbal y/o víctima del conflicto armado.</t>
  </si>
  <si>
    <t>Narradores</t>
  </si>
  <si>
    <t>Víctimas del Conflicto Armado, con experiencia en charlas y/o conferencias. Residente en la localidad de San Cristóbal</t>
  </si>
  <si>
    <t>Tallerista Experto en Música Tradicional y Danza</t>
  </si>
  <si>
    <t>Profesional o técnico en Música, Artes Escénicas, Pedagogía Musical, Educación Artística o afines. Mínimo 2 años de experiencia en facilitación de talleres musicales o artísticos con comunidades, especialmente en contextos rurales, víctimas, jóvenes o población vulnerable. Dominio de instrumentos tradicionales como tambores, congas, marimbas, xilófonos, instrumentos de percusión menor, o canto tradicional.</t>
  </si>
  <si>
    <t>COMPONENTE 1. FASE DE ALISTAMIENTO</t>
  </si>
  <si>
    <t>Refrigerios</t>
  </si>
  <si>
    <t>Refrigerios Sándwich pan baguette 15 cm, que incluya:
• 1 proteína de 120gr (carne, jamón, pechuga de pavo, salami, pepperoni, roastbeef o lomo de cerdo bajo en grasa).
• 1 tajada de queso de 28 gr, puede ser mozzarella, doble-crema.
• verduras (3 rodajas de tomate, 1 hoja de lechuga, pepinillos).
• 1 Malta de 330ml,
• 1 fruta banano de 120 gr.
• 1 bocadillo beleño –personal
Nota 1: Se debe garantizar dos sobres de salsas (tomate y mayonesa) de 80gr
Nota 2: Se debe colocar una mesa donde se garantice la higiene y salubridad de la preparación de los alimentos y se empaquen en su respectiva bolsa de papel Kraft, así como garantizar que se mantengan calientes hasta ser servidos</t>
  </si>
  <si>
    <t>UNIDAD</t>
  </si>
  <si>
    <t>COMPONENTE 2. ESCUELA DE PAZ. MÓDULO 1: RAÍCES PARA SANAR</t>
  </si>
  <si>
    <t>Alquiler de Salón</t>
  </si>
  <si>
    <t xml:space="preserve">Alquiler de salón por sesión con baño mixto, capacidad para albergar 30 personas con distanciamiento, 30 sillas, 12 mesas. Debe tener servicio de electricidad y agua potable. También sonido (1 PC, 1 videobeam, 2 micrófonos inalámbricos y una cabina de 400 Watts de potencia)  </t>
  </si>
  <si>
    <t>Estación de Café</t>
  </si>
  <si>
    <t>Estación permanente de café: puesto de bebidas calientes que incluya máquina dispensadora de café, suministro de 60 tintos y 20 aromáticas con su correspondiente menaje (80 pocillos desechables de 3,3 onzas en cartón biodegradable, 80 mezcladores de madera, 80 endulzantes entre azúcar y stevia).
80 Galletas de chips de chocolate (tamaño mediano) 
Garrafón de agua potable nueva, de 10 litros con soporte y dispensador para consumo dentro de la jornada con su correspondiente menaje (80 vasos desechables de 9 onzas en cartón biodegradable)</t>
  </si>
  <si>
    <t>Almuerzos</t>
  </si>
  <si>
    <t>Almuerzo  (Puesto Por Persona Que Incluye, Plato Base, Plato Fuerte, Plato Sopa, Vaso Largo O De Jugo, Copa De Agua, Tenedor Fuerte, Cuchillo Fuerte, Tenedor O Cuchara De Entrada, Plato Postre Cuchara O Tenedor Para Postre, Cuchillo De Untar, Según Corresponda). Variedad de platos: 5 opciones de proteína de 250 gr
* 5 opciones de carbohidratos de 150 gr
* 5 opciones de reguladores de 150 gr
* 2 opciones de bebida de 250 ml
* 5 opciones de postre entre 35 y 70 gr
* Incluye el transporte, menaje y servicio (servido en plato o mesa
según corresponda e impuesto al consumo si aplica).</t>
  </si>
  <si>
    <t>Kit Bitácora de la Paz</t>
  </si>
  <si>
    <t>Brindar a cada participante los materiales necesarios para aprovechar de manera óptima los talleres, cada kit contiene los siguientes elementos:
• Cuaderno tipo bitácora: Para escritura personal, ejercicios de reflexión y seguimiento del proceso emocional.
• Bolígrafos y marcadores de colores (1 set).
• Lápiz y borrador (1 und. cada uno)
• Colores o crayones (1 caja pequeña).
• Carpeta de cartón o ecológica (1 und.)
• Material de trabajo (Hojas impresas, material de talleristas)</t>
  </si>
  <si>
    <t/>
  </si>
  <si>
    <t>COMPONENTE 3. ESCUELA DE PAZ MÓDULO 2 Y 3. MANOS QUE EMPRENDEN Y FORTALECIMIENTO DE CAPACIDADES</t>
  </si>
  <si>
    <t>Incentivos Económicos</t>
  </si>
  <si>
    <t>Fortalecimiento de 20 iniciativas seleccionadas mediante entrega de insumos y/o materia prima según el tipo de proyecto (siembra urbana, costura, gastronomía, reciclaje, arte, entre otros).</t>
  </si>
  <si>
    <t>COMPONENTE 4. FERIA GASTRONÓMICA</t>
  </si>
  <si>
    <t>Chaqueta tipo Chef</t>
  </si>
  <si>
    <t xml:space="preserve">Camisa manipulacion de elementos (diferentes tallas)  en poliester - Color blanco con los logos de la Alcaldia Local y el nombre del Proyecto de inversión </t>
  </si>
  <si>
    <t>Cofia Para Chef</t>
  </si>
  <si>
    <t xml:space="preserve">Cofia Para Chef Pirata con los logos de la Alcaldia Local </t>
  </si>
  <si>
    <t xml:space="preserve">Se dará un incentivo a 40 emprendimientos con mayor puntuación serán seleccionados para participar por la suma de  ($4.100.000) en la feria. De acuerdo al Comité Técnico del Proyecto: Este incentivo se entregará de la siguiente manera:  
Insumo, equipo y/o materia prima (40%) 
Publicidad (20%) 
Talento Humano (40%) </t>
  </si>
  <si>
    <t xml:space="preserve">UNIDAD  </t>
  </si>
  <si>
    <t>Alquiler de Planta Eléctrica</t>
  </si>
  <si>
    <t xml:space="preserve">Plantas Eléctricas de 150 a 350 kw. </t>
  </si>
  <si>
    <t>Sistema Electrico</t>
  </si>
  <si>
    <t>Sistema alimentado por la planta eléctrica que permita la distribución del fluido eléctrico hacia las carpas de cada uno de los emprendimientos 
Conectar sistema eléctrico a 22 cubículos para feria de emprendimiento</t>
  </si>
  <si>
    <t>Alquiler sillas</t>
  </si>
  <si>
    <t>Silla rimax blanca sin brazos</t>
  </si>
  <si>
    <t>Alquiler mesas</t>
  </si>
  <si>
    <t xml:space="preserve">Mesa tipo tablón rectangular 2m x 75cm </t>
  </si>
  <si>
    <t xml:space="preserve">COMPONENTE 5. MEMORIA </t>
  </si>
  <si>
    <t>Placa Conmemorativa en Mármol</t>
  </si>
  <si>
    <t>Diseño e instalación de una placa conmemorativa en mármol dimensiones 1,7 m * 1,9 m, como símbolo de dignificación de las víctimas y compromiso con la memoria histórica.</t>
  </si>
  <si>
    <t xml:space="preserve">COMPONENTE 6. TALLERES DE MÚSICA </t>
  </si>
  <si>
    <t>Alquiler de Marimba</t>
  </si>
  <si>
    <t xml:space="preserve">Marimba:Material: Madera dura de alta calidad, Sintética, Acacia
Características: Barras afinadas de manera precisa para un sonido resonante y melodioso. Incluye soporte ajustable y maletín de transporte. </t>
  </si>
  <si>
    <t>Alquiler de Bongós</t>
  </si>
  <si>
    <t>Bongós: Con estructura de madera o sintética, proporcionando un sonido profundo y resonante.</t>
  </si>
  <si>
    <t>Alquiler de congas</t>
  </si>
  <si>
    <t>Congas: Con estructura de madera o sintética, proporcionando un sonido profundo y resonante. (3 pares)</t>
  </si>
  <si>
    <t>Alquiler de  Xilófono</t>
  </si>
  <si>
    <t>Xilófono: Con teclas de madera dura, afinadas para producir tonos nítidos y claros.</t>
  </si>
  <si>
    <t>Alquiler de  Tambores</t>
  </si>
  <si>
    <t>Tambores: Hechos con materiales duraderos que garantizan un sonido consistente y vibrante.</t>
  </si>
  <si>
    <t xml:space="preserve">Alquiler cajón flamenco </t>
  </si>
  <si>
    <t>Cajón Flamenco: Hechos con materiales duraderos que garantizan un sonido consistente y vibrante.</t>
  </si>
  <si>
    <t>Alquiler de Pandereta</t>
  </si>
  <si>
    <t>Panderetas: Hechos con materiales duraderos que garantizan un sonido consistente y vibrante.</t>
  </si>
  <si>
    <t>Trajes típicos</t>
  </si>
  <si>
    <t>Trajes típicos representativos de las diferentes regiones de Colombia, elaborados con materiales de alta calidad y detalles artesanales que reflejan la riqueza cultural del país. Diseños tradicionales como el vestido de cumbia, traje de sanjuanero, traje paisa, traje llanero, entre otros. Disponibles en tallas para adultos y niños, con opciones personalizadas según región o evento cultural. Ideales para presentaciones folclóricas, actos culturales, colegios y celebraciones patrias.</t>
  </si>
  <si>
    <t>Plan de Contingencia</t>
  </si>
  <si>
    <t>Suga</t>
  </si>
  <si>
    <t xml:space="preserve">TOTAL </t>
  </si>
  <si>
    <t>ANÁLISIS ESTUDIO DE MERCADO</t>
  </si>
  <si>
    <t>El estudio de mercado permitió identificar la viabilidad técnica, jurídica y financiera para la implementación de la estrategia pedagógica dirigida a la población víctima del conflicto armado, centrada en la Escuela de Paz como espacio de memoria, reparación, reconciliación y fortalecimiento de capacidades. La investigación incluyó la revisión de la oferta existente en el mercado, análisis comparativo de precios y condiciones de calidad, así como la identificación de proveedores idóneos que cumplen con los requisitos establecidos por la normatividad vigente.
Los resultados muestran que existe una oferta suficiente de proveedores especializados en procesos de formación y acompañamiento psicosocial a comunidades afectadas por el conflicto, con experiencia certificada en metodologías participativas, enfoque diferencial y trabajo territorial. Los precios identificados presentan coherencia con los rangos establecidos en estudios y referencias oficiales, lo que respalda la estimación presupuestal inicial, garantizando la optimización de recursos públicos.
Asimismo, se evidenció que la contratación de estos servicios es compatible con el marco jurídico aplicable, en especial con las disposiciones de la Ley 80 de 1993 y sus decretos reglamentarios, permitiendo adelantar el proceso con transparencia, pluralidad de oferentes y selección objetiva. En cuanto a las condiciones técnicas, se estableció que la propuesta requiere metodologías flexibles, uso de herramientas pedagógicas innovadoras y una logística adaptada a contextos urbanos y rurales, garantizando el acceso y la participación efectiva de las personas beneficiarias.
En conclusión, el estudio de mercado confirma que el proceso de contratación es viable, que el sector cuenta con proveedores idóneos y que las condiciones económicas, técnicas y jurídicas respaldan la ejecución del proyecto, asegurando que la Escuela de Paz pueda desarrollarse con altos estándares de calidad y pertinencia social.
El coeficiente de variación (CV) calculado para los ítems analizados en el estudio de mercado presenta valores que oscilan entre 0 % y 12 %, lo que evidencia un nivel de dispersión bajo en relación con la media de los precios obtenidos. Este comportamiento indica que existe una alta consistencia entre las cotizaciones de los diferentes proveedores consultados, lo cual favorece la confiabilidad de la información utilizada para la estimación presupuestal.
Un CV cercano a 0 % refleja uniformidad absoluta, mientras que los valores más altos, aunque alcanzan un máximo del 12 %, se mantienen dentro de rangos aceptables según las buenas prácticas de contratación pública, donde un CV inferior al 20 % se considera adecuado para soportar una referencia de precios sólida. La baja variabilidad observada sugiere que el mercado es relativamente estable para los bienes y servicios requeridos, minimizando el riesgo de sobrecostos significativos o desviaciones presupuestales durante la ejecución del contrato.
En consecuencia, el rango de coeficientes de variación obtenido respalda la pertinencia y suficiencia de la muestra de cotizaciones, así como la viabilidad económica del proyecto, garantizando que las cifras presupuestadas correspondan a condiciones reales de mercado y se ajusten a los principios de eficiencia y responsabilidad en el uso de los recursos públicos.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</si>
</sst>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64" formatCode="&quot;$&quot;\ #,##0;[Red]\-&quot;$&quot;\ #,##0"/>
    <numFmt numFmtId="165" formatCode="_(&quot;$&quot;\ * #,##0_);_(&quot;$&quot;\ * \(#,##0\);_(&quot;$&quot;\ * &quot;-&quot;??_);_(@_)"/>
    <numFmt numFmtId="166" formatCode="_-[$$-240A]\ * #,##0_-;\-[$$-240A]\ * #,##0_-;_-[$$-240A]\ * &quot;-&quot;_-;_-@_-"/>
    <numFmt numFmtId="167" formatCode="_-[$$-409]* #,##0.00_ ;_-[$$-409]* \-#,##0.00\ ;_-[$$-409]* &quot;-&quot;??_ ;_-@_ "/>
    <numFmt numFmtId="168" formatCode="_-[$$-409]* #,##0_ ;_-[$$-409]* \-#,##0\ ;_-[$$-409]* &quot;-&quot;??_ ;_-@_ "/>
  </numFmts>
  <fonts count="17">
    <font>
      <sz val="11"/>
      <color theme="1"/>
      <name val="Aptos Narrow"/>
      <family val="2"/>
      <scheme val="minor"/>
    </font>
    <font>
      <sz val="11"/>
      <color theme="1"/>
      <name val="Aptos Narrow"/>
      <scheme val="minor"/>
    </font>
    <font>
      <sz val="11"/>
      <color theme="1"/>
      <name val="Aptos Narrow"/>
      <family val="2"/>
      <scheme val="minor"/>
    </font>
    <font>
      <sz val="8"/>
      <name val="Arial Narrow"/>
      <family val="2"/>
    </font>
    <font>
      <b/>
      <sz val="8"/>
      <name val="Arial Narrow"/>
      <family val="2"/>
    </font>
    <font>
      <b/>
      <sz val="10"/>
      <name val="Arial Narrow"/>
      <family val="2"/>
    </font>
    <font>
      <b/>
      <sz val="9"/>
      <name val="Arial Narrow"/>
      <family val="2"/>
    </font>
    <font>
      <sz val="9"/>
      <color rgb="FF000000"/>
      <name val="Arial Narrow"/>
      <family val="2"/>
    </font>
    <font>
      <sz val="9"/>
      <color theme="1"/>
      <name val="Cambria"/>
      <family val="1"/>
    </font>
    <font>
      <sz val="10"/>
      <color rgb="FF000000"/>
      <name val="Arial Narrow"/>
      <family val="2"/>
    </font>
    <font>
      <b/>
      <sz val="8"/>
      <name val="Aptos Narrow"/>
      <scheme val="minor"/>
    </font>
    <font>
      <b/>
      <sz val="10"/>
      <color rgb="FF000000"/>
      <name val="Aptos Narrow"/>
      <scheme val="minor"/>
    </font>
    <font>
      <sz val="11"/>
      <color theme="1"/>
      <name val="Aptos Narrow"/>
      <scheme val="minor"/>
    </font>
    <font>
      <sz val="9"/>
      <color rgb="FF000000"/>
      <name val="Arial Narrow"/>
    </font>
    <font>
      <b/>
      <sz val="9"/>
      <color rgb="FF000000"/>
      <name val="Aptos Narrow"/>
      <scheme val="minor"/>
    </font>
    <font>
      <b/>
      <sz val="11"/>
      <color theme="1"/>
      <name val="Aptos Narrow"/>
      <family val="2"/>
      <scheme val="minor"/>
    </font>
    <font>
      <b/>
      <sz val="9"/>
      <color rgb="FF000000"/>
      <name val="Arial Narrow"/>
    </font>
  </fonts>
  <fills count="15">
    <fill>
      <patternFill patternType="none"/>
    </fill>
    <fill>
      <patternFill patternType="gray125"/>
    </fill>
    <fill>
      <patternFill patternType="solid">
        <fgColor theme="4" tint="0.59999389629810485"/>
        <bgColor indexed="64"/>
      </patternFill>
    </fill>
    <fill>
      <patternFill patternType="solid">
        <fgColor rgb="FFFFFFFF"/>
        <bgColor rgb="FF000000"/>
      </patternFill>
    </fill>
    <fill>
      <patternFill patternType="solid">
        <fgColor theme="0"/>
        <bgColor indexed="64"/>
      </patternFill>
    </fill>
    <fill>
      <patternFill patternType="solid">
        <fgColor rgb="FFFFFF00"/>
        <bgColor indexed="64"/>
      </patternFill>
    </fill>
    <fill>
      <patternFill patternType="solid">
        <fgColor theme="5" tint="-0.249977111117893"/>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C000"/>
        <bgColor indexed="64"/>
      </patternFill>
    </fill>
    <fill>
      <patternFill patternType="solid">
        <fgColor rgb="FFFFFFFF"/>
        <bgColor rgb="FFFFFFFF"/>
      </patternFill>
    </fill>
    <fill>
      <patternFill patternType="solid">
        <fgColor theme="0"/>
        <bgColor rgb="FFFFFF00"/>
      </patternFill>
    </fill>
    <fill>
      <patternFill patternType="solid">
        <fgColor rgb="FF92D050"/>
        <bgColor indexed="64"/>
      </patternFill>
    </fill>
  </fills>
  <borders count="33">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diagonal/>
    </border>
    <border>
      <left style="medium">
        <color indexed="64"/>
      </left>
      <right/>
      <top/>
      <bottom/>
      <diagonal/>
    </border>
    <border>
      <left/>
      <right style="thin">
        <color rgb="FF000000"/>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41" fontId="2" fillId="0" borderId="0" applyFont="0" applyFill="0" applyBorder="0" applyAlignment="0" applyProtection="0"/>
  </cellStyleXfs>
  <cellXfs count="124">
    <xf numFmtId="0" fontId="0" fillId="0" borderId="0" xfId="0"/>
    <xf numFmtId="0" fontId="3"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7" fillId="3" borderId="4" xfId="0" applyFont="1" applyFill="1" applyBorder="1" applyAlignment="1">
      <alignment vertical="center" wrapText="1"/>
    </xf>
    <xf numFmtId="164" fontId="8" fillId="5" borderId="0" xfId="0" applyNumberFormat="1" applyFont="1" applyFill="1" applyAlignment="1">
      <alignment vertical="center" wrapText="1"/>
    </xf>
    <xf numFmtId="164" fontId="8" fillId="4" borderId="0" xfId="0" applyNumberFormat="1" applyFont="1" applyFill="1" applyAlignment="1">
      <alignment vertical="center" wrapText="1"/>
    </xf>
    <xf numFmtId="0" fontId="7" fillId="3" borderId="7" xfId="0" applyFont="1" applyFill="1" applyBorder="1" applyAlignment="1">
      <alignment horizontal="center" vertical="center" wrapText="1"/>
    </xf>
    <xf numFmtId="0" fontId="7" fillId="0" borderId="4" xfId="0" applyFont="1" applyBorder="1" applyAlignment="1">
      <alignment vertical="center" wrapText="1"/>
    </xf>
    <xf numFmtId="0" fontId="9" fillId="0" borderId="6" xfId="0" applyFont="1" applyBorder="1" applyAlignment="1">
      <alignment horizontal="center" vertical="center"/>
    </xf>
    <xf numFmtId="0" fontId="7" fillId="0" borderId="4" xfId="0" applyFont="1" applyBorder="1" applyAlignment="1">
      <alignment horizontal="center" vertical="center" wrapText="1"/>
    </xf>
    <xf numFmtId="0" fontId="7" fillId="0" borderId="7" xfId="0" applyFont="1" applyBorder="1" applyAlignment="1">
      <alignment horizontal="center" vertical="center" wrapText="1"/>
    </xf>
    <xf numFmtId="166" fontId="4" fillId="7" borderId="2" xfId="0" applyNumberFormat="1" applyFont="1" applyFill="1" applyBorder="1" applyAlignment="1">
      <alignment horizontal="center" vertical="center" wrapText="1"/>
    </xf>
    <xf numFmtId="164" fontId="8" fillId="7" borderId="6" xfId="0" applyNumberFormat="1" applyFont="1" applyFill="1" applyBorder="1" applyAlignment="1">
      <alignment vertical="center" wrapText="1"/>
    </xf>
    <xf numFmtId="164" fontId="8" fillId="8" borderId="4" xfId="0" applyNumberFormat="1" applyFont="1" applyFill="1" applyBorder="1" applyAlignment="1">
      <alignment vertical="center" wrapText="1"/>
    </xf>
    <xf numFmtId="164" fontId="8" fillId="8" borderId="6" xfId="0" applyNumberFormat="1" applyFont="1" applyFill="1" applyBorder="1" applyAlignment="1">
      <alignment vertical="center" wrapText="1"/>
    </xf>
    <xf numFmtId="0" fontId="0" fillId="0" borderId="9" xfId="0" applyBorder="1" applyAlignment="1">
      <alignment horizontal="center"/>
    </xf>
    <xf numFmtId="0" fontId="0" fillId="0" borderId="9" xfId="0" applyBorder="1" applyAlignment="1">
      <alignment wrapText="1"/>
    </xf>
    <xf numFmtId="164" fontId="8" fillId="7" borderId="10" xfId="0" applyNumberFormat="1" applyFont="1" applyFill="1" applyBorder="1" applyAlignment="1">
      <alignment vertical="center" wrapText="1"/>
    </xf>
    <xf numFmtId="0" fontId="7" fillId="3" borderId="11" xfId="0" applyFont="1" applyFill="1" applyBorder="1" applyAlignment="1">
      <alignment vertical="center" wrapText="1"/>
    </xf>
    <xf numFmtId="0" fontId="7" fillId="3" borderId="8"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9" xfId="0" applyFont="1" applyBorder="1" applyAlignment="1">
      <alignment horizontal="center" vertical="center" wrapText="1"/>
    </xf>
    <xf numFmtId="0" fontId="7" fillId="4" borderId="0" xfId="0" applyFont="1" applyFill="1" applyAlignment="1">
      <alignment horizontal="center" vertical="center" wrapText="1"/>
    </xf>
    <xf numFmtId="0" fontId="12" fillId="4" borderId="0" xfId="0" applyFont="1" applyFill="1" applyAlignment="1">
      <alignment wrapText="1"/>
    </xf>
    <xf numFmtId="0" fontId="0" fillId="4" borderId="0" xfId="0" applyFill="1" applyAlignment="1">
      <alignment wrapText="1"/>
    </xf>
    <xf numFmtId="0" fontId="0" fillId="4" borderId="0" xfId="0" applyFill="1"/>
    <xf numFmtId="0" fontId="0" fillId="4" borderId="0" xfId="0" applyFill="1" applyAlignment="1">
      <alignment horizontal="center"/>
    </xf>
    <xf numFmtId="9" fontId="0" fillId="4" borderId="0" xfId="0" applyNumberFormat="1" applyFill="1"/>
    <xf numFmtId="164" fontId="8" fillId="4" borderId="9" xfId="0" applyNumberFormat="1" applyFont="1" applyFill="1" applyBorder="1" applyAlignment="1">
      <alignment vertical="center" wrapText="1"/>
    </xf>
    <xf numFmtId="164" fontId="8" fillId="9" borderId="13" xfId="0" applyNumberFormat="1" applyFont="1" applyFill="1" applyBorder="1" applyAlignment="1">
      <alignment vertical="center" wrapText="1"/>
    </xf>
    <xf numFmtId="0" fontId="13" fillId="4" borderId="4" xfId="0" applyFont="1" applyFill="1" applyBorder="1" applyAlignment="1">
      <alignment horizontal="center" vertical="center" wrapText="1"/>
    </xf>
    <xf numFmtId="0" fontId="13" fillId="4" borderId="11" xfId="0" applyFont="1" applyFill="1" applyBorder="1" applyAlignment="1">
      <alignment horizontal="center" vertical="center" wrapText="1"/>
    </xf>
    <xf numFmtId="167" fontId="0" fillId="5" borderId="9" xfId="0" applyNumberFormat="1" applyFill="1" applyBorder="1" applyAlignment="1">
      <alignment horizontal="center" vertical="center"/>
    </xf>
    <xf numFmtId="168" fontId="0" fillId="5" borderId="9" xfId="0" applyNumberFormat="1" applyFill="1" applyBorder="1" applyAlignment="1">
      <alignment horizontal="center" vertical="center"/>
    </xf>
    <xf numFmtId="41" fontId="0" fillId="6" borderId="0" xfId="1" applyFont="1" applyFill="1" applyBorder="1" applyAlignment="1">
      <alignment vertical="center"/>
    </xf>
    <xf numFmtId="41" fontId="0" fillId="6" borderId="0" xfId="1" applyFont="1" applyFill="1" applyBorder="1" applyAlignment="1">
      <alignment vertical="center" wrapText="1"/>
    </xf>
    <xf numFmtId="164" fontId="8" fillId="10" borderId="9" xfId="0" applyNumberFormat="1" applyFont="1" applyFill="1" applyBorder="1" applyAlignment="1">
      <alignment vertical="center" wrapText="1"/>
    </xf>
    <xf numFmtId="164" fontId="0" fillId="10" borderId="9" xfId="0" applyNumberFormat="1" applyFill="1" applyBorder="1"/>
    <xf numFmtId="0" fontId="7" fillId="11" borderId="5" xfId="0" applyFont="1" applyFill="1" applyBorder="1" applyAlignment="1">
      <alignment horizontal="center" vertical="center" wrapText="1"/>
    </xf>
    <xf numFmtId="0" fontId="7" fillId="11" borderId="3" xfId="0" applyFont="1" applyFill="1" applyBorder="1" applyAlignment="1">
      <alignment horizontal="center" vertical="center" wrapText="1"/>
    </xf>
    <xf numFmtId="0" fontId="0" fillId="0" borderId="9" xfId="0" applyBorder="1" applyAlignment="1">
      <alignment horizontal="center" vertical="center"/>
    </xf>
    <xf numFmtId="0" fontId="11" fillId="0" borderId="12" xfId="0" applyFont="1" applyBorder="1" applyAlignment="1">
      <alignment horizontal="center" vertical="center" wrapText="1"/>
    </xf>
    <xf numFmtId="0" fontId="14" fillId="0" borderId="11" xfId="0" applyFont="1" applyBorder="1" applyAlignment="1">
      <alignment horizontal="center" vertical="center" wrapText="1"/>
    </xf>
    <xf numFmtId="0" fontId="7" fillId="3" borderId="4"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0" fillId="4" borderId="0" xfId="0" applyFill="1" applyAlignment="1">
      <alignment horizontal="center" vertical="center"/>
    </xf>
    <xf numFmtId="0" fontId="7" fillId="0" borderId="9" xfId="0" applyFont="1" applyBorder="1" applyAlignment="1">
      <alignment horizontal="center" vertical="center" wrapText="1"/>
    </xf>
    <xf numFmtId="0" fontId="4" fillId="9" borderId="2" xfId="0" applyFont="1" applyFill="1" applyBorder="1" applyAlignment="1">
      <alignment horizontal="center" vertical="center" wrapText="1"/>
    </xf>
    <xf numFmtId="166" fontId="4" fillId="8" borderId="2" xfId="0" applyNumberFormat="1" applyFont="1" applyFill="1" applyBorder="1" applyAlignment="1">
      <alignment horizontal="center" vertical="center" wrapText="1"/>
    </xf>
    <xf numFmtId="9" fontId="0" fillId="5" borderId="9" xfId="0" applyNumberFormat="1" applyFill="1" applyBorder="1" applyAlignment="1">
      <alignment horizontal="center" vertical="center"/>
    </xf>
    <xf numFmtId="41" fontId="0" fillId="6" borderId="0" xfId="1" applyFont="1" applyFill="1" applyBorder="1" applyAlignment="1">
      <alignment horizontal="center" vertical="center"/>
    </xf>
    <xf numFmtId="9" fontId="0" fillId="4" borderId="0" xfId="0" applyNumberFormat="1" applyFill="1" applyAlignment="1">
      <alignment horizontal="center" vertical="center"/>
    </xf>
    <xf numFmtId="41" fontId="0" fillId="6" borderId="0" xfId="1" applyFont="1" applyFill="1" applyAlignment="1">
      <alignment horizontal="center" vertical="center"/>
    </xf>
    <xf numFmtId="9" fontId="0" fillId="0" borderId="9" xfId="1" applyNumberFormat="1" applyFont="1" applyBorder="1" applyAlignment="1">
      <alignment horizontal="center" vertical="center"/>
    </xf>
    <xf numFmtId="9" fontId="0" fillId="4" borderId="0" xfId="1" applyNumberFormat="1" applyFont="1" applyFill="1" applyBorder="1" applyAlignment="1">
      <alignment horizontal="center" vertical="center"/>
    </xf>
    <xf numFmtId="41" fontId="0" fillId="4" borderId="0" xfId="1" applyFont="1" applyFill="1" applyBorder="1" applyAlignment="1">
      <alignment horizontal="center" vertical="center"/>
    </xf>
    <xf numFmtId="2" fontId="0" fillId="6" borderId="0" xfId="1" applyNumberFormat="1" applyFont="1" applyFill="1" applyAlignment="1">
      <alignment horizontal="center" vertical="center" wrapText="1"/>
    </xf>
    <xf numFmtId="2" fontId="0" fillId="0" borderId="9" xfId="1" applyNumberFormat="1" applyFont="1" applyBorder="1" applyAlignment="1">
      <alignment horizontal="center" vertical="center"/>
    </xf>
    <xf numFmtId="2" fontId="0" fillId="4" borderId="0" xfId="1" applyNumberFormat="1" applyFont="1" applyFill="1" applyBorder="1" applyAlignment="1">
      <alignment horizontal="center" vertical="center"/>
    </xf>
    <xf numFmtId="9" fontId="0" fillId="6" borderId="0" xfId="1" applyNumberFormat="1" applyFont="1" applyFill="1" applyAlignment="1">
      <alignment horizontal="center" vertical="center" wrapText="1"/>
    </xf>
    <xf numFmtId="0" fontId="7" fillId="11" borderId="9" xfId="0" applyFont="1" applyFill="1" applyBorder="1" applyAlignment="1">
      <alignment horizontal="center" vertical="center" wrapText="1"/>
    </xf>
    <xf numFmtId="164" fontId="8" fillId="7" borderId="9" xfId="0" applyNumberFormat="1" applyFont="1" applyFill="1" applyBorder="1" applyAlignment="1">
      <alignment vertical="center" wrapText="1"/>
    </xf>
    <xf numFmtId="164" fontId="8" fillId="9" borderId="9" xfId="0" applyNumberFormat="1" applyFont="1" applyFill="1" applyBorder="1" applyAlignment="1">
      <alignment vertical="center" wrapText="1"/>
    </xf>
    <xf numFmtId="164" fontId="8" fillId="8" borderId="9" xfId="0" applyNumberFormat="1" applyFont="1" applyFill="1" applyBorder="1" applyAlignment="1">
      <alignment vertical="center" wrapText="1"/>
    </xf>
    <xf numFmtId="0" fontId="7" fillId="0" borderId="12" xfId="0" applyFont="1" applyBorder="1" applyAlignment="1">
      <alignment vertical="center" wrapText="1"/>
    </xf>
    <xf numFmtId="0" fontId="7" fillId="3" borderId="12" xfId="0" applyFont="1" applyFill="1" applyBorder="1" applyAlignment="1">
      <alignment horizontal="center" vertical="center" wrapText="1"/>
    </xf>
    <xf numFmtId="0" fontId="0" fillId="0" borderId="12" xfId="0" applyBorder="1" applyAlignment="1">
      <alignment horizontal="center" vertical="center"/>
    </xf>
    <xf numFmtId="164" fontId="8" fillId="8" borderId="14" xfId="0" applyNumberFormat="1" applyFont="1" applyFill="1" applyBorder="1" applyAlignment="1">
      <alignment vertical="center" wrapText="1"/>
    </xf>
    <xf numFmtId="164" fontId="8" fillId="4" borderId="12" xfId="0" applyNumberFormat="1" applyFont="1" applyFill="1" applyBorder="1" applyAlignment="1">
      <alignment vertical="center" wrapText="1"/>
    </xf>
    <xf numFmtId="9" fontId="0" fillId="0" borderId="12" xfId="1" applyNumberFormat="1" applyFont="1" applyBorder="1" applyAlignment="1">
      <alignment horizontal="center" vertical="center"/>
    </xf>
    <xf numFmtId="2" fontId="0" fillId="0" borderId="12" xfId="1" applyNumberFormat="1" applyFont="1" applyBorder="1" applyAlignment="1">
      <alignment horizontal="center" vertical="center"/>
    </xf>
    <xf numFmtId="9" fontId="0" fillId="5" borderId="12" xfId="0" applyNumberFormat="1" applyFill="1" applyBorder="1" applyAlignment="1">
      <alignment horizontal="center" vertical="center"/>
    </xf>
    <xf numFmtId="168" fontId="0" fillId="5" borderId="12" xfId="0" applyNumberFormat="1" applyFill="1" applyBorder="1" applyAlignment="1">
      <alignment horizontal="center" vertical="center"/>
    </xf>
    <xf numFmtId="164" fontId="8" fillId="10" borderId="12" xfId="0" applyNumberFormat="1" applyFont="1" applyFill="1" applyBorder="1" applyAlignment="1">
      <alignment vertical="center" wrapText="1"/>
    </xf>
    <xf numFmtId="0" fontId="7" fillId="12" borderId="9" xfId="0" applyFont="1" applyFill="1" applyBorder="1" applyAlignment="1">
      <alignment vertical="center" wrapText="1"/>
    </xf>
    <xf numFmtId="0" fontId="13" fillId="12" borderId="9" xfId="0" applyFont="1" applyFill="1" applyBorder="1" applyAlignment="1">
      <alignment vertical="center" wrapText="1"/>
    </xf>
    <xf numFmtId="0" fontId="13" fillId="13" borderId="9" xfId="0" applyFont="1" applyFill="1" applyBorder="1" applyAlignment="1">
      <alignment horizontal="center" vertical="center" wrapText="1"/>
    </xf>
    <xf numFmtId="0" fontId="1" fillId="4" borderId="0" xfId="0" applyFont="1" applyFill="1" applyAlignment="1">
      <alignment wrapText="1"/>
    </xf>
    <xf numFmtId="164" fontId="0" fillId="4" borderId="0" xfId="0" applyNumberFormat="1" applyFill="1"/>
    <xf numFmtId="0" fontId="0" fillId="4" borderId="16" xfId="0" applyFill="1" applyBorder="1" applyAlignment="1">
      <alignment horizontal="center" vertical="center"/>
    </xf>
    <xf numFmtId="164" fontId="8" fillId="9" borderId="4" xfId="0" applyNumberFormat="1" applyFont="1" applyFill="1" applyBorder="1" applyAlignment="1">
      <alignment vertical="center" wrapText="1"/>
    </xf>
    <xf numFmtId="164" fontId="8" fillId="9" borderId="6" xfId="0" applyNumberFormat="1" applyFont="1" applyFill="1" applyBorder="1" applyAlignment="1">
      <alignment vertical="center" wrapText="1"/>
    </xf>
    <xf numFmtId="164" fontId="8" fillId="9" borderId="14" xfId="0" applyNumberFormat="1" applyFont="1" applyFill="1" applyBorder="1" applyAlignment="1">
      <alignment vertical="center" wrapText="1"/>
    </xf>
    <xf numFmtId="164" fontId="8" fillId="7" borderId="14" xfId="0" applyNumberFormat="1" applyFont="1" applyFill="1" applyBorder="1" applyAlignment="1">
      <alignment vertical="center" wrapText="1"/>
    </xf>
    <xf numFmtId="167" fontId="0" fillId="4" borderId="0" xfId="0" applyNumberFormat="1" applyFill="1" applyAlignment="1">
      <alignment horizontal="center"/>
    </xf>
    <xf numFmtId="167" fontId="0" fillId="4" borderId="0" xfId="0" applyNumberFormat="1" applyFill="1"/>
    <xf numFmtId="164" fontId="0" fillId="0" borderId="0" xfId="0" applyNumberFormat="1"/>
    <xf numFmtId="164" fontId="8" fillId="14" borderId="15" xfId="0" applyNumberFormat="1" applyFont="1" applyFill="1" applyBorder="1" applyAlignment="1">
      <alignment vertical="center" wrapText="1"/>
    </xf>
    <xf numFmtId="0" fontId="0" fillId="4" borderId="9" xfId="0" applyFill="1" applyBorder="1" applyAlignment="1">
      <alignment horizontal="center" vertical="center"/>
    </xf>
    <xf numFmtId="0" fontId="0" fillId="0" borderId="9" xfId="0" applyBorder="1"/>
    <xf numFmtId="0" fontId="7" fillId="0" borderId="9" xfId="0" quotePrefix="1" applyFont="1" applyBorder="1" applyAlignment="1">
      <alignment horizontal="center" vertical="center" wrapText="1"/>
    </xf>
    <xf numFmtId="0" fontId="0" fillId="4" borderId="9" xfId="0" applyFill="1" applyBorder="1" applyAlignment="1">
      <alignment horizontal="center"/>
    </xf>
    <xf numFmtId="164" fontId="8" fillId="9" borderId="10" xfId="0" applyNumberFormat="1" applyFont="1" applyFill="1" applyBorder="1" applyAlignment="1">
      <alignment vertical="center" wrapText="1"/>
    </xf>
    <xf numFmtId="164" fontId="8" fillId="8" borderId="10" xfId="0" applyNumberFormat="1" applyFont="1" applyFill="1" applyBorder="1" applyAlignment="1">
      <alignment vertical="center" wrapText="1"/>
    </xf>
    <xf numFmtId="9" fontId="0" fillId="4" borderId="9" xfId="1" applyNumberFormat="1" applyFont="1" applyFill="1" applyBorder="1" applyAlignment="1">
      <alignment horizontal="center" vertical="center"/>
    </xf>
    <xf numFmtId="2" fontId="0" fillId="4" borderId="9" xfId="1" applyNumberFormat="1" applyFont="1" applyFill="1" applyBorder="1" applyAlignment="1">
      <alignment horizontal="center" vertical="center"/>
    </xf>
    <xf numFmtId="0" fontId="0" fillId="0" borderId="9" xfId="0" applyBorder="1" applyAlignment="1">
      <alignment horizontal="left" vertical="center" wrapText="1"/>
    </xf>
    <xf numFmtId="0" fontId="14" fillId="0" borderId="4" xfId="0" applyFont="1" applyBorder="1" applyAlignment="1">
      <alignment horizontal="center" vertical="center" wrapText="1"/>
    </xf>
    <xf numFmtId="0" fontId="9" fillId="0" borderId="9" xfId="0" applyFont="1" applyBorder="1" applyAlignment="1">
      <alignment horizontal="center" vertical="center" wrapText="1"/>
    </xf>
    <xf numFmtId="0" fontId="9" fillId="0" borderId="9" xfId="0" applyFont="1" applyBorder="1" applyAlignment="1">
      <alignment horizontal="center" vertical="center"/>
    </xf>
    <xf numFmtId="0" fontId="7" fillId="0" borderId="31" xfId="0" applyFont="1" applyBorder="1" applyAlignment="1">
      <alignment vertical="center" wrapText="1"/>
    </xf>
    <xf numFmtId="164" fontId="8" fillId="7" borderId="32" xfId="0" applyNumberFormat="1" applyFont="1" applyFill="1" applyBorder="1" applyAlignment="1">
      <alignment vertical="center" wrapText="1"/>
    </xf>
    <xf numFmtId="0" fontId="5" fillId="2" borderId="11" xfId="0" applyFont="1" applyFill="1" applyBorder="1" applyAlignment="1">
      <alignment horizontal="center" vertical="center" wrapText="1"/>
    </xf>
    <xf numFmtId="165" fontId="6" fillId="2" borderId="11" xfId="0" applyNumberFormat="1" applyFont="1" applyFill="1" applyBorder="1" applyAlignment="1">
      <alignment horizontal="center" vertical="center" wrapText="1"/>
    </xf>
    <xf numFmtId="0" fontId="9" fillId="0" borderId="7" xfId="0" applyFont="1" applyBorder="1" applyAlignment="1">
      <alignment horizontal="center" vertical="center"/>
    </xf>
    <xf numFmtId="0" fontId="16" fillId="11" borderId="2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0" xfId="0" applyFont="1" applyFill="1" applyBorder="1" applyAlignment="1">
      <alignment horizontal="center" vertical="center" wrapText="1"/>
    </xf>
    <xf numFmtId="0" fontId="16" fillId="11" borderId="25" xfId="0" applyFont="1" applyFill="1" applyBorder="1" applyAlignment="1">
      <alignment horizontal="center" vertical="center" wrapText="1"/>
    </xf>
    <xf numFmtId="0" fontId="16" fillId="11" borderId="26" xfId="0" applyFont="1" applyFill="1" applyBorder="1" applyAlignment="1">
      <alignment horizontal="center" vertical="center" wrapText="1"/>
    </xf>
    <xf numFmtId="0" fontId="16" fillId="11" borderId="27" xfId="0" applyFont="1" applyFill="1" applyBorder="1" applyAlignment="1">
      <alignment horizontal="center" vertical="center" wrapText="1"/>
    </xf>
    <xf numFmtId="0" fontId="16" fillId="11" borderId="28" xfId="0" applyFont="1" applyFill="1"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0" xfId="0"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15" fillId="0" borderId="0" xfId="0" applyFont="1" applyAlignment="1">
      <alignment horizontal="center"/>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16"/>
  <sheetViews>
    <sheetView tabSelected="1" topLeftCell="E1" zoomScale="81" workbookViewId="0">
      <pane ySplit="1" topLeftCell="C46" activePane="bottomLeft" state="frozen"/>
      <selection pane="bottomLeft" activeCell="S54" sqref="S54"/>
    </sheetView>
  </sheetViews>
  <sheetFormatPr defaultColWidth="11.42578125" defaultRowHeight="15" customHeight="1"/>
  <cols>
    <col min="1" max="1" width="11.42578125" style="26"/>
    <col min="2" max="2" width="17.85546875" style="24" customWidth="1"/>
    <col min="3" max="3" width="50" style="25" customWidth="1"/>
    <col min="4" max="6" width="11.42578125" style="27" customWidth="1"/>
    <col min="7" max="8" width="11.42578125" style="26" customWidth="1"/>
    <col min="9" max="9" width="13.7109375" style="26" bestFit="1" customWidth="1"/>
    <col min="10" max="10" width="11.42578125" style="26" customWidth="1"/>
    <col min="11" max="13" width="11.42578125" style="57" customWidth="1"/>
    <col min="14" max="14" width="11.42578125" style="60" customWidth="1"/>
    <col min="15" max="15" width="11.42578125" style="56" customWidth="1"/>
    <col min="16" max="16" width="11.42578125" style="47" customWidth="1"/>
    <col min="17" max="17" width="23.42578125" style="26" customWidth="1"/>
    <col min="18" max="18" width="21.85546875" style="26" customWidth="1"/>
    <col min="19" max="19" width="23.85546875" style="26" customWidth="1"/>
    <col min="20" max="16384" width="11.42578125" style="26"/>
  </cols>
  <sheetData>
    <row r="1" spans="1:18" customFormat="1" ht="62.25">
      <c r="A1" s="1" t="s">
        <v>0</v>
      </c>
      <c r="B1" s="20" t="s">
        <v>1</v>
      </c>
      <c r="C1" s="2" t="s">
        <v>2</v>
      </c>
      <c r="D1" s="104" t="s">
        <v>3</v>
      </c>
      <c r="E1" s="105" t="s">
        <v>4</v>
      </c>
      <c r="F1" s="105" t="s">
        <v>5</v>
      </c>
      <c r="G1" s="11" t="s">
        <v>6</v>
      </c>
      <c r="H1" s="49" t="s">
        <v>7</v>
      </c>
      <c r="I1" s="50" t="s">
        <v>8</v>
      </c>
      <c r="J1" s="4" t="s">
        <v>9</v>
      </c>
      <c r="K1" s="54" t="s">
        <v>10</v>
      </c>
      <c r="L1" s="54" t="s">
        <v>11</v>
      </c>
      <c r="M1" s="54" t="s">
        <v>12</v>
      </c>
      <c r="N1" s="58" t="s">
        <v>13</v>
      </c>
      <c r="O1" s="61" t="s">
        <v>14</v>
      </c>
      <c r="P1" s="52" t="s">
        <v>15</v>
      </c>
      <c r="Q1" s="36" t="s">
        <v>16</v>
      </c>
      <c r="R1" s="35" t="s">
        <v>17</v>
      </c>
    </row>
    <row r="2" spans="1:18" customFormat="1" ht="108.75" customHeight="1">
      <c r="A2" s="40">
        <v>1</v>
      </c>
      <c r="B2" s="21" t="s">
        <v>18</v>
      </c>
      <c r="C2" s="102" t="s">
        <v>19</v>
      </c>
      <c r="D2" s="100" t="s">
        <v>20</v>
      </c>
      <c r="E2" s="101">
        <v>1</v>
      </c>
      <c r="F2" s="101">
        <v>4</v>
      </c>
      <c r="G2" s="103">
        <v>5500000</v>
      </c>
      <c r="H2" s="82">
        <v>5500000</v>
      </c>
      <c r="I2" s="13">
        <v>5500000</v>
      </c>
      <c r="J2" s="29">
        <f t="shared" ref="J2:J50" si="0">MIN(G2,I2,H2)</f>
        <v>5500000</v>
      </c>
      <c r="K2" s="55">
        <f t="shared" ref="K2:K9" si="1">+(G2/$J2)-1</f>
        <v>0</v>
      </c>
      <c r="L2" s="55">
        <f>+(I2/$J$2)-1</f>
        <v>0</v>
      </c>
      <c r="M2" s="55">
        <f>+(H2/$J$2)-1</f>
        <v>0</v>
      </c>
      <c r="N2" s="59">
        <f>STDEV(G2:I2)</f>
        <v>0</v>
      </c>
      <c r="O2" s="55">
        <f>(N2/Q2)</f>
        <v>0</v>
      </c>
      <c r="P2" s="51">
        <f t="shared" ref="P2:P11" si="2">AVERAGE(K2:M2)</f>
        <v>0</v>
      </c>
      <c r="Q2" s="33">
        <f>AVERAGE(G2:I2)</f>
        <v>5500000</v>
      </c>
      <c r="R2" s="37">
        <f>AVERAGE(G2:I2)*F2*E2</f>
        <v>22000000</v>
      </c>
    </row>
    <row r="3" spans="1:18" customFormat="1" ht="102.75" customHeight="1" thickBot="1">
      <c r="A3" s="39">
        <v>2</v>
      </c>
      <c r="B3" s="21" t="s">
        <v>21</v>
      </c>
      <c r="C3" s="102" t="s">
        <v>22</v>
      </c>
      <c r="D3" s="100" t="s">
        <v>20</v>
      </c>
      <c r="E3" s="101">
        <v>1</v>
      </c>
      <c r="F3" s="101">
        <v>4</v>
      </c>
      <c r="G3" s="17">
        <v>3500000</v>
      </c>
      <c r="H3" s="83">
        <v>3500000</v>
      </c>
      <c r="I3" s="14">
        <v>3500000</v>
      </c>
      <c r="J3" s="29">
        <f t="shared" si="0"/>
        <v>3500000</v>
      </c>
      <c r="K3" s="55">
        <f t="shared" si="1"/>
        <v>0</v>
      </c>
      <c r="L3" s="55">
        <f t="shared" ref="L3:L9" si="3">+(I3/$J3)-1</f>
        <v>0</v>
      </c>
      <c r="M3" s="55">
        <f t="shared" ref="M3:M9" si="4">+(H3/$J3)-1</f>
        <v>0</v>
      </c>
      <c r="N3" s="59">
        <f t="shared" ref="N3:N50" si="5">STDEV(G3:I3)</f>
        <v>0</v>
      </c>
      <c r="O3" s="55">
        <f>(N3/Q3)</f>
        <v>0</v>
      </c>
      <c r="P3" s="51">
        <f t="shared" si="2"/>
        <v>0</v>
      </c>
      <c r="Q3" s="34">
        <f t="shared" ref="Q3:Q40" si="6">AVERAGE(G3:I3)</f>
        <v>3500000</v>
      </c>
      <c r="R3" s="37">
        <f>AVERAGE(G3:I3)*F3*E3</f>
        <v>14000000</v>
      </c>
    </row>
    <row r="4" spans="1:18" customFormat="1" ht="87.75" customHeight="1">
      <c r="A4" s="39">
        <v>3</v>
      </c>
      <c r="B4" s="21" t="s">
        <v>23</v>
      </c>
      <c r="C4" s="102" t="s">
        <v>24</v>
      </c>
      <c r="D4" s="100" t="s">
        <v>25</v>
      </c>
      <c r="E4" s="101">
        <v>1</v>
      </c>
      <c r="F4" s="101">
        <v>12</v>
      </c>
      <c r="G4" s="17">
        <v>400000</v>
      </c>
      <c r="H4" s="83">
        <v>400000</v>
      </c>
      <c r="I4" s="14">
        <v>600000</v>
      </c>
      <c r="J4" s="29">
        <f t="shared" si="0"/>
        <v>400000</v>
      </c>
      <c r="K4" s="55">
        <f t="shared" si="1"/>
        <v>0</v>
      </c>
      <c r="L4" s="55">
        <f t="shared" si="3"/>
        <v>0.5</v>
      </c>
      <c r="M4" s="55">
        <f t="shared" si="4"/>
        <v>0</v>
      </c>
      <c r="N4" s="59">
        <f>STDEV(G4:I4)</f>
        <v>115470.05383792506</v>
      </c>
      <c r="O4" s="55">
        <f>(N4/Q4)</f>
        <v>0.24743582965269656</v>
      </c>
      <c r="P4" s="51">
        <f t="shared" si="2"/>
        <v>0.16666666666666666</v>
      </c>
      <c r="Q4" s="34">
        <f t="shared" si="6"/>
        <v>466666.66666666669</v>
      </c>
      <c r="R4" s="37">
        <f>AVERAGE(G4:I4)*F4*E4</f>
        <v>5600000</v>
      </c>
    </row>
    <row r="5" spans="1:18" customFormat="1" ht="96" customHeight="1">
      <c r="A5" s="40">
        <v>4</v>
      </c>
      <c r="B5" s="21" t="s">
        <v>23</v>
      </c>
      <c r="C5" s="102" t="s">
        <v>26</v>
      </c>
      <c r="D5" s="101" t="s">
        <v>25</v>
      </c>
      <c r="E5" s="101">
        <v>1</v>
      </c>
      <c r="F5" s="101">
        <v>8</v>
      </c>
      <c r="G5" s="17">
        <v>400000</v>
      </c>
      <c r="H5" s="83">
        <v>400000</v>
      </c>
      <c r="I5" s="14">
        <v>600000</v>
      </c>
      <c r="J5" s="29">
        <f t="shared" si="0"/>
        <v>400000</v>
      </c>
      <c r="K5" s="55">
        <f t="shared" si="1"/>
        <v>0</v>
      </c>
      <c r="L5" s="55">
        <f t="shared" si="3"/>
        <v>0.5</v>
      </c>
      <c r="M5" s="55">
        <f t="shared" si="4"/>
        <v>0</v>
      </c>
      <c r="N5" s="59">
        <f t="shared" si="5"/>
        <v>115470.05383792506</v>
      </c>
      <c r="O5" s="55">
        <f>(N5/Q5)</f>
        <v>0.24743582965269656</v>
      </c>
      <c r="P5" s="51">
        <f t="shared" si="2"/>
        <v>0.16666666666666666</v>
      </c>
      <c r="Q5" s="34">
        <f t="shared" si="6"/>
        <v>466666.66666666669</v>
      </c>
      <c r="R5" s="37">
        <f>AVERAGE(G5:I5)*F5*E5</f>
        <v>3733333.3333333335</v>
      </c>
    </row>
    <row r="6" spans="1:18" customFormat="1" ht="104.25" customHeight="1">
      <c r="A6" s="39">
        <v>5</v>
      </c>
      <c r="B6" s="21" t="s">
        <v>27</v>
      </c>
      <c r="C6" s="7" t="s">
        <v>28</v>
      </c>
      <c r="D6" s="106" t="s">
        <v>25</v>
      </c>
      <c r="E6" s="106">
        <v>1</v>
      </c>
      <c r="F6" s="106">
        <v>8</v>
      </c>
      <c r="G6" s="12">
        <v>400000</v>
      </c>
      <c r="H6" s="83">
        <v>400000</v>
      </c>
      <c r="I6" s="14">
        <v>600000</v>
      </c>
      <c r="J6" s="29">
        <f t="shared" si="0"/>
        <v>400000</v>
      </c>
      <c r="K6" s="55">
        <f t="shared" si="1"/>
        <v>0</v>
      </c>
      <c r="L6" s="55">
        <f t="shared" si="3"/>
        <v>0.5</v>
      </c>
      <c r="M6" s="55">
        <f t="shared" si="4"/>
        <v>0</v>
      </c>
      <c r="N6" s="59">
        <f t="shared" si="5"/>
        <v>115470.05383792506</v>
      </c>
      <c r="O6" s="55">
        <f>(N6/Q6)</f>
        <v>0.24743582965269656</v>
      </c>
      <c r="P6" s="51">
        <f>AVERAGE(K6:M6)</f>
        <v>0.16666666666666666</v>
      </c>
      <c r="Q6" s="34">
        <f t="shared" si="6"/>
        <v>466666.66666666669</v>
      </c>
      <c r="R6" s="37">
        <f>AVERAGE(G6:I6)*F6*E6</f>
        <v>3733333.3333333335</v>
      </c>
    </row>
    <row r="7" spans="1:18" customFormat="1" ht="78.75" customHeight="1">
      <c r="A7" s="39">
        <v>6</v>
      </c>
      <c r="B7" s="21" t="s">
        <v>29</v>
      </c>
      <c r="C7" s="7" t="s">
        <v>30</v>
      </c>
      <c r="D7" s="8" t="s">
        <v>31</v>
      </c>
      <c r="E7" s="8">
        <v>5</v>
      </c>
      <c r="F7" s="8">
        <v>1</v>
      </c>
      <c r="G7" s="12">
        <v>200000</v>
      </c>
      <c r="H7" s="83">
        <v>200000</v>
      </c>
      <c r="I7" s="14">
        <v>200000</v>
      </c>
      <c r="J7" s="29">
        <f t="shared" si="0"/>
        <v>200000</v>
      </c>
      <c r="K7" s="55">
        <f t="shared" si="1"/>
        <v>0</v>
      </c>
      <c r="L7" s="55">
        <f t="shared" si="3"/>
        <v>0</v>
      </c>
      <c r="M7" s="55">
        <f t="shared" si="4"/>
        <v>0</v>
      </c>
      <c r="N7" s="59">
        <f t="shared" si="5"/>
        <v>0</v>
      </c>
      <c r="O7" s="55">
        <f>(N7/Q7)</f>
        <v>0</v>
      </c>
      <c r="P7" s="51">
        <f t="shared" si="2"/>
        <v>0</v>
      </c>
      <c r="Q7" s="34">
        <f t="shared" si="6"/>
        <v>200000</v>
      </c>
      <c r="R7" s="37">
        <f>AVERAGE(G7:I7)*F7*E7</f>
        <v>1000000</v>
      </c>
    </row>
    <row r="8" spans="1:18" customFormat="1" ht="32.450000000000003" customHeight="1">
      <c r="A8" s="40">
        <v>7</v>
      </c>
      <c r="B8" s="21" t="s">
        <v>32</v>
      </c>
      <c r="C8" s="7" t="s">
        <v>33</v>
      </c>
      <c r="D8" s="9" t="s">
        <v>34</v>
      </c>
      <c r="E8" s="9">
        <v>1</v>
      </c>
      <c r="F8" s="10">
        <v>2</v>
      </c>
      <c r="G8" s="12">
        <v>1100000</v>
      </c>
      <c r="H8" s="83">
        <v>1100000</v>
      </c>
      <c r="I8" s="14">
        <v>1100000</v>
      </c>
      <c r="J8" s="29">
        <f t="shared" si="0"/>
        <v>1100000</v>
      </c>
      <c r="K8" s="55">
        <f t="shared" si="1"/>
        <v>0</v>
      </c>
      <c r="L8" s="55">
        <f t="shared" si="3"/>
        <v>0</v>
      </c>
      <c r="M8" s="55">
        <f t="shared" si="4"/>
        <v>0</v>
      </c>
      <c r="N8" s="59">
        <f t="shared" si="5"/>
        <v>0</v>
      </c>
      <c r="O8" s="55">
        <f>(N8/Q8)</f>
        <v>0</v>
      </c>
      <c r="P8" s="51">
        <f t="shared" si="2"/>
        <v>0</v>
      </c>
      <c r="Q8" s="34">
        <f t="shared" si="6"/>
        <v>1100000</v>
      </c>
      <c r="R8" s="37">
        <f>AVERAGE(G8:I8)*F8*E8</f>
        <v>2200000</v>
      </c>
    </row>
    <row r="9" spans="1:18" customFormat="1" ht="32.450000000000003" customHeight="1">
      <c r="A9" s="39">
        <v>8</v>
      </c>
      <c r="B9" s="21" t="s">
        <v>35</v>
      </c>
      <c r="C9" s="7" t="s">
        <v>36</v>
      </c>
      <c r="D9" s="9" t="s">
        <v>31</v>
      </c>
      <c r="E9" s="9">
        <v>1</v>
      </c>
      <c r="F9" s="10">
        <v>1</v>
      </c>
      <c r="G9" s="12">
        <v>1100000</v>
      </c>
      <c r="H9" s="83">
        <v>1100000</v>
      </c>
      <c r="I9" s="14">
        <v>1100000</v>
      </c>
      <c r="J9" s="29">
        <f t="shared" si="0"/>
        <v>1100000</v>
      </c>
      <c r="K9" s="55">
        <f t="shared" si="1"/>
        <v>0</v>
      </c>
      <c r="L9" s="55">
        <f t="shared" si="3"/>
        <v>0</v>
      </c>
      <c r="M9" s="55">
        <f t="shared" si="4"/>
        <v>0</v>
      </c>
      <c r="N9" s="59">
        <f t="shared" si="5"/>
        <v>0</v>
      </c>
      <c r="O9" s="55">
        <f>(N9/Q9)</f>
        <v>0</v>
      </c>
      <c r="P9" s="51">
        <f t="shared" si="2"/>
        <v>0</v>
      </c>
      <c r="Q9" s="34">
        <f>HARMEAN(G9:I9)</f>
        <v>1100000</v>
      </c>
      <c r="R9" s="37">
        <f>HARMEAN(G9:I9)*F9*E9</f>
        <v>1100000</v>
      </c>
    </row>
    <row r="10" spans="1:18" customFormat="1" ht="49.5" customHeight="1">
      <c r="A10" s="39">
        <v>9</v>
      </c>
      <c r="B10" s="99" t="s">
        <v>37</v>
      </c>
      <c r="C10" s="3" t="s">
        <v>38</v>
      </c>
      <c r="D10" s="44" t="s">
        <v>31</v>
      </c>
      <c r="E10" s="31">
        <v>1</v>
      </c>
      <c r="F10" s="6">
        <v>1</v>
      </c>
      <c r="G10" s="12">
        <v>400000</v>
      </c>
      <c r="H10" s="83">
        <v>550000</v>
      </c>
      <c r="I10" s="14">
        <v>400000</v>
      </c>
      <c r="J10" s="29">
        <f t="shared" si="0"/>
        <v>400000</v>
      </c>
      <c r="K10" s="55">
        <f>+(G11/$J11)-1</f>
        <v>0</v>
      </c>
      <c r="L10" s="55">
        <f>+(I11/$J11)-1</f>
        <v>0.25</v>
      </c>
      <c r="M10" s="55">
        <f>+(H11/$J11)-1</f>
        <v>0.375</v>
      </c>
      <c r="N10" s="59">
        <f t="shared" si="5"/>
        <v>86602.540378443868</v>
      </c>
      <c r="O10" s="55">
        <f>(N10/Q10)</f>
        <v>0.19245008972987526</v>
      </c>
      <c r="P10" s="51">
        <f t="shared" si="2"/>
        <v>0.20833333333333334</v>
      </c>
      <c r="Q10" s="34">
        <f t="shared" si="6"/>
        <v>450000</v>
      </c>
      <c r="R10" s="38">
        <f>GEOMEAN(G10:I10)*E10*F10</f>
        <v>444796.01811386307</v>
      </c>
    </row>
    <row r="11" spans="1:18" customFormat="1" ht="32.450000000000003" customHeight="1">
      <c r="A11" s="40">
        <v>10</v>
      </c>
      <c r="B11" s="43" t="s">
        <v>39</v>
      </c>
      <c r="C11" s="18" t="s">
        <v>40</v>
      </c>
      <c r="D11" s="45" t="s">
        <v>31</v>
      </c>
      <c r="E11" s="32">
        <v>1</v>
      </c>
      <c r="F11" s="19">
        <v>3</v>
      </c>
      <c r="G11" s="12">
        <v>400000</v>
      </c>
      <c r="H11" s="83">
        <v>550000</v>
      </c>
      <c r="I11" s="14">
        <v>500000</v>
      </c>
      <c r="J11" s="29">
        <f t="shared" si="0"/>
        <v>400000</v>
      </c>
      <c r="K11" s="55">
        <f t="shared" ref="K11:K49" si="7">+(G11/$J11)-1</f>
        <v>0</v>
      </c>
      <c r="L11" s="55">
        <f t="shared" ref="L11:L49" si="8">+(I11/$J11)-1</f>
        <v>0.25</v>
      </c>
      <c r="M11" s="55">
        <f t="shared" ref="M11:M49" si="9">+(H11/$J11)-1</f>
        <v>0.375</v>
      </c>
      <c r="N11" s="59">
        <f t="shared" si="5"/>
        <v>76376.261582597203</v>
      </c>
      <c r="O11" s="55">
        <f>(N11/Q11)</f>
        <v>0.15801985155020112</v>
      </c>
      <c r="P11" s="51">
        <f t="shared" si="2"/>
        <v>0.20833333333333334</v>
      </c>
      <c r="Q11" s="34">
        <f t="shared" si="6"/>
        <v>483333.33333333331</v>
      </c>
      <c r="R11" s="38">
        <f>GEOMEAN(G11:I11)*E11*F11</f>
        <v>1437425.9571188351</v>
      </c>
    </row>
    <row r="12" spans="1:18" customFormat="1" ht="94.5">
      <c r="A12" s="39">
        <v>11</v>
      </c>
      <c r="B12" s="42" t="s">
        <v>41</v>
      </c>
      <c r="C12" s="66" t="s">
        <v>42</v>
      </c>
      <c r="D12" s="67" t="s">
        <v>25</v>
      </c>
      <c r="E12" s="68">
        <v>1</v>
      </c>
      <c r="F12" s="68">
        <v>10</v>
      </c>
      <c r="G12" s="85">
        <v>400000</v>
      </c>
      <c r="H12" s="84">
        <v>400000</v>
      </c>
      <c r="I12" s="69">
        <v>400000</v>
      </c>
      <c r="J12" s="70">
        <f t="shared" si="0"/>
        <v>400000</v>
      </c>
      <c r="K12" s="71">
        <f t="shared" si="7"/>
        <v>0</v>
      </c>
      <c r="L12" s="71">
        <f t="shared" si="8"/>
        <v>0</v>
      </c>
      <c r="M12" s="71">
        <f t="shared" si="9"/>
        <v>0</v>
      </c>
      <c r="N12" s="72">
        <f t="shared" si="5"/>
        <v>0</v>
      </c>
      <c r="O12" s="55">
        <f>(N12/Q12)</f>
        <v>0</v>
      </c>
      <c r="P12" s="73">
        <f t="shared" ref="P12:P28" si="10">AVERAGE(K12:M12)</f>
        <v>0</v>
      </c>
      <c r="Q12" s="74">
        <f t="shared" si="6"/>
        <v>400000</v>
      </c>
      <c r="R12" s="75">
        <f>AVERAGE(G12:I12)*E12*F12</f>
        <v>4000000</v>
      </c>
    </row>
    <row r="13" spans="1:18" customFormat="1">
      <c r="A13" s="110" t="s">
        <v>43</v>
      </c>
      <c r="B13" s="110"/>
      <c r="C13" s="110"/>
      <c r="D13" s="110"/>
      <c r="E13" s="110"/>
      <c r="F13" s="110"/>
      <c r="G13" s="110"/>
      <c r="H13" s="110"/>
      <c r="I13" s="110"/>
      <c r="J13" s="110"/>
      <c r="K13" s="110"/>
      <c r="L13" s="110"/>
      <c r="M13" s="110"/>
      <c r="N13" s="110"/>
      <c r="O13" s="110"/>
      <c r="P13" s="110"/>
      <c r="Q13" s="111"/>
      <c r="R13" s="75"/>
    </row>
    <row r="14" spans="1:18" customFormat="1" ht="259.5" customHeight="1">
      <c r="A14" s="62">
        <v>12</v>
      </c>
      <c r="B14" s="22" t="s">
        <v>44</v>
      </c>
      <c r="C14" s="76" t="s">
        <v>45</v>
      </c>
      <c r="D14" s="77" t="s">
        <v>46</v>
      </c>
      <c r="E14" s="78">
        <v>100</v>
      </c>
      <c r="F14" s="41"/>
      <c r="G14" s="63">
        <v>26500</v>
      </c>
      <c r="H14" s="64">
        <v>23800</v>
      </c>
      <c r="I14" s="65">
        <v>25000</v>
      </c>
      <c r="J14" s="70">
        <f t="shared" si="0"/>
        <v>23800</v>
      </c>
      <c r="K14" s="71">
        <f t="shared" ref="K14" si="11">+(G14/$J14)-1</f>
        <v>0.11344537815126055</v>
      </c>
      <c r="L14" s="71">
        <f t="shared" ref="L14" si="12">+(I14/$J14)-1</f>
        <v>5.0420168067226934E-2</v>
      </c>
      <c r="M14" s="71">
        <f t="shared" ref="M14" si="13">+(H14/$J14)-1</f>
        <v>0</v>
      </c>
      <c r="N14" s="72">
        <f t="shared" ref="N14" si="14">STDEV(G14:I14)</f>
        <v>1352.7749258468682</v>
      </c>
      <c r="O14" s="71">
        <f>(N14/Q14)</f>
        <v>5.3895415372385187E-2</v>
      </c>
      <c r="P14" s="73">
        <f t="shared" ref="P14" si="15">AVERAGE(K14:M14)</f>
        <v>5.4621848739495826E-2</v>
      </c>
      <c r="Q14" s="74">
        <f>AVERAGE(G14:I14)</f>
        <v>25100</v>
      </c>
      <c r="R14" s="37">
        <f>I14*E14</f>
        <v>2500000</v>
      </c>
    </row>
    <row r="15" spans="1:18" customFormat="1">
      <c r="A15" s="112" t="s">
        <v>47</v>
      </c>
      <c r="B15" s="112"/>
      <c r="C15" s="112"/>
      <c r="D15" s="112"/>
      <c r="E15" s="112"/>
      <c r="F15" s="112"/>
      <c r="G15" s="112"/>
      <c r="H15" s="112"/>
      <c r="I15" s="112"/>
      <c r="J15" s="112"/>
      <c r="K15" s="112"/>
      <c r="L15" s="112"/>
      <c r="M15" s="112"/>
      <c r="N15" s="112"/>
      <c r="O15" s="112"/>
      <c r="P15" s="112"/>
      <c r="Q15" s="113"/>
      <c r="R15" s="37"/>
    </row>
    <row r="16" spans="1:18" customFormat="1" ht="87">
      <c r="A16" s="39">
        <v>13</v>
      </c>
      <c r="B16" s="22" t="s">
        <v>48</v>
      </c>
      <c r="C16" s="16" t="s">
        <v>49</v>
      </c>
      <c r="D16" s="46" t="s">
        <v>46</v>
      </c>
      <c r="E16" s="41">
        <v>12</v>
      </c>
      <c r="F16" s="15"/>
      <c r="G16" s="17">
        <v>425000</v>
      </c>
      <c r="H16" s="30">
        <v>335000</v>
      </c>
      <c r="I16" s="14">
        <v>400000</v>
      </c>
      <c r="J16" s="29">
        <f t="shared" si="0"/>
        <v>335000</v>
      </c>
      <c r="K16" s="55">
        <f t="shared" si="7"/>
        <v>0.26865671641791056</v>
      </c>
      <c r="L16" s="55">
        <f t="shared" si="8"/>
        <v>0.19402985074626855</v>
      </c>
      <c r="M16" s="55">
        <f t="shared" si="9"/>
        <v>0</v>
      </c>
      <c r="N16" s="59">
        <f t="shared" si="5"/>
        <v>46457.866215887851</v>
      </c>
      <c r="O16" s="55">
        <f>(N16/Q16)</f>
        <v>0.1201496540066065</v>
      </c>
      <c r="P16" s="51">
        <f t="shared" si="10"/>
        <v>0.15422885572139303</v>
      </c>
      <c r="Q16" s="34">
        <f t="shared" si="6"/>
        <v>386666.66666666669</v>
      </c>
      <c r="R16" s="37">
        <f>GEOMEAN(G16:I16)*E16</f>
        <v>4616850.6112259505</v>
      </c>
    </row>
    <row r="17" spans="1:18" customFormat="1" ht="191.25" customHeight="1">
      <c r="A17" s="40">
        <v>14</v>
      </c>
      <c r="B17" s="22" t="s">
        <v>50</v>
      </c>
      <c r="C17" s="16" t="s">
        <v>51</v>
      </c>
      <c r="D17" s="48" t="s">
        <v>46</v>
      </c>
      <c r="E17" s="41">
        <v>12</v>
      </c>
      <c r="F17" s="15"/>
      <c r="G17" s="17">
        <v>295000</v>
      </c>
      <c r="H17" s="30">
        <v>262000</v>
      </c>
      <c r="I17" s="14">
        <v>285000</v>
      </c>
      <c r="J17" s="29">
        <f t="shared" si="0"/>
        <v>262000</v>
      </c>
      <c r="K17" s="55">
        <f t="shared" si="7"/>
        <v>0.12595419847328237</v>
      </c>
      <c r="L17" s="55">
        <f t="shared" si="8"/>
        <v>8.7786259541984712E-2</v>
      </c>
      <c r="M17" s="55">
        <f t="shared" si="9"/>
        <v>0</v>
      </c>
      <c r="N17" s="59">
        <f t="shared" si="5"/>
        <v>16921.386861996074</v>
      </c>
      <c r="O17" s="55">
        <f>(N17/Q17)</f>
        <v>6.0289976942978885E-2</v>
      </c>
      <c r="P17" s="51">
        <f t="shared" si="10"/>
        <v>7.1246819338422362E-2</v>
      </c>
      <c r="Q17" s="34">
        <f t="shared" si="6"/>
        <v>280666.66666666669</v>
      </c>
      <c r="R17" s="37">
        <f t="shared" ref="R12:R28" si="16">AVERAGE(G17:I17)*E17</f>
        <v>3368000</v>
      </c>
    </row>
    <row r="18" spans="1:18" customFormat="1" ht="288.75">
      <c r="A18" s="39">
        <v>15</v>
      </c>
      <c r="B18" s="22" t="s">
        <v>44</v>
      </c>
      <c r="C18" s="16" t="s">
        <v>45</v>
      </c>
      <c r="D18" s="48" t="s">
        <v>46</v>
      </c>
      <c r="E18" s="41">
        <v>180</v>
      </c>
      <c r="F18" s="15"/>
      <c r="G18" s="17">
        <v>26500</v>
      </c>
      <c r="H18" s="30">
        <v>23800</v>
      </c>
      <c r="I18" s="14">
        <v>25000</v>
      </c>
      <c r="J18" s="29">
        <f t="shared" si="0"/>
        <v>23800</v>
      </c>
      <c r="K18" s="55">
        <f t="shared" si="7"/>
        <v>0.11344537815126055</v>
      </c>
      <c r="L18" s="55">
        <f t="shared" si="8"/>
        <v>5.0420168067226934E-2</v>
      </c>
      <c r="M18" s="55">
        <f t="shared" si="9"/>
        <v>0</v>
      </c>
      <c r="N18" s="59">
        <f t="shared" si="5"/>
        <v>1352.7749258468682</v>
      </c>
      <c r="O18" s="55">
        <f>(N18/Q18)</f>
        <v>5.3947492706409035E-2</v>
      </c>
      <c r="P18" s="51">
        <f t="shared" si="10"/>
        <v>5.4621848739495826E-2</v>
      </c>
      <c r="Q18" s="34">
        <f>GEOMEAN(G18:I18)</f>
        <v>25075.770123532668</v>
      </c>
      <c r="R18" s="37">
        <f>GEOMEAN(G18:I18)*E18</f>
        <v>4513638.6222358802</v>
      </c>
    </row>
    <row r="19" spans="1:18" customFormat="1" ht="200.25" customHeight="1">
      <c r="A19" s="39">
        <v>16</v>
      </c>
      <c r="B19" s="22" t="s">
        <v>52</v>
      </c>
      <c r="C19" s="16" t="s">
        <v>53</v>
      </c>
      <c r="D19" s="48" t="s">
        <v>46</v>
      </c>
      <c r="E19" s="41">
        <v>180</v>
      </c>
      <c r="F19" s="15"/>
      <c r="G19" s="17">
        <v>48000</v>
      </c>
      <c r="H19" s="30">
        <v>46400</v>
      </c>
      <c r="I19" s="14">
        <v>50000</v>
      </c>
      <c r="J19" s="29">
        <f t="shared" si="0"/>
        <v>46400</v>
      </c>
      <c r="K19" s="55">
        <f t="shared" si="7"/>
        <v>3.4482758620689724E-2</v>
      </c>
      <c r="L19" s="55">
        <f t="shared" si="8"/>
        <v>7.7586206896551824E-2</v>
      </c>
      <c r="M19" s="55">
        <f t="shared" si="9"/>
        <v>0</v>
      </c>
      <c r="N19" s="59">
        <f t="shared" si="5"/>
        <v>1803.6999011291575</v>
      </c>
      <c r="O19" s="55">
        <f>(N19/Q19)</f>
        <v>3.7490497830141578E-2</v>
      </c>
      <c r="P19" s="51">
        <f t="shared" si="10"/>
        <v>3.7356321839080518E-2</v>
      </c>
      <c r="Q19" s="34">
        <f>GEOMEAN(G19:I19)</f>
        <v>48110.854897184654</v>
      </c>
      <c r="R19" s="37">
        <f>GEOMEAN(G19:I19)*E19</f>
        <v>8659953.8814932369</v>
      </c>
    </row>
    <row r="20" spans="1:18" customFormat="1" ht="204" customHeight="1">
      <c r="A20" s="40">
        <v>17</v>
      </c>
      <c r="B20" s="22" t="s">
        <v>54</v>
      </c>
      <c r="C20" s="16" t="s">
        <v>55</v>
      </c>
      <c r="D20" s="92" t="s">
        <v>56</v>
      </c>
      <c r="E20" s="41">
        <v>60</v>
      </c>
      <c r="F20" s="15"/>
      <c r="G20" s="17">
        <v>115000</v>
      </c>
      <c r="H20" s="30">
        <v>100000</v>
      </c>
      <c r="I20" s="14">
        <v>120000</v>
      </c>
      <c r="J20" s="29">
        <f t="shared" si="0"/>
        <v>100000</v>
      </c>
      <c r="K20" s="55">
        <f t="shared" si="7"/>
        <v>0.14999999999999991</v>
      </c>
      <c r="L20" s="55">
        <f t="shared" si="8"/>
        <v>0.19999999999999996</v>
      </c>
      <c r="M20" s="55">
        <f t="shared" si="9"/>
        <v>0</v>
      </c>
      <c r="N20" s="59">
        <f t="shared" si="5"/>
        <v>10408.329997330664</v>
      </c>
      <c r="O20" s="55">
        <f>(N20/Q20)</f>
        <v>9.3487746425649845E-2</v>
      </c>
      <c r="P20" s="51">
        <f>AVERAGE(K20:M20)</f>
        <v>0.11666666666666663</v>
      </c>
      <c r="Q20" s="34">
        <f>GEOMEAN(G20:I20)</f>
        <v>111333.62815209517</v>
      </c>
      <c r="R20" s="37">
        <f>GEOMEAN(G20:I20)*E20</f>
        <v>6680017.6891257102</v>
      </c>
    </row>
    <row r="21" spans="1:18" customFormat="1">
      <c r="A21" s="107" t="s">
        <v>57</v>
      </c>
      <c r="B21" s="108"/>
      <c r="C21" s="108"/>
      <c r="D21" s="108"/>
      <c r="E21" s="108"/>
      <c r="F21" s="108"/>
      <c r="G21" s="108"/>
      <c r="H21" s="108"/>
      <c r="I21" s="108"/>
      <c r="J21" s="108"/>
      <c r="K21" s="108"/>
      <c r="L21" s="108"/>
      <c r="M21" s="108"/>
      <c r="N21" s="108"/>
      <c r="O21" s="108"/>
      <c r="P21" s="108"/>
      <c r="Q21" s="109"/>
      <c r="R21" s="37"/>
    </row>
    <row r="22" spans="1:18" customFormat="1">
      <c r="A22" s="39">
        <v>18</v>
      </c>
      <c r="B22" s="22" t="s">
        <v>48</v>
      </c>
      <c r="C22" s="91" t="s">
        <v>49</v>
      </c>
      <c r="D22" s="48" t="s">
        <v>46</v>
      </c>
      <c r="E22" s="41">
        <v>16</v>
      </c>
      <c r="F22" s="15"/>
      <c r="G22" s="17">
        <v>425000</v>
      </c>
      <c r="H22" s="30">
        <v>335000</v>
      </c>
      <c r="I22" s="14">
        <v>400000</v>
      </c>
      <c r="J22" s="29">
        <f t="shared" si="0"/>
        <v>335000</v>
      </c>
      <c r="K22" s="55">
        <f t="shared" si="7"/>
        <v>0.26865671641791056</v>
      </c>
      <c r="L22" s="55">
        <f t="shared" si="8"/>
        <v>0.19402985074626855</v>
      </c>
      <c r="M22" s="55">
        <f t="shared" si="9"/>
        <v>0</v>
      </c>
      <c r="N22" s="59">
        <f t="shared" si="5"/>
        <v>46457.866215887851</v>
      </c>
      <c r="O22" s="55">
        <f>(N22/Q22)</f>
        <v>0.1201496540066065</v>
      </c>
      <c r="P22" s="51">
        <f t="shared" si="10"/>
        <v>0.15422885572139303</v>
      </c>
      <c r="Q22" s="34">
        <f t="shared" si="6"/>
        <v>386666.66666666669</v>
      </c>
      <c r="R22" s="37">
        <f>GEOMEAN(G22:I22)*E22</f>
        <v>6155800.814967934</v>
      </c>
    </row>
    <row r="23" spans="1:18" customFormat="1">
      <c r="A23" s="39">
        <v>19</v>
      </c>
      <c r="B23" s="22" t="s">
        <v>50</v>
      </c>
      <c r="C23" s="16" t="s">
        <v>51</v>
      </c>
      <c r="D23" s="48" t="s">
        <v>46</v>
      </c>
      <c r="E23" s="41">
        <v>16</v>
      </c>
      <c r="F23" s="15"/>
      <c r="G23" s="17">
        <v>295000</v>
      </c>
      <c r="H23" s="30">
        <v>262000</v>
      </c>
      <c r="I23" s="14">
        <v>285000</v>
      </c>
      <c r="J23" s="29">
        <f t="shared" si="0"/>
        <v>262000</v>
      </c>
      <c r="K23" s="55">
        <f t="shared" si="7"/>
        <v>0.12595419847328237</v>
      </c>
      <c r="L23" s="55">
        <f t="shared" si="8"/>
        <v>8.7786259541984712E-2</v>
      </c>
      <c r="M23" s="55">
        <f t="shared" si="9"/>
        <v>0</v>
      </c>
      <c r="N23" s="59">
        <f t="shared" si="5"/>
        <v>16921.386861996074</v>
      </c>
      <c r="O23" s="55">
        <f t="shared" ref="O23:O25" si="17">(N23/Q23)</f>
        <v>6.0364262468919863E-2</v>
      </c>
      <c r="P23" s="51">
        <f t="shared" si="10"/>
        <v>7.1246819338422362E-2</v>
      </c>
      <c r="Q23" s="34">
        <f>GEOMEAN(G23:I23)</f>
        <v>280321.27238709322</v>
      </c>
      <c r="R23" s="37">
        <f>GEOMEAN(G23:I23)*E23</f>
        <v>4485140.3581934916</v>
      </c>
    </row>
    <row r="24" spans="1:18" customFormat="1" ht="72.75">
      <c r="A24" s="40">
        <v>20</v>
      </c>
      <c r="B24" s="22" t="s">
        <v>58</v>
      </c>
      <c r="C24" s="16" t="s">
        <v>59</v>
      </c>
      <c r="D24" s="48" t="s">
        <v>46</v>
      </c>
      <c r="E24" s="41">
        <v>20</v>
      </c>
      <c r="F24" s="15"/>
      <c r="G24" s="17">
        <v>4100000</v>
      </c>
      <c r="H24" s="17">
        <v>4100000</v>
      </c>
      <c r="I24" s="17">
        <v>4100000</v>
      </c>
      <c r="J24" s="29">
        <f t="shared" si="0"/>
        <v>4100000</v>
      </c>
      <c r="K24" s="55">
        <f t="shared" si="7"/>
        <v>0</v>
      </c>
      <c r="L24" s="55">
        <f t="shared" si="8"/>
        <v>0</v>
      </c>
      <c r="M24" s="55">
        <f t="shared" si="9"/>
        <v>0</v>
      </c>
      <c r="N24" s="59">
        <f t="shared" si="5"/>
        <v>0</v>
      </c>
      <c r="O24" s="55">
        <f t="shared" si="17"/>
        <v>0</v>
      </c>
      <c r="P24" s="51">
        <f t="shared" si="10"/>
        <v>0</v>
      </c>
      <c r="Q24" s="34">
        <f t="shared" si="6"/>
        <v>4100000</v>
      </c>
      <c r="R24" s="37">
        <f>HARMEAN(G24:I24)*E24</f>
        <v>82000000.000000015</v>
      </c>
    </row>
    <row r="25" spans="1:18" customFormat="1" ht="318">
      <c r="A25" s="39">
        <v>21</v>
      </c>
      <c r="B25" s="22" t="s">
        <v>44</v>
      </c>
      <c r="C25" s="16" t="s">
        <v>45</v>
      </c>
      <c r="D25" s="46" t="s">
        <v>46</v>
      </c>
      <c r="E25" s="41">
        <v>240</v>
      </c>
      <c r="F25" s="15"/>
      <c r="G25" s="17">
        <v>26500</v>
      </c>
      <c r="H25" s="30">
        <v>23800</v>
      </c>
      <c r="I25" s="14">
        <v>25000</v>
      </c>
      <c r="J25" s="29">
        <f t="shared" si="0"/>
        <v>23800</v>
      </c>
      <c r="K25" s="55">
        <f t="shared" si="7"/>
        <v>0.11344537815126055</v>
      </c>
      <c r="L25" s="55">
        <f t="shared" si="8"/>
        <v>5.0420168067226934E-2</v>
      </c>
      <c r="M25" s="55">
        <f t="shared" si="9"/>
        <v>0</v>
      </c>
      <c r="N25" s="59">
        <f t="shared" si="5"/>
        <v>1352.7749258468682</v>
      </c>
      <c r="O25" s="55">
        <f t="shared" si="17"/>
        <v>5.3895415372385187E-2</v>
      </c>
      <c r="P25" s="51">
        <f t="shared" si="10"/>
        <v>5.4621848739495826E-2</v>
      </c>
      <c r="Q25" s="34">
        <f t="shared" si="6"/>
        <v>25100</v>
      </c>
      <c r="R25" s="37">
        <f>AVERAGE(G25:I25)*E25</f>
        <v>6024000</v>
      </c>
    </row>
    <row r="26" spans="1:18" customFormat="1" ht="205.5" customHeight="1">
      <c r="A26" s="39">
        <v>22</v>
      </c>
      <c r="B26" s="22" t="s">
        <v>52</v>
      </c>
      <c r="C26" s="16" t="s">
        <v>53</v>
      </c>
      <c r="D26" s="46" t="s">
        <v>46</v>
      </c>
      <c r="E26" s="41">
        <v>240</v>
      </c>
      <c r="F26" s="15"/>
      <c r="G26" s="17">
        <v>48000</v>
      </c>
      <c r="H26" s="30">
        <v>46400</v>
      </c>
      <c r="I26" s="14">
        <v>50000</v>
      </c>
      <c r="J26" s="29">
        <f t="shared" si="0"/>
        <v>46400</v>
      </c>
      <c r="K26" s="55">
        <f t="shared" si="7"/>
        <v>3.4482758620689724E-2</v>
      </c>
      <c r="L26" s="55">
        <f t="shared" si="8"/>
        <v>7.7586206896551824E-2</v>
      </c>
      <c r="M26" s="55">
        <f t="shared" si="9"/>
        <v>0</v>
      </c>
      <c r="N26" s="59">
        <f t="shared" si="5"/>
        <v>1803.6999011291575</v>
      </c>
      <c r="O26" s="55">
        <f>(N26/Q26)</f>
        <v>3.7490497830141578E-2</v>
      </c>
      <c r="P26" s="51">
        <f t="shared" si="10"/>
        <v>3.7356321839080518E-2</v>
      </c>
      <c r="Q26" s="34">
        <f>GEOMEAN(G26:I26)</f>
        <v>48110.854897184654</v>
      </c>
      <c r="R26" s="37">
        <f>GEOMEAN(G26:I26)*E26</f>
        <v>11546605.175324317</v>
      </c>
    </row>
    <row r="27" spans="1:18" customFormat="1">
      <c r="A27" s="107" t="s">
        <v>60</v>
      </c>
      <c r="B27" s="108"/>
      <c r="C27" s="108"/>
      <c r="D27" s="108"/>
      <c r="E27" s="108"/>
      <c r="F27" s="108"/>
      <c r="G27" s="108"/>
      <c r="H27" s="108"/>
      <c r="I27" s="108"/>
      <c r="J27" s="108"/>
      <c r="K27" s="108"/>
      <c r="L27" s="108"/>
      <c r="M27" s="108"/>
      <c r="N27" s="108"/>
      <c r="O27" s="108"/>
      <c r="P27" s="108"/>
      <c r="Q27" s="109"/>
      <c r="R27" s="37"/>
    </row>
    <row r="28" spans="1:18" customFormat="1" ht="66" customHeight="1">
      <c r="A28" s="40">
        <v>23</v>
      </c>
      <c r="B28" s="22" t="s">
        <v>61</v>
      </c>
      <c r="C28" s="16" t="s">
        <v>62</v>
      </c>
      <c r="D28" s="46" t="s">
        <v>46</v>
      </c>
      <c r="E28" s="41">
        <v>40</v>
      </c>
      <c r="F28" s="15"/>
      <c r="G28" s="17">
        <v>255000</v>
      </c>
      <c r="H28" s="30">
        <v>238000</v>
      </c>
      <c r="I28" s="14">
        <v>245000</v>
      </c>
      <c r="J28" s="29">
        <f t="shared" si="0"/>
        <v>238000</v>
      </c>
      <c r="K28" s="55">
        <f t="shared" si="7"/>
        <v>7.1428571428571397E-2</v>
      </c>
      <c r="L28" s="55">
        <f t="shared" si="8"/>
        <v>2.9411764705882248E-2</v>
      </c>
      <c r="M28" s="55">
        <f t="shared" si="9"/>
        <v>0</v>
      </c>
      <c r="N28" s="59">
        <f t="shared" si="5"/>
        <v>8544.0037453175319</v>
      </c>
      <c r="O28" s="55">
        <f>(N28/Q28)</f>
        <v>3.4731722541941186E-2</v>
      </c>
      <c r="P28" s="51">
        <f t="shared" si="10"/>
        <v>3.3613445378151217E-2</v>
      </c>
      <c r="Q28" s="34">
        <f t="shared" si="6"/>
        <v>246000</v>
      </c>
      <c r="R28" s="37">
        <f t="shared" si="16"/>
        <v>9840000</v>
      </c>
    </row>
    <row r="29" spans="1:18" customFormat="1" ht="29.25">
      <c r="A29" s="39">
        <v>24</v>
      </c>
      <c r="B29" s="22" t="s">
        <v>63</v>
      </c>
      <c r="C29" s="16" t="s">
        <v>64</v>
      </c>
      <c r="D29" s="46" t="s">
        <v>46</v>
      </c>
      <c r="E29" s="41">
        <v>40</v>
      </c>
      <c r="F29" s="15"/>
      <c r="G29" s="17">
        <v>120000</v>
      </c>
      <c r="H29" s="30">
        <v>140000</v>
      </c>
      <c r="I29" s="14">
        <v>130000</v>
      </c>
      <c r="J29" s="29">
        <f t="shared" si="0"/>
        <v>120000</v>
      </c>
      <c r="K29" s="55">
        <f t="shared" si="7"/>
        <v>0</v>
      </c>
      <c r="L29" s="55">
        <f t="shared" si="8"/>
        <v>8.3333333333333259E-2</v>
      </c>
      <c r="M29" s="55">
        <f t="shared" si="9"/>
        <v>0.16666666666666674</v>
      </c>
      <c r="N29" s="59">
        <f t="shared" si="5"/>
        <v>10000</v>
      </c>
      <c r="O29" s="55">
        <f t="shared" ref="O29:O34" si="18">(N29/Q29)</f>
        <v>7.7075400245476003E-2</v>
      </c>
      <c r="P29" s="51">
        <f t="shared" ref="P29:P50" si="19">AVERAGE(K29:M29)</f>
        <v>8.3333333333333329E-2</v>
      </c>
      <c r="Q29" s="34">
        <f>GEOMEAN(G29:I29)</f>
        <v>129743.082334327</v>
      </c>
      <c r="R29" s="37">
        <f>GEOMEAN(G29:I29)*E29</f>
        <v>5189723.29337308</v>
      </c>
    </row>
    <row r="30" spans="1:18" customFormat="1" ht="144" customHeight="1">
      <c r="A30" s="40">
        <v>25</v>
      </c>
      <c r="B30" s="22" t="s">
        <v>58</v>
      </c>
      <c r="C30" s="16" t="s">
        <v>65</v>
      </c>
      <c r="D30" s="48" t="s">
        <v>66</v>
      </c>
      <c r="E30" s="41">
        <v>40</v>
      </c>
      <c r="F30" s="93"/>
      <c r="G30" s="17">
        <v>4100000</v>
      </c>
      <c r="H30" s="94">
        <v>4100000</v>
      </c>
      <c r="I30" s="95">
        <v>4100000</v>
      </c>
      <c r="J30" s="29">
        <f t="shared" ref="J30" si="20">MIN(G30,I30,H30)</f>
        <v>4100000</v>
      </c>
      <c r="K30" s="96">
        <f>+(G30/$J30)-1</f>
        <v>0</v>
      </c>
      <c r="L30" s="96">
        <f>+(I30/$J30)-1</f>
        <v>0</v>
      </c>
      <c r="M30" s="96">
        <f>+(H30/$J30)-1</f>
        <v>0</v>
      </c>
      <c r="N30" s="97">
        <f t="shared" ref="N30" si="21">STDEV(G30:I30)</f>
        <v>0</v>
      </c>
      <c r="O30" s="55">
        <f t="shared" si="18"/>
        <v>0</v>
      </c>
      <c r="P30" s="51">
        <f t="shared" ref="P30" si="22">AVERAGE(K30:M30)</f>
        <v>0</v>
      </c>
      <c r="Q30" s="34">
        <f t="shared" ref="Q30" si="23">AVERAGE(G30:I30)</f>
        <v>4100000</v>
      </c>
      <c r="R30" s="37">
        <f>HARMEAN(G30:I30)*E30</f>
        <v>164000000.00000003</v>
      </c>
    </row>
    <row r="31" spans="1:18" customFormat="1" ht="99" customHeight="1">
      <c r="A31" s="39">
        <v>26</v>
      </c>
      <c r="B31" s="22" t="s">
        <v>67</v>
      </c>
      <c r="C31" s="98" t="s">
        <v>68</v>
      </c>
      <c r="D31" s="41" t="s">
        <v>46</v>
      </c>
      <c r="E31" s="41">
        <v>2</v>
      </c>
      <c r="F31" s="15"/>
      <c r="G31" s="17">
        <v>1800000</v>
      </c>
      <c r="H31" s="30">
        <v>1900000</v>
      </c>
      <c r="I31" s="14">
        <v>1800000</v>
      </c>
      <c r="J31" s="29">
        <f t="shared" si="0"/>
        <v>1800000</v>
      </c>
      <c r="K31" s="55">
        <f t="shared" si="7"/>
        <v>0</v>
      </c>
      <c r="L31" s="55">
        <f t="shared" si="8"/>
        <v>0</v>
      </c>
      <c r="M31" s="55">
        <f t="shared" si="9"/>
        <v>5.555555555555558E-2</v>
      </c>
      <c r="N31" s="59">
        <f t="shared" si="5"/>
        <v>57735.026918962576</v>
      </c>
      <c r="O31" s="55">
        <f t="shared" si="18"/>
        <v>3.1491832864888679E-2</v>
      </c>
      <c r="P31" s="51">
        <f t="shared" si="19"/>
        <v>1.8518518518518528E-2</v>
      </c>
      <c r="Q31" s="34">
        <f t="shared" si="6"/>
        <v>1833333.3333333333</v>
      </c>
      <c r="R31" s="37">
        <f>GEOMEAN(G31:I31)*E31</f>
        <v>3665468.8465737635</v>
      </c>
    </row>
    <row r="32" spans="1:18" customFormat="1" ht="86.25" customHeight="1">
      <c r="A32" s="40">
        <v>27</v>
      </c>
      <c r="B32" s="22" t="s">
        <v>69</v>
      </c>
      <c r="C32" s="16" t="s">
        <v>70</v>
      </c>
      <c r="D32" s="46" t="s">
        <v>46</v>
      </c>
      <c r="E32" s="41">
        <v>1</v>
      </c>
      <c r="F32" s="15"/>
      <c r="G32" s="17">
        <v>800000</v>
      </c>
      <c r="H32" s="30">
        <v>800000</v>
      </c>
      <c r="I32" s="14">
        <v>800000</v>
      </c>
      <c r="J32" s="29">
        <f t="shared" si="0"/>
        <v>800000</v>
      </c>
      <c r="K32" s="55">
        <f t="shared" si="7"/>
        <v>0</v>
      </c>
      <c r="L32" s="55">
        <f t="shared" si="8"/>
        <v>0</v>
      </c>
      <c r="M32" s="55">
        <f t="shared" si="9"/>
        <v>0</v>
      </c>
      <c r="N32" s="59">
        <f t="shared" si="5"/>
        <v>0</v>
      </c>
      <c r="O32" s="55">
        <f t="shared" si="18"/>
        <v>0</v>
      </c>
      <c r="P32" s="51">
        <f t="shared" si="19"/>
        <v>0</v>
      </c>
      <c r="Q32" s="34">
        <f>GEOMEAN(G32:I32)</f>
        <v>800000</v>
      </c>
      <c r="R32" s="37">
        <f>AVERAGE(G32:I32)*E32</f>
        <v>800000</v>
      </c>
    </row>
    <row r="33" spans="1:19" customFormat="1" ht="22.5" customHeight="1">
      <c r="A33" s="39">
        <v>28</v>
      </c>
      <c r="B33" s="22" t="s">
        <v>71</v>
      </c>
      <c r="C33" s="16" t="s">
        <v>72</v>
      </c>
      <c r="D33" s="46" t="s">
        <v>46</v>
      </c>
      <c r="E33" s="41">
        <v>60</v>
      </c>
      <c r="F33" s="15"/>
      <c r="G33" s="17">
        <v>5500</v>
      </c>
      <c r="H33" s="30">
        <v>5500</v>
      </c>
      <c r="I33" s="14">
        <v>5000</v>
      </c>
      <c r="J33" s="29">
        <f t="shared" si="0"/>
        <v>5000</v>
      </c>
      <c r="K33" s="55">
        <f t="shared" si="7"/>
        <v>0.10000000000000009</v>
      </c>
      <c r="L33" s="55">
        <f t="shared" si="8"/>
        <v>0</v>
      </c>
      <c r="M33" s="55">
        <f t="shared" si="9"/>
        <v>0.10000000000000009</v>
      </c>
      <c r="N33" s="59">
        <f t="shared" si="5"/>
        <v>288.67513459481285</v>
      </c>
      <c r="O33" s="55">
        <f>(N33/Q33)</f>
        <v>5.4126587736527412E-2</v>
      </c>
      <c r="P33" s="51">
        <f t="shared" si="19"/>
        <v>6.6666666666666721E-2</v>
      </c>
      <c r="Q33" s="34">
        <f t="shared" si="6"/>
        <v>5333.333333333333</v>
      </c>
      <c r="R33" s="37">
        <f>GEOMEAN(G33:I33)*E33</f>
        <v>319680.6710299832</v>
      </c>
    </row>
    <row r="34" spans="1:19" customFormat="1" ht="32.25" customHeight="1">
      <c r="A34" s="40">
        <v>29</v>
      </c>
      <c r="B34" s="22" t="s">
        <v>73</v>
      </c>
      <c r="C34" s="16" t="s">
        <v>74</v>
      </c>
      <c r="D34" s="46" t="s">
        <v>46</v>
      </c>
      <c r="E34" s="41">
        <v>40</v>
      </c>
      <c r="F34" s="15"/>
      <c r="G34" s="17">
        <v>42000</v>
      </c>
      <c r="H34" s="30">
        <v>38000</v>
      </c>
      <c r="I34" s="14">
        <v>40000</v>
      </c>
      <c r="J34" s="29">
        <f t="shared" si="0"/>
        <v>38000</v>
      </c>
      <c r="K34" s="55">
        <f t="shared" si="7"/>
        <v>0.10526315789473695</v>
      </c>
      <c r="L34" s="55">
        <f t="shared" si="8"/>
        <v>5.2631578947368363E-2</v>
      </c>
      <c r="M34" s="55">
        <f t="shared" si="9"/>
        <v>0</v>
      </c>
      <c r="N34" s="59">
        <f t="shared" si="5"/>
        <v>2000</v>
      </c>
      <c r="O34" s="55">
        <f t="shared" si="18"/>
        <v>5.0041736246423905E-2</v>
      </c>
      <c r="P34" s="51">
        <f t="shared" si="19"/>
        <v>5.2631578947368439E-2</v>
      </c>
      <c r="Q34" s="34">
        <f>GEOMEAN(G34:I34)</f>
        <v>39966.638850244221</v>
      </c>
      <c r="R34" s="37">
        <f>AVERAGE(G34:I34)*E34</f>
        <v>1600000</v>
      </c>
    </row>
    <row r="35" spans="1:19" customFormat="1">
      <c r="A35" s="107" t="s">
        <v>75</v>
      </c>
      <c r="B35" s="108"/>
      <c r="C35" s="108"/>
      <c r="D35" s="108"/>
      <c r="E35" s="108"/>
      <c r="F35" s="108"/>
      <c r="G35" s="108"/>
      <c r="H35" s="108"/>
      <c r="I35" s="108"/>
      <c r="J35" s="108"/>
      <c r="K35" s="108"/>
      <c r="L35" s="108"/>
      <c r="M35" s="108"/>
      <c r="N35" s="108"/>
      <c r="O35" s="108"/>
      <c r="P35" s="108"/>
      <c r="Q35" s="109"/>
      <c r="R35" s="37"/>
    </row>
    <row r="36" spans="1:19" customFormat="1" ht="57.75">
      <c r="A36" s="40">
        <v>30</v>
      </c>
      <c r="B36" s="22" t="s">
        <v>76</v>
      </c>
      <c r="C36" s="16" t="s">
        <v>77</v>
      </c>
      <c r="D36" s="46" t="s">
        <v>46</v>
      </c>
      <c r="E36" s="41">
        <v>1</v>
      </c>
      <c r="F36" s="15"/>
      <c r="G36" s="17">
        <v>1200000</v>
      </c>
      <c r="H36" s="30">
        <v>1200000</v>
      </c>
      <c r="I36" s="14">
        <v>1200000</v>
      </c>
      <c r="J36" s="29">
        <f t="shared" si="0"/>
        <v>1200000</v>
      </c>
      <c r="K36" s="55">
        <f t="shared" si="7"/>
        <v>0</v>
      </c>
      <c r="L36" s="55">
        <f t="shared" si="8"/>
        <v>0</v>
      </c>
      <c r="M36" s="55">
        <f t="shared" si="9"/>
        <v>0</v>
      </c>
      <c r="N36" s="59">
        <f t="shared" si="5"/>
        <v>0</v>
      </c>
      <c r="O36" s="55">
        <f>(N36/Q36)</f>
        <v>0</v>
      </c>
      <c r="P36" s="51">
        <f t="shared" si="19"/>
        <v>0</v>
      </c>
      <c r="Q36" s="34">
        <f>HARMEAN(G36:I36)</f>
        <v>1200000.0000000002</v>
      </c>
      <c r="R36" s="37">
        <f>GEOMEAN(G36:I36)*E36</f>
        <v>1200000</v>
      </c>
    </row>
    <row r="37" spans="1:19" customFormat="1" ht="318">
      <c r="A37" s="39">
        <v>31</v>
      </c>
      <c r="B37" s="22" t="s">
        <v>44</v>
      </c>
      <c r="C37" s="16" t="s">
        <v>45</v>
      </c>
      <c r="D37" s="46" t="s">
        <v>46</v>
      </c>
      <c r="E37" s="41">
        <v>100</v>
      </c>
      <c r="F37" s="15"/>
      <c r="G37" s="17">
        <v>26500</v>
      </c>
      <c r="H37" s="30">
        <v>23800</v>
      </c>
      <c r="I37" s="14">
        <v>25000</v>
      </c>
      <c r="J37" s="29">
        <f t="shared" si="0"/>
        <v>23800</v>
      </c>
      <c r="K37" s="55">
        <f t="shared" si="7"/>
        <v>0.11344537815126055</v>
      </c>
      <c r="L37" s="55">
        <f t="shared" si="8"/>
        <v>5.0420168067226934E-2</v>
      </c>
      <c r="M37" s="55">
        <f t="shared" si="9"/>
        <v>0</v>
      </c>
      <c r="N37" s="59">
        <f t="shared" si="5"/>
        <v>1352.7749258468682</v>
      </c>
      <c r="O37" s="55">
        <f>(N37/Q37)</f>
        <v>5.3895415372385187E-2</v>
      </c>
      <c r="P37" s="51">
        <f t="shared" si="19"/>
        <v>5.4621848739495826E-2</v>
      </c>
      <c r="Q37" s="34">
        <f>AVERAGE(G37:I37)</f>
        <v>25100</v>
      </c>
      <c r="R37" s="37">
        <f>AVERAGE(G37:I37)*E37</f>
        <v>2510000</v>
      </c>
    </row>
    <row r="38" spans="1:19" customFormat="1">
      <c r="A38" s="107" t="s">
        <v>78</v>
      </c>
      <c r="B38" s="108"/>
      <c r="C38" s="108"/>
      <c r="D38" s="108"/>
      <c r="E38" s="108"/>
      <c r="F38" s="108"/>
      <c r="G38" s="108"/>
      <c r="H38" s="108"/>
      <c r="I38" s="108"/>
      <c r="J38" s="108"/>
      <c r="K38" s="108"/>
      <c r="L38" s="108"/>
      <c r="M38" s="108"/>
      <c r="N38" s="108"/>
      <c r="O38" s="108"/>
      <c r="P38" s="108"/>
      <c r="Q38" s="109"/>
      <c r="R38" s="37"/>
    </row>
    <row r="39" spans="1:19" customFormat="1" ht="132" customHeight="1">
      <c r="A39" s="39">
        <v>32</v>
      </c>
      <c r="B39" s="22" t="s">
        <v>48</v>
      </c>
      <c r="C39" s="16" t="s">
        <v>49</v>
      </c>
      <c r="D39" s="46" t="s">
        <v>46</v>
      </c>
      <c r="E39" s="90">
        <v>10</v>
      </c>
      <c r="F39" s="15"/>
      <c r="G39" s="17">
        <v>425000</v>
      </c>
      <c r="H39" s="30">
        <v>335000</v>
      </c>
      <c r="I39" s="14">
        <v>400000</v>
      </c>
      <c r="J39" s="29">
        <f t="shared" si="0"/>
        <v>335000</v>
      </c>
      <c r="K39" s="55">
        <f t="shared" si="7"/>
        <v>0.26865671641791056</v>
      </c>
      <c r="L39" s="55">
        <f t="shared" si="8"/>
        <v>0.19402985074626855</v>
      </c>
      <c r="M39" s="55">
        <f t="shared" si="9"/>
        <v>0</v>
      </c>
      <c r="N39" s="59">
        <f t="shared" si="5"/>
        <v>46457.866215887851</v>
      </c>
      <c r="O39" s="55">
        <f>(N39/Q39)</f>
        <v>0.1201496540066065</v>
      </c>
      <c r="P39" s="51">
        <f t="shared" si="19"/>
        <v>0.15422885572139303</v>
      </c>
      <c r="Q39" s="34">
        <f t="shared" si="6"/>
        <v>386666.66666666669</v>
      </c>
      <c r="R39" s="37">
        <f>GEOMEAN(G39:I39)*E39</f>
        <v>3847375.5093549588</v>
      </c>
    </row>
    <row r="40" spans="1:19" customFormat="1" ht="216.75">
      <c r="A40" s="40">
        <v>33</v>
      </c>
      <c r="B40" s="22" t="s">
        <v>50</v>
      </c>
      <c r="C40" s="16" t="s">
        <v>51</v>
      </c>
      <c r="D40" s="46" t="s">
        <v>46</v>
      </c>
      <c r="E40" s="90">
        <v>10</v>
      </c>
      <c r="F40" s="15"/>
      <c r="G40" s="17">
        <v>295000</v>
      </c>
      <c r="H40" s="30">
        <v>262000</v>
      </c>
      <c r="I40" s="14">
        <v>285000</v>
      </c>
      <c r="J40" s="29">
        <f t="shared" si="0"/>
        <v>262000</v>
      </c>
      <c r="K40" s="55">
        <f t="shared" si="7"/>
        <v>0.12595419847328237</v>
      </c>
      <c r="L40" s="55">
        <f t="shared" si="8"/>
        <v>8.7786259541984712E-2</v>
      </c>
      <c r="M40" s="55">
        <f t="shared" si="9"/>
        <v>0</v>
      </c>
      <c r="N40" s="59">
        <f t="shared" si="5"/>
        <v>16921.386861996074</v>
      </c>
      <c r="O40" s="55">
        <f t="shared" ref="O40:O50" si="24">(N40/Q40)</f>
        <v>6.0289976942978885E-2</v>
      </c>
      <c r="P40" s="51">
        <f t="shared" si="19"/>
        <v>7.1246819338422362E-2</v>
      </c>
      <c r="Q40" s="34">
        <f t="shared" si="6"/>
        <v>280666.66666666669</v>
      </c>
      <c r="R40" s="37">
        <f>AVERAGE(G40:I40)*E40</f>
        <v>2806666.666666667</v>
      </c>
    </row>
    <row r="41" spans="1:19" customFormat="1" ht="318">
      <c r="A41" s="39">
        <v>34</v>
      </c>
      <c r="B41" s="22" t="s">
        <v>44</v>
      </c>
      <c r="C41" s="16" t="s">
        <v>45</v>
      </c>
      <c r="D41" s="46" t="s">
        <v>46</v>
      </c>
      <c r="E41" s="90">
        <v>150</v>
      </c>
      <c r="F41" s="15"/>
      <c r="G41" s="17">
        <v>26500</v>
      </c>
      <c r="H41" s="30">
        <v>23800</v>
      </c>
      <c r="I41" s="14">
        <v>25000</v>
      </c>
      <c r="J41" s="29">
        <f t="shared" si="0"/>
        <v>23800</v>
      </c>
      <c r="K41" s="55">
        <f t="shared" si="7"/>
        <v>0.11344537815126055</v>
      </c>
      <c r="L41" s="55">
        <f t="shared" si="8"/>
        <v>5.0420168067226934E-2</v>
      </c>
      <c r="M41" s="55">
        <f t="shared" si="9"/>
        <v>0</v>
      </c>
      <c r="N41" s="59">
        <f t="shared" si="5"/>
        <v>1352.7749258468682</v>
      </c>
      <c r="O41" s="55">
        <f t="shared" si="24"/>
        <v>5.3947492706409035E-2</v>
      </c>
      <c r="P41" s="51">
        <f t="shared" si="19"/>
        <v>5.4621848739495826E-2</v>
      </c>
      <c r="Q41" s="34">
        <f>GEOMEAN(G41:I41)</f>
        <v>25075.770123532668</v>
      </c>
      <c r="R41" s="37">
        <f>GEOMEAN(G41:I41)*E41</f>
        <v>3761365.5185299003</v>
      </c>
    </row>
    <row r="42" spans="1:19" customFormat="1" ht="113.25" customHeight="1">
      <c r="A42" s="39">
        <v>35</v>
      </c>
      <c r="B42" s="22" t="s">
        <v>79</v>
      </c>
      <c r="C42" s="16" t="s">
        <v>80</v>
      </c>
      <c r="D42" s="46" t="s">
        <v>46</v>
      </c>
      <c r="E42" s="90">
        <v>10</v>
      </c>
      <c r="F42" s="41">
        <v>2</v>
      </c>
      <c r="G42" s="17">
        <v>350000</v>
      </c>
      <c r="H42" s="30">
        <v>350000</v>
      </c>
      <c r="I42" s="14">
        <v>325000</v>
      </c>
      <c r="J42" s="29">
        <f t="shared" si="0"/>
        <v>325000</v>
      </c>
      <c r="K42" s="55">
        <f t="shared" si="7"/>
        <v>7.6923076923076872E-2</v>
      </c>
      <c r="L42" s="55">
        <f t="shared" si="8"/>
        <v>0</v>
      </c>
      <c r="M42" s="55">
        <f t="shared" si="9"/>
        <v>7.6923076923076872E-2</v>
      </c>
      <c r="N42" s="59">
        <f t="shared" si="5"/>
        <v>14433.756729740644</v>
      </c>
      <c r="O42" s="55">
        <f t="shared" si="24"/>
        <v>4.2270712164141001E-2</v>
      </c>
      <c r="P42" s="51">
        <f t="shared" si="19"/>
        <v>5.1282051282051246E-2</v>
      </c>
      <c r="Q42" s="34">
        <f>GEOMEAN(G42:I42)</f>
        <v>341459.98472164507</v>
      </c>
      <c r="R42" s="37">
        <f>GEOMEAN(G42:I42)*E42*F42</f>
        <v>6829199.6944329012</v>
      </c>
    </row>
    <row r="43" spans="1:19" customFormat="1" ht="29.25">
      <c r="A43" s="40">
        <v>36</v>
      </c>
      <c r="B43" s="22" t="s">
        <v>81</v>
      </c>
      <c r="C43" s="16" t="s">
        <v>82</v>
      </c>
      <c r="D43" s="46" t="s">
        <v>46</v>
      </c>
      <c r="E43" s="41">
        <v>4</v>
      </c>
      <c r="F43" s="41">
        <v>2</v>
      </c>
      <c r="G43" s="17">
        <v>350000</v>
      </c>
      <c r="H43" s="30">
        <v>350000</v>
      </c>
      <c r="I43" s="14">
        <v>325000</v>
      </c>
      <c r="J43" s="29">
        <f t="shared" si="0"/>
        <v>325000</v>
      </c>
      <c r="K43" s="55">
        <f t="shared" si="7"/>
        <v>7.6923076923076872E-2</v>
      </c>
      <c r="L43" s="55">
        <f t="shared" si="8"/>
        <v>0</v>
      </c>
      <c r="M43" s="55">
        <f t="shared" si="9"/>
        <v>7.6923076923076872E-2</v>
      </c>
      <c r="N43" s="59">
        <f t="shared" si="5"/>
        <v>14433.756729740644</v>
      </c>
      <c r="O43" s="55">
        <f t="shared" si="24"/>
        <v>4.2296723017555007E-2</v>
      </c>
      <c r="P43" s="51">
        <f t="shared" si="19"/>
        <v>5.1282051282051246E-2</v>
      </c>
      <c r="Q43" s="34">
        <f>HARMEAN(G43:I43)</f>
        <v>341249.99999999994</v>
      </c>
      <c r="R43" s="37">
        <f t="shared" ref="R43:R48" si="25">GEOMEAN(G43:I43)*E43*F43</f>
        <v>2731679.8777731606</v>
      </c>
    </row>
    <row r="44" spans="1:19" customFormat="1" ht="29.25">
      <c r="A44" s="39">
        <v>37</v>
      </c>
      <c r="B44" s="22" t="s">
        <v>83</v>
      </c>
      <c r="C44" s="16" t="s">
        <v>84</v>
      </c>
      <c r="D44" s="46" t="s">
        <v>46</v>
      </c>
      <c r="E44" s="41">
        <v>6</v>
      </c>
      <c r="F44" s="41">
        <v>2</v>
      </c>
      <c r="G44" s="17">
        <v>350000</v>
      </c>
      <c r="H44" s="30">
        <v>350000</v>
      </c>
      <c r="I44" s="14">
        <v>325000</v>
      </c>
      <c r="J44" s="29">
        <f t="shared" si="0"/>
        <v>325000</v>
      </c>
      <c r="K44" s="55">
        <f t="shared" si="7"/>
        <v>7.6923076923076872E-2</v>
      </c>
      <c r="L44" s="55">
        <f t="shared" si="8"/>
        <v>0</v>
      </c>
      <c r="M44" s="55">
        <f t="shared" si="9"/>
        <v>7.6923076923076872E-2</v>
      </c>
      <c r="N44" s="59">
        <f t="shared" si="5"/>
        <v>14433.756729740644</v>
      </c>
      <c r="O44" s="55">
        <f t="shared" si="24"/>
        <v>4.2245141648021393E-2</v>
      </c>
      <c r="P44" s="51">
        <f t="shared" si="19"/>
        <v>5.1282051282051246E-2</v>
      </c>
      <c r="Q44" s="34">
        <f t="shared" ref="Q44:Q50" si="26">AVERAGE(G44:I44)</f>
        <v>341666.66666666669</v>
      </c>
      <c r="R44" s="37">
        <f t="shared" si="25"/>
        <v>4097519.8166597411</v>
      </c>
    </row>
    <row r="45" spans="1:19" customFormat="1" ht="29.25">
      <c r="A45" s="39">
        <v>38</v>
      </c>
      <c r="B45" s="22" t="s">
        <v>85</v>
      </c>
      <c r="C45" s="16" t="s">
        <v>86</v>
      </c>
      <c r="D45" s="46" t="s">
        <v>46</v>
      </c>
      <c r="E45" s="41">
        <v>10</v>
      </c>
      <c r="F45" s="41">
        <v>2</v>
      </c>
      <c r="G45" s="17">
        <v>350000</v>
      </c>
      <c r="H45" s="30">
        <v>350000</v>
      </c>
      <c r="I45" s="14">
        <v>325000</v>
      </c>
      <c r="J45" s="29">
        <f t="shared" si="0"/>
        <v>325000</v>
      </c>
      <c r="K45" s="55">
        <f t="shared" si="7"/>
        <v>7.6923076923076872E-2</v>
      </c>
      <c r="L45" s="55">
        <f t="shared" si="8"/>
        <v>0</v>
      </c>
      <c r="M45" s="55">
        <f t="shared" si="9"/>
        <v>7.6923076923076872E-2</v>
      </c>
      <c r="N45" s="59">
        <f t="shared" si="5"/>
        <v>14433.756729740644</v>
      </c>
      <c r="O45" s="55">
        <f t="shared" si="24"/>
        <v>4.2296723017555007E-2</v>
      </c>
      <c r="P45" s="51">
        <f t="shared" si="19"/>
        <v>5.1282051282051246E-2</v>
      </c>
      <c r="Q45" s="34">
        <f>HARMEAN(G45:I45)</f>
        <v>341249.99999999994</v>
      </c>
      <c r="R45" s="37">
        <f t="shared" si="25"/>
        <v>6829199.6944329012</v>
      </c>
    </row>
    <row r="46" spans="1:19" customFormat="1" ht="29.25">
      <c r="A46" s="40">
        <v>39</v>
      </c>
      <c r="B46" s="22" t="s">
        <v>87</v>
      </c>
      <c r="C46" s="16" t="s">
        <v>88</v>
      </c>
      <c r="D46" s="46" t="s">
        <v>46</v>
      </c>
      <c r="E46" s="41">
        <v>6</v>
      </c>
      <c r="F46" s="41">
        <v>2</v>
      </c>
      <c r="G46" s="17">
        <v>350000</v>
      </c>
      <c r="H46" s="30">
        <v>350000</v>
      </c>
      <c r="I46" s="14">
        <v>325000</v>
      </c>
      <c r="J46" s="29">
        <f t="shared" si="0"/>
        <v>325000</v>
      </c>
      <c r="K46" s="55">
        <f t="shared" si="7"/>
        <v>7.6923076923076872E-2</v>
      </c>
      <c r="L46" s="55">
        <f t="shared" si="8"/>
        <v>0</v>
      </c>
      <c r="M46" s="55">
        <f t="shared" si="9"/>
        <v>7.6923076923076872E-2</v>
      </c>
      <c r="N46" s="59">
        <f t="shared" si="5"/>
        <v>14433.756729740644</v>
      </c>
      <c r="O46" s="55">
        <f t="shared" si="24"/>
        <v>4.2245141648021393E-2</v>
      </c>
      <c r="P46" s="51">
        <f t="shared" si="19"/>
        <v>5.1282051282051246E-2</v>
      </c>
      <c r="Q46" s="34">
        <f t="shared" si="26"/>
        <v>341666.66666666669</v>
      </c>
      <c r="R46" s="37">
        <f t="shared" si="25"/>
        <v>4097519.8166597411</v>
      </c>
    </row>
    <row r="47" spans="1:19" customFormat="1" ht="29.25">
      <c r="A47" s="39">
        <v>40</v>
      </c>
      <c r="B47" s="22" t="s">
        <v>89</v>
      </c>
      <c r="C47" s="16" t="s">
        <v>90</v>
      </c>
      <c r="D47" s="46" t="s">
        <v>46</v>
      </c>
      <c r="E47" s="41">
        <v>6</v>
      </c>
      <c r="F47" s="41">
        <v>2</v>
      </c>
      <c r="G47" s="17">
        <v>350000</v>
      </c>
      <c r="H47" s="30">
        <v>350000</v>
      </c>
      <c r="I47" s="14">
        <v>325000</v>
      </c>
      <c r="J47" s="29">
        <f t="shared" si="0"/>
        <v>325000</v>
      </c>
      <c r="K47" s="55">
        <f t="shared" si="7"/>
        <v>7.6923076923076872E-2</v>
      </c>
      <c r="L47" s="55">
        <f t="shared" si="8"/>
        <v>0</v>
      </c>
      <c r="M47" s="55">
        <f t="shared" si="9"/>
        <v>7.6923076923076872E-2</v>
      </c>
      <c r="N47" s="59">
        <f t="shared" si="5"/>
        <v>14433.756729740644</v>
      </c>
      <c r="O47" s="55">
        <f t="shared" si="24"/>
        <v>4.2296723017555007E-2</v>
      </c>
      <c r="P47" s="51">
        <f t="shared" si="19"/>
        <v>5.1282051282051246E-2</v>
      </c>
      <c r="Q47" s="34">
        <f>HARMEAN(G47:I47)</f>
        <v>341249.99999999994</v>
      </c>
      <c r="R47" s="37">
        <f t="shared" si="25"/>
        <v>4097519.8166597411</v>
      </c>
    </row>
    <row r="48" spans="1:19" customFormat="1" ht="29.25">
      <c r="A48" s="39">
        <v>41</v>
      </c>
      <c r="B48" s="22" t="s">
        <v>91</v>
      </c>
      <c r="C48" s="16" t="s">
        <v>92</v>
      </c>
      <c r="D48" s="46" t="s">
        <v>46</v>
      </c>
      <c r="E48" s="41">
        <v>15</v>
      </c>
      <c r="F48" s="41">
        <v>2</v>
      </c>
      <c r="G48" s="17">
        <v>45000</v>
      </c>
      <c r="H48" s="30">
        <v>45000</v>
      </c>
      <c r="I48" s="14">
        <v>35000</v>
      </c>
      <c r="J48" s="29">
        <f t="shared" si="0"/>
        <v>35000</v>
      </c>
      <c r="K48" s="55">
        <f t="shared" si="7"/>
        <v>0.28571428571428581</v>
      </c>
      <c r="L48" s="55">
        <f t="shared" si="8"/>
        <v>0</v>
      </c>
      <c r="M48" s="55">
        <f t="shared" si="9"/>
        <v>0.28571428571428581</v>
      </c>
      <c r="N48" s="59">
        <f t="shared" si="5"/>
        <v>5773.5026918962712</v>
      </c>
      <c r="O48" s="55">
        <f>(N48/Q48)</f>
        <v>0.13856406460551052</v>
      </c>
      <c r="P48" s="51">
        <f t="shared" si="19"/>
        <v>0.19047619047619055</v>
      </c>
      <c r="Q48" s="34">
        <f t="shared" si="26"/>
        <v>41666.666666666664</v>
      </c>
      <c r="R48" s="37">
        <f t="shared" si="25"/>
        <v>1241515.8793715043</v>
      </c>
      <c r="S48" s="88"/>
    </row>
    <row r="49" spans="1:18" customFormat="1" ht="174">
      <c r="A49" s="40">
        <v>42</v>
      </c>
      <c r="B49" s="22" t="s">
        <v>93</v>
      </c>
      <c r="C49" s="16" t="s">
        <v>94</v>
      </c>
      <c r="D49" s="46" t="s">
        <v>46</v>
      </c>
      <c r="E49" s="90">
        <v>30</v>
      </c>
      <c r="F49" s="15"/>
      <c r="G49" s="17">
        <v>295000</v>
      </c>
      <c r="H49" s="30">
        <v>265000</v>
      </c>
      <c r="I49" s="14">
        <v>285000</v>
      </c>
      <c r="J49" s="29">
        <f t="shared" si="0"/>
        <v>265000</v>
      </c>
      <c r="K49" s="55">
        <f t="shared" si="7"/>
        <v>0.1132075471698113</v>
      </c>
      <c r="L49" s="55">
        <f t="shared" si="8"/>
        <v>7.547169811320753E-2</v>
      </c>
      <c r="M49" s="55">
        <f t="shared" si="9"/>
        <v>0</v>
      </c>
      <c r="N49" s="59">
        <f t="shared" si="5"/>
        <v>15275.252316519467</v>
      </c>
      <c r="O49" s="55">
        <f>(N49/Q49)</f>
        <v>5.4285537548351345E-2</v>
      </c>
      <c r="P49" s="51">
        <f t="shared" si="19"/>
        <v>6.2893081761006275E-2</v>
      </c>
      <c r="Q49" s="34">
        <f>GEOMEAN(G49:I49)</f>
        <v>281387.14299207262</v>
      </c>
      <c r="R49" s="37">
        <f>GEOMEAN(G49:I49)*E49</f>
        <v>8441614.2897621784</v>
      </c>
    </row>
    <row r="50" spans="1:18" customFormat="1">
      <c r="A50" s="39">
        <v>43</v>
      </c>
      <c r="B50" s="22" t="s">
        <v>95</v>
      </c>
      <c r="C50" s="16" t="s">
        <v>96</v>
      </c>
      <c r="D50" s="46" t="s">
        <v>46</v>
      </c>
      <c r="E50" s="90">
        <v>1</v>
      </c>
      <c r="F50" s="15"/>
      <c r="G50" s="17">
        <v>2200000</v>
      </c>
      <c r="H50" s="30">
        <v>2200000</v>
      </c>
      <c r="I50" s="14">
        <v>2200000</v>
      </c>
      <c r="J50" s="29">
        <f t="shared" si="0"/>
        <v>2200000</v>
      </c>
      <c r="K50" s="55">
        <f t="shared" ref="K50" si="27">+(G50/$J50)-1</f>
        <v>0</v>
      </c>
      <c r="L50" s="55">
        <f t="shared" ref="L50" si="28">+(I50/$J50)-1</f>
        <v>0</v>
      </c>
      <c r="M50" s="55">
        <f t="shared" ref="M50" si="29">+(H50/$J50)-1</f>
        <v>0</v>
      </c>
      <c r="N50" s="59">
        <f t="shared" si="5"/>
        <v>0</v>
      </c>
      <c r="O50" s="55">
        <f>(N50/Q50)</f>
        <v>0</v>
      </c>
      <c r="P50" s="51">
        <f t="shared" si="19"/>
        <v>0</v>
      </c>
      <c r="Q50" s="74">
        <f t="shared" si="26"/>
        <v>2200000</v>
      </c>
      <c r="R50" s="75">
        <f>AVERAGE(G50:I50)*E50</f>
        <v>2200000</v>
      </c>
    </row>
    <row r="51" spans="1:18">
      <c r="A51" s="23"/>
      <c r="B51" s="79"/>
      <c r="G51" s="5"/>
      <c r="H51" s="5"/>
      <c r="I51" s="5"/>
      <c r="J51" s="5"/>
      <c r="K51" s="56"/>
      <c r="L51" s="56"/>
      <c r="M51" s="56"/>
      <c r="P51" s="53"/>
      <c r="Q51" s="81" t="s">
        <v>97</v>
      </c>
      <c r="R51" s="89">
        <f>SUM(R2:R50)</f>
        <v>439904945.18574625</v>
      </c>
    </row>
    <row r="52" spans="1:18">
      <c r="A52" s="23"/>
      <c r="B52" s="79"/>
      <c r="G52" s="5"/>
      <c r="H52" s="5"/>
      <c r="I52" s="5"/>
      <c r="J52" s="5"/>
      <c r="K52" s="56"/>
      <c r="L52" s="56"/>
      <c r="M52" s="56"/>
      <c r="P52" s="53"/>
      <c r="Q52" s="28"/>
      <c r="R52" s="5"/>
    </row>
    <row r="53" spans="1:18">
      <c r="A53" s="23"/>
      <c r="B53" s="79"/>
      <c r="G53" s="5"/>
      <c r="H53" s="5"/>
      <c r="I53" s="5"/>
      <c r="J53" s="5"/>
      <c r="K53" s="56"/>
      <c r="L53" s="56"/>
      <c r="M53" s="56"/>
      <c r="P53" s="53"/>
      <c r="Q53" s="86"/>
      <c r="R53" s="5"/>
    </row>
    <row r="54" spans="1:18">
      <c r="A54" s="23"/>
      <c r="B54" s="79"/>
      <c r="G54" s="5"/>
      <c r="H54" s="5"/>
      <c r="I54" s="5"/>
      <c r="J54" s="5"/>
      <c r="K54" s="56"/>
      <c r="L54" s="56"/>
      <c r="M54" s="56"/>
      <c r="P54" s="53"/>
      <c r="Q54" s="87"/>
      <c r="R54" s="5"/>
    </row>
    <row r="55" spans="1:18">
      <c r="A55" s="23"/>
      <c r="B55" s="79"/>
      <c r="G55" s="5"/>
      <c r="H55" s="5"/>
      <c r="I55" s="5"/>
      <c r="J55" s="5"/>
      <c r="K55" s="56"/>
      <c r="L55" s="56"/>
      <c r="M55" s="56"/>
      <c r="P55" s="53"/>
      <c r="Q55" s="28"/>
      <c r="R55" s="5"/>
    </row>
    <row r="56" spans="1:18">
      <c r="A56" s="23"/>
      <c r="B56" s="79"/>
      <c r="G56" s="5"/>
      <c r="H56" s="5"/>
      <c r="I56" s="5"/>
      <c r="J56" s="5"/>
      <c r="K56" s="56"/>
      <c r="L56" s="56"/>
      <c r="M56" s="56"/>
      <c r="P56" s="53"/>
      <c r="Q56" s="28"/>
      <c r="R56" s="5"/>
    </row>
    <row r="57" spans="1:18">
      <c r="A57" s="23"/>
      <c r="B57" s="79"/>
      <c r="R57" s="80"/>
    </row>
    <row r="58" spans="1:18">
      <c r="A58" s="23"/>
      <c r="B58" s="79"/>
    </row>
    <row r="59" spans="1:18">
      <c r="A59" s="23"/>
      <c r="B59" s="79"/>
    </row>
    <row r="60" spans="1:18">
      <c r="A60" s="23"/>
      <c r="B60" s="79"/>
    </row>
    <row r="61" spans="1:18">
      <c r="A61" s="23"/>
      <c r="B61" s="79"/>
    </row>
    <row r="62" spans="1:18">
      <c r="A62" s="23"/>
      <c r="B62" s="79"/>
    </row>
    <row r="63" spans="1:18">
      <c r="A63" s="23"/>
      <c r="B63" s="79"/>
    </row>
    <row r="64" spans="1:18">
      <c r="A64" s="23"/>
      <c r="B64" s="79"/>
    </row>
    <row r="65" spans="1:2">
      <c r="A65" s="23"/>
      <c r="B65" s="79"/>
    </row>
    <row r="66" spans="1:2">
      <c r="A66" s="23"/>
      <c r="B66" s="79"/>
    </row>
    <row r="67" spans="1:2">
      <c r="A67" s="23"/>
      <c r="B67" s="79"/>
    </row>
    <row r="68" spans="1:2">
      <c r="A68" s="23"/>
      <c r="B68" s="79"/>
    </row>
    <row r="69" spans="1:2">
      <c r="A69" s="23"/>
      <c r="B69" s="79"/>
    </row>
    <row r="70" spans="1:2">
      <c r="A70" s="23"/>
      <c r="B70" s="79"/>
    </row>
    <row r="71" spans="1:2">
      <c r="A71" s="23"/>
      <c r="B71" s="79"/>
    </row>
    <row r="72" spans="1:2">
      <c r="A72" s="23"/>
      <c r="B72" s="79"/>
    </row>
    <row r="73" spans="1:2">
      <c r="A73" s="23"/>
      <c r="B73" s="79"/>
    </row>
    <row r="74" spans="1:2">
      <c r="A74" s="23"/>
      <c r="B74" s="79"/>
    </row>
    <row r="75" spans="1:2">
      <c r="A75" s="23"/>
      <c r="B75" s="79"/>
    </row>
    <row r="76" spans="1:2">
      <c r="A76" s="23"/>
      <c r="B76" s="79"/>
    </row>
    <row r="77" spans="1:2">
      <c r="A77" s="23"/>
      <c r="B77" s="79"/>
    </row>
    <row r="78" spans="1:2">
      <c r="A78" s="23"/>
      <c r="B78" s="79"/>
    </row>
    <row r="79" spans="1:2">
      <c r="A79" s="23"/>
      <c r="B79" s="79"/>
    </row>
    <row r="80" spans="1:2">
      <c r="A80" s="23"/>
      <c r="B80" s="79"/>
    </row>
    <row r="81" spans="1:2">
      <c r="A81" s="23"/>
      <c r="B81" s="79"/>
    </row>
    <row r="82" spans="1:2">
      <c r="A82" s="23"/>
      <c r="B82" s="79"/>
    </row>
    <row r="83" spans="1:2">
      <c r="A83" s="23"/>
      <c r="B83" s="79"/>
    </row>
    <row r="84" spans="1:2">
      <c r="A84" s="23"/>
      <c r="B84" s="79"/>
    </row>
    <row r="85" spans="1:2">
      <c r="A85" s="23"/>
      <c r="B85" s="79"/>
    </row>
    <row r="86" spans="1:2">
      <c r="A86" s="23"/>
      <c r="B86" s="79"/>
    </row>
    <row r="87" spans="1:2">
      <c r="A87" s="23"/>
      <c r="B87" s="79"/>
    </row>
    <row r="88" spans="1:2">
      <c r="A88" s="23"/>
      <c r="B88" s="79"/>
    </row>
    <row r="89" spans="1:2">
      <c r="A89" s="23"/>
      <c r="B89" s="79"/>
    </row>
    <row r="90" spans="1:2">
      <c r="A90" s="23"/>
      <c r="B90" s="79"/>
    </row>
    <row r="91" spans="1:2">
      <c r="A91" s="23"/>
      <c r="B91" s="79"/>
    </row>
    <row r="92" spans="1:2">
      <c r="A92" s="23"/>
      <c r="B92" s="79"/>
    </row>
    <row r="93" spans="1:2">
      <c r="A93" s="23"/>
      <c r="B93" s="79"/>
    </row>
    <row r="94" spans="1:2">
      <c r="A94" s="23"/>
      <c r="B94" s="79"/>
    </row>
    <row r="95" spans="1:2">
      <c r="A95" s="23"/>
      <c r="B95" s="79"/>
    </row>
    <row r="96" spans="1:2">
      <c r="A96" s="23"/>
      <c r="B96" s="79"/>
    </row>
    <row r="97" spans="1:2">
      <c r="A97" s="23"/>
      <c r="B97" s="79"/>
    </row>
    <row r="98" spans="1:2">
      <c r="A98" s="23"/>
      <c r="B98" s="79"/>
    </row>
    <row r="99" spans="1:2">
      <c r="A99" s="23"/>
      <c r="B99" s="79"/>
    </row>
    <row r="100" spans="1:2">
      <c r="A100" s="23"/>
      <c r="B100" s="79"/>
    </row>
    <row r="101" spans="1:2">
      <c r="A101" s="23"/>
      <c r="B101" s="79"/>
    </row>
    <row r="102" spans="1:2">
      <c r="A102" s="23"/>
      <c r="B102" s="79"/>
    </row>
    <row r="103" spans="1:2">
      <c r="A103" s="23"/>
      <c r="B103" s="79"/>
    </row>
    <row r="104" spans="1:2">
      <c r="A104" s="23"/>
      <c r="B104" s="79"/>
    </row>
    <row r="105" spans="1:2">
      <c r="A105" s="23"/>
      <c r="B105" s="79"/>
    </row>
    <row r="106" spans="1:2">
      <c r="A106" s="23"/>
      <c r="B106" s="79"/>
    </row>
    <row r="107" spans="1:2">
      <c r="A107" s="23"/>
      <c r="B107" s="79"/>
    </row>
    <row r="108" spans="1:2">
      <c r="A108" s="23"/>
      <c r="B108" s="79"/>
    </row>
    <row r="109" spans="1:2">
      <c r="A109" s="23"/>
      <c r="B109" s="79"/>
    </row>
    <row r="110" spans="1:2">
      <c r="A110" s="23"/>
      <c r="B110" s="79"/>
    </row>
    <row r="111" spans="1:2">
      <c r="A111" s="23"/>
      <c r="B111" s="79"/>
    </row>
    <row r="112" spans="1:2">
      <c r="A112" s="23"/>
      <c r="B112" s="79"/>
    </row>
    <row r="113" spans="1:2">
      <c r="A113" s="23"/>
      <c r="B113" s="79"/>
    </row>
    <row r="114" spans="1:2">
      <c r="A114" s="23"/>
      <c r="B114" s="79"/>
    </row>
    <row r="115" spans="1:2">
      <c r="A115" s="23"/>
      <c r="B115" s="79"/>
    </row>
    <row r="116" spans="1:2">
      <c r="B116" s="79"/>
    </row>
    <row r="117" spans="1:2">
      <c r="B117" s="79"/>
    </row>
    <row r="118" spans="1:2">
      <c r="B118" s="79"/>
    </row>
    <row r="119" spans="1:2">
      <c r="B119" s="79"/>
    </row>
    <row r="120" spans="1:2">
      <c r="B120" s="79"/>
    </row>
    <row r="121" spans="1:2">
      <c r="B121" s="79"/>
    </row>
    <row r="122" spans="1:2">
      <c r="B122" s="79"/>
    </row>
    <row r="123" spans="1:2">
      <c r="B123" s="79"/>
    </row>
    <row r="124" spans="1:2">
      <c r="B124" s="79"/>
    </row>
    <row r="125" spans="1:2">
      <c r="B125" s="79"/>
    </row>
    <row r="126" spans="1:2">
      <c r="B126" s="79"/>
    </row>
    <row r="127" spans="1:2">
      <c r="B127" s="79"/>
    </row>
    <row r="128" spans="1:2">
      <c r="B128" s="79"/>
    </row>
    <row r="129" spans="2:2">
      <c r="B129" s="79"/>
    </row>
    <row r="130" spans="2:2">
      <c r="B130" s="79"/>
    </row>
    <row r="131" spans="2:2">
      <c r="B131" s="79"/>
    </row>
    <row r="132" spans="2:2">
      <c r="B132" s="79"/>
    </row>
    <row r="133" spans="2:2">
      <c r="B133" s="79"/>
    </row>
    <row r="134" spans="2:2">
      <c r="B134" s="79"/>
    </row>
    <row r="135" spans="2:2">
      <c r="B135" s="79"/>
    </row>
    <row r="136" spans="2:2">
      <c r="B136" s="79"/>
    </row>
    <row r="137" spans="2:2">
      <c r="B137" s="79"/>
    </row>
    <row r="138" spans="2:2">
      <c r="B138" s="79"/>
    </row>
    <row r="139" spans="2:2">
      <c r="B139" s="79"/>
    </row>
    <row r="140" spans="2:2">
      <c r="B140" s="79"/>
    </row>
    <row r="141" spans="2:2">
      <c r="B141" s="79"/>
    </row>
    <row r="142" spans="2:2">
      <c r="B142" s="79"/>
    </row>
    <row r="143" spans="2:2">
      <c r="B143" s="79"/>
    </row>
    <row r="144" spans="2:2">
      <c r="B144" s="79"/>
    </row>
    <row r="145" spans="2:2">
      <c r="B145" s="79"/>
    </row>
    <row r="146" spans="2:2">
      <c r="B146" s="79"/>
    </row>
    <row r="147" spans="2:2">
      <c r="B147" s="79"/>
    </row>
    <row r="148" spans="2:2">
      <c r="B148" s="79"/>
    </row>
    <row r="149" spans="2:2">
      <c r="B149" s="79"/>
    </row>
    <row r="150" spans="2:2">
      <c r="B150" s="79"/>
    </row>
    <row r="151" spans="2:2">
      <c r="B151" s="79"/>
    </row>
    <row r="152" spans="2:2">
      <c r="B152" s="79"/>
    </row>
    <row r="153" spans="2:2">
      <c r="B153" s="79"/>
    </row>
    <row r="154" spans="2:2">
      <c r="B154" s="79"/>
    </row>
    <row r="155" spans="2:2">
      <c r="B155" s="79"/>
    </row>
    <row r="156" spans="2:2">
      <c r="B156" s="79"/>
    </row>
    <row r="157" spans="2:2">
      <c r="B157" s="79"/>
    </row>
    <row r="158" spans="2:2">
      <c r="B158" s="79"/>
    </row>
    <row r="159" spans="2:2" ht="15" customHeight="1">
      <c r="B159" s="79"/>
    </row>
    <row r="160" spans="2:2" ht="15" customHeight="1">
      <c r="B160" s="79"/>
    </row>
    <row r="161" spans="2:2" ht="15" customHeight="1">
      <c r="B161" s="79"/>
    </row>
    <row r="162" spans="2:2" ht="15" customHeight="1">
      <c r="B162" s="79"/>
    </row>
    <row r="163" spans="2:2" ht="15" customHeight="1">
      <c r="B163" s="79"/>
    </row>
    <row r="164" spans="2:2" ht="15" customHeight="1">
      <c r="B164" s="79"/>
    </row>
    <row r="165" spans="2:2" ht="15" customHeight="1">
      <c r="B165" s="79"/>
    </row>
    <row r="166" spans="2:2" ht="15" customHeight="1">
      <c r="B166" s="79"/>
    </row>
    <row r="167" spans="2:2" ht="15" customHeight="1">
      <c r="B167" s="79"/>
    </row>
    <row r="168" spans="2:2" ht="15" customHeight="1">
      <c r="B168" s="79"/>
    </row>
    <row r="169" spans="2:2" ht="15" customHeight="1">
      <c r="B169" s="79"/>
    </row>
    <row r="170" spans="2:2" ht="15" customHeight="1">
      <c r="B170" s="79"/>
    </row>
    <row r="171" spans="2:2" ht="15" customHeight="1">
      <c r="B171" s="79"/>
    </row>
    <row r="172" spans="2:2" ht="15" customHeight="1">
      <c r="B172" s="79"/>
    </row>
    <row r="173" spans="2:2" ht="15" customHeight="1">
      <c r="B173" s="79"/>
    </row>
    <row r="174" spans="2:2" ht="15" customHeight="1">
      <c r="B174" s="79"/>
    </row>
    <row r="175" spans="2:2" ht="15" customHeight="1">
      <c r="B175" s="79"/>
    </row>
    <row r="176" spans="2:2" ht="15" customHeight="1">
      <c r="B176" s="79"/>
    </row>
    <row r="177" spans="2:2" ht="15" customHeight="1">
      <c r="B177" s="79"/>
    </row>
    <row r="178" spans="2:2" ht="15" customHeight="1">
      <c r="B178" s="79"/>
    </row>
    <row r="179" spans="2:2" ht="15" customHeight="1">
      <c r="B179" s="79"/>
    </row>
    <row r="180" spans="2:2" ht="15" customHeight="1">
      <c r="B180" s="79"/>
    </row>
    <row r="181" spans="2:2" ht="15" customHeight="1">
      <c r="B181" s="79"/>
    </row>
    <row r="182" spans="2:2" ht="15" customHeight="1">
      <c r="B182" s="79"/>
    </row>
    <row r="183" spans="2:2" ht="15" customHeight="1">
      <c r="B183" s="79"/>
    </row>
    <row r="184" spans="2:2" ht="15" customHeight="1">
      <c r="B184" s="79"/>
    </row>
    <row r="185" spans="2:2" ht="15" customHeight="1">
      <c r="B185" s="79"/>
    </row>
    <row r="186" spans="2:2" ht="15" customHeight="1">
      <c r="B186" s="79"/>
    </row>
    <row r="187" spans="2:2" ht="15" customHeight="1">
      <c r="B187" s="79"/>
    </row>
    <row r="188" spans="2:2" ht="15" customHeight="1">
      <c r="B188" s="79"/>
    </row>
    <row r="189" spans="2:2" ht="15" customHeight="1">
      <c r="B189" s="79"/>
    </row>
    <row r="190" spans="2:2" ht="15" customHeight="1">
      <c r="B190" s="79"/>
    </row>
    <row r="191" spans="2:2" ht="15" customHeight="1">
      <c r="B191" s="79"/>
    </row>
    <row r="192" spans="2:2" ht="15" customHeight="1">
      <c r="B192" s="79"/>
    </row>
    <row r="193" spans="2:2" ht="15" customHeight="1">
      <c r="B193" s="79"/>
    </row>
    <row r="194" spans="2:2" ht="15" customHeight="1">
      <c r="B194" s="79"/>
    </row>
    <row r="195" spans="2:2" ht="15" customHeight="1">
      <c r="B195" s="79"/>
    </row>
    <row r="196" spans="2:2" ht="15" customHeight="1">
      <c r="B196" s="79"/>
    </row>
    <row r="197" spans="2:2" ht="15" customHeight="1">
      <c r="B197" s="79"/>
    </row>
    <row r="198" spans="2:2" ht="15" customHeight="1">
      <c r="B198" s="79"/>
    </row>
    <row r="199" spans="2:2" ht="15" customHeight="1">
      <c r="B199" s="79"/>
    </row>
    <row r="200" spans="2:2" ht="15" customHeight="1">
      <c r="B200" s="79"/>
    </row>
    <row r="201" spans="2:2" ht="15" customHeight="1">
      <c r="B201" s="79"/>
    </row>
    <row r="202" spans="2:2" ht="15" customHeight="1">
      <c r="B202" s="79"/>
    </row>
    <row r="203" spans="2:2" ht="15" customHeight="1">
      <c r="B203" s="79"/>
    </row>
    <row r="204" spans="2:2" ht="15" customHeight="1">
      <c r="B204" s="79"/>
    </row>
    <row r="205" spans="2:2" ht="15" customHeight="1">
      <c r="B205" s="79"/>
    </row>
    <row r="206" spans="2:2" ht="15" customHeight="1">
      <c r="B206" s="79"/>
    </row>
    <row r="207" spans="2:2" ht="15" customHeight="1">
      <c r="B207" s="79"/>
    </row>
    <row r="208" spans="2:2" ht="15" customHeight="1">
      <c r="B208" s="79"/>
    </row>
    <row r="209" spans="2:2" ht="15" customHeight="1">
      <c r="B209" s="79"/>
    </row>
    <row r="210" spans="2:2" ht="15" customHeight="1">
      <c r="B210" s="79"/>
    </row>
    <row r="211" spans="2:2" ht="15" customHeight="1">
      <c r="B211" s="79"/>
    </row>
    <row r="212" spans="2:2" ht="15" customHeight="1">
      <c r="B212" s="79"/>
    </row>
    <row r="213" spans="2:2" ht="15" customHeight="1">
      <c r="B213" s="79"/>
    </row>
    <row r="214" spans="2:2" ht="15" customHeight="1">
      <c r="B214" s="79"/>
    </row>
    <row r="215" spans="2:2" ht="15" customHeight="1">
      <c r="B215" s="79"/>
    </row>
    <row r="216" spans="2:2" ht="15" customHeight="1">
      <c r="B216" s="79"/>
    </row>
    <row r="217" spans="2:2" ht="15" customHeight="1">
      <c r="B217" s="79"/>
    </row>
    <row r="218" spans="2:2" ht="15" customHeight="1">
      <c r="B218" s="79"/>
    </row>
    <row r="219" spans="2:2" ht="15" customHeight="1">
      <c r="B219" s="79"/>
    </row>
    <row r="220" spans="2:2" ht="15" customHeight="1">
      <c r="B220" s="79"/>
    </row>
    <row r="221" spans="2:2" ht="15" customHeight="1">
      <c r="B221" s="79"/>
    </row>
    <row r="222" spans="2:2" ht="15" customHeight="1">
      <c r="B222" s="79"/>
    </row>
    <row r="223" spans="2:2" ht="15" customHeight="1">
      <c r="B223" s="79"/>
    </row>
    <row r="224" spans="2:2" ht="15" customHeight="1">
      <c r="B224" s="79"/>
    </row>
    <row r="225" spans="2:2" ht="15" customHeight="1">
      <c r="B225" s="79"/>
    </row>
    <row r="226" spans="2:2" ht="15" customHeight="1">
      <c r="B226" s="79"/>
    </row>
    <row r="227" spans="2:2" ht="15" customHeight="1">
      <c r="B227" s="79"/>
    </row>
    <row r="228" spans="2:2" ht="15" customHeight="1">
      <c r="B228" s="79"/>
    </row>
    <row r="229" spans="2:2" ht="15" customHeight="1">
      <c r="B229" s="79"/>
    </row>
    <row r="230" spans="2:2" ht="15" customHeight="1">
      <c r="B230" s="79"/>
    </row>
    <row r="231" spans="2:2" ht="15" customHeight="1">
      <c r="B231" s="79"/>
    </row>
    <row r="232" spans="2:2" ht="15" customHeight="1">
      <c r="B232" s="79"/>
    </row>
    <row r="233" spans="2:2" ht="15" customHeight="1">
      <c r="B233" s="79"/>
    </row>
    <row r="234" spans="2:2" ht="15" customHeight="1">
      <c r="B234" s="79"/>
    </row>
    <row r="235" spans="2:2" ht="15" customHeight="1">
      <c r="B235" s="79"/>
    </row>
    <row r="236" spans="2:2" ht="15" customHeight="1">
      <c r="B236" s="79"/>
    </row>
    <row r="237" spans="2:2" ht="15" customHeight="1">
      <c r="B237" s="79"/>
    </row>
    <row r="238" spans="2:2" ht="15" customHeight="1">
      <c r="B238" s="79"/>
    </row>
    <row r="239" spans="2:2" ht="15" customHeight="1">
      <c r="B239" s="79"/>
    </row>
    <row r="240" spans="2:2" ht="15" customHeight="1">
      <c r="B240" s="79"/>
    </row>
    <row r="241" spans="2:2" ht="15" customHeight="1">
      <c r="B241" s="79"/>
    </row>
    <row r="242" spans="2:2" ht="15" customHeight="1">
      <c r="B242" s="79"/>
    </row>
    <row r="243" spans="2:2" ht="15" customHeight="1">
      <c r="B243" s="79"/>
    </row>
    <row r="244" spans="2:2" ht="15" customHeight="1">
      <c r="B244" s="79"/>
    </row>
    <row r="245" spans="2:2" ht="15" customHeight="1">
      <c r="B245" s="79"/>
    </row>
    <row r="246" spans="2:2" ht="15" customHeight="1">
      <c r="B246" s="79"/>
    </row>
    <row r="247" spans="2:2" ht="15" customHeight="1">
      <c r="B247" s="79"/>
    </row>
    <row r="248" spans="2:2" ht="15" customHeight="1">
      <c r="B248" s="79"/>
    </row>
    <row r="249" spans="2:2" ht="15" customHeight="1">
      <c r="B249" s="79"/>
    </row>
    <row r="250" spans="2:2" ht="15" customHeight="1">
      <c r="B250" s="79"/>
    </row>
    <row r="251" spans="2:2" ht="15" customHeight="1">
      <c r="B251" s="79"/>
    </row>
    <row r="252" spans="2:2" ht="15" customHeight="1">
      <c r="B252" s="79"/>
    </row>
    <row r="253" spans="2:2" ht="15" customHeight="1">
      <c r="B253" s="79"/>
    </row>
    <row r="254" spans="2:2" ht="15" customHeight="1">
      <c r="B254" s="79"/>
    </row>
    <row r="255" spans="2:2" ht="15" customHeight="1">
      <c r="B255" s="79"/>
    </row>
    <row r="256" spans="2:2" ht="15" customHeight="1">
      <c r="B256" s="79"/>
    </row>
    <row r="257" spans="2:2" ht="15" customHeight="1">
      <c r="B257" s="79"/>
    </row>
    <row r="258" spans="2:2" ht="15" customHeight="1">
      <c r="B258" s="79"/>
    </row>
    <row r="259" spans="2:2" ht="15" customHeight="1">
      <c r="B259" s="79"/>
    </row>
    <row r="260" spans="2:2" ht="15" customHeight="1">
      <c r="B260" s="79"/>
    </row>
    <row r="261" spans="2:2" ht="15" customHeight="1">
      <c r="B261" s="79"/>
    </row>
    <row r="262" spans="2:2" ht="15" customHeight="1">
      <c r="B262" s="79"/>
    </row>
    <row r="263" spans="2:2" ht="15" customHeight="1">
      <c r="B263" s="79"/>
    </row>
    <row r="264" spans="2:2" ht="15" customHeight="1">
      <c r="B264" s="79"/>
    </row>
    <row r="265" spans="2:2" ht="15" customHeight="1">
      <c r="B265" s="79"/>
    </row>
    <row r="266" spans="2:2" ht="15" customHeight="1">
      <c r="B266" s="79"/>
    </row>
    <row r="267" spans="2:2" ht="15" customHeight="1">
      <c r="B267" s="79"/>
    </row>
    <row r="268" spans="2:2" ht="15" customHeight="1">
      <c r="B268" s="79"/>
    </row>
    <row r="269" spans="2:2" ht="15" customHeight="1">
      <c r="B269" s="79"/>
    </row>
    <row r="270" spans="2:2" ht="15" customHeight="1">
      <c r="B270" s="79"/>
    </row>
    <row r="271" spans="2:2" ht="15" customHeight="1">
      <c r="B271" s="79"/>
    </row>
    <row r="272" spans="2:2" ht="15" customHeight="1">
      <c r="B272" s="79"/>
    </row>
    <row r="273" spans="2:2" ht="15" customHeight="1">
      <c r="B273" s="79"/>
    </row>
    <row r="274" spans="2:2" ht="15" customHeight="1">
      <c r="B274" s="79"/>
    </row>
    <row r="275" spans="2:2" ht="15" customHeight="1">
      <c r="B275" s="79"/>
    </row>
    <row r="276" spans="2:2" ht="15" customHeight="1">
      <c r="B276" s="79"/>
    </row>
    <row r="277" spans="2:2" ht="15" customHeight="1">
      <c r="B277" s="79"/>
    </row>
    <row r="278" spans="2:2" ht="15" customHeight="1">
      <c r="B278" s="79"/>
    </row>
    <row r="279" spans="2:2" ht="15" customHeight="1">
      <c r="B279" s="79"/>
    </row>
    <row r="280" spans="2:2" ht="15" customHeight="1">
      <c r="B280" s="79"/>
    </row>
    <row r="281" spans="2:2" ht="15" customHeight="1">
      <c r="B281" s="79"/>
    </row>
    <row r="282" spans="2:2" ht="15" customHeight="1">
      <c r="B282" s="79"/>
    </row>
    <row r="283" spans="2:2" ht="15" customHeight="1">
      <c r="B283" s="79"/>
    </row>
    <row r="284" spans="2:2" ht="15" customHeight="1">
      <c r="B284" s="79"/>
    </row>
    <row r="285" spans="2:2" ht="15" customHeight="1">
      <c r="B285" s="79"/>
    </row>
    <row r="286" spans="2:2" ht="15" customHeight="1">
      <c r="B286" s="79"/>
    </row>
    <row r="287" spans="2:2" ht="15" customHeight="1">
      <c r="B287" s="79"/>
    </row>
    <row r="288" spans="2:2" ht="15" customHeight="1">
      <c r="B288" s="79"/>
    </row>
    <row r="289" spans="2:2" ht="15" customHeight="1">
      <c r="B289" s="79"/>
    </row>
    <row r="290" spans="2:2" ht="15" customHeight="1">
      <c r="B290" s="79"/>
    </row>
    <row r="291" spans="2:2" ht="15" customHeight="1">
      <c r="B291" s="79"/>
    </row>
    <row r="292" spans="2:2" ht="15" customHeight="1">
      <c r="B292" s="79"/>
    </row>
    <row r="293" spans="2:2" ht="15" customHeight="1">
      <c r="B293" s="79"/>
    </row>
    <row r="294" spans="2:2" ht="15" customHeight="1">
      <c r="B294" s="79"/>
    </row>
    <row r="295" spans="2:2" ht="15" customHeight="1">
      <c r="B295" s="79"/>
    </row>
    <row r="296" spans="2:2" ht="15" customHeight="1">
      <c r="B296" s="79"/>
    </row>
    <row r="297" spans="2:2" ht="15" customHeight="1">
      <c r="B297" s="79"/>
    </row>
    <row r="298" spans="2:2" ht="15" customHeight="1">
      <c r="B298" s="79"/>
    </row>
    <row r="299" spans="2:2" ht="15" customHeight="1">
      <c r="B299" s="79"/>
    </row>
    <row r="300" spans="2:2" ht="15" customHeight="1">
      <c r="B300" s="79"/>
    </row>
    <row r="301" spans="2:2" ht="15" customHeight="1">
      <c r="B301" s="79"/>
    </row>
    <row r="302" spans="2:2" ht="15" customHeight="1">
      <c r="B302" s="79"/>
    </row>
    <row r="303" spans="2:2" ht="15" customHeight="1">
      <c r="B303" s="79"/>
    </row>
    <row r="304" spans="2:2" ht="15" customHeight="1">
      <c r="B304" s="79"/>
    </row>
    <row r="305" spans="2:2" ht="15" customHeight="1">
      <c r="B305" s="79"/>
    </row>
    <row r="306" spans="2:2" ht="15" customHeight="1">
      <c r="B306" s="79"/>
    </row>
    <row r="307" spans="2:2" ht="15" customHeight="1">
      <c r="B307" s="79"/>
    </row>
    <row r="308" spans="2:2" ht="15" customHeight="1">
      <c r="B308" s="79"/>
    </row>
    <row r="309" spans="2:2" ht="15" customHeight="1">
      <c r="B309" s="79"/>
    </row>
    <row r="310" spans="2:2" ht="15" customHeight="1">
      <c r="B310" s="79"/>
    </row>
    <row r="311" spans="2:2" ht="15" customHeight="1">
      <c r="B311" s="79"/>
    </row>
    <row r="312" spans="2:2" ht="15" customHeight="1">
      <c r="B312" s="79"/>
    </row>
    <row r="313" spans="2:2" ht="15" customHeight="1">
      <c r="B313" s="79"/>
    </row>
    <row r="314" spans="2:2" ht="15" customHeight="1">
      <c r="B314" s="79"/>
    </row>
    <row r="315" spans="2:2" ht="15" customHeight="1">
      <c r="B315" s="79"/>
    </row>
    <row r="316" spans="2:2" ht="15" customHeight="1">
      <c r="B316" s="79"/>
    </row>
  </sheetData>
  <autoFilter ref="A1:P51" xr:uid="{00000000-0009-0000-0000-000000000000}"/>
  <mergeCells count="6">
    <mergeCell ref="A38:Q38"/>
    <mergeCell ref="A13:Q13"/>
    <mergeCell ref="A15:Q15"/>
    <mergeCell ref="A21:Q21"/>
    <mergeCell ref="A27:Q27"/>
    <mergeCell ref="A35:Q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91421-92BD-42A7-BD15-53B912C86627}">
  <dimension ref="B1:V24"/>
  <sheetViews>
    <sheetView workbookViewId="0">
      <selection activeCell="W9" sqref="W9"/>
    </sheetView>
  </sheetViews>
  <sheetFormatPr defaultRowHeight="15"/>
  <sheetData>
    <row r="1" spans="2:22">
      <c r="D1" s="123" t="s">
        <v>98</v>
      </c>
      <c r="E1" s="123"/>
      <c r="F1" s="123"/>
      <c r="G1" s="123"/>
      <c r="H1" s="123"/>
      <c r="I1" s="123"/>
      <c r="J1" s="123"/>
      <c r="K1" s="123"/>
      <c r="L1" s="123"/>
      <c r="M1" s="123"/>
      <c r="N1" s="123"/>
      <c r="O1" s="123"/>
      <c r="P1" s="123"/>
      <c r="Q1" s="123"/>
      <c r="R1" s="123"/>
    </row>
    <row r="2" spans="2:22">
      <c r="B2" s="114" t="s">
        <v>99</v>
      </c>
      <c r="C2" s="115"/>
      <c r="D2" s="115"/>
      <c r="E2" s="115"/>
      <c r="F2" s="115"/>
      <c r="G2" s="115"/>
      <c r="H2" s="115"/>
      <c r="I2" s="115"/>
      <c r="J2" s="115"/>
      <c r="K2" s="115"/>
      <c r="L2" s="115"/>
      <c r="M2" s="115"/>
      <c r="N2" s="115"/>
      <c r="O2" s="115"/>
      <c r="P2" s="115"/>
      <c r="Q2" s="115"/>
      <c r="R2" s="115"/>
      <c r="S2" s="115"/>
      <c r="T2" s="115"/>
      <c r="U2" s="115"/>
      <c r="V2" s="116"/>
    </row>
    <row r="3" spans="2:22">
      <c r="B3" s="117"/>
      <c r="C3" s="118"/>
      <c r="D3" s="118"/>
      <c r="E3" s="118"/>
      <c r="F3" s="118"/>
      <c r="G3" s="118"/>
      <c r="H3" s="118"/>
      <c r="I3" s="118"/>
      <c r="J3" s="118"/>
      <c r="K3" s="118"/>
      <c r="L3" s="118"/>
      <c r="M3" s="118"/>
      <c r="N3" s="118"/>
      <c r="O3" s="118"/>
      <c r="P3" s="118"/>
      <c r="Q3" s="118"/>
      <c r="R3" s="118"/>
      <c r="S3" s="118"/>
      <c r="T3" s="118"/>
      <c r="U3" s="118"/>
      <c r="V3" s="119"/>
    </row>
    <row r="4" spans="2:22">
      <c r="B4" s="117"/>
      <c r="C4" s="118"/>
      <c r="D4" s="118"/>
      <c r="E4" s="118"/>
      <c r="F4" s="118"/>
      <c r="G4" s="118"/>
      <c r="H4" s="118"/>
      <c r="I4" s="118"/>
      <c r="J4" s="118"/>
      <c r="K4" s="118"/>
      <c r="L4" s="118"/>
      <c r="M4" s="118"/>
      <c r="N4" s="118"/>
      <c r="O4" s="118"/>
      <c r="P4" s="118"/>
      <c r="Q4" s="118"/>
      <c r="R4" s="118"/>
      <c r="S4" s="118"/>
      <c r="T4" s="118"/>
      <c r="U4" s="118"/>
      <c r="V4" s="119"/>
    </row>
    <row r="5" spans="2:22">
      <c r="B5" s="117"/>
      <c r="C5" s="118"/>
      <c r="D5" s="118"/>
      <c r="E5" s="118"/>
      <c r="F5" s="118"/>
      <c r="G5" s="118"/>
      <c r="H5" s="118"/>
      <c r="I5" s="118"/>
      <c r="J5" s="118"/>
      <c r="K5" s="118"/>
      <c r="L5" s="118"/>
      <c r="M5" s="118"/>
      <c r="N5" s="118"/>
      <c r="O5" s="118"/>
      <c r="P5" s="118"/>
      <c r="Q5" s="118"/>
      <c r="R5" s="118"/>
      <c r="S5" s="118"/>
      <c r="T5" s="118"/>
      <c r="U5" s="118"/>
      <c r="V5" s="119"/>
    </row>
    <row r="6" spans="2:22">
      <c r="B6" s="117"/>
      <c r="C6" s="118"/>
      <c r="D6" s="118"/>
      <c r="E6" s="118"/>
      <c r="F6" s="118"/>
      <c r="G6" s="118"/>
      <c r="H6" s="118"/>
      <c r="I6" s="118"/>
      <c r="J6" s="118"/>
      <c r="K6" s="118"/>
      <c r="L6" s="118"/>
      <c r="M6" s="118"/>
      <c r="N6" s="118"/>
      <c r="O6" s="118"/>
      <c r="P6" s="118"/>
      <c r="Q6" s="118"/>
      <c r="R6" s="118"/>
      <c r="S6" s="118"/>
      <c r="T6" s="118"/>
      <c r="U6" s="118"/>
      <c r="V6" s="119"/>
    </row>
    <row r="7" spans="2:22">
      <c r="B7" s="117"/>
      <c r="C7" s="118"/>
      <c r="D7" s="118"/>
      <c r="E7" s="118"/>
      <c r="F7" s="118"/>
      <c r="G7" s="118"/>
      <c r="H7" s="118"/>
      <c r="I7" s="118"/>
      <c r="J7" s="118"/>
      <c r="K7" s="118"/>
      <c r="L7" s="118"/>
      <c r="M7" s="118"/>
      <c r="N7" s="118"/>
      <c r="O7" s="118"/>
      <c r="P7" s="118"/>
      <c r="Q7" s="118"/>
      <c r="R7" s="118"/>
      <c r="S7" s="118"/>
      <c r="T7" s="118"/>
      <c r="U7" s="118"/>
      <c r="V7" s="119"/>
    </row>
    <row r="8" spans="2:22">
      <c r="B8" s="117"/>
      <c r="C8" s="118"/>
      <c r="D8" s="118"/>
      <c r="E8" s="118"/>
      <c r="F8" s="118"/>
      <c r="G8" s="118"/>
      <c r="H8" s="118"/>
      <c r="I8" s="118"/>
      <c r="J8" s="118"/>
      <c r="K8" s="118"/>
      <c r="L8" s="118"/>
      <c r="M8" s="118"/>
      <c r="N8" s="118"/>
      <c r="O8" s="118"/>
      <c r="P8" s="118"/>
      <c r="Q8" s="118"/>
      <c r="R8" s="118"/>
      <c r="S8" s="118"/>
      <c r="T8" s="118"/>
      <c r="U8" s="118"/>
      <c r="V8" s="119"/>
    </row>
    <row r="9" spans="2:22">
      <c r="B9" s="117"/>
      <c r="C9" s="118"/>
      <c r="D9" s="118"/>
      <c r="E9" s="118"/>
      <c r="F9" s="118"/>
      <c r="G9" s="118"/>
      <c r="H9" s="118"/>
      <c r="I9" s="118"/>
      <c r="J9" s="118"/>
      <c r="K9" s="118"/>
      <c r="L9" s="118"/>
      <c r="M9" s="118"/>
      <c r="N9" s="118"/>
      <c r="O9" s="118"/>
      <c r="P9" s="118"/>
      <c r="Q9" s="118"/>
      <c r="R9" s="118"/>
      <c r="S9" s="118"/>
      <c r="T9" s="118"/>
      <c r="U9" s="118"/>
      <c r="V9" s="119"/>
    </row>
    <row r="10" spans="2:22">
      <c r="B10" s="117"/>
      <c r="C10" s="118"/>
      <c r="D10" s="118"/>
      <c r="E10" s="118"/>
      <c r="F10" s="118"/>
      <c r="G10" s="118"/>
      <c r="H10" s="118"/>
      <c r="I10" s="118"/>
      <c r="J10" s="118"/>
      <c r="K10" s="118"/>
      <c r="L10" s="118"/>
      <c r="M10" s="118"/>
      <c r="N10" s="118"/>
      <c r="O10" s="118"/>
      <c r="P10" s="118"/>
      <c r="Q10" s="118"/>
      <c r="R10" s="118"/>
      <c r="S10" s="118"/>
      <c r="T10" s="118"/>
      <c r="U10" s="118"/>
      <c r="V10" s="119"/>
    </row>
    <row r="11" spans="2:22">
      <c r="B11" s="117"/>
      <c r="C11" s="118"/>
      <c r="D11" s="118"/>
      <c r="E11" s="118"/>
      <c r="F11" s="118"/>
      <c r="G11" s="118"/>
      <c r="H11" s="118"/>
      <c r="I11" s="118"/>
      <c r="J11" s="118"/>
      <c r="K11" s="118"/>
      <c r="L11" s="118"/>
      <c r="M11" s="118"/>
      <c r="N11" s="118"/>
      <c r="O11" s="118"/>
      <c r="P11" s="118"/>
      <c r="Q11" s="118"/>
      <c r="R11" s="118"/>
      <c r="S11" s="118"/>
      <c r="T11" s="118"/>
      <c r="U11" s="118"/>
      <c r="V11" s="119"/>
    </row>
    <row r="12" spans="2:22">
      <c r="B12" s="117"/>
      <c r="C12" s="118"/>
      <c r="D12" s="118"/>
      <c r="E12" s="118"/>
      <c r="F12" s="118"/>
      <c r="G12" s="118"/>
      <c r="H12" s="118"/>
      <c r="I12" s="118"/>
      <c r="J12" s="118"/>
      <c r="K12" s="118"/>
      <c r="L12" s="118"/>
      <c r="M12" s="118"/>
      <c r="N12" s="118"/>
      <c r="O12" s="118"/>
      <c r="P12" s="118"/>
      <c r="Q12" s="118"/>
      <c r="R12" s="118"/>
      <c r="S12" s="118"/>
      <c r="T12" s="118"/>
      <c r="U12" s="118"/>
      <c r="V12" s="119"/>
    </row>
    <row r="13" spans="2:22">
      <c r="B13" s="117"/>
      <c r="C13" s="118"/>
      <c r="D13" s="118"/>
      <c r="E13" s="118"/>
      <c r="F13" s="118"/>
      <c r="G13" s="118"/>
      <c r="H13" s="118"/>
      <c r="I13" s="118"/>
      <c r="J13" s="118"/>
      <c r="K13" s="118"/>
      <c r="L13" s="118"/>
      <c r="M13" s="118"/>
      <c r="N13" s="118"/>
      <c r="O13" s="118"/>
      <c r="P13" s="118"/>
      <c r="Q13" s="118"/>
      <c r="R13" s="118"/>
      <c r="S13" s="118"/>
      <c r="T13" s="118"/>
      <c r="U13" s="118"/>
      <c r="V13" s="119"/>
    </row>
    <row r="14" spans="2:22">
      <c r="B14" s="117"/>
      <c r="C14" s="118"/>
      <c r="D14" s="118"/>
      <c r="E14" s="118"/>
      <c r="F14" s="118"/>
      <c r="G14" s="118"/>
      <c r="H14" s="118"/>
      <c r="I14" s="118"/>
      <c r="J14" s="118"/>
      <c r="K14" s="118"/>
      <c r="L14" s="118"/>
      <c r="M14" s="118"/>
      <c r="N14" s="118"/>
      <c r="O14" s="118"/>
      <c r="P14" s="118"/>
      <c r="Q14" s="118"/>
      <c r="R14" s="118"/>
      <c r="S14" s="118"/>
      <c r="T14" s="118"/>
      <c r="U14" s="118"/>
      <c r="V14" s="119"/>
    </row>
    <row r="15" spans="2:22">
      <c r="B15" s="117"/>
      <c r="C15" s="118"/>
      <c r="D15" s="118"/>
      <c r="E15" s="118"/>
      <c r="F15" s="118"/>
      <c r="G15" s="118"/>
      <c r="H15" s="118"/>
      <c r="I15" s="118"/>
      <c r="J15" s="118"/>
      <c r="K15" s="118"/>
      <c r="L15" s="118"/>
      <c r="M15" s="118"/>
      <c r="N15" s="118"/>
      <c r="O15" s="118"/>
      <c r="P15" s="118"/>
      <c r="Q15" s="118"/>
      <c r="R15" s="118"/>
      <c r="S15" s="118"/>
      <c r="T15" s="118"/>
      <c r="U15" s="118"/>
      <c r="V15" s="119"/>
    </row>
    <row r="16" spans="2:22">
      <c r="B16" s="117"/>
      <c r="C16" s="118"/>
      <c r="D16" s="118"/>
      <c r="E16" s="118"/>
      <c r="F16" s="118"/>
      <c r="G16" s="118"/>
      <c r="H16" s="118"/>
      <c r="I16" s="118"/>
      <c r="J16" s="118"/>
      <c r="K16" s="118"/>
      <c r="L16" s="118"/>
      <c r="M16" s="118"/>
      <c r="N16" s="118"/>
      <c r="O16" s="118"/>
      <c r="P16" s="118"/>
      <c r="Q16" s="118"/>
      <c r="R16" s="118"/>
      <c r="S16" s="118"/>
      <c r="T16" s="118"/>
      <c r="U16" s="118"/>
      <c r="V16" s="119"/>
    </row>
    <row r="17" spans="2:22">
      <c r="B17" s="117"/>
      <c r="C17" s="118"/>
      <c r="D17" s="118"/>
      <c r="E17" s="118"/>
      <c r="F17" s="118"/>
      <c r="G17" s="118"/>
      <c r="H17" s="118"/>
      <c r="I17" s="118"/>
      <c r="J17" s="118"/>
      <c r="K17" s="118"/>
      <c r="L17" s="118"/>
      <c r="M17" s="118"/>
      <c r="N17" s="118"/>
      <c r="O17" s="118"/>
      <c r="P17" s="118"/>
      <c r="Q17" s="118"/>
      <c r="R17" s="118"/>
      <c r="S17" s="118"/>
      <c r="T17" s="118"/>
      <c r="U17" s="118"/>
      <c r="V17" s="119"/>
    </row>
    <row r="18" spans="2:22">
      <c r="B18" s="117"/>
      <c r="C18" s="118"/>
      <c r="D18" s="118"/>
      <c r="E18" s="118"/>
      <c r="F18" s="118"/>
      <c r="G18" s="118"/>
      <c r="H18" s="118"/>
      <c r="I18" s="118"/>
      <c r="J18" s="118"/>
      <c r="K18" s="118"/>
      <c r="L18" s="118"/>
      <c r="M18" s="118"/>
      <c r="N18" s="118"/>
      <c r="O18" s="118"/>
      <c r="P18" s="118"/>
      <c r="Q18" s="118"/>
      <c r="R18" s="118"/>
      <c r="S18" s="118"/>
      <c r="T18" s="118"/>
      <c r="U18" s="118"/>
      <c r="V18" s="119"/>
    </row>
    <row r="19" spans="2:22">
      <c r="B19" s="117"/>
      <c r="C19" s="118"/>
      <c r="D19" s="118"/>
      <c r="E19" s="118"/>
      <c r="F19" s="118"/>
      <c r="G19" s="118"/>
      <c r="H19" s="118"/>
      <c r="I19" s="118"/>
      <c r="J19" s="118"/>
      <c r="K19" s="118"/>
      <c r="L19" s="118"/>
      <c r="M19" s="118"/>
      <c r="N19" s="118"/>
      <c r="O19" s="118"/>
      <c r="P19" s="118"/>
      <c r="Q19" s="118"/>
      <c r="R19" s="118"/>
      <c r="S19" s="118"/>
      <c r="T19" s="118"/>
      <c r="U19" s="118"/>
      <c r="V19" s="119"/>
    </row>
    <row r="20" spans="2:22">
      <c r="B20" s="117"/>
      <c r="C20" s="118"/>
      <c r="D20" s="118"/>
      <c r="E20" s="118"/>
      <c r="F20" s="118"/>
      <c r="G20" s="118"/>
      <c r="H20" s="118"/>
      <c r="I20" s="118"/>
      <c r="J20" s="118"/>
      <c r="K20" s="118"/>
      <c r="L20" s="118"/>
      <c r="M20" s="118"/>
      <c r="N20" s="118"/>
      <c r="O20" s="118"/>
      <c r="P20" s="118"/>
      <c r="Q20" s="118"/>
      <c r="R20" s="118"/>
      <c r="S20" s="118"/>
      <c r="T20" s="118"/>
      <c r="U20" s="118"/>
      <c r="V20" s="119"/>
    </row>
    <row r="21" spans="2:22">
      <c r="B21" s="117"/>
      <c r="C21" s="118"/>
      <c r="D21" s="118"/>
      <c r="E21" s="118"/>
      <c r="F21" s="118"/>
      <c r="G21" s="118"/>
      <c r="H21" s="118"/>
      <c r="I21" s="118"/>
      <c r="J21" s="118"/>
      <c r="K21" s="118"/>
      <c r="L21" s="118"/>
      <c r="M21" s="118"/>
      <c r="N21" s="118"/>
      <c r="O21" s="118"/>
      <c r="P21" s="118"/>
      <c r="Q21" s="118"/>
      <c r="R21" s="118"/>
      <c r="S21" s="118"/>
      <c r="T21" s="118"/>
      <c r="U21" s="118"/>
      <c r="V21" s="119"/>
    </row>
    <row r="22" spans="2:22">
      <c r="B22" s="117"/>
      <c r="C22" s="118"/>
      <c r="D22" s="118"/>
      <c r="E22" s="118"/>
      <c r="F22" s="118"/>
      <c r="G22" s="118"/>
      <c r="H22" s="118"/>
      <c r="I22" s="118"/>
      <c r="J22" s="118"/>
      <c r="K22" s="118"/>
      <c r="L22" s="118"/>
      <c r="M22" s="118"/>
      <c r="N22" s="118"/>
      <c r="O22" s="118"/>
      <c r="P22" s="118"/>
      <c r="Q22" s="118"/>
      <c r="R22" s="118"/>
      <c r="S22" s="118"/>
      <c r="T22" s="118"/>
      <c r="U22" s="118"/>
      <c r="V22" s="119"/>
    </row>
    <row r="23" spans="2:22">
      <c r="B23" s="117"/>
      <c r="C23" s="118"/>
      <c r="D23" s="118"/>
      <c r="E23" s="118"/>
      <c r="F23" s="118"/>
      <c r="G23" s="118"/>
      <c r="H23" s="118"/>
      <c r="I23" s="118"/>
      <c r="J23" s="118"/>
      <c r="K23" s="118"/>
      <c r="L23" s="118"/>
      <c r="M23" s="118"/>
      <c r="N23" s="118"/>
      <c r="O23" s="118"/>
      <c r="P23" s="118"/>
      <c r="Q23" s="118"/>
      <c r="R23" s="118"/>
      <c r="S23" s="118"/>
      <c r="T23" s="118"/>
      <c r="U23" s="118"/>
      <c r="V23" s="119"/>
    </row>
    <row r="24" spans="2:22" ht="87.75" customHeight="1">
      <c r="B24" s="120"/>
      <c r="C24" s="121"/>
      <c r="D24" s="121"/>
      <c r="E24" s="121"/>
      <c r="F24" s="121"/>
      <c r="G24" s="121"/>
      <c r="H24" s="121"/>
      <c r="I24" s="121"/>
      <c r="J24" s="121"/>
      <c r="K24" s="121"/>
      <c r="L24" s="121"/>
      <c r="M24" s="121"/>
      <c r="N24" s="121"/>
      <c r="O24" s="121"/>
      <c r="P24" s="121"/>
      <c r="Q24" s="121"/>
      <c r="R24" s="121"/>
      <c r="S24" s="121"/>
      <c r="T24" s="121"/>
      <c r="U24" s="121"/>
      <c r="V24" s="122"/>
    </row>
  </sheetData>
  <mergeCells count="2">
    <mergeCell ref="B2:V24"/>
    <mergeCell ref="D1:R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Essy Ximena Arevalo Torres</dc:creator>
  <cp:keywords/>
  <dc:description/>
  <cp:lastModifiedBy>Juan Javier Romero Paez</cp:lastModifiedBy>
  <cp:revision/>
  <dcterms:created xsi:type="dcterms:W3CDTF">2025-02-07T16:45:44Z</dcterms:created>
  <dcterms:modified xsi:type="dcterms:W3CDTF">2025-10-17T16:48:56Z</dcterms:modified>
  <cp:category/>
  <cp:contentStatus/>
</cp:coreProperties>
</file>