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03"/>
  <workbookPr/>
  <mc:AlternateContent xmlns:mc="http://schemas.openxmlformats.org/markup-compatibility/2006">
    <mc:Choice Requires="x15">
      <x15ac:absPath xmlns:x15ac="http://schemas.microsoft.com/office/spreadsheetml/2010/11/ac" url="/Users/ivaneduardogomezguerrero/Documents/ALCALDIA LOCAL FONTIBON /FORMULACION PROYECTOS /MINIMA CUANTIA CONMEMORACIONES VICTIMAS DEL CONFLICTO /"/>
    </mc:Choice>
  </mc:AlternateContent>
  <xr:revisionPtr revIDLastSave="0" documentId="13_ncr:1_{C6DF3DF7-C0EB-BB46-AD68-73EE3A4C4D7F}" xr6:coauthVersionLast="47" xr6:coauthVersionMax="47" xr10:uidLastSave="{00000000-0000-0000-0000-000000000000}"/>
  <bookViews>
    <workbookView xWindow="0" yWindow="0" windowWidth="28800" windowHeight="18000" xr2:uid="{00000000-000D-0000-FFFF-FFFF00000000}"/>
  </bookViews>
  <sheets>
    <sheet name="ESTUDIO DE MERCADO CON PROMEDIO" sheetId="9" r:id="rId1"/>
  </sheets>
  <definedNames>
    <definedName name="tdRepliesReferenceCol_lnkViewLinkRepliesReference_1" localSheetId="0">'ESTUDIO DE MERCADO CON PROMEDIO'!#REF!</definedName>
    <definedName name="tdRepliesReferenceCol_lnkViewLinkRepliesReference_2" localSheetId="0">'ESTUDIO DE MERCADO CON PROMEDIO'!#REF!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0" i="9" l="1"/>
  <c r="Q30" i="9"/>
  <c r="O30" i="9"/>
  <c r="O29" i="9"/>
  <c r="J30" i="9"/>
  <c r="J29" i="9"/>
  <c r="M10" i="9"/>
  <c r="M11" i="9"/>
  <c r="M12" i="9"/>
  <c r="M13" i="9"/>
  <c r="M14" i="9"/>
  <c r="M15" i="9"/>
  <c r="M16" i="9"/>
  <c r="M17" i="9"/>
  <c r="M18" i="9"/>
  <c r="M19" i="9"/>
  <c r="M20" i="9"/>
  <c r="M21" i="9"/>
  <c r="M22" i="9"/>
  <c r="M23" i="9"/>
  <c r="M24" i="9"/>
  <c r="M25" i="9"/>
  <c r="M26" i="9"/>
  <c r="M27" i="9"/>
  <c r="M28" i="9"/>
  <c r="M9" i="9"/>
  <c r="N9" i="9" s="1"/>
  <c r="O9" i="9" s="1"/>
  <c r="I9" i="9" l="1"/>
  <c r="P9" i="9" s="1"/>
  <c r="I10" i="9"/>
  <c r="I11" i="9"/>
  <c r="I12" i="9"/>
  <c r="I13" i="9"/>
  <c r="I14" i="9"/>
  <c r="I18" i="9"/>
  <c r="I19" i="9"/>
  <c r="I20" i="9"/>
  <c r="I21" i="9"/>
  <c r="P21" i="9" s="1"/>
  <c r="I22" i="9"/>
  <c r="I24" i="9"/>
  <c r="I25" i="9"/>
  <c r="I26" i="9"/>
  <c r="I27" i="9"/>
  <c r="I28" i="9"/>
  <c r="I6" i="9"/>
  <c r="N6" i="9"/>
  <c r="O6" i="9" s="1"/>
  <c r="I7" i="9"/>
  <c r="N7" i="9"/>
  <c r="O7" i="9" s="1"/>
  <c r="I8" i="9"/>
  <c r="N8" i="9"/>
  <c r="O8" i="9" s="1"/>
  <c r="N10" i="9"/>
  <c r="O10" i="9" s="1"/>
  <c r="N11" i="9"/>
  <c r="O11" i="9" s="1"/>
  <c r="N12" i="9"/>
  <c r="O12" i="9" s="1"/>
  <c r="N13" i="9"/>
  <c r="O13" i="9" s="1"/>
  <c r="N14" i="9"/>
  <c r="O14" i="9" s="1"/>
  <c r="I15" i="9"/>
  <c r="P15" i="9" s="1"/>
  <c r="N15" i="9"/>
  <c r="O15" i="9" s="1"/>
  <c r="I16" i="9"/>
  <c r="P16" i="9" s="1"/>
  <c r="N16" i="9"/>
  <c r="O16" i="9" s="1"/>
  <c r="I17" i="9"/>
  <c r="N17" i="9"/>
  <c r="N18" i="9"/>
  <c r="O18" i="9" s="1"/>
  <c r="N19" i="9"/>
  <c r="O19" i="9" s="1"/>
  <c r="N20" i="9"/>
  <c r="N21" i="9"/>
  <c r="O21" i="9" s="1"/>
  <c r="N22" i="9"/>
  <c r="O22" i="9" s="1"/>
  <c r="I23" i="9"/>
  <c r="P23" i="9" s="1"/>
  <c r="N23" i="9"/>
  <c r="O23" i="9" s="1"/>
  <c r="N24" i="9"/>
  <c r="O24" i="9" s="1"/>
  <c r="N25" i="9"/>
  <c r="N26" i="9"/>
  <c r="O26" i="9" s="1"/>
  <c r="N27" i="9"/>
  <c r="O27" i="9" s="1"/>
  <c r="N28" i="9"/>
  <c r="P10" i="9" l="1"/>
  <c r="Q10" i="9" s="1"/>
  <c r="P11" i="9"/>
  <c r="Q11" i="9" s="1"/>
  <c r="P12" i="9"/>
  <c r="Q12" i="9" s="1"/>
  <c r="P13" i="9"/>
  <c r="Q13" i="9" s="1"/>
  <c r="P14" i="9"/>
  <c r="Q14" i="9" s="1"/>
  <c r="P18" i="9"/>
  <c r="Q18" i="9" s="1"/>
  <c r="P19" i="9"/>
  <c r="Q19" i="9" s="1"/>
  <c r="P20" i="9"/>
  <c r="Q20" i="9" s="1"/>
  <c r="Q21" i="9"/>
  <c r="P22" i="9"/>
  <c r="Q22" i="9" s="1"/>
  <c r="P17" i="9"/>
  <c r="Q17" i="9" s="1"/>
  <c r="P24" i="9"/>
  <c r="Q24" i="9" s="1"/>
  <c r="P25" i="9"/>
  <c r="Q25" i="9" s="1"/>
  <c r="P26" i="9"/>
  <c r="Q26" i="9" s="1"/>
  <c r="P27" i="9"/>
  <c r="Q27" i="9" s="1"/>
  <c r="P28" i="9"/>
  <c r="Q28" i="9" s="1"/>
  <c r="P6" i="9"/>
  <c r="Q6" i="9" s="1"/>
  <c r="P7" i="9"/>
  <c r="Q7" i="9" s="1"/>
  <c r="P8" i="9"/>
  <c r="Q8" i="9" s="1"/>
  <c r="J14" i="9"/>
  <c r="J12" i="9"/>
  <c r="J22" i="9"/>
  <c r="J21" i="9"/>
  <c r="J10" i="9"/>
  <c r="J24" i="9"/>
  <c r="J23" i="9"/>
  <c r="Q23" i="9"/>
  <c r="J8" i="9"/>
  <c r="J20" i="9"/>
  <c r="J9" i="9"/>
  <c r="Q9" i="9"/>
  <c r="J17" i="9"/>
  <c r="J25" i="9"/>
  <c r="Q16" i="9"/>
  <c r="J6" i="9"/>
  <c r="J15" i="9"/>
  <c r="Q15" i="9"/>
  <c r="J28" i="9"/>
  <c r="J26" i="9"/>
  <c r="O17" i="9"/>
  <c r="J7" i="9"/>
  <c r="O25" i="9"/>
  <c r="J13" i="9"/>
  <c r="J16" i="9"/>
  <c r="J18" i="9"/>
  <c r="O20" i="9"/>
  <c r="O28" i="9"/>
  <c r="J11" i="9"/>
  <c r="J19" i="9"/>
  <c r="J27" i="9"/>
  <c r="N5" i="9" l="1"/>
  <c r="I5" i="9" l="1"/>
  <c r="J5" i="9" l="1"/>
  <c r="P5" i="9"/>
  <c r="Q5" i="9" s="1"/>
  <c r="Q32" i="9" s="1"/>
  <c r="O5" i="9" l="1"/>
</calcChain>
</file>

<file path=xl/sharedStrings.xml><?xml version="1.0" encoding="utf-8"?>
<sst xmlns="http://schemas.openxmlformats.org/spreadsheetml/2006/main" count="97" uniqueCount="88">
  <si>
    <t>ESTUDIO DE MERCADO</t>
  </si>
  <si>
    <t>Precio Referencia Unitario - Promedio</t>
  </si>
  <si>
    <t>Precio Referencia total - Promedio</t>
  </si>
  <si>
    <t>ITEM</t>
  </si>
  <si>
    <t>Descripción detallada y completa del  Bien y/o Servicio</t>
  </si>
  <si>
    <t>Unidad de Medida (Peso Bebida ml; demas componentes g)</t>
  </si>
  <si>
    <t xml:space="preserve">CANTIDAD </t>
  </si>
  <si>
    <t>COMERCIARX SAS NIT 901982385 - 1</t>
  </si>
  <si>
    <t>DIAGNOSTICOS Y SOLUCIONES COMERCIALES SAS NIT 901.712.107-3</t>
  </si>
  <si>
    <t xml:space="preserve">PRODUCTO </t>
  </si>
  <si>
    <t>VALOR UNITARIO ANTES DE IVA</t>
  </si>
  <si>
    <t>% DE IVA QUE APLICA</t>
  </si>
  <si>
    <t>VALOR IVA</t>
  </si>
  <si>
    <t>VALOR UNITARIO CON IVA</t>
  </si>
  <si>
    <t xml:space="preserve">VALOR TOTAL </t>
  </si>
  <si>
    <t xml:space="preserve">COORDINADOR </t>
  </si>
  <si>
    <t xml:space="preserve">Profesional en ciencia politica con 5 cinco anos de experiencia en el diseno implementaicon y seguimiento de proyectos sociales enfocados en atencion reparacion y empoderamiento de poblacion victima del conflicto armado. Amplio conocimiento de marco normativo (ley 1448 de 2011) y sus decretos reglamentarios, mecanismos de participacion, enfoque de derechos y procesos de construccion de memoria historica. Se requiere de tiempo parcial durante la ejecucion del contrato.  
</t>
  </si>
  <si>
    <t>MESES</t>
  </si>
  <si>
    <t>TALLERISTA</t>
  </si>
  <si>
    <t>Formación en bachillerato, o técnica o tecnológica, o acreditación y aprobación del 50% o más de un plan de estudios de una carrera profesional en artes o diseño gráfico o todas las relacionadas con las ciencias sociales y humanas. Experiencia certificada mínima de 18 meses en emprendimientos artísticos, o realizando talleres / procesos de formación en arte, o realizando actividades comunitarias de arte o en tejido y bordado. Preferiblemente víctima del conflicto armado (Con Registro Único de Víctimas). Debe tener conocimientos en tejido y bordado. Nota 1: La duración de cada uno de los talleres será de dos (2) horas y se realizará en un lugar cerrado.</t>
  </si>
  <si>
    <t>Tallerista</t>
  </si>
  <si>
    <t>MANDALA</t>
  </si>
  <si>
    <t>Realizar un ritual de sanación mediante la creación colectiva de una mandala, como acto simbólico de memoria, unión y esperanza. Para ello se debe garantizar el suministro y uso  de 1 caja x 30 velas de cera aromática en vidrio de hasta 5.6 cm de diámetro y 6.5 cm, 4 ramos de flores x 60 rosas en colores surtidos (rojas, blancas, amarillas, etc.), frutas surtida por 30 Ud. Bananos maduros, 3 Ud. piñas, 20 Ud. mangos tommy, 30 Ud. naranja, 30 Ud. 30 Ud. Guayaba roja, 30 Ud. Limón, 20 Ud. Mandarina, 20 Ud. Plátano verde, etc.),  y otros elementos simbólicos que representen el agua, aire, tierra y el fuego (fotos, camándulas, espiritualidades, bordados etc.). Incluye el talento humano que realizará la actividad.</t>
  </si>
  <si>
    <t>Mandala</t>
  </si>
  <si>
    <t>ALQUILER DE GALERIA  FOTOGRÁFICA</t>
  </si>
  <si>
    <t>Se presentará una exposición fotográfica con los rostros de personas desaparecidas, como acto de memoria, visibilizarían y exigencia de justicia. Este ejercicio incluye el uso de al menos 40  caballetes y 80 cuadros fotográficos en madera, en medida de 50x30 cm, con rostros de personas desaparecidas o víctimas del conflicto armado. El servicio debe incluir el transporte (ida y vuelta) de los retablos conmemorativos, así como su montaje y desmontaje.</t>
  </si>
  <si>
    <t>Galería</t>
  </si>
  <si>
    <t>REFRIGERIOS</t>
  </si>
  <si>
    <t>Solido: Pastel de pollo/carne horneado de 200 gramos empacado y sellado con fecha de vencimiento, Bebida: Jugo en caja de 200ml Fruta: Una unidad de fruta de temporada Una unidad de Dulce de chocolate de 12 gr. Empacado en bolsa de papel.</t>
  </si>
  <si>
    <t>Refrigerios</t>
  </si>
  <si>
    <t>ALMUERZOS</t>
  </si>
  <si>
    <t>Suministro de almuerzos que deben  incluir: Sopa de 100 a 200 ml, proteína (carne, pescado o pollo) de 200 a 250 gr., ensalada 50 gr., harina (pasta o arroz 200 gr., principio (cualquier tipo de grano) 150 gr ración de postre 125 gr. El empaque del almuerzo debe tener mínimo tres divisiones, Biodegradable que cumpla los lineamientos de la política ambiental del distrito capital con respecto a los plásticos y empaques de un solo uso y cumpliendo con todas las normas establecidas de bioseguridad y manipulación de alimentos durante la preparación y entrega. Incluye transporte donde requiera la entidad.</t>
  </si>
  <si>
    <t>Almuerzo</t>
  </si>
  <si>
    <t>GRUPO ARTÍSTICO CORTA TRAYECTORIA</t>
  </si>
  <si>
    <t xml:space="preserve">Presentación agrupación de danza y/o música, de corta  trayectoria. (Duración de la presentación: 45 min.).
</t>
  </si>
  <si>
    <t xml:space="preserve">Grupo artistico y /o Artista solista </t>
  </si>
  <si>
    <t>LIENZO</t>
  </si>
  <si>
    <t>Tela de liencillo lista para pintar de medidas 2 x 2 m color blanco</t>
  </si>
  <si>
    <t>Unidad</t>
  </si>
  <si>
    <t>PINCELES</t>
  </si>
  <si>
    <t>Set de Pinceles planos sintéticos x 12 unidades, con mango de madera. Apto para pintura acrílica.</t>
  </si>
  <si>
    <t>Set</t>
  </si>
  <si>
    <t>PINTURA</t>
  </si>
  <si>
    <t>Set de pinturas acrílicas 60 Ml x 10 Ud en colores variados o surtidos</t>
  </si>
  <si>
    <t>PALETAS</t>
  </si>
  <si>
    <t>Paleta Acrílica Circular 10 cavidades</t>
  </si>
  <si>
    <t>Paleta</t>
  </si>
  <si>
    <t>LAPICES</t>
  </si>
  <si>
    <t>Caja de lápiz hexagonal grafito hb #2 x 12 unidades</t>
  </si>
  <si>
    <t>Caja</t>
  </si>
  <si>
    <t>TAJALAPIZ</t>
  </si>
  <si>
    <t>Caja de tajalápiz doble orificio con depósito de residuos x 12 unidades</t>
  </si>
  <si>
    <t>BORRADORES</t>
  </si>
  <si>
    <t>Caja de borrador de nata TK-20s x 20 unidades</t>
  </si>
  <si>
    <t>BASTIDORES</t>
  </si>
  <si>
    <t xml:space="preserve">Bastidor lienzo de 30 alto x 20 ancho x 2.5 de profundidad </t>
  </si>
  <si>
    <t>Bastidores</t>
  </si>
  <si>
    <t>TELA</t>
  </si>
  <si>
    <t>Set de retazos de tela x100 piezas para proyectos de bordado y manualidades extensos en colores y diseños surtidos. Tamaño de cada retazo 10x10cm, en material  100% algodón para manualidades, suave y de alta calidad.</t>
  </si>
  <si>
    <t>VESTUARIO ARTISTICO</t>
  </si>
  <si>
    <t xml:space="preserve">Vestuario artístico caribeño para grupo de danzas de mujeres, confeccionados con telas livianas y frescas, en algodón o el lino. </t>
  </si>
  <si>
    <t>Vestido</t>
  </si>
  <si>
    <t>PAÑOLETAS</t>
  </si>
  <si>
    <t>Pañoleta en tela poliéster o algodón en medidas 49x49 cm.</t>
  </si>
  <si>
    <t>Pañoleta</t>
  </si>
  <si>
    <t>TOCADOS</t>
  </si>
  <si>
    <t>Tocado floral en flor artificial para grupos de danza</t>
  </si>
  <si>
    <t>Tocado</t>
  </si>
  <si>
    <t>COTIZAS</t>
  </si>
  <si>
    <t xml:space="preserve">Cotizas en tela jean o fique para dama en diferentes tallas
</t>
  </si>
  <si>
    <t>Pares</t>
  </si>
  <si>
    <t>PENDON TIPO ARAÑA</t>
  </si>
  <si>
    <t xml:space="preserve">Diseño e impresión de pendón a full color con rostros de 30 personas en tamaño 200x100 cm., en tela banner. Incluye logos y fotografías con los rostros de mujeres buscadoras, y contener maleta de transporte. Diseño aprobado por la Alcaldía Local de Fontibón y Representantes de la Mesa Local de Victimas. En los pendones deberán incluirse almenos 30 fotografías de 30x30 cm, con los rostros y mensajes alusivos a las buscadoras
</t>
  </si>
  <si>
    <t>Pendón</t>
  </si>
  <si>
    <t>FOTOGRAFÍAS</t>
  </si>
  <si>
    <t xml:space="preserve">Toma de fotografías a color full color de 40x30 cm papel fotográfico 240 grs, con agarre y funda para fijar en retablo. El servicio debe incluir la toma de las 30 fotografías </t>
  </si>
  <si>
    <t>Fotografía</t>
  </si>
  <si>
    <t>CHAQUETAS</t>
  </si>
  <si>
    <t>Chaquetas en tela impermeable con tela exterior Orion, tela interior flis perchado. 2 bolsillos laterales con cremallera invisible de 20 cm, con protector de bolsillo, debe contar con un bolsillo interior también con cremallera invisible de 20 cm. Capucha ajustable, que se guarde en el bolsillo del cuello y con cierre de cremallera. Puños y pretina acabados en tela y resorte. Todas las costuras deben ser cobles, exentas de fruncides, torcides, pliegues y deben estar suficientemente tensionadas con el fin de evitar que se agriete, se abra o se encoja la prenda durante su uso. Cremallera delantera con aletilla de 60mm más o menos 3mm de ancho, sin presentar defectos de trabado (bloqueo) cuando se opera en condiciones normales de uso, en material sintético en nylon de óptima calidad con cierre de seguridad. Zipper americano. Las chaquetas deben ir estampadas a dos tintas impresión frontal de 5x5  cm y trasera de 14*20 cm, diseños proporcionados por la Alcaldía Local de Fontibón. Diferentes tallas y color por definir.</t>
  </si>
  <si>
    <t>Chaqueta</t>
  </si>
  <si>
    <t>PLACAS CONMEMORATIVAS</t>
  </si>
  <si>
    <t>Placa conmemorativa de 11x15 cm en madera MDF con soporte, opción de grabado de logos y textos por sublimación sobre aluminio, e incluir mensaje alusivo a la actividad conmemorativa.</t>
  </si>
  <si>
    <t>Placas</t>
  </si>
  <si>
    <t xml:space="preserve">BOLSA DE REGALOS </t>
  </si>
  <si>
    <t>Bolsa a monto agotable para la compra y suministro de juegos y juguetes para niños(as) de familias víctimas del conflicto armado de Fontibón, en edades entre 2 y 14 años.   Dentro de las opciones de regalos podrán contratarse carpas y piscinas de pelota, robots, figuras de acción, instrumentos musicales, lanzadores, muñecas, peluches, pistas, vehículos, juegos de Rol, montables, Dinosaurios, rompecabezas, juegos de azar, juegos de mesa, instrumentos de observación (OBDA), modelos anatómicos, juegos didácticos, juegos de estimulación y desarrollo</t>
  </si>
  <si>
    <t xml:space="preserve">Monto agotable </t>
  </si>
  <si>
    <t>TOTALES</t>
  </si>
  <si>
    <t xml:space="preserve">PRESUPUESTO OFICIAL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</si>
</sst>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_-;\-&quot;$&quot;\ * #,##0_-;_-&quot;$&quot;\ * &quot;-&quot;_-;_-@_-"/>
    <numFmt numFmtId="165" formatCode="_-&quot;$&quot;* #,##0.00_-;\-&quot;$&quot;* #,##0.00_-;_-&quot;$&quot;* &quot;-&quot;??_-;_-@_-"/>
    <numFmt numFmtId="166" formatCode="_-\$* #,##0_-;&quot;-$&quot;* #,##0_-;_-\$* \-_-;_-@_-"/>
    <numFmt numFmtId="167" formatCode="_-&quot;$&quot;\ * #,##0.00_-;\-&quot;$&quot;\ * #,##0.00_-;_-&quot;$&quot;\ * &quot;-&quot;_-;_-@_-"/>
    <numFmt numFmtId="168" formatCode="&quot;$&quot;#,##0"/>
  </numFmts>
  <fonts count="22">
    <font>
      <sz val="12"/>
      <color rgb="FF000000"/>
      <name val="Calibri"/>
      <family val="2"/>
    </font>
    <font>
      <sz val="11"/>
      <color theme="1"/>
      <name val="Calibri"/>
      <family val="2"/>
      <scheme val="minor"/>
    </font>
    <font>
      <sz val="11"/>
      <color theme="1"/>
      <name val="Calibri"/>
      <family val="2"/>
      <scheme val="minor"/>
    </font>
    <font>
      <sz val="12"/>
      <color rgb="FF000000"/>
      <name val="Calibri"/>
      <family val="2"/>
    </font>
    <font>
      <sz val="12"/>
      <color rgb="FF000000"/>
      <name val="Times New Roman"/>
      <family val="1"/>
    </font>
    <font>
      <b/>
      <sz val="12"/>
      <name val="Times New Roman"/>
      <family val="1"/>
    </font>
    <font>
      <b/>
      <sz val="12"/>
      <color rgb="FF000000"/>
      <name val="Times New Roman"/>
      <family val="1"/>
    </font>
    <font>
      <b/>
      <sz val="14"/>
      <color rgb="FF000000"/>
      <name val="Times New Roman"/>
      <family val="1"/>
    </font>
    <font>
      <b/>
      <sz val="12"/>
      <name val="Arial Narrow"/>
      <family val="2"/>
    </font>
    <font>
      <sz val="14"/>
      <name val="Times New Roman"/>
      <family val="1"/>
    </font>
    <font>
      <sz val="14"/>
      <color rgb="FF000000"/>
      <name val="Times New Roman"/>
      <family val="1"/>
    </font>
    <font>
      <sz val="22"/>
      <color rgb="FF000000"/>
      <name val="Calibri"/>
      <family val="2"/>
    </font>
    <font>
      <sz val="16"/>
      <color rgb="FF000000"/>
      <name val="Times New Roman"/>
      <family val="1"/>
    </font>
    <font>
      <b/>
      <sz val="16"/>
      <color rgb="FF000000"/>
      <name val="Calibri"/>
      <family val="2"/>
    </font>
    <font>
      <b/>
      <sz val="16"/>
      <name val="Arial Narrow"/>
      <family val="2"/>
    </font>
    <font>
      <b/>
      <sz val="14"/>
      <name val="Arial Narrow"/>
      <family val="2"/>
    </font>
    <font>
      <sz val="22"/>
      <color rgb="FF000000"/>
      <name val="Calibri"/>
      <family val="2"/>
      <scheme val="minor"/>
    </font>
    <font>
      <b/>
      <sz val="18"/>
      <color rgb="FF000000"/>
      <name val="Times New Roman"/>
      <family val="1"/>
    </font>
    <font>
      <sz val="10"/>
      <color theme="1"/>
      <name val="Verdana"/>
      <family val="2"/>
    </font>
    <font>
      <sz val="10"/>
      <color theme="1"/>
      <name val="Arial"/>
      <family val="2"/>
    </font>
    <font>
      <sz val="11"/>
      <color rgb="FF000000"/>
      <name val="Calibri"/>
      <family val="2"/>
      <charset val="1"/>
    </font>
    <font>
      <sz val="11"/>
      <color rgb="FF000000"/>
      <name val="Calibri"/>
      <family val="2"/>
    </font>
  </fonts>
  <fills count="12">
    <fill>
      <patternFill patternType="none"/>
    </fill>
    <fill>
      <patternFill patternType="gray125"/>
    </fill>
    <fill>
      <patternFill patternType="solid">
        <fgColor rgb="FFFFFFFF"/>
        <bgColor rgb="FFFFFFFF"/>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rgb="FFD6DCE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59999389629810485"/>
        <bgColor rgb="FFFFD965"/>
      </patternFill>
    </fill>
    <fill>
      <patternFill patternType="solid">
        <fgColor theme="4"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1">
    <xf numFmtId="0" fontId="0" fillId="0" borderId="0"/>
    <xf numFmtId="164" fontId="3" fillId="0" borderId="0" applyFont="0" applyFill="0" applyBorder="0" applyAlignment="0" applyProtection="0"/>
    <xf numFmtId="0" fontId="2" fillId="0" borderId="0"/>
    <xf numFmtId="0" fontId="2" fillId="0" borderId="0"/>
    <xf numFmtId="0" fontId="2" fillId="0" borderId="0"/>
    <xf numFmtId="0" fontId="3" fillId="0" borderId="0"/>
    <xf numFmtId="0" fontId="1" fillId="0" borderId="0"/>
    <xf numFmtId="49" fontId="18" fillId="0" borderId="0" applyFill="0" applyBorder="0" applyProtection="0">
      <alignment horizontal="left" vertical="center"/>
    </xf>
    <xf numFmtId="3" fontId="18" fillId="0" borderId="0" applyFill="0" applyBorder="0" applyProtection="0">
      <alignment horizontal="right" vertical="center"/>
    </xf>
    <xf numFmtId="165" fontId="19" fillId="0" borderId="0" applyFont="0" applyFill="0" applyBorder="0" applyAlignment="0" applyProtection="0"/>
    <xf numFmtId="166" fontId="20" fillId="0" borderId="0" applyBorder="0" applyProtection="0"/>
  </cellStyleXfs>
  <cellXfs count="51">
    <xf numFmtId="0" fontId="0" fillId="0" borderId="0" xfId="0"/>
    <xf numFmtId="164" fontId="0" fillId="0" borderId="0" xfId="0" applyNumberFormat="1"/>
    <xf numFmtId="0" fontId="4" fillId="2" borderId="1" xfId="0" applyFont="1" applyFill="1" applyBorder="1" applyAlignment="1">
      <alignment horizontal="center" vertical="center"/>
    </xf>
    <xf numFmtId="164" fontId="4" fillId="7" borderId="1" xfId="1" applyFont="1" applyFill="1" applyBorder="1" applyAlignment="1">
      <alignment horizontal="center" vertical="center"/>
    </xf>
    <xf numFmtId="0" fontId="4" fillId="7" borderId="1" xfId="0" applyFont="1" applyFill="1" applyBorder="1" applyAlignment="1">
      <alignment horizontal="center" vertical="center"/>
    </xf>
    <xf numFmtId="164" fontId="6" fillId="7" borderId="1" xfId="1" applyFont="1" applyFill="1" applyBorder="1" applyAlignment="1">
      <alignment horizontal="center" vertical="center"/>
    </xf>
    <xf numFmtId="164" fontId="4" fillId="4" borderId="1" xfId="1" applyFont="1" applyFill="1" applyBorder="1" applyAlignment="1">
      <alignment horizontal="center" vertical="center"/>
    </xf>
    <xf numFmtId="9" fontId="4" fillId="4" borderId="1" xfId="0" applyNumberFormat="1" applyFont="1" applyFill="1" applyBorder="1" applyAlignment="1">
      <alignment horizontal="center" vertical="center"/>
    </xf>
    <xf numFmtId="164" fontId="6" fillId="4" borderId="1" xfId="1" applyFont="1" applyFill="1" applyBorder="1" applyAlignment="1">
      <alignment horizontal="center" vertical="center"/>
    </xf>
    <xf numFmtId="0" fontId="9" fillId="8" borderId="1" xfId="0" applyFont="1" applyFill="1" applyBorder="1" applyAlignment="1">
      <alignment horizontal="left" vertical="center" wrapText="1"/>
    </xf>
    <xf numFmtId="164" fontId="10" fillId="8" borderId="1" xfId="0" applyNumberFormat="1" applyFont="1" applyFill="1" applyBorder="1" applyAlignment="1">
      <alignment horizontal="center" vertical="center"/>
    </xf>
    <xf numFmtId="164" fontId="10" fillId="8" borderId="1" xfId="1" applyFont="1" applyFill="1" applyBorder="1" applyAlignment="1">
      <alignment horizontal="center" vertical="center"/>
    </xf>
    <xf numFmtId="9" fontId="10" fillId="8" borderId="1" xfId="0" applyNumberFormat="1" applyFont="1" applyFill="1" applyBorder="1" applyAlignment="1">
      <alignment horizontal="center" vertical="center"/>
    </xf>
    <xf numFmtId="164" fontId="12" fillId="9" borderId="1" xfId="0" applyNumberFormat="1" applyFont="1" applyFill="1" applyBorder="1" applyAlignment="1">
      <alignment horizontal="center" vertical="center"/>
    </xf>
    <xf numFmtId="0" fontId="10" fillId="8" borderId="1" xfId="0" applyFont="1" applyFill="1" applyBorder="1" applyAlignment="1">
      <alignment horizontal="center" vertical="center"/>
    </xf>
    <xf numFmtId="0" fontId="9" fillId="8"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7"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0" borderId="1" xfId="0" applyFont="1" applyBorder="1"/>
    <xf numFmtId="0" fontId="5" fillId="3" borderId="1" xfId="0" applyFont="1" applyFill="1" applyBorder="1" applyAlignment="1">
      <alignment vertical="center" wrapText="1"/>
    </xf>
    <xf numFmtId="167" fontId="0" fillId="0" borderId="0" xfId="0" applyNumberFormat="1"/>
    <xf numFmtId="165" fontId="0" fillId="0" borderId="0" xfId="0" applyNumberFormat="1"/>
    <xf numFmtId="0" fontId="8" fillId="5" borderId="1" xfId="0" applyFont="1" applyFill="1" applyBorder="1" applyAlignment="1">
      <alignment horizontal="center" vertical="center" wrapText="1"/>
    </xf>
    <xf numFmtId="0" fontId="4" fillId="0" borderId="2" xfId="0" applyFont="1" applyBorder="1"/>
    <xf numFmtId="0" fontId="4" fillId="2" borderId="1" xfId="0" applyFont="1" applyFill="1" applyBorder="1" applyAlignment="1">
      <alignment horizontal="left" vertical="center"/>
    </xf>
    <xf numFmtId="168" fontId="21" fillId="10" borderId="1" xfId="0" applyNumberFormat="1" applyFont="1" applyFill="1" applyBorder="1" applyAlignment="1">
      <alignment horizontal="right" vertical="center" wrapText="1"/>
    </xf>
    <xf numFmtId="168" fontId="21" fillId="10" borderId="3" xfId="0" applyNumberFormat="1" applyFont="1" applyFill="1" applyBorder="1" applyAlignment="1">
      <alignment horizontal="right" vertical="center" wrapText="1"/>
    </xf>
    <xf numFmtId="0" fontId="4" fillId="2" borderId="2" xfId="0" applyFont="1" applyFill="1" applyBorder="1" applyAlignment="1">
      <alignment horizontal="left" vertical="center"/>
    </xf>
    <xf numFmtId="0" fontId="9" fillId="8" borderId="2" xfId="0" applyFont="1" applyFill="1" applyBorder="1" applyAlignment="1">
      <alignment horizontal="left" vertical="center" wrapText="1"/>
    </xf>
    <xf numFmtId="168" fontId="10" fillId="8" borderId="1" xfId="0" applyNumberFormat="1" applyFont="1" applyFill="1" applyBorder="1" applyAlignment="1">
      <alignment horizontal="center" vertical="center"/>
    </xf>
    <xf numFmtId="0" fontId="6" fillId="11" borderId="1" xfId="0" applyFont="1" applyFill="1" applyBorder="1" applyAlignment="1">
      <alignment horizontal="center" vertical="center" wrapText="1"/>
    </xf>
    <xf numFmtId="164" fontId="17" fillId="11" borderId="1" xfId="0" applyNumberFormat="1" applyFont="1" applyFill="1" applyBorder="1" applyAlignment="1">
      <alignment vertical="center"/>
    </xf>
    <xf numFmtId="0" fontId="16" fillId="0" borderId="1" xfId="0" applyFont="1" applyBorder="1" applyAlignment="1">
      <alignment horizontal="center" vertical="center" wrapText="1"/>
    </xf>
    <xf numFmtId="0" fontId="8" fillId="5" borderId="7"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6" xfId="0" applyFont="1" applyFill="1" applyBorder="1" applyAlignment="1">
      <alignment horizontal="center" vertical="center"/>
    </xf>
    <xf numFmtId="0" fontId="7" fillId="4" borderId="4" xfId="0" applyFont="1" applyFill="1" applyBorder="1" applyAlignment="1">
      <alignment horizontal="center" vertical="center"/>
    </xf>
    <xf numFmtId="0" fontId="8" fillId="5"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7" fillId="7" borderId="6" xfId="0" applyFont="1" applyFill="1" applyBorder="1" applyAlignment="1">
      <alignment horizontal="center" vertical="center"/>
    </xf>
    <xf numFmtId="0" fontId="11" fillId="0" borderId="3" xfId="0" applyFont="1" applyBorder="1" applyAlignment="1">
      <alignment horizontal="center" vertical="center" wrapText="1"/>
    </xf>
    <xf numFmtId="0" fontId="0" fillId="0" borderId="3" xfId="0" applyBorder="1" applyAlignment="1">
      <alignment horizontal="center" vertical="center" wrapText="1"/>
    </xf>
    <xf numFmtId="0" fontId="13" fillId="9" borderId="5" xfId="0" applyFont="1" applyFill="1" applyBorder="1" applyAlignment="1">
      <alignment horizontal="center" vertical="center" wrapText="1"/>
    </xf>
    <xf numFmtId="0" fontId="13" fillId="9" borderId="3" xfId="0" applyFont="1" applyFill="1" applyBorder="1" applyAlignment="1">
      <alignment horizontal="center" vertical="center" wrapText="1"/>
    </xf>
    <xf numFmtId="0" fontId="14" fillId="9" borderId="5" xfId="0" applyFont="1" applyFill="1" applyBorder="1" applyAlignment="1">
      <alignment horizontal="center" vertical="center" wrapText="1"/>
    </xf>
    <xf numFmtId="0" fontId="14" fillId="9" borderId="3" xfId="0" applyFont="1" applyFill="1" applyBorder="1" applyAlignment="1">
      <alignment horizontal="center" vertical="center" wrapText="1"/>
    </xf>
  </cellXfs>
  <cellStyles count="11">
    <cellStyle name="BodyStyle" xfId="7" xr:uid="{00000000-0005-0000-0000-000000000000}"/>
    <cellStyle name="Currency" xfId="9" xr:uid="{00000000-0005-0000-0000-000001000000}"/>
    <cellStyle name="Excel Built-in Currency [0]" xfId="10" xr:uid="{00000000-0005-0000-0000-000002000000}"/>
    <cellStyle name="Moneda [0]" xfId="1" builtinId="7"/>
    <cellStyle name="Normal" xfId="0" builtinId="0"/>
    <cellStyle name="Normal 2" xfId="5" xr:uid="{00000000-0005-0000-0000-000005000000}"/>
    <cellStyle name="Normal 2 2" xfId="2" xr:uid="{00000000-0005-0000-0000-000006000000}"/>
    <cellStyle name="Normal 2 2 2" xfId="4" xr:uid="{00000000-0005-0000-0000-000007000000}"/>
    <cellStyle name="Normal 2 2 3" xfId="6" xr:uid="{00000000-0005-0000-0000-000008000000}"/>
    <cellStyle name="Normal 5" xfId="3" xr:uid="{00000000-0005-0000-0000-000009000000}"/>
    <cellStyle name="Numeric" xfId="8"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4"/>
  <sheetViews>
    <sheetView tabSelected="1" topLeftCell="A27" zoomScale="60" zoomScaleNormal="60" workbookViewId="0">
      <selection activeCell="R27" sqref="R27"/>
    </sheetView>
  </sheetViews>
  <sheetFormatPr defaultColWidth="44" defaultRowHeight="15.95"/>
  <cols>
    <col min="1" max="1" width="9.125" customWidth="1"/>
    <col min="2" max="2" width="17" customWidth="1"/>
    <col min="3" max="3" width="53" customWidth="1"/>
    <col min="4" max="4" width="17" customWidth="1"/>
    <col min="5" max="5" width="20" customWidth="1"/>
    <col min="6" max="6" width="18.125" customWidth="1"/>
    <col min="7" max="7" width="8.375" customWidth="1"/>
    <col min="8" max="8" width="16" customWidth="1"/>
    <col min="9" max="9" width="17" customWidth="1"/>
    <col min="10" max="10" width="24.125" customWidth="1"/>
    <col min="11" max="11" width="19.5" customWidth="1"/>
    <col min="12" max="12" width="9.125" customWidth="1"/>
    <col min="13" max="13" width="18.375" customWidth="1"/>
    <col min="14" max="15" width="21.125" customWidth="1"/>
    <col min="16" max="16" width="22.125" customWidth="1"/>
    <col min="17" max="17" width="28.875" customWidth="1"/>
  </cols>
  <sheetData>
    <row r="1" spans="1:18" ht="29.1">
      <c r="A1" s="35" t="s">
        <v>0</v>
      </c>
      <c r="B1" s="35"/>
      <c r="C1" s="35"/>
      <c r="D1" s="35"/>
      <c r="E1" s="35"/>
      <c r="F1" s="35"/>
      <c r="G1" s="35"/>
      <c r="H1" s="35"/>
      <c r="I1" s="35"/>
      <c r="J1" s="35"/>
      <c r="K1" s="35"/>
      <c r="L1" s="35"/>
      <c r="M1" s="35"/>
      <c r="N1" s="35"/>
      <c r="O1" s="35"/>
      <c r="P1" s="35"/>
      <c r="Q1" s="35"/>
    </row>
    <row r="2" spans="1:18" ht="29.1">
      <c r="A2" s="45"/>
      <c r="B2" s="45"/>
      <c r="C2" s="46"/>
      <c r="D2" s="46"/>
      <c r="E2" s="46"/>
      <c r="F2" s="46"/>
      <c r="G2" s="46"/>
      <c r="H2" s="46"/>
      <c r="I2" s="46"/>
      <c r="J2" s="46"/>
      <c r="K2" s="46"/>
      <c r="L2" s="46"/>
      <c r="M2" s="46"/>
      <c r="N2" s="46"/>
      <c r="O2" s="46"/>
      <c r="P2" s="47" t="s">
        <v>1</v>
      </c>
      <c r="Q2" s="49" t="s">
        <v>2</v>
      </c>
    </row>
    <row r="3" spans="1:18" ht="18">
      <c r="A3" s="41" t="s">
        <v>3</v>
      </c>
      <c r="B3" s="25"/>
      <c r="C3" s="41" t="s">
        <v>4</v>
      </c>
      <c r="D3" s="36" t="s">
        <v>5</v>
      </c>
      <c r="E3" s="42" t="s">
        <v>6</v>
      </c>
      <c r="F3" s="38" t="s">
        <v>7</v>
      </c>
      <c r="G3" s="39"/>
      <c r="H3" s="39"/>
      <c r="I3" s="39"/>
      <c r="J3" s="40"/>
      <c r="K3" s="43" t="s">
        <v>8</v>
      </c>
      <c r="L3" s="44"/>
      <c r="M3" s="44"/>
      <c r="N3" s="44"/>
      <c r="O3" s="44"/>
      <c r="P3" s="47"/>
      <c r="Q3" s="49"/>
    </row>
    <row r="4" spans="1:18" ht="75.95">
      <c r="A4" s="41"/>
      <c r="B4" s="25" t="s">
        <v>9</v>
      </c>
      <c r="C4" s="41"/>
      <c r="D4" s="37"/>
      <c r="E4" s="42"/>
      <c r="F4" s="16" t="s">
        <v>10</v>
      </c>
      <c r="G4" s="16" t="s">
        <v>11</v>
      </c>
      <c r="H4" s="16" t="s">
        <v>12</v>
      </c>
      <c r="I4" s="16" t="s">
        <v>13</v>
      </c>
      <c r="J4" s="16" t="s">
        <v>14</v>
      </c>
      <c r="K4" s="17" t="s">
        <v>10</v>
      </c>
      <c r="L4" s="18" t="s">
        <v>11</v>
      </c>
      <c r="M4" s="18" t="s">
        <v>12</v>
      </c>
      <c r="N4" s="18" t="s">
        <v>13</v>
      </c>
      <c r="O4" s="19" t="s">
        <v>14</v>
      </c>
      <c r="P4" s="48"/>
      <c r="Q4" s="50"/>
    </row>
    <row r="5" spans="1:18" ht="189.95">
      <c r="A5" s="2">
        <v>1</v>
      </c>
      <c r="B5" s="27" t="s">
        <v>15</v>
      </c>
      <c r="C5" s="9" t="s">
        <v>16</v>
      </c>
      <c r="D5" s="15" t="s">
        <v>17</v>
      </c>
      <c r="E5" s="14">
        <v>3</v>
      </c>
      <c r="F5" s="11">
        <v>4725000</v>
      </c>
      <c r="G5" s="12">
        <v>0</v>
      </c>
      <c r="H5" s="11"/>
      <c r="I5" s="11">
        <f>+F5+H5</f>
        <v>4725000</v>
      </c>
      <c r="J5" s="10">
        <f>+I5*E5</f>
        <v>14175000</v>
      </c>
      <c r="K5" s="28">
        <v>4500000</v>
      </c>
      <c r="L5" s="12">
        <v>0</v>
      </c>
      <c r="M5" s="11">
        <v>0</v>
      </c>
      <c r="N5" s="11">
        <f>+K5+M5</f>
        <v>4500000</v>
      </c>
      <c r="O5" s="10">
        <f>+N5*E5</f>
        <v>13500000</v>
      </c>
      <c r="P5" s="13">
        <f>ROUND(AVERAGE(I5,N5),0)</f>
        <v>4612500</v>
      </c>
      <c r="Q5" s="13">
        <f t="shared" ref="Q5:Q28" si="0">P5*E5</f>
        <v>13837500</v>
      </c>
      <c r="R5" s="1"/>
    </row>
    <row r="6" spans="1:18" ht="266.10000000000002">
      <c r="A6" s="2">
        <v>2</v>
      </c>
      <c r="B6" s="27" t="s">
        <v>18</v>
      </c>
      <c r="C6" s="9" t="s">
        <v>19</v>
      </c>
      <c r="D6" s="15" t="s">
        <v>20</v>
      </c>
      <c r="E6" s="14">
        <v>3</v>
      </c>
      <c r="F6" s="11">
        <v>400000</v>
      </c>
      <c r="G6" s="12">
        <v>0</v>
      </c>
      <c r="H6" s="11">
        <v>0</v>
      </c>
      <c r="I6" s="11">
        <f t="shared" ref="I6:I28" si="1">+F6+H6</f>
        <v>400000</v>
      </c>
      <c r="J6" s="10">
        <f t="shared" ref="J6:J29" si="2">+I6*E6</f>
        <v>1200000</v>
      </c>
      <c r="K6" s="29">
        <v>400000</v>
      </c>
      <c r="L6" s="12"/>
      <c r="M6" s="11">
        <v>0</v>
      </c>
      <c r="N6" s="11">
        <f t="shared" ref="N6:N29" si="3">+K6+M6</f>
        <v>400000</v>
      </c>
      <c r="O6" s="10">
        <f t="shared" ref="O6:O28" si="4">+N6*E6</f>
        <v>1200000</v>
      </c>
      <c r="P6" s="13">
        <f t="shared" ref="P6:P28" si="5">ROUND(AVERAGE(I6,N6),0)</f>
        <v>400000</v>
      </c>
      <c r="Q6" s="13">
        <f t="shared" si="0"/>
        <v>1200000</v>
      </c>
    </row>
    <row r="7" spans="1:18" ht="285">
      <c r="A7" s="2">
        <v>3</v>
      </c>
      <c r="B7" s="27" t="s">
        <v>21</v>
      </c>
      <c r="C7" s="9" t="s">
        <v>22</v>
      </c>
      <c r="D7" s="15" t="s">
        <v>23</v>
      </c>
      <c r="E7" s="14">
        <v>2</v>
      </c>
      <c r="F7" s="11">
        <v>600000</v>
      </c>
      <c r="G7" s="12">
        <v>0</v>
      </c>
      <c r="H7" s="11">
        <v>114000</v>
      </c>
      <c r="I7" s="11">
        <f t="shared" si="1"/>
        <v>714000</v>
      </c>
      <c r="J7" s="10">
        <f t="shared" si="2"/>
        <v>1428000</v>
      </c>
      <c r="K7" s="29">
        <v>600000</v>
      </c>
      <c r="L7" s="12"/>
      <c r="M7" s="11">
        <v>0</v>
      </c>
      <c r="N7" s="11">
        <f t="shared" si="3"/>
        <v>600000</v>
      </c>
      <c r="O7" s="10">
        <f t="shared" si="4"/>
        <v>1200000</v>
      </c>
      <c r="P7" s="13">
        <f t="shared" si="5"/>
        <v>657000</v>
      </c>
      <c r="Q7" s="13">
        <f t="shared" si="0"/>
        <v>1314000</v>
      </c>
    </row>
    <row r="8" spans="1:18" ht="171">
      <c r="A8" s="2">
        <v>4</v>
      </c>
      <c r="B8" s="27" t="s">
        <v>24</v>
      </c>
      <c r="C8" s="9" t="s">
        <v>25</v>
      </c>
      <c r="D8" s="15" t="s">
        <v>26</v>
      </c>
      <c r="E8" s="14">
        <v>1</v>
      </c>
      <c r="F8" s="11">
        <v>1500000</v>
      </c>
      <c r="G8" s="12">
        <v>0</v>
      </c>
      <c r="H8" s="11">
        <v>285000</v>
      </c>
      <c r="I8" s="11">
        <f t="shared" si="1"/>
        <v>1785000</v>
      </c>
      <c r="J8" s="10">
        <f t="shared" si="2"/>
        <v>1785000</v>
      </c>
      <c r="K8" s="29">
        <v>1500000</v>
      </c>
      <c r="L8" s="12">
        <v>0.19</v>
      </c>
      <c r="M8" s="11">
        <v>285000</v>
      </c>
      <c r="N8" s="11">
        <f t="shared" si="3"/>
        <v>1785000</v>
      </c>
      <c r="O8" s="10">
        <f t="shared" si="4"/>
        <v>1785000</v>
      </c>
      <c r="P8" s="13">
        <f t="shared" si="5"/>
        <v>1785000</v>
      </c>
      <c r="Q8" s="13">
        <f t="shared" si="0"/>
        <v>1785000</v>
      </c>
    </row>
    <row r="9" spans="1:18" ht="114">
      <c r="A9" s="2">
        <v>5</v>
      </c>
      <c r="B9" s="27" t="s">
        <v>27</v>
      </c>
      <c r="C9" s="9" t="s">
        <v>28</v>
      </c>
      <c r="D9" s="15" t="s">
        <v>29</v>
      </c>
      <c r="E9" s="14">
        <v>100</v>
      </c>
      <c r="F9" s="11">
        <v>9500</v>
      </c>
      <c r="G9" s="12">
        <v>0.19</v>
      </c>
      <c r="H9" s="11">
        <v>1805</v>
      </c>
      <c r="I9" s="11">
        <f t="shared" si="1"/>
        <v>11305</v>
      </c>
      <c r="J9" s="10">
        <f t="shared" si="2"/>
        <v>1130500</v>
      </c>
      <c r="K9" s="29">
        <v>9500</v>
      </c>
      <c r="L9" s="12">
        <v>0.19</v>
      </c>
      <c r="M9" s="11">
        <f>K9*L9</f>
        <v>1805</v>
      </c>
      <c r="N9" s="11">
        <f>+K9+M9</f>
        <v>11305</v>
      </c>
      <c r="O9" s="10">
        <f>+N9*E9</f>
        <v>1130500</v>
      </c>
      <c r="P9" s="13">
        <f t="shared" si="5"/>
        <v>11305</v>
      </c>
      <c r="Q9" s="13">
        <f t="shared" si="0"/>
        <v>1130500</v>
      </c>
    </row>
    <row r="10" spans="1:18" ht="246.95">
      <c r="A10" s="2">
        <v>6</v>
      </c>
      <c r="B10" s="27" t="s">
        <v>30</v>
      </c>
      <c r="C10" s="9" t="s">
        <v>31</v>
      </c>
      <c r="D10" s="15" t="s">
        <v>32</v>
      </c>
      <c r="E10" s="14">
        <v>100</v>
      </c>
      <c r="F10" s="11">
        <v>25000</v>
      </c>
      <c r="G10" s="12"/>
      <c r="H10" s="11">
        <v>4750</v>
      </c>
      <c r="I10" s="11">
        <f t="shared" si="1"/>
        <v>29750</v>
      </c>
      <c r="J10" s="10">
        <f t="shared" si="2"/>
        <v>2975000</v>
      </c>
      <c r="K10" s="29">
        <v>25000</v>
      </c>
      <c r="L10" s="12">
        <v>0.19</v>
      </c>
      <c r="M10" s="11">
        <f t="shared" ref="M10:M29" si="6">K10*L10</f>
        <v>4750</v>
      </c>
      <c r="N10" s="11">
        <f t="shared" si="3"/>
        <v>29750</v>
      </c>
      <c r="O10" s="10">
        <f t="shared" si="4"/>
        <v>2975000</v>
      </c>
      <c r="P10" s="13">
        <f t="shared" si="5"/>
        <v>29750</v>
      </c>
      <c r="Q10" s="13">
        <f t="shared" si="0"/>
        <v>2975000</v>
      </c>
    </row>
    <row r="11" spans="1:18" ht="75.95">
      <c r="A11" s="2">
        <v>7</v>
      </c>
      <c r="B11" s="27" t="s">
        <v>33</v>
      </c>
      <c r="C11" s="9" t="s">
        <v>34</v>
      </c>
      <c r="D11" s="15" t="s">
        <v>35</v>
      </c>
      <c r="E11" s="14">
        <v>2</v>
      </c>
      <c r="F11" s="11">
        <v>1000000</v>
      </c>
      <c r="G11" s="12"/>
      <c r="H11" s="11">
        <v>190000</v>
      </c>
      <c r="I11" s="11">
        <f t="shared" si="1"/>
        <v>1190000</v>
      </c>
      <c r="J11" s="10">
        <f t="shared" si="2"/>
        <v>2380000</v>
      </c>
      <c r="K11" s="29">
        <v>1000000</v>
      </c>
      <c r="L11" s="12">
        <v>0</v>
      </c>
      <c r="M11" s="11">
        <f t="shared" si="6"/>
        <v>0</v>
      </c>
      <c r="N11" s="11">
        <f t="shared" si="3"/>
        <v>1000000</v>
      </c>
      <c r="O11" s="10">
        <f t="shared" si="4"/>
        <v>2000000</v>
      </c>
      <c r="P11" s="13">
        <f t="shared" si="5"/>
        <v>1095000</v>
      </c>
      <c r="Q11" s="13">
        <f t="shared" si="0"/>
        <v>2190000</v>
      </c>
    </row>
    <row r="12" spans="1:18" ht="38.1">
      <c r="A12" s="2">
        <v>8</v>
      </c>
      <c r="B12" s="27" t="s">
        <v>36</v>
      </c>
      <c r="C12" s="9" t="s">
        <v>37</v>
      </c>
      <c r="D12" s="15" t="s">
        <v>38</v>
      </c>
      <c r="E12" s="14">
        <v>1</v>
      </c>
      <c r="F12" s="11">
        <v>85000</v>
      </c>
      <c r="G12" s="12"/>
      <c r="H12" s="11">
        <v>16150</v>
      </c>
      <c r="I12" s="11">
        <f t="shared" si="1"/>
        <v>101150</v>
      </c>
      <c r="J12" s="10">
        <f t="shared" si="2"/>
        <v>101150</v>
      </c>
      <c r="K12" s="29">
        <v>85000</v>
      </c>
      <c r="L12" s="12">
        <v>0.19</v>
      </c>
      <c r="M12" s="11">
        <f t="shared" si="6"/>
        <v>16150</v>
      </c>
      <c r="N12" s="11">
        <f t="shared" si="3"/>
        <v>101150</v>
      </c>
      <c r="O12" s="10">
        <f t="shared" si="4"/>
        <v>101150</v>
      </c>
      <c r="P12" s="13">
        <f t="shared" si="5"/>
        <v>101150</v>
      </c>
      <c r="Q12" s="13">
        <f t="shared" si="0"/>
        <v>101150</v>
      </c>
    </row>
    <row r="13" spans="1:18" ht="38.1">
      <c r="A13" s="2">
        <v>9</v>
      </c>
      <c r="B13" s="27" t="s">
        <v>39</v>
      </c>
      <c r="C13" s="9" t="s">
        <v>40</v>
      </c>
      <c r="D13" s="15" t="s">
        <v>41</v>
      </c>
      <c r="E13" s="14">
        <v>5</v>
      </c>
      <c r="F13" s="11">
        <v>60000</v>
      </c>
      <c r="G13" s="12"/>
      <c r="H13" s="11">
        <v>11400</v>
      </c>
      <c r="I13" s="11">
        <f t="shared" si="1"/>
        <v>71400</v>
      </c>
      <c r="J13" s="10">
        <f t="shared" si="2"/>
        <v>357000</v>
      </c>
      <c r="K13" s="29">
        <v>60000</v>
      </c>
      <c r="L13" s="12">
        <v>0.19</v>
      </c>
      <c r="M13" s="11">
        <f t="shared" si="6"/>
        <v>11400</v>
      </c>
      <c r="N13" s="11">
        <f t="shared" si="3"/>
        <v>71400</v>
      </c>
      <c r="O13" s="10">
        <f t="shared" si="4"/>
        <v>357000</v>
      </c>
      <c r="P13" s="13">
        <f t="shared" si="5"/>
        <v>71400</v>
      </c>
      <c r="Q13" s="13">
        <f t="shared" si="0"/>
        <v>357000</v>
      </c>
    </row>
    <row r="14" spans="1:18" ht="38.1">
      <c r="A14" s="2">
        <v>10</v>
      </c>
      <c r="B14" s="27" t="s">
        <v>42</v>
      </c>
      <c r="C14" s="9" t="s">
        <v>43</v>
      </c>
      <c r="D14" s="15" t="s">
        <v>41</v>
      </c>
      <c r="E14" s="14">
        <v>2</v>
      </c>
      <c r="F14" s="11">
        <v>86000</v>
      </c>
      <c r="G14" s="12"/>
      <c r="H14" s="11">
        <v>16340</v>
      </c>
      <c r="I14" s="11">
        <f t="shared" si="1"/>
        <v>102340</v>
      </c>
      <c r="J14" s="10">
        <f t="shared" si="2"/>
        <v>204680</v>
      </c>
      <c r="K14" s="29">
        <v>86000</v>
      </c>
      <c r="L14" s="12">
        <v>0.19</v>
      </c>
      <c r="M14" s="11">
        <f t="shared" si="6"/>
        <v>16340</v>
      </c>
      <c r="N14" s="11">
        <f t="shared" si="3"/>
        <v>102340</v>
      </c>
      <c r="O14" s="10">
        <f t="shared" si="4"/>
        <v>204680</v>
      </c>
      <c r="P14" s="13">
        <f t="shared" si="5"/>
        <v>102340</v>
      </c>
      <c r="Q14" s="13">
        <f t="shared" si="0"/>
        <v>204680</v>
      </c>
    </row>
    <row r="15" spans="1:18" ht="20.100000000000001">
      <c r="A15" s="2">
        <v>11</v>
      </c>
      <c r="B15" s="27" t="s">
        <v>44</v>
      </c>
      <c r="C15" s="9" t="s">
        <v>45</v>
      </c>
      <c r="D15" s="15" t="s">
        <v>46</v>
      </c>
      <c r="E15" s="14">
        <v>5</v>
      </c>
      <c r="F15" s="11">
        <v>15000</v>
      </c>
      <c r="G15" s="12"/>
      <c r="H15" s="11">
        <v>2850</v>
      </c>
      <c r="I15" s="11">
        <f t="shared" si="1"/>
        <v>17850</v>
      </c>
      <c r="J15" s="10">
        <f t="shared" si="2"/>
        <v>89250</v>
      </c>
      <c r="K15" s="29">
        <v>15000</v>
      </c>
      <c r="L15" s="12">
        <v>0.19</v>
      </c>
      <c r="M15" s="11">
        <f t="shared" si="6"/>
        <v>2850</v>
      </c>
      <c r="N15" s="11">
        <f t="shared" si="3"/>
        <v>17850</v>
      </c>
      <c r="O15" s="10">
        <f t="shared" si="4"/>
        <v>89250</v>
      </c>
      <c r="P15" s="13">
        <f t="shared" si="5"/>
        <v>17850</v>
      </c>
      <c r="Q15" s="13">
        <f t="shared" si="0"/>
        <v>89250</v>
      </c>
    </row>
    <row r="16" spans="1:18" ht="20.100000000000001">
      <c r="A16" s="2">
        <v>12</v>
      </c>
      <c r="B16" s="27" t="s">
        <v>47</v>
      </c>
      <c r="C16" s="9" t="s">
        <v>48</v>
      </c>
      <c r="D16" s="15" t="s">
        <v>49</v>
      </c>
      <c r="E16" s="14">
        <v>5</v>
      </c>
      <c r="F16" s="11">
        <v>20000</v>
      </c>
      <c r="G16" s="12"/>
      <c r="H16" s="11">
        <v>3800</v>
      </c>
      <c r="I16" s="11">
        <f t="shared" si="1"/>
        <v>23800</v>
      </c>
      <c r="J16" s="10">
        <f t="shared" si="2"/>
        <v>119000</v>
      </c>
      <c r="K16" s="29">
        <v>20000</v>
      </c>
      <c r="L16" s="12">
        <v>0.19</v>
      </c>
      <c r="M16" s="11">
        <f t="shared" si="6"/>
        <v>3800</v>
      </c>
      <c r="N16" s="11">
        <f t="shared" si="3"/>
        <v>23800</v>
      </c>
      <c r="O16" s="10">
        <f t="shared" si="4"/>
        <v>119000</v>
      </c>
      <c r="P16" s="13">
        <f t="shared" si="5"/>
        <v>23800</v>
      </c>
      <c r="Q16" s="13">
        <f t="shared" si="0"/>
        <v>119000</v>
      </c>
    </row>
    <row r="17" spans="1:17" ht="38.1">
      <c r="A17" s="2">
        <v>13</v>
      </c>
      <c r="B17" s="27" t="s">
        <v>50</v>
      </c>
      <c r="C17" s="9" t="s">
        <v>51</v>
      </c>
      <c r="D17" s="15" t="s">
        <v>49</v>
      </c>
      <c r="E17" s="14">
        <v>1</v>
      </c>
      <c r="F17" s="11">
        <v>25000</v>
      </c>
      <c r="G17" s="12"/>
      <c r="H17" s="11">
        <v>4750</v>
      </c>
      <c r="I17" s="11">
        <f t="shared" si="1"/>
        <v>29750</v>
      </c>
      <c r="J17" s="10">
        <f t="shared" si="2"/>
        <v>29750</v>
      </c>
      <c r="K17" s="29">
        <v>25000</v>
      </c>
      <c r="L17" s="12">
        <v>0.19</v>
      </c>
      <c r="M17" s="11">
        <f t="shared" si="6"/>
        <v>4750</v>
      </c>
      <c r="N17" s="11">
        <f t="shared" si="3"/>
        <v>29750</v>
      </c>
      <c r="O17" s="10">
        <f t="shared" si="4"/>
        <v>29750</v>
      </c>
      <c r="P17" s="13">
        <f t="shared" si="5"/>
        <v>29750</v>
      </c>
      <c r="Q17" s="13">
        <f t="shared" si="0"/>
        <v>29750</v>
      </c>
    </row>
    <row r="18" spans="1:17" ht="20.100000000000001">
      <c r="A18" s="2">
        <v>14</v>
      </c>
      <c r="B18" s="27" t="s">
        <v>52</v>
      </c>
      <c r="C18" s="9" t="s">
        <v>53</v>
      </c>
      <c r="D18" s="15" t="s">
        <v>49</v>
      </c>
      <c r="E18" s="14">
        <v>2</v>
      </c>
      <c r="F18" s="11">
        <v>25000</v>
      </c>
      <c r="G18" s="12"/>
      <c r="H18" s="11">
        <v>4750</v>
      </c>
      <c r="I18" s="11">
        <f t="shared" si="1"/>
        <v>29750</v>
      </c>
      <c r="J18" s="10">
        <f t="shared" si="2"/>
        <v>59500</v>
      </c>
      <c r="K18" s="29">
        <v>25000</v>
      </c>
      <c r="L18" s="12">
        <v>0.19</v>
      </c>
      <c r="M18" s="11">
        <f t="shared" si="6"/>
        <v>4750</v>
      </c>
      <c r="N18" s="11">
        <f t="shared" si="3"/>
        <v>29750</v>
      </c>
      <c r="O18" s="10">
        <f t="shared" si="4"/>
        <v>59500</v>
      </c>
      <c r="P18" s="13">
        <f t="shared" si="5"/>
        <v>29750</v>
      </c>
      <c r="Q18" s="13">
        <f t="shared" si="0"/>
        <v>59500</v>
      </c>
    </row>
    <row r="19" spans="1:17" ht="38.1">
      <c r="A19" s="2">
        <v>15</v>
      </c>
      <c r="B19" s="27" t="s">
        <v>54</v>
      </c>
      <c r="C19" s="9" t="s">
        <v>55</v>
      </c>
      <c r="D19" s="15" t="s">
        <v>56</v>
      </c>
      <c r="E19" s="14">
        <v>20</v>
      </c>
      <c r="F19" s="11">
        <v>56000</v>
      </c>
      <c r="G19" s="12"/>
      <c r="H19" s="11">
        <v>10640</v>
      </c>
      <c r="I19" s="11">
        <f t="shared" si="1"/>
        <v>66640</v>
      </c>
      <c r="J19" s="10">
        <f t="shared" si="2"/>
        <v>1332800</v>
      </c>
      <c r="K19" s="29">
        <v>56000</v>
      </c>
      <c r="L19" s="12">
        <v>0.19</v>
      </c>
      <c r="M19" s="11">
        <f t="shared" si="6"/>
        <v>10640</v>
      </c>
      <c r="N19" s="11">
        <f t="shared" si="3"/>
        <v>66640</v>
      </c>
      <c r="O19" s="10">
        <f t="shared" si="4"/>
        <v>1332800</v>
      </c>
      <c r="P19" s="13">
        <f t="shared" si="5"/>
        <v>66640</v>
      </c>
      <c r="Q19" s="13">
        <f t="shared" si="0"/>
        <v>1332800</v>
      </c>
    </row>
    <row r="20" spans="1:17" ht="95.1">
      <c r="A20" s="2">
        <v>16</v>
      </c>
      <c r="B20" s="27" t="s">
        <v>57</v>
      </c>
      <c r="C20" s="9" t="s">
        <v>58</v>
      </c>
      <c r="D20" s="15" t="s">
        <v>41</v>
      </c>
      <c r="E20" s="14">
        <v>1</v>
      </c>
      <c r="F20" s="11">
        <v>60000</v>
      </c>
      <c r="G20" s="12"/>
      <c r="H20" s="11">
        <v>11400</v>
      </c>
      <c r="I20" s="11">
        <f t="shared" si="1"/>
        <v>71400</v>
      </c>
      <c r="J20" s="10">
        <f t="shared" si="2"/>
        <v>71400</v>
      </c>
      <c r="K20" s="29">
        <v>60000</v>
      </c>
      <c r="L20" s="12">
        <v>0.19</v>
      </c>
      <c r="M20" s="11">
        <f t="shared" si="6"/>
        <v>11400</v>
      </c>
      <c r="N20" s="11">
        <f t="shared" si="3"/>
        <v>71400</v>
      </c>
      <c r="O20" s="10">
        <f t="shared" si="4"/>
        <v>71400</v>
      </c>
      <c r="P20" s="13">
        <f t="shared" si="5"/>
        <v>71400</v>
      </c>
      <c r="Q20" s="13">
        <f t="shared" si="0"/>
        <v>71400</v>
      </c>
    </row>
    <row r="21" spans="1:17" ht="57">
      <c r="A21" s="2">
        <v>17</v>
      </c>
      <c r="B21" s="27" t="s">
        <v>59</v>
      </c>
      <c r="C21" s="9" t="s">
        <v>60</v>
      </c>
      <c r="D21" s="15" t="s">
        <v>61</v>
      </c>
      <c r="E21" s="14">
        <v>12</v>
      </c>
      <c r="F21" s="11">
        <v>95000</v>
      </c>
      <c r="G21" s="12"/>
      <c r="H21" s="11">
        <v>18050</v>
      </c>
      <c r="I21" s="11">
        <f t="shared" si="1"/>
        <v>113050</v>
      </c>
      <c r="J21" s="10">
        <f t="shared" si="2"/>
        <v>1356600</v>
      </c>
      <c r="K21" s="29">
        <v>95000</v>
      </c>
      <c r="L21" s="12">
        <v>0.19</v>
      </c>
      <c r="M21" s="11">
        <f t="shared" si="6"/>
        <v>18050</v>
      </c>
      <c r="N21" s="11">
        <f t="shared" si="3"/>
        <v>113050</v>
      </c>
      <c r="O21" s="10">
        <f t="shared" si="4"/>
        <v>1356600</v>
      </c>
      <c r="P21" s="13">
        <f>ROUND(AVERAGE(I21,N21),0)</f>
        <v>113050</v>
      </c>
      <c r="Q21" s="13">
        <f t="shared" si="0"/>
        <v>1356600</v>
      </c>
    </row>
    <row r="22" spans="1:17" ht="38.1">
      <c r="A22" s="2">
        <v>18</v>
      </c>
      <c r="B22" s="27" t="s">
        <v>62</v>
      </c>
      <c r="C22" s="9" t="s">
        <v>63</v>
      </c>
      <c r="D22" s="15" t="s">
        <v>64</v>
      </c>
      <c r="E22" s="14">
        <v>12</v>
      </c>
      <c r="F22" s="11">
        <v>6000</v>
      </c>
      <c r="G22" s="12"/>
      <c r="H22" s="11">
        <v>1140</v>
      </c>
      <c r="I22" s="11">
        <f t="shared" si="1"/>
        <v>7140</v>
      </c>
      <c r="J22" s="10">
        <f t="shared" si="2"/>
        <v>85680</v>
      </c>
      <c r="K22" s="29">
        <v>6000</v>
      </c>
      <c r="L22" s="12">
        <v>0.19</v>
      </c>
      <c r="M22" s="11">
        <f t="shared" si="6"/>
        <v>1140</v>
      </c>
      <c r="N22" s="11">
        <f t="shared" si="3"/>
        <v>7140</v>
      </c>
      <c r="O22" s="10">
        <f t="shared" si="4"/>
        <v>85680</v>
      </c>
      <c r="P22" s="13">
        <f t="shared" si="5"/>
        <v>7140</v>
      </c>
      <c r="Q22" s="13">
        <f t="shared" si="0"/>
        <v>85680</v>
      </c>
    </row>
    <row r="23" spans="1:17" ht="20.100000000000001">
      <c r="A23" s="2">
        <v>19</v>
      </c>
      <c r="B23" s="27" t="s">
        <v>65</v>
      </c>
      <c r="C23" s="9" t="s">
        <v>66</v>
      </c>
      <c r="D23" s="15" t="s">
        <v>67</v>
      </c>
      <c r="E23" s="14">
        <v>12</v>
      </c>
      <c r="F23" s="11">
        <v>40000</v>
      </c>
      <c r="G23" s="12"/>
      <c r="H23" s="11">
        <v>7600</v>
      </c>
      <c r="I23" s="11">
        <f t="shared" si="1"/>
        <v>47600</v>
      </c>
      <c r="J23" s="10">
        <f t="shared" si="2"/>
        <v>571200</v>
      </c>
      <c r="K23" s="29">
        <v>40000</v>
      </c>
      <c r="L23" s="12">
        <v>0.19</v>
      </c>
      <c r="M23" s="11">
        <f t="shared" si="6"/>
        <v>7600</v>
      </c>
      <c r="N23" s="11">
        <f t="shared" si="3"/>
        <v>47600</v>
      </c>
      <c r="O23" s="10">
        <f t="shared" si="4"/>
        <v>571200</v>
      </c>
      <c r="P23" s="13">
        <f t="shared" si="5"/>
        <v>47600</v>
      </c>
      <c r="Q23" s="13">
        <f t="shared" si="0"/>
        <v>571200</v>
      </c>
    </row>
    <row r="24" spans="1:17" ht="57">
      <c r="A24" s="2">
        <v>20</v>
      </c>
      <c r="B24" s="27" t="s">
        <v>68</v>
      </c>
      <c r="C24" s="9" t="s">
        <v>69</v>
      </c>
      <c r="D24" s="15" t="s">
        <v>70</v>
      </c>
      <c r="E24" s="14">
        <v>12</v>
      </c>
      <c r="F24" s="11">
        <v>45000</v>
      </c>
      <c r="G24" s="12"/>
      <c r="H24" s="11">
        <v>8550</v>
      </c>
      <c r="I24" s="11">
        <f t="shared" si="1"/>
        <v>53550</v>
      </c>
      <c r="J24" s="10">
        <f t="shared" si="2"/>
        <v>642600</v>
      </c>
      <c r="K24" s="29">
        <v>45000</v>
      </c>
      <c r="L24" s="12">
        <v>0.19</v>
      </c>
      <c r="M24" s="11">
        <f t="shared" si="6"/>
        <v>8550</v>
      </c>
      <c r="N24" s="11">
        <f t="shared" si="3"/>
        <v>53550</v>
      </c>
      <c r="O24" s="10">
        <f t="shared" si="4"/>
        <v>642600</v>
      </c>
      <c r="P24" s="13">
        <f t="shared" si="5"/>
        <v>53550</v>
      </c>
      <c r="Q24" s="13">
        <f t="shared" si="0"/>
        <v>642600</v>
      </c>
    </row>
    <row r="25" spans="1:17" ht="189.95">
      <c r="A25" s="2">
        <v>21</v>
      </c>
      <c r="B25" s="27" t="s">
        <v>71</v>
      </c>
      <c r="C25" s="9" t="s">
        <v>72</v>
      </c>
      <c r="D25" s="15" t="s">
        <v>73</v>
      </c>
      <c r="E25" s="14">
        <v>3</v>
      </c>
      <c r="F25" s="11">
        <v>90000</v>
      </c>
      <c r="G25" s="12"/>
      <c r="H25" s="11">
        <v>17100</v>
      </c>
      <c r="I25" s="11">
        <f t="shared" si="1"/>
        <v>107100</v>
      </c>
      <c r="J25" s="10">
        <f t="shared" si="2"/>
        <v>321300</v>
      </c>
      <c r="K25" s="29">
        <v>90000</v>
      </c>
      <c r="L25" s="12">
        <v>0.19</v>
      </c>
      <c r="M25" s="11">
        <f t="shared" si="6"/>
        <v>17100</v>
      </c>
      <c r="N25" s="11">
        <f t="shared" si="3"/>
        <v>107100</v>
      </c>
      <c r="O25" s="10">
        <f t="shared" si="4"/>
        <v>321300</v>
      </c>
      <c r="P25" s="13">
        <f t="shared" si="5"/>
        <v>107100</v>
      </c>
      <c r="Q25" s="13">
        <f t="shared" si="0"/>
        <v>321300</v>
      </c>
    </row>
    <row r="26" spans="1:17" ht="75.95">
      <c r="A26" s="2">
        <v>22</v>
      </c>
      <c r="B26" s="27" t="s">
        <v>74</v>
      </c>
      <c r="C26" s="9" t="s">
        <v>75</v>
      </c>
      <c r="D26" s="15" t="s">
        <v>76</v>
      </c>
      <c r="E26" s="14">
        <v>30</v>
      </c>
      <c r="F26" s="11">
        <v>15000</v>
      </c>
      <c r="G26" s="12"/>
      <c r="H26" s="11">
        <v>2850</v>
      </c>
      <c r="I26" s="11">
        <f t="shared" si="1"/>
        <v>17850</v>
      </c>
      <c r="J26" s="10">
        <f t="shared" si="2"/>
        <v>535500</v>
      </c>
      <c r="K26" s="29">
        <v>15000</v>
      </c>
      <c r="L26" s="12">
        <v>0.19</v>
      </c>
      <c r="M26" s="11">
        <f t="shared" si="6"/>
        <v>2850</v>
      </c>
      <c r="N26" s="11">
        <f t="shared" si="3"/>
        <v>17850</v>
      </c>
      <c r="O26" s="10">
        <f t="shared" si="4"/>
        <v>535500</v>
      </c>
      <c r="P26" s="13">
        <f t="shared" si="5"/>
        <v>17850</v>
      </c>
      <c r="Q26" s="13">
        <f t="shared" si="0"/>
        <v>535500</v>
      </c>
    </row>
    <row r="27" spans="1:17" ht="398.1">
      <c r="A27" s="2">
        <v>23</v>
      </c>
      <c r="B27" s="27" t="s">
        <v>77</v>
      </c>
      <c r="C27" s="9" t="s">
        <v>78</v>
      </c>
      <c r="D27" s="15" t="s">
        <v>79</v>
      </c>
      <c r="E27" s="14">
        <v>30</v>
      </c>
      <c r="F27" s="11">
        <v>140000</v>
      </c>
      <c r="G27" s="12"/>
      <c r="H27" s="11">
        <v>26600</v>
      </c>
      <c r="I27" s="11">
        <f t="shared" si="1"/>
        <v>166600</v>
      </c>
      <c r="J27" s="10">
        <f t="shared" si="2"/>
        <v>4998000</v>
      </c>
      <c r="K27" s="29">
        <v>140000</v>
      </c>
      <c r="L27" s="12">
        <v>0.19</v>
      </c>
      <c r="M27" s="11">
        <f t="shared" si="6"/>
        <v>26600</v>
      </c>
      <c r="N27" s="11">
        <f t="shared" si="3"/>
        <v>166600</v>
      </c>
      <c r="O27" s="10">
        <f t="shared" si="4"/>
        <v>4998000</v>
      </c>
      <c r="P27" s="13">
        <f t="shared" si="5"/>
        <v>166600</v>
      </c>
      <c r="Q27" s="13">
        <f t="shared" si="0"/>
        <v>4998000</v>
      </c>
    </row>
    <row r="28" spans="1:17" ht="75.95">
      <c r="A28" s="2">
        <v>24</v>
      </c>
      <c r="B28" s="27" t="s">
        <v>80</v>
      </c>
      <c r="C28" s="9" t="s">
        <v>81</v>
      </c>
      <c r="D28" s="15" t="s">
        <v>82</v>
      </c>
      <c r="E28" s="14">
        <v>30</v>
      </c>
      <c r="F28" s="11">
        <v>35000</v>
      </c>
      <c r="G28" s="12"/>
      <c r="H28" s="11">
        <v>6650</v>
      </c>
      <c r="I28" s="11">
        <f t="shared" si="1"/>
        <v>41650</v>
      </c>
      <c r="J28" s="10">
        <f t="shared" si="2"/>
        <v>1249500</v>
      </c>
      <c r="K28" s="29">
        <v>35000</v>
      </c>
      <c r="L28" s="12">
        <v>0.19</v>
      </c>
      <c r="M28" s="11">
        <f t="shared" si="6"/>
        <v>6650</v>
      </c>
      <c r="N28" s="11">
        <f t="shared" si="3"/>
        <v>41650</v>
      </c>
      <c r="O28" s="10">
        <f t="shared" si="4"/>
        <v>1249500</v>
      </c>
      <c r="P28" s="13">
        <f t="shared" si="5"/>
        <v>41650</v>
      </c>
      <c r="Q28" s="13">
        <f t="shared" si="0"/>
        <v>1249500</v>
      </c>
    </row>
    <row r="29" spans="1:17" ht="228">
      <c r="A29" s="2"/>
      <c r="B29" s="30" t="s">
        <v>83</v>
      </c>
      <c r="C29" s="31" t="s">
        <v>84</v>
      </c>
      <c r="D29" s="15" t="s">
        <v>85</v>
      </c>
      <c r="E29" s="14"/>
      <c r="F29" s="11">
        <v>2000000</v>
      </c>
      <c r="G29" s="12"/>
      <c r="H29" s="11">
        <v>0</v>
      </c>
      <c r="I29" s="11">
        <v>0</v>
      </c>
      <c r="J29" s="10">
        <f>F29</f>
        <v>2000000</v>
      </c>
      <c r="K29" s="29">
        <v>2000000</v>
      </c>
      <c r="L29" s="12">
        <v>0</v>
      </c>
      <c r="M29" s="11">
        <v>0</v>
      </c>
      <c r="N29" s="11">
        <v>0</v>
      </c>
      <c r="O29" s="32">
        <f>K29</f>
        <v>2000000</v>
      </c>
      <c r="P29" s="13">
        <v>2000000</v>
      </c>
      <c r="Q29" s="13">
        <v>2000000</v>
      </c>
    </row>
    <row r="30" spans="1:17" ht="20.100000000000001">
      <c r="A30" s="21"/>
      <c r="B30" s="26"/>
      <c r="C30" s="20" t="s">
        <v>86</v>
      </c>
      <c r="D30" s="22"/>
      <c r="E30" s="21"/>
      <c r="F30" s="6"/>
      <c r="G30" s="7"/>
      <c r="H30" s="6"/>
      <c r="I30" s="6"/>
      <c r="J30" s="8">
        <f>SUM(J5:J29)</f>
        <v>39198410</v>
      </c>
      <c r="K30" s="3"/>
      <c r="L30" s="4"/>
      <c r="M30" s="3"/>
      <c r="N30" s="3"/>
      <c r="O30" s="5">
        <f>SUM(O5:O29)</f>
        <v>37915410</v>
      </c>
      <c r="P30" s="13">
        <f>ROUND(AVERAGE(J30,O30),0)</f>
        <v>38556910</v>
      </c>
      <c r="Q30" s="13">
        <f>SUM(Q5:Q29)</f>
        <v>38556910</v>
      </c>
    </row>
    <row r="31" spans="1:17">
      <c r="J31" s="23"/>
      <c r="N31" s="23"/>
    </row>
    <row r="32" spans="1:17" ht="33.950000000000003">
      <c r="P32" s="33" t="s">
        <v>87</v>
      </c>
      <c r="Q32" s="34">
        <f>Q30</f>
        <v>38556910</v>
      </c>
    </row>
    <row r="33" spans="10:17">
      <c r="J33" s="24"/>
    </row>
    <row r="34" spans="10:17">
      <c r="Q34" s="1"/>
    </row>
  </sheetData>
  <mergeCells count="10">
    <mergeCell ref="A1:Q1"/>
    <mergeCell ref="D3:D4"/>
    <mergeCell ref="F3:J3"/>
    <mergeCell ref="A3:A4"/>
    <mergeCell ref="C3:C4"/>
    <mergeCell ref="E3:E4"/>
    <mergeCell ref="K3:O3"/>
    <mergeCell ref="A2:O2"/>
    <mergeCell ref="P2:P4"/>
    <mergeCell ref="Q2:Q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Pazmemoriareconciliacion.fontibon</cp:lastModifiedBy>
  <cp:revision/>
  <dcterms:created xsi:type="dcterms:W3CDTF">2020-08-10T23:59:28Z</dcterms:created>
  <dcterms:modified xsi:type="dcterms:W3CDTF">2025-09-15T13:49:47Z</dcterms:modified>
  <cp:category/>
  <cp:contentStatus/>
</cp:coreProperties>
</file>