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RURAL LUIS ANTONIO DUQUE PEÑA\11. Soportes Precontractuales MC -Obra PI\Documentos para Publicar\"/>
    </mc:Choice>
  </mc:AlternateContent>
  <xr:revisionPtr revIDLastSave="0" documentId="13_ncr:1_{1EE33AC5-2B34-4C54-8E8F-79E934FD51C3}" xr6:coauthVersionLast="47" xr6:coauthVersionMax="47" xr10:uidLastSave="{00000000-0000-0000-0000-000000000000}"/>
  <bookViews>
    <workbookView xWindow="14295" yWindow="0" windowWidth="14610" windowHeight="15585" tabRatio="707" firstSheet="2" activeTab="2" xr2:uid="{00000000-000D-0000-FFFF-FFFF00000000}"/>
  </bookViews>
  <sheets>
    <sheet name="PRESUPUESTO" sheetId="1" state="hidden" r:id="rId1"/>
    <sheet name="PRESUPUESTO INCL AIU" sheetId="28" state="hidden" r:id="rId2"/>
    <sheet name="PRESUPUESTO OFICIAL" sheetId="34" r:id="rId3"/>
    <sheet name="ANEXO 5 - OFERTA ECONÓMICA" sheetId="110" r:id="rId4"/>
    <sheet name="excavacion" sheetId="106" r:id="rId5"/>
    <sheet name="retiro de sobrantes" sheetId="50" r:id="rId6"/>
    <sheet name="viga" sheetId="60" r:id="rId7"/>
    <sheet name="zapata" sheetId="59" r:id="rId8"/>
    <sheet name="columnas" sheetId="57" r:id="rId9"/>
    <sheet name="viga aerea" sheetId="56" r:id="rId10"/>
    <sheet name="acero 60000" sheetId="74" r:id="rId11"/>
    <sheet name="acero de 37000" sheetId="73" r:id="rId12"/>
    <sheet name="malla" sheetId="91" r:id="rId13"/>
    <sheet name="muros " sheetId="55" r:id="rId14"/>
    <sheet name="pañete" sheetId="54" r:id="rId15"/>
    <sheet name="cubierta" sheetId="76" r:id="rId16"/>
    <sheet name="estruc. cubierta" sheetId="77" r:id="rId17"/>
    <sheet name="marco puerta" sheetId="79" r:id="rId18"/>
    <sheet name="puerta metalica" sheetId="78" r:id="rId19"/>
    <sheet name="ventana" sheetId="92" r:id="rId20"/>
    <sheet name="conexion tanque" sheetId="80" r:id="rId21"/>
    <sheet name="llave manguera" sheetId="65" r:id="rId22"/>
    <sheet name="puntos hidraulicos" sheetId="64" r:id="rId23"/>
    <sheet name="salida sanitaria 2&quot;" sheetId="63" r:id="rId24"/>
    <sheet name="salida sanitaria 4&quot;" sheetId="90" r:id="rId25"/>
    <sheet name="red sanitaria 2&quot;" sheetId="100" r:id="rId26"/>
    <sheet name="red sanitaria de 4&quot;" sheetId="98" r:id="rId27"/>
    <sheet name="caja inspeccion" sheetId="99" r:id="rId28"/>
    <sheet name="red suministro" sheetId="62" r:id="rId29"/>
    <sheet name="acometida electr." sheetId="109" r:id="rId30"/>
    <sheet name="salida lampara" sheetId="108" r:id="rId31"/>
    <sheet name="tuberia conduit" sheetId="107" r:id="rId32"/>
    <sheet name="placa piso" sheetId="95" r:id="rId33"/>
    <sheet name="alistado piso" sheetId="71" r:id="rId34"/>
    <sheet name="baldosa pared" sheetId="70" r:id="rId35"/>
    <sheet name="baldosa piso" sheetId="105" r:id="rId36"/>
    <sheet name="granito pulido" sheetId="101" r:id="rId37"/>
    <sheet name="rejilla" sheetId="68" r:id="rId38"/>
    <sheet name="sanitario" sheetId="66" r:id="rId39"/>
    <sheet name="lavamanos empotrar" sheetId="102" r:id="rId40"/>
    <sheet name="pintura esmalte" sheetId="86" r:id="rId41"/>
    <sheet name="esmalte marcos" sheetId="85" r:id="rId42"/>
    <sheet name="pintura epoxica" sheetId="104" r:id="rId43"/>
    <sheet name="vinilo" sheetId="84" r:id="rId44"/>
    <sheet name="PRESUPUESTO x CAPITULOS" sheetId="26" state="hidden" r:id="rId45"/>
    <sheet name="PROGRAMACION GENERAL DE OBRA" sheetId="27" state="hidden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_Fill" localSheetId="3" hidden="1">#REF!</definedName>
    <definedName name="_Fill" localSheetId="1" hidden="1">#REF!</definedName>
    <definedName name="_Fill" localSheetId="2" hidden="1">#REF!</definedName>
    <definedName name="_Fill" localSheetId="44" hidden="1">#REF!</definedName>
    <definedName name="_Fill" localSheetId="45" hidden="1">#REF!</definedName>
    <definedName name="_Fill" hidden="1">#REF!</definedName>
    <definedName name="Adm">'[1]COSTO DIRECTO'!#REF!</definedName>
    <definedName name="_xlnm.Print_Area" localSheetId="3">'ANEXO 5 - OFERTA ECONÓMICA'!$A$1:$G$92</definedName>
    <definedName name="_xlnm.Print_Area" localSheetId="0">PRESUPUESTO!$A$1:$F$195</definedName>
    <definedName name="_xlnm.Print_Area" localSheetId="1">'PRESUPUESTO INCL AIU'!$A$1:$F$195</definedName>
    <definedName name="_xlnm.Print_Area" localSheetId="2">'PRESUPUESTO OFICIAL'!$A$2:$G$82</definedName>
    <definedName name="_xlnm.Print_Area" localSheetId="44">'PRESUPUESTO x CAPITULOS'!$A$1:$F$198</definedName>
    <definedName name="_xlnm.Print_Area" localSheetId="45">'PROGRAMACION GENERAL DE OBRA'!$A$1:$U$190</definedName>
    <definedName name="Imprev">'[1]COSTO DIRECTO'!#REF!</definedName>
    <definedName name="IvaSUtl">'[1]COSTO DIRECTO'!#REF!</definedName>
    <definedName name="SbtPpto">'[1]COSTO DIRECTO'!#REF!</definedName>
    <definedName name="ssss">'[1]COSTO DIRECTO'!#REF!</definedName>
    <definedName name="_xlnm.Print_Titles" localSheetId="3">'ANEXO 5 - OFERTA ECONÓMICA'!$1:$6</definedName>
    <definedName name="_xlnm.Print_Titles" localSheetId="0">PRESUPUESTO!$1:$9</definedName>
    <definedName name="_xlnm.Print_Titles" localSheetId="1">'PRESUPUESTO INCL AIU'!$1:$9</definedName>
    <definedName name="_xlnm.Print_Titles" localSheetId="2">'PRESUPUESTO OFICIAL'!$2:$8</definedName>
    <definedName name="_xlnm.Print_Titles" localSheetId="44">'PRESUPUESTO x CAPITULOS'!$1:$9</definedName>
    <definedName name="_xlnm.Print_Titles" localSheetId="45">'PROGRAMACION GENERAL DE OBRA'!$1:$9</definedName>
    <definedName name="Utilidad">'[1]COSTO DIRECTO'!#REF!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2" i="110" l="1"/>
  <c r="E121" i="110"/>
  <c r="E117" i="110"/>
  <c r="E116" i="110"/>
  <c r="E112" i="110"/>
  <c r="E111" i="110"/>
  <c r="E107" i="110"/>
  <c r="E103" i="110"/>
  <c r="E99" i="110"/>
  <c r="E89" i="110"/>
  <c r="E88" i="110"/>
  <c r="E87" i="110"/>
  <c r="E83" i="110"/>
  <c r="E82" i="110"/>
  <c r="E78" i="110"/>
  <c r="E77" i="110"/>
  <c r="E76" i="110"/>
  <c r="E75" i="110"/>
  <c r="E71" i="110"/>
  <c r="E70" i="110"/>
  <c r="E66" i="110"/>
  <c r="E65" i="110"/>
  <c r="E64" i="110"/>
  <c r="E60" i="110"/>
  <c r="E59" i="110"/>
  <c r="E58" i="110"/>
  <c r="E56" i="110"/>
  <c r="E55" i="110"/>
  <c r="E54" i="110"/>
  <c r="E53" i="110"/>
  <c r="E49" i="110"/>
  <c r="E48" i="110"/>
  <c r="E47" i="110"/>
  <c r="E43" i="110"/>
  <c r="E42" i="110"/>
  <c r="E38" i="110"/>
  <c r="E34" i="110"/>
  <c r="E30" i="110"/>
  <c r="E29" i="110"/>
  <c r="E28" i="110"/>
  <c r="E27" i="110"/>
  <c r="E26" i="110"/>
  <c r="E18" i="110"/>
  <c r="E17" i="110"/>
  <c r="E14" i="110"/>
  <c r="E11" i="110"/>
  <c r="J40" i="102"/>
  <c r="J46" i="102" s="1"/>
  <c r="J48" i="102" s="1"/>
  <c r="E103" i="34" s="1"/>
  <c r="J41" i="66"/>
  <c r="J48" i="66" s="1"/>
  <c r="J50" i="66" s="1"/>
  <c r="E102" i="34" s="1"/>
  <c r="J45" i="84"/>
  <c r="G40" i="86" l="1"/>
  <c r="J40" i="86" s="1"/>
  <c r="J46" i="86" s="1"/>
  <c r="J48" i="86" s="1"/>
  <c r="E106" i="34" s="1"/>
  <c r="J54" i="84"/>
  <c r="J56" i="84" s="1"/>
  <c r="E107" i="34" s="1"/>
  <c r="J49" i="54" l="1"/>
  <c r="G47" i="54"/>
  <c r="J47" i="54" s="1"/>
  <c r="G48" i="54"/>
  <c r="J48" i="54" s="1"/>
  <c r="G49" i="54"/>
  <c r="G46" i="54"/>
  <c r="J46" i="54" s="1"/>
  <c r="H41" i="105"/>
  <c r="L41" i="105" s="1"/>
  <c r="L48" i="105" s="1"/>
  <c r="L50" i="105" s="1"/>
  <c r="E99" i="34" s="1"/>
  <c r="G99" i="34" s="1"/>
  <c r="H43" i="70"/>
  <c r="L43" i="70" s="1"/>
  <c r="H42" i="70"/>
  <c r="L42" i="70" s="1"/>
  <c r="H41" i="70"/>
  <c r="L41" i="70" s="1"/>
  <c r="H40" i="70"/>
  <c r="L40" i="70" s="1"/>
  <c r="J41" i="65"/>
  <c r="J48" i="65" s="1"/>
  <c r="J50" i="65" s="1"/>
  <c r="E95" i="34" s="1"/>
  <c r="G95" i="34" s="1"/>
  <c r="G96" i="34" s="1"/>
  <c r="E92" i="34"/>
  <c r="G92" i="34" s="1"/>
  <c r="G93" i="34" s="1"/>
  <c r="J41" i="78"/>
  <c r="G41" i="78"/>
  <c r="J48" i="78"/>
  <c r="J50" i="78" s="1"/>
  <c r="G107" i="34"/>
  <c r="G106" i="34"/>
  <c r="G103" i="34"/>
  <c r="G102" i="34"/>
  <c r="G108" i="34" l="1"/>
  <c r="G104" i="34"/>
  <c r="L47" i="70"/>
  <c r="L49" i="70" s="1"/>
  <c r="E98" i="34" s="1"/>
  <c r="G98" i="34" s="1"/>
  <c r="G100" i="34" s="1"/>
  <c r="J58" i="54"/>
  <c r="J60" i="54" s="1"/>
  <c r="E89" i="34" s="1"/>
  <c r="G89" i="34" s="1"/>
  <c r="G90" i="34" s="1"/>
  <c r="G110" i="34" l="1"/>
  <c r="J14" i="50"/>
  <c r="E59" i="34"/>
  <c r="J13" i="108"/>
  <c r="J24" i="108" s="1"/>
  <c r="J13" i="109"/>
  <c r="J24" i="109" s="1"/>
  <c r="E58" i="34" s="1"/>
  <c r="AC36" i="107"/>
  <c r="AC32" i="107"/>
  <c r="B24" i="107"/>
  <c r="J13" i="107"/>
  <c r="J24" i="107" s="1"/>
  <c r="E60" i="34" s="1"/>
  <c r="AC36" i="108"/>
  <c r="AC32" i="108"/>
  <c r="B24" i="108"/>
  <c r="AC36" i="109"/>
  <c r="AC32" i="109"/>
  <c r="B24" i="109"/>
  <c r="F18" i="54"/>
  <c r="G18" i="54" s="1"/>
  <c r="J18" i="54" s="1"/>
  <c r="G17" i="54"/>
  <c r="J17" i="54" s="1"/>
  <c r="J14" i="54"/>
  <c r="J13" i="54"/>
  <c r="J14" i="104"/>
  <c r="J13" i="104"/>
  <c r="G14" i="104"/>
  <c r="G13" i="104"/>
  <c r="E14" i="85"/>
  <c r="G14" i="86"/>
  <c r="J14" i="86" s="1"/>
  <c r="H13" i="105"/>
  <c r="G14" i="105"/>
  <c r="H14" i="105" s="1"/>
  <c r="L14" i="105" s="1"/>
  <c r="G13" i="105"/>
  <c r="H14" i="70"/>
  <c r="L14" i="70" s="1"/>
  <c r="H15" i="70"/>
  <c r="L15" i="70" s="1"/>
  <c r="H16" i="70"/>
  <c r="L16" i="70" s="1"/>
  <c r="H13" i="70"/>
  <c r="L13" i="70" s="1"/>
  <c r="G14" i="71"/>
  <c r="J14" i="71" s="1"/>
  <c r="G13" i="71"/>
  <c r="J13" i="71" s="1"/>
  <c r="G14" i="95"/>
  <c r="J14" i="95" s="1"/>
  <c r="G13" i="95"/>
  <c r="E13" i="100"/>
  <c r="G23" i="54"/>
  <c r="G22" i="54"/>
  <c r="G21" i="54"/>
  <c r="G19" i="54" l="1"/>
  <c r="F16" i="54"/>
  <c r="G16" i="54" s="1"/>
  <c r="G15" i="54"/>
  <c r="J16" i="55"/>
  <c r="J20" i="55"/>
  <c r="J19" i="55"/>
  <c r="J18" i="55"/>
  <c r="J17" i="55"/>
  <c r="J15" i="55"/>
  <c r="J14" i="55"/>
  <c r="J13" i="55"/>
  <c r="G16" i="74"/>
  <c r="I16" i="74" s="1"/>
  <c r="G13" i="91"/>
  <c r="G15" i="73"/>
  <c r="H15" i="73" s="1"/>
  <c r="J15" i="73" s="1"/>
  <c r="G16" i="73"/>
  <c r="H16" i="73" s="1"/>
  <c r="J16" i="73" s="1"/>
  <c r="G14" i="73"/>
  <c r="F17" i="60"/>
  <c r="E13" i="73" s="1"/>
  <c r="G13" i="73" s="1"/>
  <c r="G17" i="74"/>
  <c r="I17" i="74" s="1"/>
  <c r="K17" i="74"/>
  <c r="K16" i="74"/>
  <c r="K15" i="74"/>
  <c r="G15" i="74"/>
  <c r="I15" i="74" s="1"/>
  <c r="G13" i="74"/>
  <c r="I13" i="74" s="1"/>
  <c r="E14" i="74" a="1"/>
  <c r="E14" i="74" s="1"/>
  <c r="G14" i="74" s="1"/>
  <c r="I14" i="74" s="1"/>
  <c r="J16" i="56"/>
  <c r="J15" i="56"/>
  <c r="J14" i="56"/>
  <c r="J13" i="56"/>
  <c r="J13" i="57"/>
  <c r="J15" i="50"/>
  <c r="J16" i="106"/>
  <c r="E16" i="106"/>
  <c r="E15" i="106"/>
  <c r="J15" i="106" s="1"/>
  <c r="J14" i="106"/>
  <c r="E14" i="106"/>
  <c r="AC31" i="106"/>
  <c r="AC27" i="106"/>
  <c r="J13" i="106"/>
  <c r="G13" i="77"/>
  <c r="J13" i="77" s="1"/>
  <c r="G13" i="76"/>
  <c r="J37" i="95"/>
  <c r="J40" i="95" s="1"/>
  <c r="AE34" i="105"/>
  <c r="AE30" i="105"/>
  <c r="L13" i="105"/>
  <c r="G23" i="34"/>
  <c r="G24" i="34" s="1"/>
  <c r="J13" i="90"/>
  <c r="J13" i="63"/>
  <c r="J13" i="100"/>
  <c r="J20" i="100" s="1"/>
  <c r="J22" i="100" s="1"/>
  <c r="E51" i="34" s="1"/>
  <c r="G51" i="34" s="1"/>
  <c r="J14" i="78"/>
  <c r="J13" i="78"/>
  <c r="J19" i="56"/>
  <c r="AC34" i="104"/>
  <c r="AC30" i="104"/>
  <c r="J14" i="85"/>
  <c r="J13" i="85"/>
  <c r="G13" i="86"/>
  <c r="J13" i="86" s="1"/>
  <c r="J13" i="92"/>
  <c r="J13" i="102"/>
  <c r="J19" i="102" s="1"/>
  <c r="J21" i="102" s="1"/>
  <c r="E74" i="34" s="1"/>
  <c r="G74" i="34" s="1"/>
  <c r="AC33" i="102"/>
  <c r="AC29" i="102"/>
  <c r="AE34" i="101"/>
  <c r="AE30" i="101"/>
  <c r="L16" i="101"/>
  <c r="L15" i="101"/>
  <c r="L14" i="101"/>
  <c r="H13" i="101"/>
  <c r="L13" i="101" s="1"/>
  <c r="J13" i="95"/>
  <c r="AC34" i="99"/>
  <c r="AC30" i="99"/>
  <c r="J20" i="99"/>
  <c r="J22" i="99" s="1"/>
  <c r="J13" i="98"/>
  <c r="J20" i="98" s="1"/>
  <c r="J22" i="98" s="1"/>
  <c r="G52" i="34" s="1"/>
  <c r="J24" i="62"/>
  <c r="J13" i="62"/>
  <c r="AC34" i="98"/>
  <c r="AC30" i="98"/>
  <c r="AC34" i="100"/>
  <c r="AC30" i="100"/>
  <c r="J13" i="64"/>
  <c r="J13" i="80"/>
  <c r="K14" i="74" l="1"/>
  <c r="J17" i="106"/>
  <c r="J19" i="106" s="1"/>
  <c r="E13" i="34" s="1"/>
  <c r="G13" i="34" s="1"/>
  <c r="G14" i="34" s="1"/>
  <c r="L20" i="105"/>
  <c r="L22" i="105" s="1"/>
  <c r="E68" i="34" s="1"/>
  <c r="G68" i="34" s="1"/>
  <c r="J20" i="104"/>
  <c r="J22" i="104" s="1"/>
  <c r="E79" i="34" s="1"/>
  <c r="G79" i="34" s="1"/>
  <c r="L20" i="101"/>
  <c r="L22" i="101" s="1"/>
  <c r="E70" i="34" s="1"/>
  <c r="G70" i="34" s="1"/>
  <c r="J13" i="76" l="1"/>
  <c r="J23" i="54"/>
  <c r="J22" i="54"/>
  <c r="J21" i="54"/>
  <c r="J20" i="54"/>
  <c r="J19" i="54"/>
  <c r="J16" i="54"/>
  <c r="J15" i="54"/>
  <c r="J13" i="91"/>
  <c r="H14" i="73"/>
  <c r="J14" i="73" s="1"/>
  <c r="H13" i="73"/>
  <c r="J13" i="73" s="1"/>
  <c r="J21" i="55" l="1"/>
  <c r="J17" i="56"/>
  <c r="J18" i="56"/>
  <c r="J14" i="57"/>
  <c r="J14" i="59"/>
  <c r="J13" i="59"/>
  <c r="J14" i="60"/>
  <c r="J15" i="60"/>
  <c r="J16" i="60"/>
  <c r="J13" i="60"/>
  <c r="G60" i="34"/>
  <c r="G59" i="34"/>
  <c r="G58" i="34"/>
  <c r="AC34" i="95"/>
  <c r="AC30" i="95"/>
  <c r="J20" i="95"/>
  <c r="J22" i="95" s="1"/>
  <c r="E64" i="34" s="1"/>
  <c r="G64" i="34" s="1"/>
  <c r="B24" i="62"/>
  <c r="G61" i="34" l="1"/>
  <c r="J19" i="92"/>
  <c r="J21" i="92" s="1"/>
  <c r="E45" i="34" s="1"/>
  <c r="G45" i="34" s="1"/>
  <c r="AC33" i="92"/>
  <c r="AC29" i="92"/>
  <c r="AC33" i="91" l="1"/>
  <c r="AC29" i="91"/>
  <c r="AC37" i="84"/>
  <c r="AC33" i="84"/>
  <c r="J19" i="86"/>
  <c r="J21" i="86" s="1"/>
  <c r="E77" i="34" s="1"/>
  <c r="J13" i="66"/>
  <c r="J20" i="66" s="1"/>
  <c r="J22" i="66" s="1"/>
  <c r="E73" i="34" s="1"/>
  <c r="G73" i="34" s="1"/>
  <c r="G75" i="34" s="1"/>
  <c r="J13" i="68"/>
  <c r="J20" i="68" s="1"/>
  <c r="J22" i="68" s="1"/>
  <c r="E69" i="34" s="1"/>
  <c r="AC34" i="90"/>
  <c r="AC30" i="90"/>
  <c r="J20" i="90"/>
  <c r="J22" i="90" s="1"/>
  <c r="J20" i="63"/>
  <c r="J19" i="64"/>
  <c r="J21" i="64" s="1"/>
  <c r="E50" i="34" s="1"/>
  <c r="J20" i="80"/>
  <c r="J22" i="80" s="1"/>
  <c r="E48" i="34" s="1"/>
  <c r="G48" i="34" s="1"/>
  <c r="AC34" i="85"/>
  <c r="AC30" i="85"/>
  <c r="AC33" i="86"/>
  <c r="AC29" i="86"/>
  <c r="AC34" i="66"/>
  <c r="AC30" i="66"/>
  <c r="AC34" i="68"/>
  <c r="AC30" i="68"/>
  <c r="AC36" i="62"/>
  <c r="AC32" i="62"/>
  <c r="AC34" i="63"/>
  <c r="AC30" i="63"/>
  <c r="AC33" i="64"/>
  <c r="AC29" i="64"/>
  <c r="AC34" i="65"/>
  <c r="AC30" i="65"/>
  <c r="J13" i="65"/>
  <c r="J20" i="65" s="1"/>
  <c r="J22" i="65" s="1"/>
  <c r="E49" i="34" s="1"/>
  <c r="AC34" i="80"/>
  <c r="AC30" i="80"/>
  <c r="AE34" i="70"/>
  <c r="AE30" i="70"/>
  <c r="J20" i="71"/>
  <c r="J22" i="71" s="1"/>
  <c r="E63" i="34" s="1"/>
  <c r="AC34" i="71"/>
  <c r="AC30" i="71"/>
  <c r="J13" i="79"/>
  <c r="J20" i="79" s="1"/>
  <c r="J22" i="79" s="1"/>
  <c r="E43" i="34" s="1"/>
  <c r="J20" i="78"/>
  <c r="J22" i="78" s="1"/>
  <c r="E44" i="34" s="1"/>
  <c r="AC34" i="78"/>
  <c r="AC30" i="78"/>
  <c r="AC34" i="79"/>
  <c r="AC30" i="79"/>
  <c r="AC34" i="77"/>
  <c r="AC30" i="77"/>
  <c r="J20" i="77"/>
  <c r="J22" i="77" s="1"/>
  <c r="E40" i="34" s="1"/>
  <c r="J20" i="85" l="1"/>
  <c r="J22" i="85" s="1"/>
  <c r="E78" i="34" s="1"/>
  <c r="E54" i="34"/>
  <c r="G54" i="34" s="1"/>
  <c r="J19" i="91"/>
  <c r="J21" i="91" s="1"/>
  <c r="E30" i="34" s="1"/>
  <c r="G30" i="34" s="1"/>
  <c r="L20" i="70"/>
  <c r="L22" i="70" s="1"/>
  <c r="E67" i="34" s="1"/>
  <c r="E55" i="34"/>
  <c r="J22" i="63"/>
  <c r="E53" i="34" s="1"/>
  <c r="G53" i="34" s="1"/>
  <c r="G40" i="34"/>
  <c r="AC34" i="76"/>
  <c r="AC30" i="76"/>
  <c r="AC39" i="54"/>
  <c r="AC35" i="54"/>
  <c r="AC35" i="55"/>
  <c r="AC31" i="55"/>
  <c r="AC34" i="73"/>
  <c r="AC30" i="73"/>
  <c r="K13" i="74"/>
  <c r="AD32" i="74"/>
  <c r="AD28" i="74"/>
  <c r="AC35" i="56"/>
  <c r="AC31" i="56"/>
  <c r="AC34" i="57"/>
  <c r="AC30" i="57"/>
  <c r="J17" i="59"/>
  <c r="J19" i="59" s="1"/>
  <c r="E20" i="34" s="1"/>
  <c r="AC31" i="59"/>
  <c r="AC27" i="59"/>
  <c r="J21" i="56" l="1"/>
  <c r="J20" i="73"/>
  <c r="J22" i="73" s="1"/>
  <c r="E29" i="34" s="1"/>
  <c r="G29" i="34" s="1"/>
  <c r="K18" i="74"/>
  <c r="K20" i="74" s="1"/>
  <c r="E28" i="34" s="1"/>
  <c r="G28" i="34" s="1"/>
  <c r="J25" i="54"/>
  <c r="J27" i="54" s="1"/>
  <c r="J20" i="76"/>
  <c r="J22" i="76" s="1"/>
  <c r="E39" i="34" s="1"/>
  <c r="J23" i="56"/>
  <c r="E27" i="34" s="1"/>
  <c r="G27" i="34" s="1"/>
  <c r="J20" i="57"/>
  <c r="J22" i="57" s="1"/>
  <c r="E26" i="34" s="1"/>
  <c r="G26" i="34" s="1"/>
  <c r="G31" i="34" l="1"/>
  <c r="E36" i="34"/>
  <c r="G14" i="84"/>
  <c r="J14" i="84" l="1"/>
  <c r="J23" i="84" s="1"/>
  <c r="J25" i="84" s="1"/>
  <c r="J13" i="50"/>
  <c r="AC31" i="50"/>
  <c r="AC27" i="50"/>
  <c r="AC32" i="60"/>
  <c r="AC28" i="60"/>
  <c r="J17" i="50" l="1"/>
  <c r="J19" i="50" s="1"/>
  <c r="E16" i="34" s="1"/>
  <c r="J18" i="60"/>
  <c r="J20" i="60" s="1"/>
  <c r="E19" i="34" s="1"/>
  <c r="G20" i="34" l="1"/>
  <c r="G19" i="34"/>
  <c r="G21" i="34" l="1"/>
  <c r="G49" i="34"/>
  <c r="G16" i="34"/>
  <c r="G63" i="34" l="1"/>
  <c r="G65" i="34" s="1"/>
  <c r="G55" i="34" l="1"/>
  <c r="G50" i="34"/>
  <c r="G44" i="34"/>
  <c r="G43" i="34"/>
  <c r="G69" i="34"/>
  <c r="G80" i="34"/>
  <c r="G78" i="34"/>
  <c r="G77" i="34"/>
  <c r="G56" i="34" l="1"/>
  <c r="G81" i="34"/>
  <c r="G46" i="34"/>
  <c r="G17" i="34"/>
  <c r="G67" i="34"/>
  <c r="G71" i="34" s="1"/>
  <c r="G39" i="34"/>
  <c r="G41" i="34" s="1"/>
  <c r="G36" i="34"/>
  <c r="G37" i="34" s="1"/>
  <c r="E155" i="27" l="1"/>
  <c r="E154" i="27"/>
  <c r="E108" i="27"/>
  <c r="E107" i="27"/>
  <c r="E106" i="27"/>
  <c r="E105" i="27"/>
  <c r="E104" i="27"/>
  <c r="E103" i="27"/>
  <c r="E102" i="27"/>
  <c r="E101" i="27"/>
  <c r="E100" i="27"/>
  <c r="E99" i="27"/>
  <c r="E98" i="27"/>
  <c r="E97" i="27"/>
  <c r="E96" i="27"/>
  <c r="E95" i="27"/>
  <c r="E94" i="27"/>
  <c r="E93" i="27"/>
  <c r="E92" i="27"/>
  <c r="E91" i="27"/>
  <c r="E90" i="27"/>
  <c r="E89" i="27"/>
  <c r="E88" i="27"/>
  <c r="E85" i="27"/>
  <c r="E84" i="27"/>
  <c r="E82" i="27"/>
  <c r="E81" i="27"/>
  <c r="E78" i="27"/>
  <c r="E77" i="27"/>
  <c r="E76" i="27"/>
  <c r="E75" i="27"/>
  <c r="E72" i="27"/>
  <c r="E66" i="27"/>
  <c r="E65" i="27"/>
  <c r="E63" i="27"/>
  <c r="E62" i="27"/>
  <c r="E61" i="27"/>
  <c r="E60" i="27"/>
  <c r="E59" i="27"/>
  <c r="E58" i="27"/>
  <c r="E57" i="27"/>
  <c r="E55" i="27"/>
  <c r="E54" i="27"/>
  <c r="E53" i="27"/>
  <c r="E52" i="27"/>
  <c r="E51" i="27"/>
  <c r="E50" i="27"/>
  <c r="E47" i="27"/>
  <c r="E46" i="27"/>
  <c r="E45" i="27"/>
  <c r="E44" i="27"/>
  <c r="E43" i="27"/>
  <c r="E42" i="27"/>
  <c r="E41" i="27"/>
  <c r="E40" i="27"/>
  <c r="E39" i="27"/>
  <c r="E38" i="27"/>
  <c r="E37" i="27"/>
  <c r="E35" i="27"/>
  <c r="E34" i="27"/>
  <c r="E31" i="27"/>
  <c r="E30" i="27"/>
  <c r="E29" i="27"/>
  <c r="E28" i="27"/>
  <c r="E27" i="27"/>
  <c r="E26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D155" i="27"/>
  <c r="D154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5" i="27"/>
  <c r="D84" i="27"/>
  <c r="D82" i="27"/>
  <c r="D81" i="27"/>
  <c r="D80" i="27"/>
  <c r="D79" i="27"/>
  <c r="D78" i="27"/>
  <c r="D77" i="27"/>
  <c r="D76" i="27"/>
  <c r="D75" i="27"/>
  <c r="D72" i="27"/>
  <c r="D71" i="27"/>
  <c r="D70" i="27"/>
  <c r="D69" i="27"/>
  <c r="D68" i="27"/>
  <c r="D66" i="27"/>
  <c r="D65" i="27"/>
  <c r="D63" i="27"/>
  <c r="D62" i="27"/>
  <c r="D61" i="27"/>
  <c r="D60" i="27"/>
  <c r="D59" i="27"/>
  <c r="D58" i="27"/>
  <c r="D57" i="27"/>
  <c r="D55" i="27"/>
  <c r="D54" i="27"/>
  <c r="D53" i="27"/>
  <c r="D52" i="27"/>
  <c r="D50" i="27"/>
  <c r="D47" i="27"/>
  <c r="D46" i="27"/>
  <c r="D45" i="27"/>
  <c r="D44" i="27"/>
  <c r="D43" i="27"/>
  <c r="D42" i="27"/>
  <c r="D41" i="27"/>
  <c r="D39" i="27"/>
  <c r="D38" i="27"/>
  <c r="D37" i="27"/>
  <c r="D35" i="27"/>
  <c r="D34" i="27"/>
  <c r="D31" i="27"/>
  <c r="D30" i="27"/>
  <c r="D29" i="27"/>
  <c r="D28" i="27"/>
  <c r="D27" i="27"/>
  <c r="D26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50" i="1" l="1"/>
  <c r="D149" i="1"/>
  <c r="D146" i="1"/>
  <c r="D145" i="1"/>
  <c r="D144" i="1"/>
  <c r="D143" i="1"/>
  <c r="D142" i="1"/>
  <c r="D140" i="1"/>
  <c r="D139" i="1"/>
  <c r="D138" i="1"/>
  <c r="D136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5" i="1"/>
  <c r="D94" i="1"/>
  <c r="D93" i="1"/>
  <c r="D92" i="1"/>
  <c r="D91" i="1"/>
  <c r="D90" i="1"/>
  <c r="D89" i="1"/>
  <c r="D88" i="1"/>
  <c r="D85" i="1"/>
  <c r="D84" i="1"/>
  <c r="D82" i="1"/>
  <c r="D81" i="1"/>
  <c r="D80" i="1"/>
  <c r="D79" i="1"/>
  <c r="D78" i="1"/>
  <c r="D77" i="1"/>
  <c r="D76" i="1"/>
  <c r="D75" i="1"/>
  <c r="D72" i="1"/>
  <c r="D71" i="1"/>
  <c r="D70" i="1"/>
  <c r="D69" i="1"/>
  <c r="D68" i="1"/>
  <c r="D66" i="1"/>
  <c r="D65" i="1"/>
  <c r="D63" i="1"/>
  <c r="D62" i="1"/>
  <c r="D61" i="1"/>
  <c r="D60" i="1"/>
  <c r="D59" i="1"/>
  <c r="D58" i="1"/>
  <c r="D57" i="1"/>
  <c r="D55" i="1"/>
  <c r="D54" i="1"/>
  <c r="D53" i="1"/>
  <c r="D52" i="1"/>
  <c r="D51" i="1"/>
  <c r="D50" i="1"/>
  <c r="D47" i="1"/>
  <c r="D46" i="1"/>
  <c r="D45" i="1"/>
  <c r="D44" i="1"/>
  <c r="D43" i="1"/>
  <c r="D42" i="1"/>
  <c r="D41" i="1"/>
  <c r="D40" i="1"/>
  <c r="D39" i="1"/>
  <c r="D38" i="1"/>
  <c r="D37" i="1"/>
  <c r="D35" i="1"/>
  <c r="D34" i="1"/>
  <c r="D31" i="1"/>
  <c r="D30" i="1"/>
  <c r="D29" i="1"/>
  <c r="D28" i="1"/>
  <c r="D27" i="1"/>
  <c r="D26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B46" i="1" l="1"/>
  <c r="B75" i="1" l="1"/>
  <c r="E75" i="1"/>
  <c r="E139" i="1" l="1"/>
  <c r="J139" i="1" s="1"/>
  <c r="E114" i="1"/>
  <c r="J114" i="1" s="1"/>
  <c r="B150" i="1"/>
  <c r="B146" i="1"/>
  <c r="B145" i="1"/>
  <c r="B144" i="1"/>
  <c r="B143" i="1"/>
  <c r="B142" i="1"/>
  <c r="B140" i="1"/>
  <c r="B139" i="1"/>
  <c r="B138" i="1"/>
  <c r="B136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0" i="1"/>
  <c r="B119" i="1"/>
  <c r="B118" i="1"/>
  <c r="B117" i="1"/>
  <c r="B116" i="1"/>
  <c r="B115" i="1"/>
  <c r="B114" i="1"/>
  <c r="B113" i="1"/>
  <c r="B112" i="1"/>
  <c r="B121" i="1"/>
  <c r="B92" i="1"/>
  <c r="B88" i="1"/>
  <c r="B81" i="1"/>
  <c r="B80" i="1"/>
  <c r="B79" i="1"/>
  <c r="B78" i="1"/>
  <c r="B71" i="1"/>
  <c r="B70" i="1"/>
  <c r="B69" i="1"/>
  <c r="B68" i="1"/>
  <c r="B66" i="1"/>
  <c r="B58" i="1"/>
  <c r="B52" i="1"/>
  <c r="B51" i="1"/>
  <c r="B30" i="1"/>
  <c r="B29" i="1"/>
  <c r="B23" i="1"/>
  <c r="B22" i="1"/>
  <c r="E76" i="1"/>
  <c r="J76" i="1" s="1"/>
  <c r="J24" i="1"/>
  <c r="J25" i="1"/>
  <c r="J32" i="1"/>
  <c r="J33" i="1"/>
  <c r="J36" i="1"/>
  <c r="J48" i="1"/>
  <c r="J49" i="1"/>
  <c r="J56" i="1"/>
  <c r="J64" i="1"/>
  <c r="J67" i="1"/>
  <c r="J73" i="1"/>
  <c r="J74" i="1"/>
  <c r="J75" i="1"/>
  <c r="J83" i="1"/>
  <c r="J86" i="1"/>
  <c r="J87" i="1"/>
  <c r="J109" i="1"/>
  <c r="J110" i="1"/>
  <c r="J111" i="1"/>
  <c r="J135" i="1"/>
  <c r="J137" i="1"/>
  <c r="J141" i="1"/>
  <c r="J147" i="1"/>
  <c r="J148" i="1"/>
  <c r="J151" i="1"/>
  <c r="J152" i="1"/>
  <c r="J153" i="1"/>
  <c r="J154" i="1"/>
  <c r="J155" i="1"/>
  <c r="J156" i="1"/>
  <c r="J157" i="1"/>
  <c r="J158" i="1"/>
  <c r="E150" i="1"/>
  <c r="J150" i="1" s="1"/>
  <c r="E149" i="1"/>
  <c r="J149" i="1" s="1"/>
  <c r="E146" i="1"/>
  <c r="J146" i="1" s="1"/>
  <c r="E145" i="1"/>
  <c r="J145" i="1" s="1"/>
  <c r="E144" i="1"/>
  <c r="J144" i="1" s="1"/>
  <c r="E143" i="1"/>
  <c r="J143" i="1" s="1"/>
  <c r="E142" i="1"/>
  <c r="J142" i="1" s="1"/>
  <c r="E140" i="1"/>
  <c r="J140" i="1" s="1"/>
  <c r="E138" i="1"/>
  <c r="J138" i="1" s="1"/>
  <c r="E134" i="1"/>
  <c r="J134" i="1" s="1"/>
  <c r="E133" i="1"/>
  <c r="J133" i="1" s="1"/>
  <c r="E132" i="1"/>
  <c r="J132" i="1" s="1"/>
  <c r="E131" i="1"/>
  <c r="J131" i="1" s="1"/>
  <c r="E130" i="1"/>
  <c r="J130" i="1" s="1"/>
  <c r="E129" i="1"/>
  <c r="J129" i="1" s="1"/>
  <c r="E128" i="1"/>
  <c r="J128" i="1" s="1"/>
  <c r="E127" i="1"/>
  <c r="J127" i="1" s="1"/>
  <c r="E126" i="1"/>
  <c r="J126" i="1" s="1"/>
  <c r="E125" i="1"/>
  <c r="J125" i="1" s="1"/>
  <c r="E124" i="1"/>
  <c r="J124" i="1" s="1"/>
  <c r="E123" i="1"/>
  <c r="J123" i="1" s="1"/>
  <c r="E122" i="1"/>
  <c r="J122" i="1" s="1"/>
  <c r="E121" i="1"/>
  <c r="J121" i="1" s="1"/>
  <c r="E120" i="1"/>
  <c r="J120" i="1" s="1"/>
  <c r="E119" i="1"/>
  <c r="J119" i="1" s="1"/>
  <c r="E118" i="1"/>
  <c r="J118" i="1" s="1"/>
  <c r="E117" i="1"/>
  <c r="J117" i="1" s="1"/>
  <c r="E116" i="1"/>
  <c r="J116" i="1" s="1"/>
  <c r="E115" i="1"/>
  <c r="J115" i="1" s="1"/>
  <c r="E113" i="1"/>
  <c r="J113" i="1" s="1"/>
  <c r="E112" i="1"/>
  <c r="J112" i="1" s="1"/>
  <c r="E108" i="1"/>
  <c r="J108" i="1" s="1"/>
  <c r="E107" i="1"/>
  <c r="J107" i="1" s="1"/>
  <c r="E106" i="1"/>
  <c r="J106" i="1" s="1"/>
  <c r="E105" i="1"/>
  <c r="J105" i="1" s="1"/>
  <c r="E104" i="1"/>
  <c r="J104" i="1" s="1"/>
  <c r="E103" i="1"/>
  <c r="J103" i="1" s="1"/>
  <c r="E102" i="1"/>
  <c r="J102" i="1" s="1"/>
  <c r="E101" i="1"/>
  <c r="J101" i="1" s="1"/>
  <c r="E100" i="1"/>
  <c r="J100" i="1" s="1"/>
  <c r="E99" i="1"/>
  <c r="J99" i="1" s="1"/>
  <c r="E98" i="1"/>
  <c r="J98" i="1" s="1"/>
  <c r="E97" i="1"/>
  <c r="J97" i="1" s="1"/>
  <c r="E96" i="1"/>
  <c r="J96" i="1" s="1"/>
  <c r="E95" i="1"/>
  <c r="J95" i="1" s="1"/>
  <c r="E94" i="1"/>
  <c r="J94" i="1" s="1"/>
  <c r="E93" i="1"/>
  <c r="J93" i="1" s="1"/>
  <c r="E92" i="1"/>
  <c r="J92" i="1" s="1"/>
  <c r="E91" i="1"/>
  <c r="J91" i="1" s="1"/>
  <c r="E90" i="1"/>
  <c r="J90" i="1" s="1"/>
  <c r="E89" i="1"/>
  <c r="J89" i="1" s="1"/>
  <c r="E88" i="1"/>
  <c r="J88" i="1" s="1"/>
  <c r="E85" i="1"/>
  <c r="J85" i="1" s="1"/>
  <c r="E84" i="1"/>
  <c r="J84" i="1" s="1"/>
  <c r="E82" i="1"/>
  <c r="J82" i="1" s="1"/>
  <c r="E81" i="1"/>
  <c r="J81" i="1" s="1"/>
  <c r="E80" i="1"/>
  <c r="J80" i="1" s="1"/>
  <c r="E79" i="1"/>
  <c r="J79" i="1" s="1"/>
  <c r="E78" i="1"/>
  <c r="J78" i="1" s="1"/>
  <c r="E77" i="1"/>
  <c r="J77" i="1" s="1"/>
  <c r="E72" i="1"/>
  <c r="J72" i="1" s="1"/>
  <c r="E71" i="1"/>
  <c r="J71" i="1" s="1"/>
  <c r="E70" i="1"/>
  <c r="J70" i="1" s="1"/>
  <c r="E69" i="1"/>
  <c r="J69" i="1" s="1"/>
  <c r="E68" i="1"/>
  <c r="J68" i="1" s="1"/>
  <c r="E66" i="1"/>
  <c r="E65" i="1"/>
  <c r="E63" i="1"/>
  <c r="J63" i="1" s="1"/>
  <c r="E62" i="1"/>
  <c r="J62" i="1" s="1"/>
  <c r="E61" i="1"/>
  <c r="J61" i="1" s="1"/>
  <c r="E60" i="1"/>
  <c r="J60" i="1" s="1"/>
  <c r="E59" i="1"/>
  <c r="J59" i="1" s="1"/>
  <c r="E58" i="1"/>
  <c r="J58" i="1" s="1"/>
  <c r="E57" i="1"/>
  <c r="J57" i="1" s="1"/>
  <c r="E55" i="1"/>
  <c r="J55" i="1" s="1"/>
  <c r="E54" i="1"/>
  <c r="J54" i="1" s="1"/>
  <c r="E53" i="1"/>
  <c r="J53" i="1" s="1"/>
  <c r="E52" i="1"/>
  <c r="J52" i="1" s="1"/>
  <c r="E51" i="1"/>
  <c r="J51" i="1" s="1"/>
  <c r="E50" i="1"/>
  <c r="J50" i="1" s="1"/>
  <c r="E47" i="1"/>
  <c r="J47" i="1" s="1"/>
  <c r="E46" i="1"/>
  <c r="J46" i="1" s="1"/>
  <c r="E45" i="1"/>
  <c r="J45" i="1" s="1"/>
  <c r="E44" i="1"/>
  <c r="J44" i="1" s="1"/>
  <c r="E43" i="1"/>
  <c r="J43" i="1" s="1"/>
  <c r="E42" i="1"/>
  <c r="J42" i="1" s="1"/>
  <c r="E41" i="1"/>
  <c r="J41" i="1" s="1"/>
  <c r="E40" i="1"/>
  <c r="J40" i="1" s="1"/>
  <c r="B149" i="1" l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1" i="1"/>
  <c r="B90" i="1"/>
  <c r="B89" i="1"/>
  <c r="B85" i="1"/>
  <c r="B84" i="1"/>
  <c r="B82" i="1"/>
  <c r="B77" i="1"/>
  <c r="B76" i="1"/>
  <c r="B72" i="1"/>
  <c r="B65" i="1"/>
  <c r="B63" i="1"/>
  <c r="B62" i="1"/>
  <c r="B61" i="1"/>
  <c r="B60" i="1"/>
  <c r="B59" i="1"/>
  <c r="B57" i="1"/>
  <c r="B55" i="1"/>
  <c r="B54" i="1"/>
  <c r="B53" i="1"/>
  <c r="B50" i="1"/>
  <c r="B47" i="1"/>
  <c r="B45" i="1"/>
  <c r="B44" i="1"/>
  <c r="B43" i="1"/>
  <c r="B42" i="1"/>
  <c r="B41" i="1"/>
  <c r="B40" i="1"/>
  <c r="B39" i="1"/>
  <c r="B38" i="1"/>
  <c r="B37" i="1"/>
  <c r="B35" i="1"/>
  <c r="B34" i="1"/>
  <c r="B31" i="1"/>
  <c r="B28" i="1"/>
  <c r="B27" i="1"/>
  <c r="B26" i="1"/>
  <c r="B21" i="1"/>
  <c r="B20" i="1"/>
  <c r="B19" i="1"/>
  <c r="B18" i="1"/>
  <c r="B17" i="1"/>
  <c r="B16" i="1"/>
  <c r="B15" i="1"/>
  <c r="B14" i="1"/>
  <c r="B13" i="1"/>
  <c r="B12" i="1"/>
  <c r="B11" i="1"/>
  <c r="E136" i="1" l="1"/>
  <c r="J136" i="1" s="1"/>
  <c r="E39" i="1" l="1"/>
  <c r="J39" i="1" s="1"/>
  <c r="E38" i="1"/>
  <c r="J38" i="1" s="1"/>
  <c r="E37" i="1"/>
  <c r="J37" i="1" s="1"/>
  <c r="E35" i="1"/>
  <c r="J35" i="1" s="1"/>
  <c r="E34" i="1"/>
  <c r="J34" i="1" s="1"/>
  <c r="E31" i="1"/>
  <c r="J31" i="1" s="1"/>
  <c r="E30" i="1"/>
  <c r="E29" i="1"/>
  <c r="J29" i="1" s="1"/>
  <c r="E28" i="1"/>
  <c r="J28" i="1" s="1"/>
  <c r="E27" i="1"/>
  <c r="J27" i="1" s="1"/>
  <c r="E26" i="1"/>
  <c r="J26" i="1" s="1"/>
  <c r="E23" i="1" l="1"/>
  <c r="J23" i="1" s="1"/>
  <c r="E22" i="1"/>
  <c r="J22" i="1" s="1"/>
  <c r="E21" i="1"/>
  <c r="J21" i="1" s="1"/>
  <c r="E20" i="1"/>
  <c r="J20" i="1" s="1"/>
  <c r="E19" i="1"/>
  <c r="J19" i="1" s="1"/>
  <c r="E18" i="1"/>
  <c r="J18" i="1" s="1"/>
  <c r="E17" i="1"/>
  <c r="J17" i="1" s="1"/>
  <c r="E16" i="1"/>
  <c r="J16" i="1" s="1"/>
  <c r="E15" i="1"/>
  <c r="J15" i="1" s="1"/>
  <c r="E14" i="1"/>
  <c r="J14" i="1" s="1"/>
  <c r="E13" i="1"/>
  <c r="J13" i="1" s="1"/>
  <c r="E12" i="1"/>
  <c r="J12" i="1" s="1"/>
  <c r="E11" i="1"/>
  <c r="J11" i="1" s="1"/>
  <c r="O24" i="1" l="1"/>
  <c r="O25" i="1"/>
  <c r="O32" i="1"/>
  <c r="O33" i="1"/>
  <c r="O36" i="1"/>
  <c r="O48" i="1"/>
  <c r="O49" i="1"/>
  <c r="O51" i="1"/>
  <c r="O56" i="1"/>
  <c r="O64" i="1"/>
  <c r="O67" i="1"/>
  <c r="O73" i="1"/>
  <c r="O74" i="1"/>
  <c r="O83" i="1"/>
  <c r="O86" i="1"/>
  <c r="O87" i="1"/>
  <c r="O109" i="1"/>
  <c r="O110" i="1"/>
  <c r="O111" i="1"/>
  <c r="O135" i="1"/>
  <c r="O137" i="1"/>
  <c r="O141" i="1"/>
  <c r="O147" i="1"/>
  <c r="O148" i="1"/>
  <c r="W127" i="1" l="1"/>
  <c r="W128" i="1" s="1"/>
  <c r="N66" i="1" l="1"/>
  <c r="N65" i="1"/>
  <c r="Q50" i="1"/>
  <c r="I185" i="1" l="1"/>
  <c r="I162" i="1"/>
  <c r="M159" i="1"/>
  <c r="M161" i="1"/>
  <c r="M163" i="1"/>
  <c r="H25" i="1"/>
  <c r="H33" i="1"/>
  <c r="H36" i="1"/>
  <c r="H49" i="1"/>
  <c r="H51" i="1"/>
  <c r="H56" i="1"/>
  <c r="H64" i="1"/>
  <c r="H67" i="1"/>
  <c r="H74" i="1"/>
  <c r="H83" i="1"/>
  <c r="H87" i="1"/>
  <c r="H110" i="1"/>
  <c r="H111" i="1"/>
  <c r="H135" i="1"/>
  <c r="H137" i="1"/>
  <c r="H141" i="1"/>
  <c r="H148" i="1"/>
  <c r="I66" i="1" l="1"/>
  <c r="J66" i="1" s="1"/>
  <c r="I65" i="1"/>
  <c r="J65" i="1" s="1"/>
  <c r="K25" i="1"/>
  <c r="M25" i="1" s="1"/>
  <c r="K33" i="1"/>
  <c r="M33" i="1" s="1"/>
  <c r="K36" i="1"/>
  <c r="M36" i="1" s="1"/>
  <c r="K49" i="1"/>
  <c r="M49" i="1" s="1"/>
  <c r="K51" i="1"/>
  <c r="M51" i="1" s="1"/>
  <c r="K56" i="1"/>
  <c r="M56" i="1" s="1"/>
  <c r="K64" i="1"/>
  <c r="M64" i="1" s="1"/>
  <c r="K67" i="1"/>
  <c r="M67" i="1" s="1"/>
  <c r="K74" i="1"/>
  <c r="M74" i="1" s="1"/>
  <c r="K83" i="1"/>
  <c r="M83" i="1" s="1"/>
  <c r="K87" i="1"/>
  <c r="M87" i="1" s="1"/>
  <c r="K110" i="1"/>
  <c r="M110" i="1" s="1"/>
  <c r="K111" i="1"/>
  <c r="M111" i="1" s="1"/>
  <c r="K135" i="1"/>
  <c r="M135" i="1" s="1"/>
  <c r="K137" i="1"/>
  <c r="M137" i="1" s="1"/>
  <c r="K141" i="1"/>
  <c r="M141" i="1" s="1"/>
  <c r="K148" i="1"/>
  <c r="M148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I30" i="1"/>
  <c r="J30" i="1" s="1"/>
  <c r="E150" i="28" l="1"/>
  <c r="E149" i="28"/>
  <c r="E146" i="28"/>
  <c r="E145" i="28"/>
  <c r="E144" i="28"/>
  <c r="E143" i="28"/>
  <c r="E142" i="28"/>
  <c r="E140" i="28"/>
  <c r="E139" i="28"/>
  <c r="E138" i="28"/>
  <c r="E136" i="28"/>
  <c r="E134" i="28"/>
  <c r="E133" i="28"/>
  <c r="E132" i="28"/>
  <c r="E131" i="28"/>
  <c r="E130" i="28"/>
  <c r="E129" i="28"/>
  <c r="E128" i="28"/>
  <c r="E127" i="28"/>
  <c r="E126" i="28"/>
  <c r="E125" i="28"/>
  <c r="E124" i="28"/>
  <c r="E123" i="28"/>
  <c r="E122" i="28"/>
  <c r="E121" i="28"/>
  <c r="E120" i="28"/>
  <c r="E119" i="28"/>
  <c r="E118" i="28"/>
  <c r="E117" i="28"/>
  <c r="E116" i="28"/>
  <c r="E115" i="28"/>
  <c r="E114" i="28"/>
  <c r="E113" i="28"/>
  <c r="E112" i="28"/>
  <c r="E108" i="28"/>
  <c r="E107" i="28"/>
  <c r="E106" i="28"/>
  <c r="E105" i="28"/>
  <c r="E104" i="28"/>
  <c r="E103" i="28"/>
  <c r="E102" i="28"/>
  <c r="E101" i="28"/>
  <c r="E100" i="28"/>
  <c r="E99" i="28"/>
  <c r="E98" i="28"/>
  <c r="E97" i="28"/>
  <c r="E96" i="28"/>
  <c r="E95" i="28"/>
  <c r="E94" i="28"/>
  <c r="E93" i="28"/>
  <c r="E92" i="28"/>
  <c r="E91" i="28"/>
  <c r="E90" i="28"/>
  <c r="E89" i="28"/>
  <c r="E88" i="28"/>
  <c r="E85" i="28"/>
  <c r="E84" i="28"/>
  <c r="E82" i="28"/>
  <c r="E81" i="28"/>
  <c r="E80" i="28"/>
  <c r="E79" i="28"/>
  <c r="E78" i="28"/>
  <c r="E77" i="28"/>
  <c r="E76" i="28"/>
  <c r="E75" i="28"/>
  <c r="E72" i="28"/>
  <c r="E71" i="28"/>
  <c r="E70" i="28"/>
  <c r="E69" i="28"/>
  <c r="E68" i="28"/>
  <c r="E66" i="28"/>
  <c r="E65" i="28"/>
  <c r="E63" i="28"/>
  <c r="E62" i="28"/>
  <c r="E61" i="28"/>
  <c r="E60" i="28"/>
  <c r="E59" i="28"/>
  <c r="E58" i="28"/>
  <c r="E57" i="28"/>
  <c r="E55" i="28"/>
  <c r="E54" i="28"/>
  <c r="E53" i="28"/>
  <c r="E52" i="28"/>
  <c r="E51" i="28"/>
  <c r="F51" i="28" s="1"/>
  <c r="E50" i="28"/>
  <c r="E47" i="28"/>
  <c r="E46" i="28"/>
  <c r="E45" i="28"/>
  <c r="E44" i="28"/>
  <c r="E43" i="28"/>
  <c r="E42" i="28"/>
  <c r="E41" i="28"/>
  <c r="E40" i="28"/>
  <c r="E39" i="28"/>
  <c r="E38" i="28"/>
  <c r="E37" i="28"/>
  <c r="E35" i="28"/>
  <c r="E34" i="28"/>
  <c r="E31" i="28"/>
  <c r="E30" i="28"/>
  <c r="E29" i="28"/>
  <c r="E28" i="28"/>
  <c r="E27" i="28"/>
  <c r="E26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F183" i="28"/>
  <c r="F157" i="28"/>
  <c r="F156" i="28"/>
  <c r="F155" i="28"/>
  <c r="F154" i="28"/>
  <c r="F153" i="28"/>
  <c r="F152" i="28"/>
  <c r="F151" i="28"/>
  <c r="A149" i="28"/>
  <c r="A150" i="28" s="1"/>
  <c r="A112" i="28"/>
  <c r="A113" i="28" s="1"/>
  <c r="A114" i="28" s="1"/>
  <c r="A115" i="28" s="1"/>
  <c r="A116" i="28" s="1"/>
  <c r="A117" i="28" s="1"/>
  <c r="A118" i="28" s="1"/>
  <c r="A119" i="28" s="1"/>
  <c r="A120" i="28" s="1"/>
  <c r="A121" i="28" s="1"/>
  <c r="A122" i="28" s="1"/>
  <c r="A123" i="28" s="1"/>
  <c r="A124" i="28" s="1"/>
  <c r="A125" i="28" s="1"/>
  <c r="A126" i="28" s="1"/>
  <c r="A127" i="28" s="1"/>
  <c r="A128" i="28" s="1"/>
  <c r="A129" i="28" s="1"/>
  <c r="A130" i="28" s="1"/>
  <c r="A131" i="28" s="1"/>
  <c r="A132" i="28" s="1"/>
  <c r="A133" i="28" s="1"/>
  <c r="A134" i="28" s="1"/>
  <c r="A136" i="28" s="1"/>
  <c r="A138" i="28" s="1"/>
  <c r="A139" i="28" s="1"/>
  <c r="A140" i="28" s="1"/>
  <c r="A142" i="28" s="1"/>
  <c r="A143" i="28" s="1"/>
  <c r="A144" i="28" s="1"/>
  <c r="A145" i="28" s="1"/>
  <c r="A146" i="28" s="1"/>
  <c r="A88" i="28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75" i="28"/>
  <c r="A76" i="28" s="1"/>
  <c r="A77" i="28" s="1"/>
  <c r="A78" i="28" s="1"/>
  <c r="A79" i="28" s="1"/>
  <c r="A80" i="28" s="1"/>
  <c r="A81" i="28" s="1"/>
  <c r="A82" i="28" s="1"/>
  <c r="A84" i="28" s="1"/>
  <c r="A85" i="28" s="1"/>
  <c r="I71" i="28"/>
  <c r="A50" i="28"/>
  <c r="A51" i="28" s="1"/>
  <c r="A52" i="28" s="1"/>
  <c r="A53" i="28" s="1"/>
  <c r="A54" i="28" s="1"/>
  <c r="A55" i="28" s="1"/>
  <c r="A57" i="28" s="1"/>
  <c r="A58" i="28" s="1"/>
  <c r="A59" i="28" s="1"/>
  <c r="A60" i="28" s="1"/>
  <c r="A61" i="28" s="1"/>
  <c r="A62" i="28" s="1"/>
  <c r="A63" i="28" s="1"/>
  <c r="A65" i="28" s="1"/>
  <c r="A66" i="28" s="1"/>
  <c r="A68" i="28" s="1"/>
  <c r="A69" i="28" s="1"/>
  <c r="A70" i="28" s="1"/>
  <c r="A71" i="28" s="1"/>
  <c r="A72" i="28" s="1"/>
  <c r="A34" i="28"/>
  <c r="A35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B30" i="28"/>
  <c r="A26" i="28"/>
  <c r="A27" i="28" s="1"/>
  <c r="A28" i="28" s="1"/>
  <c r="A29" i="28" s="1"/>
  <c r="A30" i="28" s="1"/>
  <c r="A31" i="28" s="1"/>
  <c r="A11" i="28"/>
  <c r="A12" i="28" s="1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G171" i="1" l="1"/>
  <c r="F156" i="27" l="1"/>
  <c r="G156" i="27" s="1"/>
  <c r="F157" i="27"/>
  <c r="G157" i="27" s="1"/>
  <c r="F158" i="27"/>
  <c r="G158" i="27" s="1"/>
  <c r="F159" i="27"/>
  <c r="G159" i="27" s="1"/>
  <c r="F160" i="27"/>
  <c r="G160" i="27" s="1"/>
  <c r="F161" i="27"/>
  <c r="G161" i="27" s="1"/>
  <c r="F162" i="27"/>
  <c r="G162" i="27" s="1"/>
  <c r="F113" i="27"/>
  <c r="G113" i="27" s="1"/>
  <c r="F114" i="27"/>
  <c r="G114" i="27" s="1"/>
  <c r="F115" i="27"/>
  <c r="G115" i="27" s="1"/>
  <c r="F116" i="27"/>
  <c r="G116" i="27" s="1"/>
  <c r="F117" i="27"/>
  <c r="G117" i="27" s="1"/>
  <c r="F118" i="27"/>
  <c r="G118" i="27" s="1"/>
  <c r="F119" i="27"/>
  <c r="G119" i="27" s="1"/>
  <c r="F120" i="27"/>
  <c r="G120" i="27" s="1"/>
  <c r="F121" i="27"/>
  <c r="G121" i="27" s="1"/>
  <c r="F122" i="27"/>
  <c r="G122" i="27" s="1"/>
  <c r="F123" i="27"/>
  <c r="G123" i="27" s="1"/>
  <c r="F124" i="27"/>
  <c r="G124" i="27" s="1"/>
  <c r="F125" i="27"/>
  <c r="G125" i="27" s="1"/>
  <c r="F126" i="27"/>
  <c r="G126" i="27" s="1"/>
  <c r="F127" i="27"/>
  <c r="G127" i="27" s="1"/>
  <c r="F128" i="27"/>
  <c r="G128" i="27" s="1"/>
  <c r="F129" i="27"/>
  <c r="G129" i="27" s="1"/>
  <c r="F130" i="27"/>
  <c r="G130" i="27" s="1"/>
  <c r="F131" i="27"/>
  <c r="G131" i="27" s="1"/>
  <c r="F132" i="27"/>
  <c r="G132" i="27" s="1"/>
  <c r="F133" i="27"/>
  <c r="G133" i="27" s="1"/>
  <c r="F134" i="27"/>
  <c r="G134" i="27" s="1"/>
  <c r="F135" i="27"/>
  <c r="G135" i="27" s="1"/>
  <c r="F136" i="27"/>
  <c r="G136" i="27" s="1"/>
  <c r="F137" i="27"/>
  <c r="G137" i="27" s="1"/>
  <c r="F138" i="27"/>
  <c r="G138" i="27" s="1"/>
  <c r="F139" i="27"/>
  <c r="G139" i="27" s="1"/>
  <c r="F141" i="27"/>
  <c r="G141" i="27" s="1"/>
  <c r="F143" i="27"/>
  <c r="G143" i="27" s="1"/>
  <c r="F144" i="27"/>
  <c r="G144" i="27" s="1"/>
  <c r="F145" i="27"/>
  <c r="G145" i="27" s="1"/>
  <c r="F147" i="27"/>
  <c r="G147" i="27" s="1"/>
  <c r="F148" i="27"/>
  <c r="G148" i="27" s="1"/>
  <c r="F149" i="27"/>
  <c r="G149" i="27" s="1"/>
  <c r="F150" i="27"/>
  <c r="G150" i="27" s="1"/>
  <c r="F151" i="27"/>
  <c r="G151" i="27" s="1"/>
  <c r="F79" i="27"/>
  <c r="G79" i="27" s="1"/>
  <c r="E80" i="27"/>
  <c r="F51" i="27"/>
  <c r="G51" i="27" s="1"/>
  <c r="E68" i="27"/>
  <c r="E69" i="27"/>
  <c r="E70" i="27"/>
  <c r="E71" i="27"/>
  <c r="F40" i="27"/>
  <c r="G40" i="27" s="1"/>
  <c r="G176" i="27"/>
  <c r="H176" i="27" s="1"/>
  <c r="A154" i="27"/>
  <c r="A155" i="27" s="1"/>
  <c r="A113" i="27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1" i="27" s="1"/>
  <c r="A132" i="27" s="1"/>
  <c r="A133" i="27" s="1"/>
  <c r="A134" i="27" s="1"/>
  <c r="A135" i="27" s="1"/>
  <c r="A136" i="27" s="1"/>
  <c r="A137" i="27" s="1"/>
  <c r="A138" i="27" s="1"/>
  <c r="A139" i="27" s="1"/>
  <c r="A141" i="27" s="1"/>
  <c r="A143" i="27" s="1"/>
  <c r="A144" i="27" s="1"/>
  <c r="A145" i="27" s="1"/>
  <c r="A147" i="27" s="1"/>
  <c r="A148" i="27" s="1"/>
  <c r="A149" i="27" s="1"/>
  <c r="A150" i="27" s="1"/>
  <c r="A151" i="27" s="1"/>
  <c r="G146" i="27"/>
  <c r="G142" i="27"/>
  <c r="G140" i="27"/>
  <c r="G112" i="27"/>
  <c r="G109" i="27"/>
  <c r="A88" i="27"/>
  <c r="A89" i="27" s="1"/>
  <c r="A90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75" i="27"/>
  <c r="A76" i="27" s="1"/>
  <c r="A77" i="27" s="1"/>
  <c r="A78" i="27" s="1"/>
  <c r="A79" i="27" s="1"/>
  <c r="A80" i="27" s="1"/>
  <c r="A81" i="27" s="1"/>
  <c r="A82" i="27" s="1"/>
  <c r="A84" i="27" s="1"/>
  <c r="A85" i="27" s="1"/>
  <c r="G83" i="27"/>
  <c r="H75" i="27"/>
  <c r="A50" i="27"/>
  <c r="A51" i="27" s="1"/>
  <c r="A52" i="27" s="1"/>
  <c r="A53" i="27" s="1"/>
  <c r="A54" i="27" s="1"/>
  <c r="A55" i="27" s="1"/>
  <c r="A57" i="27" s="1"/>
  <c r="A58" i="27" s="1"/>
  <c r="A59" i="27" s="1"/>
  <c r="A60" i="27" s="1"/>
  <c r="A61" i="27" s="1"/>
  <c r="A62" i="27" s="1"/>
  <c r="A63" i="27" s="1"/>
  <c r="A65" i="27" s="1"/>
  <c r="A66" i="27" s="1"/>
  <c r="A68" i="27" s="1"/>
  <c r="A69" i="27" s="1"/>
  <c r="A70" i="27" s="1"/>
  <c r="A71" i="27" s="1"/>
  <c r="A72" i="27" s="1"/>
  <c r="H68" i="27"/>
  <c r="G67" i="27"/>
  <c r="G64" i="27"/>
  <c r="G56" i="27"/>
  <c r="A34" i="27"/>
  <c r="A35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G36" i="27"/>
  <c r="A26" i="27"/>
  <c r="A27" i="27" s="1"/>
  <c r="A28" i="27" s="1"/>
  <c r="A29" i="27" s="1"/>
  <c r="A30" i="27" s="1"/>
  <c r="A31" i="27" s="1"/>
  <c r="B30" i="27"/>
  <c r="A11" i="27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E155" i="26"/>
  <c r="E156" i="26"/>
  <c r="F157" i="26"/>
  <c r="F158" i="26"/>
  <c r="F159" i="26"/>
  <c r="F160" i="26"/>
  <c r="F161" i="26"/>
  <c r="F162" i="26"/>
  <c r="F163" i="26"/>
  <c r="E112" i="26"/>
  <c r="D113" i="26"/>
  <c r="E113" i="26"/>
  <c r="E114" i="26"/>
  <c r="E115" i="26"/>
  <c r="E116" i="26"/>
  <c r="E117" i="26"/>
  <c r="E118" i="26"/>
  <c r="E119" i="26"/>
  <c r="E120" i="26"/>
  <c r="E121" i="26"/>
  <c r="E122" i="26"/>
  <c r="E123" i="26"/>
  <c r="E124" i="26"/>
  <c r="E125" i="26"/>
  <c r="E126" i="26"/>
  <c r="E127" i="26"/>
  <c r="E128" i="26"/>
  <c r="E129" i="26"/>
  <c r="E130" i="26"/>
  <c r="E131" i="26"/>
  <c r="E132" i="26"/>
  <c r="E133" i="26"/>
  <c r="E134" i="26"/>
  <c r="E135" i="26"/>
  <c r="E136" i="26"/>
  <c r="E137" i="26"/>
  <c r="E138" i="26"/>
  <c r="E140" i="26"/>
  <c r="E142" i="26"/>
  <c r="E143" i="26"/>
  <c r="E144" i="26"/>
  <c r="E146" i="26"/>
  <c r="E147" i="26"/>
  <c r="E148" i="26"/>
  <c r="E149" i="26"/>
  <c r="E150" i="26"/>
  <c r="E151" i="26"/>
  <c r="E152" i="26"/>
  <c r="E88" i="26"/>
  <c r="E89" i="26"/>
  <c r="E90" i="26"/>
  <c r="E91" i="26"/>
  <c r="E92" i="26"/>
  <c r="E93" i="26"/>
  <c r="E94" i="26"/>
  <c r="E95" i="26"/>
  <c r="E96" i="26"/>
  <c r="E97" i="26"/>
  <c r="E98" i="26"/>
  <c r="E99" i="26"/>
  <c r="E100" i="26"/>
  <c r="E101" i="26"/>
  <c r="E102" i="26"/>
  <c r="E103" i="26"/>
  <c r="E104" i="26"/>
  <c r="E105" i="26"/>
  <c r="E106" i="26"/>
  <c r="E107" i="26"/>
  <c r="E108" i="26"/>
  <c r="E75" i="26"/>
  <c r="E76" i="26"/>
  <c r="E77" i="26"/>
  <c r="E78" i="26"/>
  <c r="E80" i="26"/>
  <c r="E81" i="26"/>
  <c r="E82" i="26"/>
  <c r="E84" i="26"/>
  <c r="E85" i="26"/>
  <c r="E50" i="26"/>
  <c r="E51" i="26"/>
  <c r="F51" i="26" s="1"/>
  <c r="E52" i="26"/>
  <c r="E53" i="26"/>
  <c r="E54" i="26"/>
  <c r="E55" i="26"/>
  <c r="E57" i="26"/>
  <c r="E58" i="26"/>
  <c r="E59" i="26"/>
  <c r="E60" i="26"/>
  <c r="E61" i="26"/>
  <c r="E62" i="26"/>
  <c r="E63" i="26"/>
  <c r="E65" i="26"/>
  <c r="E66" i="26"/>
  <c r="E68" i="26"/>
  <c r="E69" i="26"/>
  <c r="E70" i="26"/>
  <c r="G70" i="26" s="1"/>
  <c r="H70" i="26" s="1"/>
  <c r="E71" i="26"/>
  <c r="E72" i="26"/>
  <c r="E34" i="26"/>
  <c r="E35" i="26"/>
  <c r="E37" i="26"/>
  <c r="E38" i="26"/>
  <c r="E39" i="26"/>
  <c r="E40" i="26"/>
  <c r="E41" i="26"/>
  <c r="E42" i="26"/>
  <c r="E43" i="26"/>
  <c r="E44" i="26"/>
  <c r="E45" i="26"/>
  <c r="E46" i="26"/>
  <c r="E47" i="26"/>
  <c r="E26" i="26"/>
  <c r="E27" i="26"/>
  <c r="E28" i="26"/>
  <c r="E29" i="26"/>
  <c r="E30" i="26"/>
  <c r="E31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G166" i="26"/>
  <c r="A155" i="26"/>
  <c r="A156" i="26" s="1"/>
  <c r="A112" i="26"/>
  <c r="A113" i="26" s="1"/>
  <c r="A114" i="26" s="1"/>
  <c r="A115" i="26" s="1"/>
  <c r="A116" i="26" s="1"/>
  <c r="A117" i="26" s="1"/>
  <c r="A118" i="26" s="1"/>
  <c r="A119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38" i="26" s="1"/>
  <c r="A140" i="26" s="1"/>
  <c r="A142" i="26" s="1"/>
  <c r="A143" i="26" s="1"/>
  <c r="A144" i="26" s="1"/>
  <c r="A146" i="26" s="1"/>
  <c r="A147" i="26" s="1"/>
  <c r="A148" i="26" s="1"/>
  <c r="A149" i="26" s="1"/>
  <c r="A150" i="26" s="1"/>
  <c r="A151" i="26" s="1"/>
  <c r="A152" i="26" s="1"/>
  <c r="A88" i="26"/>
  <c r="A89" i="26" s="1"/>
  <c r="A90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7" i="26" s="1"/>
  <c r="A108" i="26" s="1"/>
  <c r="A75" i="26"/>
  <c r="A76" i="26" s="1"/>
  <c r="A77" i="26" s="1"/>
  <c r="A78" i="26" s="1"/>
  <c r="A79" i="26" s="1"/>
  <c r="A80" i="26" s="1"/>
  <c r="A81" i="26" s="1"/>
  <c r="A82" i="26" s="1"/>
  <c r="A84" i="26" s="1"/>
  <c r="A85" i="26" s="1"/>
  <c r="G82" i="26"/>
  <c r="H80" i="26" s="1"/>
  <c r="H75" i="26"/>
  <c r="A50" i="26"/>
  <c r="A51" i="26" s="1"/>
  <c r="A52" i="26" s="1"/>
  <c r="A53" i="26" s="1"/>
  <c r="A54" i="26" s="1"/>
  <c r="A55" i="26" s="1"/>
  <c r="A57" i="26" s="1"/>
  <c r="A58" i="26" s="1"/>
  <c r="A59" i="26" s="1"/>
  <c r="A60" i="26" s="1"/>
  <c r="A61" i="26" s="1"/>
  <c r="A62" i="26" s="1"/>
  <c r="A63" i="26" s="1"/>
  <c r="A65" i="26" s="1"/>
  <c r="A66" i="26" s="1"/>
  <c r="A68" i="26" s="1"/>
  <c r="A69" i="26" s="1"/>
  <c r="A70" i="26" s="1"/>
  <c r="A71" i="26" s="1"/>
  <c r="A72" i="26" s="1"/>
  <c r="H68" i="26"/>
  <c r="A34" i="26"/>
  <c r="A35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A26" i="26"/>
  <c r="A27" i="26" s="1"/>
  <c r="A28" i="26" s="1"/>
  <c r="A29" i="26" s="1"/>
  <c r="A30" i="26" s="1"/>
  <c r="A31" i="26" s="1"/>
  <c r="B30" i="26"/>
  <c r="A11" i="26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F151" i="1"/>
  <c r="F152" i="1"/>
  <c r="F153" i="1"/>
  <c r="F154" i="1"/>
  <c r="F155" i="1"/>
  <c r="F156" i="1"/>
  <c r="F157" i="1"/>
  <c r="F51" i="1"/>
  <c r="A112" i="1"/>
  <c r="D117" i="28"/>
  <c r="F117" i="28" s="1"/>
  <c r="D142" i="28"/>
  <c r="F142" i="28" s="1"/>
  <c r="D143" i="28"/>
  <c r="F143" i="28" s="1"/>
  <c r="D144" i="28"/>
  <c r="F144" i="28" s="1"/>
  <c r="D145" i="28"/>
  <c r="F145" i="28" s="1"/>
  <c r="D146" i="28"/>
  <c r="F146" i="28" s="1"/>
  <c r="A149" i="1"/>
  <c r="A150" i="1" s="1"/>
  <c r="A88" i="1"/>
  <c r="A89" i="1" s="1"/>
  <c r="A75" i="1"/>
  <c r="A76" i="1" s="1"/>
  <c r="A50" i="1"/>
  <c r="A51" i="1" s="1"/>
  <c r="A34" i="1"/>
  <c r="A35" i="1" s="1"/>
  <c r="A37" i="1" s="1"/>
  <c r="A26" i="1"/>
  <c r="A27" i="1" s="1"/>
  <c r="A11" i="1"/>
  <c r="A12" i="1" s="1"/>
  <c r="D92" i="28"/>
  <c r="F92" i="28" s="1"/>
  <c r="D95" i="28"/>
  <c r="F95" i="28" s="1"/>
  <c r="D98" i="28"/>
  <c r="F98" i="28" s="1"/>
  <c r="D101" i="28"/>
  <c r="F101" i="28" s="1"/>
  <c r="D102" i="28"/>
  <c r="F102" i="28" s="1"/>
  <c r="D103" i="28"/>
  <c r="F103" i="28" s="1"/>
  <c r="D104" i="28"/>
  <c r="F104" i="28" s="1"/>
  <c r="D105" i="28"/>
  <c r="F105" i="28" s="1"/>
  <c r="D106" i="28"/>
  <c r="F106" i="28" s="1"/>
  <c r="D108" i="28"/>
  <c r="F108" i="28" s="1"/>
  <c r="D84" i="28"/>
  <c r="F84" i="28" s="1"/>
  <c r="D85" i="28"/>
  <c r="F85" i="28" s="1"/>
  <c r="D52" i="28"/>
  <c r="F52" i="28" s="1"/>
  <c r="D68" i="28"/>
  <c r="F68" i="28" s="1"/>
  <c r="D71" i="28"/>
  <c r="F71" i="28" s="1"/>
  <c r="D72" i="28"/>
  <c r="F72" i="28" s="1"/>
  <c r="D35" i="28"/>
  <c r="F35" i="28" s="1"/>
  <c r="D38" i="28"/>
  <c r="F38" i="28" s="1"/>
  <c r="D41" i="28"/>
  <c r="F41" i="28" s="1"/>
  <c r="D42" i="28"/>
  <c r="F42" i="28" s="1"/>
  <c r="D43" i="28"/>
  <c r="F43" i="28" s="1"/>
  <c r="D45" i="28"/>
  <c r="F45" i="28" s="1"/>
  <c r="D47" i="28"/>
  <c r="F47" i="28" s="1"/>
  <c r="G160" i="1"/>
  <c r="D96" i="28" l="1"/>
  <c r="F96" i="28" s="1"/>
  <c r="I71" i="26"/>
  <c r="A113" i="1"/>
  <c r="K114" i="1"/>
  <c r="D114" i="28"/>
  <c r="F114" i="28" s="1"/>
  <c r="D132" i="26"/>
  <c r="F132" i="26" s="1"/>
  <c r="D128" i="28"/>
  <c r="F128" i="28" s="1"/>
  <c r="D140" i="26"/>
  <c r="F140" i="26" s="1"/>
  <c r="D136" i="28"/>
  <c r="F136" i="28" s="1"/>
  <c r="D131" i="26"/>
  <c r="F131" i="26" s="1"/>
  <c r="D127" i="28"/>
  <c r="F127" i="28" s="1"/>
  <c r="D119" i="26"/>
  <c r="F119" i="26" s="1"/>
  <c r="D115" i="28"/>
  <c r="F115" i="28" s="1"/>
  <c r="D120" i="26"/>
  <c r="F120" i="26" s="1"/>
  <c r="D116" i="28"/>
  <c r="F116" i="28" s="1"/>
  <c r="O100" i="1"/>
  <c r="D100" i="28"/>
  <c r="F100" i="28" s="1"/>
  <c r="D46" i="26"/>
  <c r="F46" i="26" s="1"/>
  <c r="D46" i="28"/>
  <c r="F46" i="28" s="1"/>
  <c r="K37" i="1"/>
  <c r="D37" i="28"/>
  <c r="F37" i="28" s="1"/>
  <c r="D107" i="26"/>
  <c r="F107" i="26" s="1"/>
  <c r="D107" i="28"/>
  <c r="F107" i="28" s="1"/>
  <c r="D99" i="26"/>
  <c r="F99" i="26" s="1"/>
  <c r="D99" i="28"/>
  <c r="F99" i="28" s="1"/>
  <c r="O93" i="1"/>
  <c r="D93" i="28"/>
  <c r="F93" i="28" s="1"/>
  <c r="D44" i="26"/>
  <c r="F44" i="26" s="1"/>
  <c r="D44" i="28"/>
  <c r="F44" i="28" s="1"/>
  <c r="D39" i="26"/>
  <c r="F39" i="26" s="1"/>
  <c r="D39" i="28"/>
  <c r="F39" i="28" s="1"/>
  <c r="F75" i="1"/>
  <c r="D75" i="28"/>
  <c r="F75" i="28" s="1"/>
  <c r="F114" i="1"/>
  <c r="F70" i="27"/>
  <c r="G70" i="27" s="1"/>
  <c r="I71" i="27" s="1"/>
  <c r="F113" i="26"/>
  <c r="F71" i="27"/>
  <c r="G71" i="27" s="1"/>
  <c r="F88" i="27"/>
  <c r="G88" i="27" s="1"/>
  <c r="F80" i="27"/>
  <c r="G80" i="27" s="1"/>
  <c r="D63" i="28"/>
  <c r="F63" i="28" s="1"/>
  <c r="D68" i="26"/>
  <c r="F68" i="26" s="1"/>
  <c r="F154" i="27"/>
  <c r="G154" i="27" s="1"/>
  <c r="D117" i="26"/>
  <c r="F117" i="26" s="1"/>
  <c r="F104" i="27"/>
  <c r="G104" i="27" s="1"/>
  <c r="F97" i="27"/>
  <c r="G97" i="27" s="1"/>
  <c r="F89" i="27"/>
  <c r="G89" i="27" s="1"/>
  <c r="F19" i="27"/>
  <c r="A77" i="1"/>
  <c r="A78" i="1" s="1"/>
  <c r="A38" i="1"/>
  <c r="A13" i="1"/>
  <c r="A52" i="1"/>
  <c r="A90" i="1"/>
  <c r="A28" i="1"/>
  <c r="D120" i="28"/>
  <c r="F120" i="28" s="1"/>
  <c r="D112" i="28"/>
  <c r="F112" i="28" s="1"/>
  <c r="D124" i="28"/>
  <c r="F124" i="28" s="1"/>
  <c r="D130" i="26"/>
  <c r="F130" i="26" s="1"/>
  <c r="D121" i="26"/>
  <c r="F121" i="26" s="1"/>
  <c r="D118" i="26"/>
  <c r="F118" i="26" s="1"/>
  <c r="D115" i="26"/>
  <c r="F115" i="26" s="1"/>
  <c r="D116" i="26"/>
  <c r="F116" i="26" s="1"/>
  <c r="D150" i="26"/>
  <c r="F150" i="26" s="1"/>
  <c r="D146" i="26"/>
  <c r="F146" i="26" s="1"/>
  <c r="D147" i="26"/>
  <c r="F147" i="26" s="1"/>
  <c r="D149" i="26"/>
  <c r="F149" i="26" s="1"/>
  <c r="D114" i="26"/>
  <c r="F114" i="26" s="1"/>
  <c r="D151" i="26"/>
  <c r="F151" i="26" s="1"/>
  <c r="D148" i="26"/>
  <c r="F148" i="26" s="1"/>
  <c r="F58" i="27"/>
  <c r="G58" i="27" s="1"/>
  <c r="F68" i="27"/>
  <c r="G68" i="27" s="1"/>
  <c r="F57" i="27"/>
  <c r="G57" i="27" s="1"/>
  <c r="F52" i="27"/>
  <c r="G52" i="27" s="1"/>
  <c r="F78" i="27"/>
  <c r="G78" i="27" s="1"/>
  <c r="F22" i="27"/>
  <c r="F15" i="27"/>
  <c r="F46" i="27"/>
  <c r="G46" i="27" s="1"/>
  <c r="F42" i="27"/>
  <c r="G42" i="27" s="1"/>
  <c r="F39" i="27"/>
  <c r="G39" i="27" s="1"/>
  <c r="F59" i="27"/>
  <c r="G59" i="27" s="1"/>
  <c r="F55" i="27"/>
  <c r="G55" i="27" s="1"/>
  <c r="F53" i="27"/>
  <c r="G53" i="27" s="1"/>
  <c r="F11" i="27"/>
  <c r="F38" i="27"/>
  <c r="G38" i="27" s="1"/>
  <c r="F35" i="27"/>
  <c r="G35" i="27" s="1"/>
  <c r="F72" i="27"/>
  <c r="G72" i="27" s="1"/>
  <c r="F85" i="27"/>
  <c r="G85" i="27" s="1"/>
  <c r="F76" i="27"/>
  <c r="G76" i="27" s="1"/>
  <c r="F108" i="27"/>
  <c r="G108" i="27" s="1"/>
  <c r="F106" i="27"/>
  <c r="G106" i="27" s="1"/>
  <c r="F96" i="27"/>
  <c r="G96" i="27" s="1"/>
  <c r="F94" i="27"/>
  <c r="G94" i="27" s="1"/>
  <c r="F92" i="27"/>
  <c r="G92" i="27" s="1"/>
  <c r="F90" i="27"/>
  <c r="G90" i="27" s="1"/>
  <c r="F27" i="27"/>
  <c r="G27" i="27" s="1"/>
  <c r="F37" i="27"/>
  <c r="G37" i="27" s="1"/>
  <c r="F50" i="27"/>
  <c r="G50" i="27" s="1"/>
  <c r="F84" i="27"/>
  <c r="G84" i="27" s="1"/>
  <c r="F81" i="27"/>
  <c r="G81" i="27" s="1"/>
  <c r="F77" i="27"/>
  <c r="G77" i="27" s="1"/>
  <c r="F75" i="27"/>
  <c r="G75" i="27" s="1"/>
  <c r="F107" i="27"/>
  <c r="G107" i="27" s="1"/>
  <c r="F95" i="27"/>
  <c r="G95" i="27" s="1"/>
  <c r="F23" i="27"/>
  <c r="F31" i="27"/>
  <c r="G31" i="27" s="1"/>
  <c r="F45" i="27"/>
  <c r="G45" i="27" s="1"/>
  <c r="F41" i="27"/>
  <c r="G41" i="27" s="1"/>
  <c r="F34" i="27"/>
  <c r="G34" i="27" s="1"/>
  <c r="F69" i="27"/>
  <c r="G69" i="27" s="1"/>
  <c r="F65" i="27"/>
  <c r="G65" i="27" s="1"/>
  <c r="F62" i="27"/>
  <c r="G62" i="27" s="1"/>
  <c r="F60" i="27"/>
  <c r="G60" i="27" s="1"/>
  <c r="F82" i="27"/>
  <c r="G82" i="27" s="1"/>
  <c r="H80" i="27" s="1"/>
  <c r="F103" i="27"/>
  <c r="G103" i="27" s="1"/>
  <c r="F101" i="27"/>
  <c r="G101" i="27" s="1"/>
  <c r="F99" i="27"/>
  <c r="G99" i="27" s="1"/>
  <c r="F93" i="27"/>
  <c r="G93" i="27" s="1"/>
  <c r="F18" i="27"/>
  <c r="F14" i="27"/>
  <c r="F28" i="27"/>
  <c r="G28" i="27" s="1"/>
  <c r="F66" i="27"/>
  <c r="G66" i="27" s="1"/>
  <c r="F63" i="27"/>
  <c r="G63" i="27" s="1"/>
  <c r="F61" i="27"/>
  <c r="G61" i="27" s="1"/>
  <c r="F54" i="27"/>
  <c r="G54" i="27" s="1"/>
  <c r="F105" i="27"/>
  <c r="G105" i="27" s="1"/>
  <c r="F102" i="27"/>
  <c r="G102" i="27" s="1"/>
  <c r="F100" i="27"/>
  <c r="G100" i="27" s="1"/>
  <c r="F98" i="27"/>
  <c r="G98" i="27" s="1"/>
  <c r="F21" i="27"/>
  <c r="F16" i="27"/>
  <c r="F13" i="27"/>
  <c r="F29" i="27"/>
  <c r="G29" i="27" s="1"/>
  <c r="F26" i="27"/>
  <c r="G26" i="27" s="1"/>
  <c r="F43" i="27"/>
  <c r="G43" i="27" s="1"/>
  <c r="F91" i="27"/>
  <c r="G91" i="27" s="1"/>
  <c r="F20" i="27"/>
  <c r="F17" i="27"/>
  <c r="F12" i="27"/>
  <c r="F30" i="27"/>
  <c r="G30" i="27" s="1"/>
  <c r="F47" i="27"/>
  <c r="G47" i="27" s="1"/>
  <c r="F44" i="27"/>
  <c r="G44" i="27" s="1"/>
  <c r="F155" i="27"/>
  <c r="G155" i="27" s="1"/>
  <c r="D57" i="26"/>
  <c r="F57" i="26" s="1"/>
  <c r="D40" i="28"/>
  <c r="F40" i="28" s="1"/>
  <c r="D98" i="26"/>
  <c r="F98" i="26" s="1"/>
  <c r="D35" i="26"/>
  <c r="F35" i="26" s="1"/>
  <c r="D100" i="26"/>
  <c r="F100" i="26" s="1"/>
  <c r="D20" i="28"/>
  <c r="F20" i="28" s="1"/>
  <c r="D22" i="28"/>
  <c r="F22" i="28" s="1"/>
  <c r="D21" i="28"/>
  <c r="F21" i="28" s="1"/>
  <c r="D18" i="28"/>
  <c r="F18" i="28" s="1"/>
  <c r="D71" i="26"/>
  <c r="F71" i="26" s="1"/>
  <c r="D16" i="28"/>
  <c r="F16" i="28" s="1"/>
  <c r="D43" i="26"/>
  <c r="F43" i="26" s="1"/>
  <c r="D92" i="26"/>
  <c r="F92" i="26" s="1"/>
  <c r="D90" i="28"/>
  <c r="F90" i="28" s="1"/>
  <c r="D37" i="26"/>
  <c r="F37" i="26" s="1"/>
  <c r="D52" i="26"/>
  <c r="F52" i="26" s="1"/>
  <c r="D84" i="26"/>
  <c r="F84" i="26" s="1"/>
  <c r="D108" i="26"/>
  <c r="F108" i="26" s="1"/>
  <c r="D103" i="26"/>
  <c r="F103" i="26" s="1"/>
  <c r="D95" i="26"/>
  <c r="F95" i="26" s="1"/>
  <c r="D94" i="28"/>
  <c r="F94" i="28" s="1"/>
  <c r="D41" i="26"/>
  <c r="F41" i="26" s="1"/>
  <c r="D88" i="28"/>
  <c r="F88" i="28" s="1"/>
  <c r="D34" i="28"/>
  <c r="F34" i="28" s="1"/>
  <c r="D89" i="28"/>
  <c r="F89" i="28" s="1"/>
  <c r="D13" i="28"/>
  <c r="F13" i="28" s="1"/>
  <c r="D47" i="26"/>
  <c r="F47" i="26" s="1"/>
  <c r="D42" i="26"/>
  <c r="F42" i="26" s="1"/>
  <c r="D38" i="26"/>
  <c r="F38" i="26" s="1"/>
  <c r="D72" i="26"/>
  <c r="F72" i="26" s="1"/>
  <c r="D70" i="28"/>
  <c r="F70" i="28" s="1"/>
  <c r="D65" i="28"/>
  <c r="F65" i="28" s="1"/>
  <c r="D59" i="28"/>
  <c r="F59" i="28" s="1"/>
  <c r="D105" i="26"/>
  <c r="F105" i="26" s="1"/>
  <c r="D102" i="26"/>
  <c r="F102" i="26" s="1"/>
  <c r="D66" i="28"/>
  <c r="F66" i="28" s="1"/>
  <c r="D85" i="26"/>
  <c r="F85" i="26" s="1"/>
  <c r="D104" i="26"/>
  <c r="F104" i="26" s="1"/>
  <c r="D97" i="28"/>
  <c r="F97" i="28" s="1"/>
  <c r="D150" i="28"/>
  <c r="F150" i="28" s="1"/>
  <c r="D93" i="26"/>
  <c r="F93" i="26" s="1"/>
  <c r="D45" i="26"/>
  <c r="F45" i="26" s="1"/>
  <c r="D106" i="26"/>
  <c r="F106" i="26" s="1"/>
  <c r="D101" i="26"/>
  <c r="F101" i="26" s="1"/>
  <c r="D96" i="26"/>
  <c r="F96" i="26" s="1"/>
  <c r="D96" i="1"/>
  <c r="D75" i="26"/>
  <c r="A79" i="1" l="1"/>
  <c r="H114" i="1"/>
  <c r="M114" i="1" s="1"/>
  <c r="O114" i="1"/>
  <c r="A114" i="1"/>
  <c r="D133" i="26"/>
  <c r="F133" i="26" s="1"/>
  <c r="D129" i="28"/>
  <c r="F129" i="28" s="1"/>
  <c r="O121" i="1"/>
  <c r="D121" i="28"/>
  <c r="F121" i="28" s="1"/>
  <c r="D135" i="26"/>
  <c r="F135" i="26" s="1"/>
  <c r="D131" i="28"/>
  <c r="F131" i="28" s="1"/>
  <c r="O113" i="1"/>
  <c r="D113" i="28"/>
  <c r="F113" i="28" s="1"/>
  <c r="F125" i="1"/>
  <c r="D125" i="28"/>
  <c r="F125" i="28" s="1"/>
  <c r="K118" i="1"/>
  <c r="D118" i="28"/>
  <c r="F118" i="28" s="1"/>
  <c r="D127" i="26"/>
  <c r="F127" i="26" s="1"/>
  <c r="D123" i="28"/>
  <c r="F123" i="28" s="1"/>
  <c r="F119" i="1"/>
  <c r="D119" i="28"/>
  <c r="F119" i="28" s="1"/>
  <c r="D137" i="26"/>
  <c r="F137" i="26" s="1"/>
  <c r="D133" i="28"/>
  <c r="F133" i="28" s="1"/>
  <c r="D125" i="26"/>
  <c r="F125" i="26" s="1"/>
  <c r="O134" i="1"/>
  <c r="D134" i="28"/>
  <c r="F134" i="28" s="1"/>
  <c r="D136" i="26"/>
  <c r="F136" i="26" s="1"/>
  <c r="D132" i="28"/>
  <c r="F132" i="28" s="1"/>
  <c r="D134" i="26"/>
  <c r="F134" i="26" s="1"/>
  <c r="D130" i="28"/>
  <c r="F130" i="28" s="1"/>
  <c r="O139" i="1"/>
  <c r="D139" i="28"/>
  <c r="F139" i="28" s="1"/>
  <c r="D142" i="26"/>
  <c r="F142" i="26" s="1"/>
  <c r="D138" i="28"/>
  <c r="F138" i="28" s="1"/>
  <c r="D126" i="26"/>
  <c r="F126" i="26" s="1"/>
  <c r="D122" i="28"/>
  <c r="F122" i="28" s="1"/>
  <c r="F140" i="1"/>
  <c r="D140" i="28"/>
  <c r="F140" i="28" s="1"/>
  <c r="H126" i="1"/>
  <c r="D126" i="28"/>
  <c r="F126" i="28" s="1"/>
  <c r="O37" i="1"/>
  <c r="K93" i="1"/>
  <c r="F37" i="1"/>
  <c r="K100" i="1"/>
  <c r="H37" i="1"/>
  <c r="M37" i="1" s="1"/>
  <c r="D53" i="26"/>
  <c r="F53" i="26" s="1"/>
  <c r="H63" i="1"/>
  <c r="D63" i="26"/>
  <c r="F63" i="26" s="1"/>
  <c r="F100" i="1"/>
  <c r="H100" i="1"/>
  <c r="D40" i="26"/>
  <c r="F40" i="26" s="1"/>
  <c r="F93" i="1"/>
  <c r="H93" i="1"/>
  <c r="F40" i="1"/>
  <c r="F48" i="28"/>
  <c r="F82" i="1"/>
  <c r="D82" i="28"/>
  <c r="F82" i="28" s="1"/>
  <c r="D60" i="26"/>
  <c r="F60" i="26" s="1"/>
  <c r="D60" i="28"/>
  <c r="F60" i="28" s="1"/>
  <c r="F61" i="1"/>
  <c r="D61" i="28"/>
  <c r="F61" i="28" s="1"/>
  <c r="O53" i="1"/>
  <c r="D53" i="28"/>
  <c r="F53" i="28" s="1"/>
  <c r="D69" i="26"/>
  <c r="F69" i="26" s="1"/>
  <c r="D69" i="28"/>
  <c r="F69" i="28" s="1"/>
  <c r="D79" i="26"/>
  <c r="F79" i="26" s="1"/>
  <c r="D79" i="28"/>
  <c r="F79" i="28" s="1"/>
  <c r="K55" i="1"/>
  <c r="D55" i="28"/>
  <c r="F55" i="28" s="1"/>
  <c r="D58" i="26"/>
  <c r="F58" i="26" s="1"/>
  <c r="D58" i="28"/>
  <c r="F58" i="28" s="1"/>
  <c r="H57" i="1"/>
  <c r="D57" i="28"/>
  <c r="F57" i="28" s="1"/>
  <c r="D78" i="26"/>
  <c r="F78" i="26" s="1"/>
  <c r="D78" i="28"/>
  <c r="F78" i="28" s="1"/>
  <c r="O62" i="1"/>
  <c r="D62" i="28"/>
  <c r="F62" i="28" s="1"/>
  <c r="D91" i="26"/>
  <c r="F91" i="26" s="1"/>
  <c r="D91" i="28"/>
  <c r="F91" i="28" s="1"/>
  <c r="F109" i="28" s="1"/>
  <c r="D15" i="26"/>
  <c r="F15" i="26" s="1"/>
  <c r="D15" i="28"/>
  <c r="F15" i="28" s="1"/>
  <c r="D17" i="26"/>
  <c r="F17" i="26" s="1"/>
  <c r="D17" i="28"/>
  <c r="F17" i="28" s="1"/>
  <c r="H70" i="27"/>
  <c r="O101" i="1"/>
  <c r="H101" i="1"/>
  <c r="O68" i="1"/>
  <c r="H68" i="1"/>
  <c r="O41" i="1"/>
  <c r="H41" i="1"/>
  <c r="F145" i="1"/>
  <c r="O145" i="1"/>
  <c r="H145" i="1"/>
  <c r="O96" i="1"/>
  <c r="H96" i="1"/>
  <c r="O106" i="1"/>
  <c r="H106" i="1"/>
  <c r="O60" i="1"/>
  <c r="H60" i="1"/>
  <c r="O47" i="1"/>
  <c r="H47" i="1"/>
  <c r="O95" i="1"/>
  <c r="H95" i="1"/>
  <c r="O52" i="1"/>
  <c r="H52" i="1"/>
  <c r="O92" i="1"/>
  <c r="H92" i="1"/>
  <c r="O99" i="1"/>
  <c r="H99" i="1"/>
  <c r="O98" i="1"/>
  <c r="H98" i="1"/>
  <c r="O128" i="1"/>
  <c r="H128" i="1"/>
  <c r="O133" i="1"/>
  <c r="H133" i="1"/>
  <c r="O142" i="1"/>
  <c r="H142" i="1"/>
  <c r="O126" i="1"/>
  <c r="K75" i="1"/>
  <c r="O75" i="1"/>
  <c r="H75" i="1"/>
  <c r="O58" i="1"/>
  <c r="H58" i="1"/>
  <c r="O42" i="1"/>
  <c r="H42" i="1"/>
  <c r="O84" i="1"/>
  <c r="H84" i="1"/>
  <c r="O127" i="1"/>
  <c r="H127" i="1"/>
  <c r="O85" i="1"/>
  <c r="H85" i="1"/>
  <c r="O105" i="1"/>
  <c r="H105" i="1"/>
  <c r="O38" i="1"/>
  <c r="H38" i="1"/>
  <c r="O108" i="1"/>
  <c r="H108" i="1"/>
  <c r="O39" i="1"/>
  <c r="H39" i="1"/>
  <c r="O107" i="1"/>
  <c r="H107" i="1"/>
  <c r="K138" i="1"/>
  <c r="O138" i="1"/>
  <c r="H138" i="1"/>
  <c r="O136" i="1"/>
  <c r="H136" i="1"/>
  <c r="O143" i="1"/>
  <c r="H143" i="1"/>
  <c r="O45" i="1"/>
  <c r="H45" i="1"/>
  <c r="O102" i="1"/>
  <c r="H102" i="1"/>
  <c r="O72" i="1"/>
  <c r="H72" i="1"/>
  <c r="O71" i="1"/>
  <c r="H71" i="1"/>
  <c r="O35" i="1"/>
  <c r="H35" i="1"/>
  <c r="O115" i="1"/>
  <c r="H115" i="1"/>
  <c r="O104" i="1"/>
  <c r="H104" i="1"/>
  <c r="O46" i="1"/>
  <c r="H46" i="1"/>
  <c r="O44" i="1"/>
  <c r="H44" i="1"/>
  <c r="O103" i="1"/>
  <c r="H103" i="1"/>
  <c r="O43" i="1"/>
  <c r="H43" i="1"/>
  <c r="K116" i="1"/>
  <c r="O116" i="1"/>
  <c r="H116" i="1"/>
  <c r="O144" i="1"/>
  <c r="H144" i="1"/>
  <c r="O146" i="1"/>
  <c r="H146" i="1"/>
  <c r="O117" i="1"/>
  <c r="H117" i="1"/>
  <c r="F101" i="1"/>
  <c r="K101" i="1"/>
  <c r="F45" i="1"/>
  <c r="K45" i="1"/>
  <c r="F103" i="1"/>
  <c r="K103" i="1"/>
  <c r="F96" i="1"/>
  <c r="K96" i="1"/>
  <c r="F60" i="1"/>
  <c r="K60" i="1"/>
  <c r="F72" i="1"/>
  <c r="K72" i="1"/>
  <c r="F84" i="1"/>
  <c r="K84" i="1"/>
  <c r="F71" i="1"/>
  <c r="K71" i="1"/>
  <c r="F35" i="1"/>
  <c r="K35" i="1"/>
  <c r="F85" i="1"/>
  <c r="K85" i="1"/>
  <c r="F105" i="1"/>
  <c r="K105" i="1"/>
  <c r="F47" i="1"/>
  <c r="K47" i="1"/>
  <c r="F95" i="1"/>
  <c r="K95" i="1"/>
  <c r="F52" i="1"/>
  <c r="K52" i="1"/>
  <c r="F92" i="1"/>
  <c r="K92" i="1"/>
  <c r="F99" i="1"/>
  <c r="K99" i="1"/>
  <c r="F98" i="1"/>
  <c r="K98" i="1"/>
  <c r="F128" i="1"/>
  <c r="K128" i="1"/>
  <c r="F133" i="1"/>
  <c r="K133" i="1"/>
  <c r="F142" i="1"/>
  <c r="K142" i="1"/>
  <c r="F68" i="1"/>
  <c r="K68" i="1"/>
  <c r="F102" i="1"/>
  <c r="K102" i="1"/>
  <c r="F106" i="1"/>
  <c r="K106" i="1"/>
  <c r="F42" i="1"/>
  <c r="K42" i="1"/>
  <c r="F41" i="1"/>
  <c r="K41" i="1"/>
  <c r="F115" i="1"/>
  <c r="K115" i="1"/>
  <c r="F127" i="1"/>
  <c r="K127" i="1"/>
  <c r="F104" i="1"/>
  <c r="K104" i="1"/>
  <c r="F46" i="1"/>
  <c r="K46" i="1"/>
  <c r="F38" i="1"/>
  <c r="K38" i="1"/>
  <c r="F108" i="1"/>
  <c r="K108" i="1"/>
  <c r="F39" i="1"/>
  <c r="K39" i="1"/>
  <c r="F107" i="1"/>
  <c r="K107" i="1"/>
  <c r="F136" i="1"/>
  <c r="K136" i="1"/>
  <c r="F143" i="1"/>
  <c r="K143" i="1"/>
  <c r="F58" i="1"/>
  <c r="K58" i="1"/>
  <c r="F44" i="1"/>
  <c r="K44" i="1"/>
  <c r="F43" i="1"/>
  <c r="K43" i="1"/>
  <c r="F144" i="1"/>
  <c r="K144" i="1"/>
  <c r="F146" i="1"/>
  <c r="K146" i="1"/>
  <c r="F117" i="1"/>
  <c r="K117" i="1"/>
  <c r="D123" i="26"/>
  <c r="F123" i="26" s="1"/>
  <c r="D129" i="26"/>
  <c r="F129" i="26" s="1"/>
  <c r="D124" i="26"/>
  <c r="F124" i="26" s="1"/>
  <c r="D128" i="26"/>
  <c r="F128" i="26" s="1"/>
  <c r="D112" i="26"/>
  <c r="F112" i="26" s="1"/>
  <c r="A14" i="1"/>
  <c r="A91" i="1"/>
  <c r="A29" i="1"/>
  <c r="A53" i="1"/>
  <c r="A39" i="1"/>
  <c r="F139" i="1"/>
  <c r="D143" i="26"/>
  <c r="F143" i="26" s="1"/>
  <c r="D144" i="26"/>
  <c r="F144" i="26" s="1"/>
  <c r="D122" i="26"/>
  <c r="F122" i="26" s="1"/>
  <c r="D138" i="26"/>
  <c r="F138" i="26" s="1"/>
  <c r="F116" i="1"/>
  <c r="F138" i="1"/>
  <c r="D55" i="26"/>
  <c r="F55" i="26" s="1"/>
  <c r="D19" i="26"/>
  <c r="F19" i="26" s="1"/>
  <c r="D61" i="26"/>
  <c r="F61" i="26" s="1"/>
  <c r="D62" i="26"/>
  <c r="F62" i="26" s="1"/>
  <c r="D82" i="26"/>
  <c r="F82" i="26" s="1"/>
  <c r="D156" i="26"/>
  <c r="F156" i="26" s="1"/>
  <c r="D149" i="28"/>
  <c r="F149" i="28" s="1"/>
  <c r="F158" i="28" s="1"/>
  <c r="D89" i="26"/>
  <c r="F89" i="26" s="1"/>
  <c r="D97" i="26"/>
  <c r="F97" i="26" s="1"/>
  <c r="D70" i="26"/>
  <c r="F70" i="26" s="1"/>
  <c r="D34" i="26"/>
  <c r="F34" i="26" s="1"/>
  <c r="D18" i="26"/>
  <c r="F18" i="26" s="1"/>
  <c r="F75" i="26"/>
  <c r="D13" i="26"/>
  <c r="F13" i="26" s="1"/>
  <c r="D94" i="26"/>
  <c r="F94" i="26" s="1"/>
  <c r="D16" i="26"/>
  <c r="F16" i="26" s="1"/>
  <c r="D21" i="26"/>
  <c r="F21" i="26" s="1"/>
  <c r="D65" i="26"/>
  <c r="F65" i="26" s="1"/>
  <c r="D88" i="26"/>
  <c r="F88" i="26" s="1"/>
  <c r="D66" i="26"/>
  <c r="F66" i="26" s="1"/>
  <c r="D59" i="26"/>
  <c r="F59" i="26" s="1"/>
  <c r="D90" i="26"/>
  <c r="F90" i="26" s="1"/>
  <c r="D22" i="26"/>
  <c r="F22" i="26" s="1"/>
  <c r="D20" i="26"/>
  <c r="F20" i="26" s="1"/>
  <c r="A80" i="1" l="1"/>
  <c r="A115" i="1"/>
  <c r="K121" i="1"/>
  <c r="K125" i="1"/>
  <c r="H125" i="1"/>
  <c r="O125" i="1"/>
  <c r="F126" i="1"/>
  <c r="H139" i="1"/>
  <c r="K139" i="1"/>
  <c r="M142" i="1"/>
  <c r="M128" i="1"/>
  <c r="K126" i="1"/>
  <c r="M126" i="1" s="1"/>
  <c r="M143" i="1"/>
  <c r="H119" i="1"/>
  <c r="M138" i="1"/>
  <c r="F147" i="28"/>
  <c r="H121" i="1"/>
  <c r="M144" i="1"/>
  <c r="K113" i="1"/>
  <c r="F121" i="1"/>
  <c r="M115" i="1"/>
  <c r="K134" i="1"/>
  <c r="F134" i="1"/>
  <c r="H140" i="1"/>
  <c r="K140" i="1"/>
  <c r="H134" i="1"/>
  <c r="O140" i="1"/>
  <c r="M116" i="1"/>
  <c r="F113" i="1"/>
  <c r="O119" i="1"/>
  <c r="H118" i="1"/>
  <c r="M118" i="1" s="1"/>
  <c r="F118" i="1"/>
  <c r="K119" i="1"/>
  <c r="O118" i="1"/>
  <c r="H113" i="1"/>
  <c r="M127" i="1"/>
  <c r="M146" i="1"/>
  <c r="M117" i="1"/>
  <c r="M136" i="1"/>
  <c r="M133" i="1"/>
  <c r="F63" i="1"/>
  <c r="O63" i="1"/>
  <c r="M93" i="1"/>
  <c r="F48" i="26"/>
  <c r="F48" i="27" s="1"/>
  <c r="G48" i="27" s="1"/>
  <c r="R48" i="27" s="1"/>
  <c r="K63" i="1"/>
  <c r="M63" i="1" s="1"/>
  <c r="K57" i="1"/>
  <c r="M57" i="1" s="1"/>
  <c r="M100" i="1"/>
  <c r="M106" i="1"/>
  <c r="H40" i="1"/>
  <c r="K40" i="1"/>
  <c r="M42" i="1"/>
  <c r="M68" i="1"/>
  <c r="M103" i="1"/>
  <c r="O40" i="1"/>
  <c r="H82" i="1"/>
  <c r="H55" i="1"/>
  <c r="M55" i="1" s="1"/>
  <c r="K82" i="1"/>
  <c r="M108" i="1"/>
  <c r="M46" i="1"/>
  <c r="F62" i="1"/>
  <c r="O61" i="1"/>
  <c r="O82" i="1"/>
  <c r="O55" i="1"/>
  <c r="H62" i="1"/>
  <c r="O57" i="1"/>
  <c r="K61" i="1"/>
  <c r="K62" i="1"/>
  <c r="H61" i="1"/>
  <c r="F55" i="1"/>
  <c r="K53" i="1"/>
  <c r="F53" i="1"/>
  <c r="H53" i="1"/>
  <c r="F57" i="1"/>
  <c r="M105" i="1"/>
  <c r="M71" i="1"/>
  <c r="M72" i="1"/>
  <c r="M96" i="1"/>
  <c r="M45" i="1"/>
  <c r="O76" i="1"/>
  <c r="D76" i="28"/>
  <c r="F76" i="28" s="1"/>
  <c r="D54" i="26"/>
  <c r="F54" i="26" s="1"/>
  <c r="D54" i="28"/>
  <c r="F54" i="28" s="1"/>
  <c r="M99" i="1"/>
  <c r="M52" i="1"/>
  <c r="M47" i="1"/>
  <c r="M35" i="1"/>
  <c r="M60" i="1"/>
  <c r="M43" i="1"/>
  <c r="M58" i="1"/>
  <c r="M85" i="1"/>
  <c r="M84" i="1"/>
  <c r="M101" i="1"/>
  <c r="M44" i="1"/>
  <c r="M107" i="1"/>
  <c r="M39" i="1"/>
  <c r="M38" i="1"/>
  <c r="M104" i="1"/>
  <c r="M41" i="1"/>
  <c r="M102" i="1"/>
  <c r="M98" i="1"/>
  <c r="M92" i="1"/>
  <c r="M95" i="1"/>
  <c r="D19" i="28"/>
  <c r="F19" i="28" s="1"/>
  <c r="O14" i="1"/>
  <c r="D14" i="28"/>
  <c r="F14" i="28" s="1"/>
  <c r="O12" i="1"/>
  <c r="D12" i="28"/>
  <c r="F12" i="28" s="1"/>
  <c r="D11" i="26"/>
  <c r="F11" i="26" s="1"/>
  <c r="D11" i="28"/>
  <c r="F11" i="28" s="1"/>
  <c r="O59" i="1"/>
  <c r="H59" i="1"/>
  <c r="O34" i="1"/>
  <c r="H34" i="1"/>
  <c r="O22" i="1"/>
  <c r="H22" i="1"/>
  <c r="O13" i="1"/>
  <c r="H13" i="1"/>
  <c r="K70" i="1"/>
  <c r="O70" i="1"/>
  <c r="H70" i="1"/>
  <c r="O89" i="1"/>
  <c r="H89" i="1"/>
  <c r="O150" i="1"/>
  <c r="H150" i="1"/>
  <c r="K78" i="1"/>
  <c r="O78" i="1"/>
  <c r="H78" i="1"/>
  <c r="K79" i="1"/>
  <c r="O79" i="1"/>
  <c r="H79" i="1"/>
  <c r="O122" i="1"/>
  <c r="H122" i="1"/>
  <c r="O65" i="1"/>
  <c r="H65" i="1"/>
  <c r="O15" i="1"/>
  <c r="H15" i="1"/>
  <c r="O129" i="1"/>
  <c r="H129" i="1"/>
  <c r="O112" i="1"/>
  <c r="H112" i="1"/>
  <c r="O120" i="1"/>
  <c r="H120" i="1"/>
  <c r="O94" i="1"/>
  <c r="H94" i="1"/>
  <c r="O130" i="1"/>
  <c r="H130" i="1"/>
  <c r="O20" i="1"/>
  <c r="H20" i="1"/>
  <c r="K88" i="1"/>
  <c r="O88" i="1"/>
  <c r="H88" i="1"/>
  <c r="O18" i="1"/>
  <c r="H18" i="1"/>
  <c r="O97" i="1"/>
  <c r="H97" i="1"/>
  <c r="O54" i="1"/>
  <c r="H54" i="1"/>
  <c r="O132" i="1"/>
  <c r="H132" i="1"/>
  <c r="O131" i="1"/>
  <c r="H131" i="1"/>
  <c r="O123" i="1"/>
  <c r="H123" i="1"/>
  <c r="M75" i="1"/>
  <c r="O66" i="1"/>
  <c r="H66" i="1"/>
  <c r="O90" i="1"/>
  <c r="H90" i="1"/>
  <c r="O21" i="1"/>
  <c r="H21" i="1"/>
  <c r="O16" i="1"/>
  <c r="H16" i="1"/>
  <c r="O17" i="1"/>
  <c r="H17" i="1"/>
  <c r="K69" i="1"/>
  <c r="O69" i="1"/>
  <c r="H69" i="1"/>
  <c r="O91" i="1"/>
  <c r="H91" i="1"/>
  <c r="O124" i="1"/>
  <c r="H124" i="1"/>
  <c r="F18" i="1"/>
  <c r="K18" i="1"/>
  <c r="F54" i="1"/>
  <c r="K54" i="1"/>
  <c r="F132" i="1"/>
  <c r="K132" i="1"/>
  <c r="F131" i="1"/>
  <c r="K131" i="1"/>
  <c r="F90" i="1"/>
  <c r="K90" i="1"/>
  <c r="F21" i="1"/>
  <c r="K21" i="1"/>
  <c r="F16" i="1"/>
  <c r="K16" i="1"/>
  <c r="F17" i="1"/>
  <c r="K17" i="1"/>
  <c r="F91" i="1"/>
  <c r="K91" i="1"/>
  <c r="F124" i="1"/>
  <c r="K124" i="1"/>
  <c r="F59" i="1"/>
  <c r="K59" i="1"/>
  <c r="F20" i="1"/>
  <c r="K20" i="1"/>
  <c r="F97" i="1"/>
  <c r="K97" i="1"/>
  <c r="F123" i="1"/>
  <c r="K123" i="1"/>
  <c r="F22" i="1"/>
  <c r="K22" i="1"/>
  <c r="F13" i="1"/>
  <c r="K13" i="1"/>
  <c r="F89" i="1"/>
  <c r="K89" i="1"/>
  <c r="F150" i="1"/>
  <c r="K150" i="1"/>
  <c r="F122" i="1"/>
  <c r="K122" i="1"/>
  <c r="F66" i="1"/>
  <c r="K66" i="1"/>
  <c r="F65" i="1"/>
  <c r="K65" i="1"/>
  <c r="F94" i="1"/>
  <c r="K94" i="1"/>
  <c r="F34" i="1"/>
  <c r="F48" i="1" s="1"/>
  <c r="K34" i="1"/>
  <c r="F15" i="1"/>
  <c r="K15" i="1"/>
  <c r="F130" i="1"/>
  <c r="K130" i="1"/>
  <c r="F129" i="1"/>
  <c r="K129" i="1"/>
  <c r="F112" i="1"/>
  <c r="K112" i="1"/>
  <c r="F120" i="1"/>
  <c r="K120" i="1"/>
  <c r="A92" i="1"/>
  <c r="A40" i="1"/>
  <c r="A54" i="1"/>
  <c r="A30" i="1"/>
  <c r="A15" i="1"/>
  <c r="F70" i="1"/>
  <c r="F69" i="1"/>
  <c r="D76" i="26"/>
  <c r="F76" i="26" s="1"/>
  <c r="D12" i="26"/>
  <c r="F12" i="26" s="1"/>
  <c r="D14" i="26"/>
  <c r="F14" i="26" s="1"/>
  <c r="F109" i="26"/>
  <c r="D155" i="26"/>
  <c r="F155" i="26" s="1"/>
  <c r="F164" i="26" s="1"/>
  <c r="A81" i="1" l="1"/>
  <c r="M134" i="1"/>
  <c r="M125" i="1"/>
  <c r="A116" i="1"/>
  <c r="M121" i="1"/>
  <c r="M119" i="1"/>
  <c r="M139" i="1"/>
  <c r="M140" i="1"/>
  <c r="M113" i="1"/>
  <c r="M130" i="1"/>
  <c r="M112" i="1"/>
  <c r="M122" i="1"/>
  <c r="M132" i="1"/>
  <c r="M123" i="1"/>
  <c r="M124" i="1"/>
  <c r="M129" i="1"/>
  <c r="M120" i="1"/>
  <c r="M53" i="1"/>
  <c r="M62" i="1"/>
  <c r="K76" i="1"/>
  <c r="M40" i="1"/>
  <c r="F76" i="1"/>
  <c r="H76" i="1"/>
  <c r="K14" i="1"/>
  <c r="M82" i="1"/>
  <c r="M61" i="1"/>
  <c r="M94" i="1"/>
  <c r="M66" i="1"/>
  <c r="H12" i="1"/>
  <c r="M89" i="1"/>
  <c r="H14" i="1"/>
  <c r="F14" i="1"/>
  <c r="M15" i="1"/>
  <c r="M20" i="1"/>
  <c r="M21" i="1"/>
  <c r="M91" i="1"/>
  <c r="K12" i="1"/>
  <c r="F12" i="1"/>
  <c r="M34" i="1"/>
  <c r="M65" i="1"/>
  <c r="M150" i="1"/>
  <c r="M16" i="1"/>
  <c r="M90" i="1"/>
  <c r="M97" i="1"/>
  <c r="M59" i="1"/>
  <c r="F24" i="28"/>
  <c r="M88" i="1"/>
  <c r="M78" i="1"/>
  <c r="M13" i="1"/>
  <c r="M18" i="1"/>
  <c r="M79" i="1"/>
  <c r="M70" i="1"/>
  <c r="M17" i="1"/>
  <c r="O149" i="1"/>
  <c r="H149" i="1"/>
  <c r="O11" i="1"/>
  <c r="H11" i="1"/>
  <c r="M22" i="1"/>
  <c r="M131" i="1"/>
  <c r="M54" i="1"/>
  <c r="M69" i="1"/>
  <c r="O19" i="1"/>
  <c r="H19" i="1"/>
  <c r="F11" i="1"/>
  <c r="K11" i="1"/>
  <c r="F19" i="1"/>
  <c r="K19" i="1"/>
  <c r="F149" i="1"/>
  <c r="F158" i="1" s="1"/>
  <c r="K149" i="1"/>
  <c r="A16" i="1"/>
  <c r="A41" i="1"/>
  <c r="A82" i="1"/>
  <c r="A55" i="1"/>
  <c r="A31" i="1"/>
  <c r="A93" i="1"/>
  <c r="D152" i="26"/>
  <c r="F152" i="26" s="1"/>
  <c r="F153" i="26" s="1"/>
  <c r="F147" i="1"/>
  <c r="K145" i="1" s="1"/>
  <c r="M145" i="1" s="1"/>
  <c r="F110" i="27"/>
  <c r="G110" i="27" s="1"/>
  <c r="R110" i="27" s="1"/>
  <c r="S110" i="27" s="1"/>
  <c r="T110" i="27" s="1"/>
  <c r="U110" i="27" s="1"/>
  <c r="F163" i="27"/>
  <c r="M19" i="1" l="1"/>
  <c r="A117" i="1"/>
  <c r="M12" i="1"/>
  <c r="M76" i="1"/>
  <c r="M14" i="1"/>
  <c r="M149" i="1"/>
  <c r="D23" i="26"/>
  <c r="F23" i="26" s="1"/>
  <c r="F24" i="26" s="1"/>
  <c r="F24" i="27" s="1"/>
  <c r="G24" i="27" s="1"/>
  <c r="H24" i="27" s="1"/>
  <c r="I24" i="27" s="1"/>
  <c r="M24" i="27" s="1"/>
  <c r="N24" i="27" s="1"/>
  <c r="R24" i="27" s="1"/>
  <c r="S24" i="27" s="1"/>
  <c r="D23" i="28"/>
  <c r="F23" i="28" s="1"/>
  <c r="M11" i="1"/>
  <c r="A94" i="1"/>
  <c r="A57" i="1"/>
  <c r="A42" i="1"/>
  <c r="A84" i="1"/>
  <c r="A17" i="1"/>
  <c r="F152" i="27"/>
  <c r="G152" i="27" s="1"/>
  <c r="H152" i="27" s="1"/>
  <c r="I152" i="27" s="1"/>
  <c r="J152" i="27" s="1"/>
  <c r="K152" i="27" s="1"/>
  <c r="L152" i="27" s="1"/>
  <c r="M152" i="27" s="1"/>
  <c r="N152" i="27" s="1"/>
  <c r="O152" i="27" s="1"/>
  <c r="P152" i="27" s="1"/>
  <c r="Q152" i="27" s="1"/>
  <c r="R152" i="27" s="1"/>
  <c r="S152" i="27" s="1"/>
  <c r="T152" i="27" s="1"/>
  <c r="U152" i="27" s="1"/>
  <c r="H149" i="26"/>
  <c r="G163" i="27"/>
  <c r="L163" i="27" s="1"/>
  <c r="M163" i="27" s="1"/>
  <c r="P163" i="27" s="1"/>
  <c r="Q163" i="27" s="1"/>
  <c r="T163" i="27" s="1"/>
  <c r="U163" i="27" s="1"/>
  <c r="A118" i="1" l="1"/>
  <c r="O23" i="1"/>
  <c r="H23" i="1"/>
  <c r="F23" i="1"/>
  <c r="F24" i="1" s="1"/>
  <c r="K23" i="1"/>
  <c r="A58" i="1"/>
  <c r="A43" i="1"/>
  <c r="A95" i="1"/>
  <c r="A85" i="1"/>
  <c r="A18" i="1"/>
  <c r="A119" i="1" l="1"/>
  <c r="M23" i="1"/>
  <c r="A19" i="1"/>
  <c r="A59" i="1"/>
  <c r="A44" i="1"/>
  <c r="A96" i="1"/>
  <c r="A120" i="1" l="1"/>
  <c r="A60" i="1"/>
  <c r="A97" i="1"/>
  <c r="A45" i="1"/>
  <c r="A20" i="1"/>
  <c r="A121" i="1" l="1"/>
  <c r="A98" i="1"/>
  <c r="A21" i="1"/>
  <c r="A46" i="1"/>
  <c r="A61" i="1"/>
  <c r="A122" i="1" l="1"/>
  <c r="A22" i="1"/>
  <c r="A47" i="1"/>
  <c r="A62" i="1"/>
  <c r="A99" i="1"/>
  <c r="A123" i="1" l="1"/>
  <c r="D77" i="26"/>
  <c r="F77" i="26" s="1"/>
  <c r="D77" i="28"/>
  <c r="F77" i="28" s="1"/>
  <c r="A100" i="1"/>
  <c r="A63" i="1"/>
  <c r="A23" i="1"/>
  <c r="D81" i="28"/>
  <c r="F81" i="28" s="1"/>
  <c r="A124" i="1" l="1"/>
  <c r="G77" i="26"/>
  <c r="K77" i="1"/>
  <c r="O77" i="1"/>
  <c r="H77" i="1"/>
  <c r="D80" i="28"/>
  <c r="F80" i="28" s="1"/>
  <c r="F86" i="28" s="1"/>
  <c r="A65" i="1"/>
  <c r="A101" i="1"/>
  <c r="F77" i="1"/>
  <c r="D81" i="26"/>
  <c r="F81" i="26" s="1"/>
  <c r="A125" i="1" l="1"/>
  <c r="D80" i="26"/>
  <c r="F80" i="26" s="1"/>
  <c r="F86" i="26" s="1"/>
  <c r="F86" i="27" s="1"/>
  <c r="D31" i="28"/>
  <c r="F31" i="28" s="1"/>
  <c r="H80" i="1"/>
  <c r="D50" i="28"/>
  <c r="F50" i="28" s="1"/>
  <c r="F73" i="28" s="1"/>
  <c r="O81" i="1"/>
  <c r="H81" i="1"/>
  <c r="M77" i="1"/>
  <c r="F81" i="1"/>
  <c r="K81" i="1"/>
  <c r="A102" i="1"/>
  <c r="A66" i="1"/>
  <c r="A126" i="1" l="1"/>
  <c r="D27" i="28"/>
  <c r="F27" i="28" s="1"/>
  <c r="O50" i="1"/>
  <c r="O80" i="1"/>
  <c r="D50" i="26"/>
  <c r="F50" i="26" s="1"/>
  <c r="F73" i="26" s="1"/>
  <c r="F73" i="27" s="1"/>
  <c r="G73" i="27" s="1"/>
  <c r="L73" i="27" s="1"/>
  <c r="M73" i="27" s="1"/>
  <c r="N73" i="27" s="1"/>
  <c r="O73" i="27" s="1"/>
  <c r="P73" i="27" s="1"/>
  <c r="Q73" i="27" s="1"/>
  <c r="R73" i="27" s="1"/>
  <c r="K80" i="1"/>
  <c r="M80" i="1" s="1"/>
  <c r="F80" i="1"/>
  <c r="M81" i="1"/>
  <c r="A68" i="1"/>
  <c r="A103" i="1"/>
  <c r="D31" i="26"/>
  <c r="F31" i="26" s="1"/>
  <c r="G86" i="27"/>
  <c r="K86" i="27" s="1"/>
  <c r="L86" i="27" s="1"/>
  <c r="M86" i="27" s="1"/>
  <c r="N86" i="27" s="1"/>
  <c r="O86" i="27" s="1"/>
  <c r="P86" i="27" s="1"/>
  <c r="Q86" i="27" s="1"/>
  <c r="R86" i="27" s="1"/>
  <c r="S86" i="27" s="1"/>
  <c r="T86" i="27" s="1"/>
  <c r="U86" i="27" s="1"/>
  <c r="A127" i="1" l="1"/>
  <c r="H50" i="1"/>
  <c r="K50" i="1"/>
  <c r="F50" i="1"/>
  <c r="F73" i="1" s="1"/>
  <c r="F27" i="1"/>
  <c r="D27" i="26"/>
  <c r="F27" i="26" s="1"/>
  <c r="O31" i="1"/>
  <c r="H31" i="1"/>
  <c r="F31" i="1"/>
  <c r="K31" i="1"/>
  <c r="A104" i="1"/>
  <c r="A69" i="1"/>
  <c r="A128" i="1" l="1"/>
  <c r="K27" i="1"/>
  <c r="H27" i="1"/>
  <c r="O27" i="1"/>
  <c r="M50" i="1"/>
  <c r="M31" i="1"/>
  <c r="A105" i="1"/>
  <c r="A70" i="1"/>
  <c r="A129" i="1" l="1"/>
  <c r="M27" i="1"/>
  <c r="A71" i="1"/>
  <c r="A106" i="1"/>
  <c r="A130" i="1" l="1"/>
  <c r="A107" i="1"/>
  <c r="A72" i="1"/>
  <c r="A131" i="1" l="1"/>
  <c r="A108" i="1"/>
  <c r="A132" i="1" l="1"/>
  <c r="A133" i="1" l="1"/>
  <c r="A134" i="1" l="1"/>
  <c r="A136" i="1" l="1"/>
  <c r="A138" i="1" l="1"/>
  <c r="A139" i="1" l="1"/>
  <c r="A140" i="1" l="1"/>
  <c r="A142" i="1" l="1"/>
  <c r="A143" i="1" l="1"/>
  <c r="A144" i="1" l="1"/>
  <c r="A145" i="1" l="1"/>
  <c r="A146" i="1" l="1"/>
  <c r="D29" i="28" l="1"/>
  <c r="F29" i="28" s="1"/>
  <c r="D29" i="26" l="1"/>
  <c r="F29" i="26" s="1"/>
  <c r="O29" i="1" l="1"/>
  <c r="H29" i="1"/>
  <c r="F29" i="1"/>
  <c r="K29" i="1"/>
  <c r="M29" i="1" l="1"/>
  <c r="D30" i="28" l="1"/>
  <c r="F30" i="28" s="1"/>
  <c r="D26" i="28"/>
  <c r="F26" i="28" s="1"/>
  <c r="D26" i="26"/>
  <c r="F26" i="26" s="1"/>
  <c r="D30" i="26" l="1"/>
  <c r="F30" i="26" s="1"/>
  <c r="H30" i="1"/>
  <c r="O26" i="1"/>
  <c r="H26" i="1"/>
  <c r="F26" i="1"/>
  <c r="K26" i="1"/>
  <c r="F30" i="1" l="1"/>
  <c r="K30" i="1"/>
  <c r="M30" i="1" s="1"/>
  <c r="O30" i="1"/>
  <c r="M26" i="1"/>
  <c r="O28" i="1" l="1"/>
  <c r="O159" i="1" s="1"/>
  <c r="D28" i="28"/>
  <c r="F28" i="28" s="1"/>
  <c r="F32" i="28" s="1"/>
  <c r="F160" i="28" s="1"/>
  <c r="D28" i="26"/>
  <c r="F28" i="26" s="1"/>
  <c r="F32" i="26" s="1"/>
  <c r="F32" i="27" s="1"/>
  <c r="K28" i="1" l="1"/>
  <c r="K160" i="1" s="1"/>
  <c r="F28" i="1"/>
  <c r="F32" i="1" s="1"/>
  <c r="H28" i="1"/>
  <c r="H160" i="1" s="1"/>
  <c r="H162" i="1" s="1"/>
  <c r="F169" i="28"/>
  <c r="F167" i="28"/>
  <c r="F170" i="28"/>
  <c r="G109" i="26"/>
  <c r="G110" i="26" s="1"/>
  <c r="F166" i="26"/>
  <c r="F169" i="26" s="1"/>
  <c r="G32" i="27"/>
  <c r="H32" i="27" s="1"/>
  <c r="I32" i="27" s="1"/>
  <c r="J32" i="27" s="1"/>
  <c r="M32" i="27" s="1"/>
  <c r="N32" i="27" s="1"/>
  <c r="O32" i="27" s="1"/>
  <c r="R32" i="27" s="1"/>
  <c r="S32" i="27" s="1"/>
  <c r="T32" i="27" s="1"/>
  <c r="F165" i="27"/>
  <c r="H175" i="1" l="1"/>
  <c r="M28" i="1"/>
  <c r="M160" i="1"/>
  <c r="F177" i="28"/>
  <c r="F179" i="28" s="1"/>
  <c r="F181" i="28" s="1"/>
  <c r="F185" i="28" s="1"/>
  <c r="F175" i="28"/>
  <c r="K162" i="1"/>
  <c r="K174" i="1" s="1"/>
  <c r="K175" i="1"/>
  <c r="O163" i="1"/>
  <c r="H169" i="1"/>
  <c r="H170" i="1"/>
  <c r="H174" i="1"/>
  <c r="F170" i="26"/>
  <c r="F175" i="26"/>
  <c r="F176" i="26"/>
  <c r="F168" i="26"/>
  <c r="F169" i="27"/>
  <c r="F167" i="27"/>
  <c r="F174" i="27"/>
  <c r="G174" i="27" s="1"/>
  <c r="H174" i="27" s="1"/>
  <c r="I174" i="27" s="1"/>
  <c r="J174" i="27" s="1"/>
  <c r="K174" i="27" s="1"/>
  <c r="L174" i="27" s="1"/>
  <c r="M174" i="27" s="1"/>
  <c r="N174" i="27" s="1"/>
  <c r="O174" i="27" s="1"/>
  <c r="P174" i="27" s="1"/>
  <c r="Q174" i="27" s="1"/>
  <c r="R174" i="27" s="1"/>
  <c r="S174" i="27" s="1"/>
  <c r="T174" i="27" s="1"/>
  <c r="U174" i="27" s="1"/>
  <c r="F168" i="27"/>
  <c r="F175" i="27"/>
  <c r="G175" i="27" s="1"/>
  <c r="H175" i="27" s="1"/>
  <c r="M162" i="1" l="1"/>
  <c r="H177" i="1"/>
  <c r="H179" i="1" s="1"/>
  <c r="H181" i="1" s="1"/>
  <c r="H185" i="1" s="1"/>
  <c r="K169" i="1"/>
  <c r="K170" i="1"/>
  <c r="F171" i="26"/>
  <c r="F173" i="26" s="1"/>
  <c r="F178" i="26" s="1"/>
  <c r="F180" i="26" s="1"/>
  <c r="F182" i="26" s="1"/>
  <c r="F184" i="26" s="1"/>
  <c r="F170" i="27"/>
  <c r="F172" i="27" s="1"/>
  <c r="K177" i="1" l="1"/>
  <c r="K179" i="1" s="1"/>
  <c r="K181" i="1" s="1"/>
  <c r="K185" i="1" s="1"/>
  <c r="M185" i="1" s="1"/>
  <c r="G24" i="26"/>
  <c r="F177" i="27"/>
  <c r="G177" i="27" s="1"/>
  <c r="H177" i="27" s="1"/>
  <c r="I177" i="27" s="1"/>
  <c r="J177" i="27" s="1"/>
  <c r="K177" i="27" s="1"/>
  <c r="L177" i="27" s="1"/>
  <c r="M177" i="27" s="1"/>
  <c r="N177" i="27" s="1"/>
  <c r="O177" i="27" s="1"/>
  <c r="P177" i="27" s="1"/>
  <c r="Q177" i="27" s="1"/>
  <c r="R177" i="27" s="1"/>
  <c r="S177" i="27" s="1"/>
  <c r="T177" i="27" s="1"/>
  <c r="U177" i="27" s="1"/>
  <c r="F179" i="27" l="1"/>
  <c r="F181" i="27" s="1"/>
  <c r="G181" i="27" s="1"/>
  <c r="F183" i="27" l="1"/>
  <c r="H181" i="27"/>
  <c r="G184" i="27"/>
  <c r="H184" i="27" l="1"/>
  <c r="I181" i="27"/>
  <c r="I184" i="27" l="1"/>
  <c r="J181" i="27"/>
  <c r="K181" i="27" l="1"/>
  <c r="J184" i="27"/>
  <c r="K184" i="27" l="1"/>
  <c r="L181" i="27"/>
  <c r="L184" i="27" l="1"/>
  <c r="M181" i="27"/>
  <c r="M184" i="27" l="1"/>
  <c r="N181" i="27"/>
  <c r="O181" i="27" l="1"/>
  <c r="N184" i="27"/>
  <c r="O184" i="27" l="1"/>
  <c r="P181" i="27"/>
  <c r="P184" i="27" l="1"/>
  <c r="Q181" i="27"/>
  <c r="R181" i="27" l="1"/>
  <c r="Q184" i="27"/>
  <c r="S181" i="27" l="1"/>
  <c r="R184" i="27"/>
  <c r="S184" i="27" l="1"/>
  <c r="T181" i="27"/>
  <c r="U181" i="27" l="1"/>
  <c r="U184" i="27" s="1"/>
  <c r="T184" i="27"/>
  <c r="F79" i="1" l="1"/>
  <c r="F78" i="1" l="1"/>
  <c r="F86" i="1" s="1"/>
  <c r="F88" i="1" l="1"/>
  <c r="F109" i="1" s="1"/>
  <c r="F160" i="1" l="1"/>
  <c r="F162" i="1" l="1"/>
  <c r="F175" i="1"/>
  <c r="F164" i="1"/>
  <c r="F163" i="1"/>
  <c r="F165" i="1" l="1"/>
  <c r="F167" i="1" s="1"/>
  <c r="H167" i="28"/>
  <c r="F169" i="1" l="1"/>
  <c r="F170" i="1"/>
  <c r="F174" i="1"/>
  <c r="F177" i="1" l="1"/>
  <c r="F181" i="1" l="1"/>
  <c r="F185" i="1" s="1"/>
  <c r="G179" i="1"/>
  <c r="H185" i="28" l="1"/>
  <c r="G189" i="1"/>
  <c r="G190" i="1"/>
  <c r="J23" i="55"/>
  <c r="E33" i="34" s="1"/>
  <c r="G33" i="34" s="1"/>
  <c r="G34" i="34" l="1"/>
  <c r="G83" i="34" s="1"/>
  <c r="G112" i="34" s="1"/>
  <c r="G114" i="34" l="1"/>
  <c r="G116" i="34"/>
  <c r="G115" i="34"/>
  <c r="G117" i="34" l="1"/>
  <c r="G119" i="3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<sst xmlns="http://schemas.openxmlformats.org/spreadsheetml/2006/main" count="2985" uniqueCount="494">
  <si>
    <t>REPÚBLICA DE COLOMBIA</t>
  </si>
  <si>
    <t>DEPARTAMENTO DE ARAUCA</t>
  </si>
  <si>
    <t>ALCALDIA DE ARAUCA</t>
  </si>
  <si>
    <t>SECRETARIA DE OBRAS PÚBLICAS MUNICIPAL</t>
  </si>
  <si>
    <t>PRESUPUESTO OFICIAL</t>
  </si>
  <si>
    <t>PROYECTO: RECONSTRUCCION DEL MALECÓN ECOTURISTICO, DEL MUNICIPIO DE ARAUCA, DEPARTAMENTO DE ARAUCA.</t>
  </si>
  <si>
    <t>ITEM</t>
  </si>
  <si>
    <t>DESCRIPCIÓN</t>
  </si>
  <si>
    <t>UNIDAD</t>
  </si>
  <si>
    <t>CANTIDAD</t>
  </si>
  <si>
    <t>PRECIO UNITARIO</t>
  </si>
  <si>
    <t>VALOR PARCIAL</t>
  </si>
  <si>
    <t>PRELIMINARES, DESMONTES Y DEMOLICIONES</t>
  </si>
  <si>
    <t>M2</t>
  </si>
  <si>
    <t>ML</t>
  </si>
  <si>
    <t>M3</t>
  </si>
  <si>
    <t>KM</t>
  </si>
  <si>
    <t>UN</t>
  </si>
  <si>
    <t>SUBTOTAL PRELIMINARES, DESMONTES Y DEMOLICIONES</t>
  </si>
  <si>
    <t>MOVIMIENTOS DE TIERRAS, EXCAVACIONES Y RELLENOS</t>
  </si>
  <si>
    <t>SUBTOTAL MOVIMIENTOS DE TIERRAS, EXCAVACIONES Y RELLENOS</t>
  </si>
  <si>
    <t>REDES HIDRAULICAS, SANITARIAS Y PLUVIALES</t>
  </si>
  <si>
    <t>REDES MÓDULO VENTAS</t>
  </si>
  <si>
    <t>SUBTOTAL REDES HIDRAULICAS, SANITARIAS Y PLUVIALES</t>
  </si>
  <si>
    <t>SUBESTRUCTURAS, ESTRUCTURAS Y REFUERZOS</t>
  </si>
  <si>
    <t>CANCHAS MULTIPLES</t>
  </si>
  <si>
    <t>UND</t>
  </si>
  <si>
    <t>PARQUE SKATE</t>
  </si>
  <si>
    <t>ESTRUCTURA DE CONTENCION</t>
  </si>
  <si>
    <t>KG</t>
  </si>
  <si>
    <t>SUBTOTAL SUBESTRUCTURAS, ESTRUCTURAS Y REFUERZOS</t>
  </si>
  <si>
    <t>ACABADOS DE URBANISMO</t>
  </si>
  <si>
    <t>PISOS MÓDULO VENTAS</t>
  </si>
  <si>
    <t>SUBTOTAL ACABADOS DE URBANISMO</t>
  </si>
  <si>
    <t>CARPINTERÍAS, MOBILIARIO URBANO Y SEÑALIZACIÓN</t>
  </si>
  <si>
    <t>SUBTOTAL CARPINTERÍAS, MOBILIARIO URBANO Y SEÑALIZACIÓN</t>
  </si>
  <si>
    <t>INSTALACIONES ELÉCTRICAS E ILUMINACIÓN</t>
  </si>
  <si>
    <t>INSTALACIONES DE SISTEMA FOTOVOLTAICO Y POSTERÍA</t>
  </si>
  <si>
    <t>KIT FOTOVOLTAICO 5 KW PARA LOCALES</t>
  </si>
  <si>
    <t>KIT FOTOVOLTAICO DE LUMINARIAS</t>
  </si>
  <si>
    <t>INSTALACIONES ELÉCTRICAS CASETAS</t>
  </si>
  <si>
    <t>SUBTOTAL INSTALACIONES ELÉCTRICAS E ILUMINACIÓN</t>
  </si>
  <si>
    <t>PAISAJISMO</t>
  </si>
  <si>
    <t>8.3</t>
  </si>
  <si>
    <t>ARBOLES DE SOMBRA Y COLOR H=1.50 M. "ACACIA AMARILLA"</t>
  </si>
  <si>
    <t>8.4</t>
  </si>
  <si>
    <t>ARBOLES DE SOMBRA Y COLOR H=1.50 M. "OITÍ"</t>
  </si>
  <si>
    <t>8.5</t>
  </si>
  <si>
    <t>ARBOLES DE SOMBRA Y COLOR H=1.50 M. "LLUVIA DE ORO"</t>
  </si>
  <si>
    <t>8.6</t>
  </si>
  <si>
    <t>ARBOLES DE SOMBRA Y COLOR H=1.50 M. "PATA DE VACA"</t>
  </si>
  <si>
    <t>8.7</t>
  </si>
  <si>
    <t>PODA DE ARBOL PEQUEÑO PORTE</t>
  </si>
  <si>
    <t>8.8</t>
  </si>
  <si>
    <t>PODA DE ARBOL GRAN  PORTE</t>
  </si>
  <si>
    <t>8.9</t>
  </si>
  <si>
    <t>EXTRACCION DE RAIZ DE GRAN PORTE</t>
  </si>
  <si>
    <t>SUBTOTAL PAISAJISMO</t>
  </si>
  <si>
    <t>COSTO DIRECTO DE OBRA INCLUYE AIU</t>
  </si>
  <si>
    <t>ADMINISTRACION 22%</t>
  </si>
  <si>
    <t>IMPREVISTO 3%</t>
  </si>
  <si>
    <t>UTILIDAD 10%</t>
  </si>
  <si>
    <t>AUI 35%</t>
  </si>
  <si>
    <t>TOTAL COSTO PROYECTO DE OBRA SIN AIU</t>
  </si>
  <si>
    <t>PLAN DE MANEJO DE TRANSITO 1% CD</t>
  </si>
  <si>
    <t>LICENCIA DE CONSTRUCCION 2% CD</t>
  </si>
  <si>
    <t>CERTIFICACION RETIE</t>
  </si>
  <si>
    <t>CERTIFICACION RETILAP</t>
  </si>
  <si>
    <t>PERMISOS AMBIENTALES</t>
  </si>
  <si>
    <t>OCUPACION DE CAUSE 0,4% CD</t>
  </si>
  <si>
    <t>MITIGACION PLAN MANEJO AMBIENTAL SOBRE EL SUBTOTAL DEL PROYECTO 1% CD+AIU</t>
  </si>
  <si>
    <t>COSTO TOTAL DE LA OBRA CIVIL = (A+B+C)</t>
  </si>
  <si>
    <t>INTERVENTORIA SOBREL TOTAL OBRA CIVIL (7%)</t>
  </si>
  <si>
    <t xml:space="preserve">TOTAL COSTO PROYECTO </t>
  </si>
  <si>
    <t>APOYO A LA SUPERVISION</t>
  </si>
  <si>
    <t>TOTAL VALOR DEL PROYECTO</t>
  </si>
  <si>
    <t>NELSON OSWALDO BERNAL PEDRAZA</t>
  </si>
  <si>
    <t>SECRETARIO DE INFRAESTRUCTURA MUNICIPAL</t>
  </si>
  <si>
    <t>PROYECTO: MALECOM ARAUCA POR LA PAZ: "CONSTRUCCIÓN DE OBRAS DE PROTECCION CONTRA EROSION E INUNDACION, OBRAS DE URBANISMO, Y DOTACION DE MOBILIARIO URBANO EN EL MALECOM ECOTURISTICO EN EL MUNICIPIO DE ARAUCA, DEPARTAMENTO ARAUCA</t>
  </si>
  <si>
    <t xml:space="preserve">LOCALIZACION Y REPLANTEO TOPOGRAFICO </t>
  </si>
  <si>
    <t>DEMOLICION MANUAL  PLACA DE CCTO-ANDEN</t>
  </si>
  <si>
    <t>DEMOLICION DE SARDINEL 12X40</t>
  </si>
  <si>
    <t>DEMOLICION MANUAL DE MURO EN BLOQUE  DE ARCILLA N° 5 E=0.15 M.</t>
  </si>
  <si>
    <t>DEMOLICION MECANICA DE  ESTRUCTURAS EN CONCRETO INCLUYE RECOLECCION</t>
  </si>
  <si>
    <t>DESMONTE DE CUBIERTA EXISTENTE EN ADBESTO CEMENTO-FIBROCEMENTO</t>
  </si>
  <si>
    <t xml:space="preserve">DEMOLICION PISO EN ADOQUIN </t>
  </si>
  <si>
    <t>DESMONTE DE SARDINEL EN LADRILLO PRENSADO</t>
  </si>
  <si>
    <t>DEMOLICION PAVIMENTO RIGIDO REFORZADO E=015 M.</t>
  </si>
  <si>
    <t>DESMONTAJE RED ABIERTA B.T. MONOF. ACSR</t>
  </si>
  <si>
    <t>DESMONTE SEÑAL VIAL Y VALLAS INFORMATIVA</t>
  </si>
  <si>
    <t xml:space="preserve">DESMONTE POSTES METALICOS Y LAMPARAS </t>
  </si>
  <si>
    <t>CARGUE MANUAL TRANSPORTE Y DISPOSICION FINAL DE ESCOMBROS</t>
  </si>
  <si>
    <t>EXCAVACION MANUAL EN MATERIAL COMUN ENTRE 0-2 M. DE PROFUNDIDAD</t>
  </si>
  <si>
    <t>NIVELADO DE PISO Y COMPATACION CON RANA</t>
  </si>
  <si>
    <t>RELLENO Y COMPACTACION  CON RANA</t>
  </si>
  <si>
    <t>SUB BASE GRANULAR  EXTENDIDA Y COMPACTADA CON RANA-CON TOPOGRAFIA</t>
  </si>
  <si>
    <t>GEOTEXTIL TR 4000 O SIMILAR</t>
  </si>
  <si>
    <t>DESMONTE DE MEDIDOR DE AGUA</t>
  </si>
  <si>
    <t>MEDIDOR VOLUMETRICO 1/2 pulg. INSTALADO CON CAJA Y VALVULA ANTIFRAUDE</t>
  </si>
  <si>
    <t>CAJA DE INSPECCION 1.00x1.00x1.00 EN LADRILLO TOLETE</t>
  </si>
  <si>
    <t>PUNTO HIDRAULICO PVC-P 1/2pulg.</t>
  </si>
  <si>
    <t>PUNTO SANITARIO TUBERIA PVC  2 PULG.</t>
  </si>
  <si>
    <t>PUNTO SANITARIO TUBERIA PVC 4 PULG.</t>
  </si>
  <si>
    <t>SIFON DE 3 pulg.</t>
  </si>
  <si>
    <t>PUNTO SANITARIO TUBERIA PVC 3 PULG.</t>
  </si>
  <si>
    <t>ACOMETIDA HIDRAULICA EN PVCP 1/2pulg.</t>
  </si>
  <si>
    <t>TUBERIA PVC-SANITARIA 2pulg.</t>
  </si>
  <si>
    <t>TUBERIA  PVC-SANITARIA 3pulg.</t>
  </si>
  <si>
    <t>TUBERIA PVC-SANITARIA  4pulg.</t>
  </si>
  <si>
    <t>RED DE DISTRIBUCION PVC-P  1/2pulg.</t>
  </si>
  <si>
    <t>MORTERO DE NIVELACION E=0.04 M</t>
  </si>
  <si>
    <t>SARDINEL PREF.CCTO 3500 PSI-20*50*80 CMS (A-10) INCLUYE TOPOGRAFIA</t>
  </si>
  <si>
    <t>SARDINEL PREF.CCTO 3500PSI-.35*.20*.80 M (A-70)-CON TOPOGRAFIA</t>
  </si>
  <si>
    <t>ESCALON EN C/CTO REF. (2 NIV.) H=0.30 M.</t>
  </si>
  <si>
    <t>RAMPA C/CTO 3000 PSI E=0.10 M REFORZADA</t>
  </si>
  <si>
    <t>CONTENEDOR DE RAIZ CIRCULAR EN CONCRETO REFORZADO D=2.70 M.</t>
  </si>
  <si>
    <t>CONCRETO DE LIMPIEZA E=0.05 M (SOLADO)</t>
  </si>
  <si>
    <t>PLACA  CONCRETO 3000 PSI E=0.10 M. INCL. CORTES</t>
  </si>
  <si>
    <t>PINTURA  DEMARCACION LINEAS DE CAMPO DEPORTIVO A=0.12 M.</t>
  </si>
  <si>
    <t>CANCHA MULTIPLE METALICA</t>
  </si>
  <si>
    <t>CERRAMIENTO CANCHA EN MALLA DE NYLON</t>
  </si>
  <si>
    <t>CONCRETO 3000 PSI   CON FORMALETA PARA GRADERIAS</t>
  </si>
  <si>
    <t>BRAZO TENSOR EN TUBERIA METALICA REDONDA ESTRUCTURAL PARA MALLA DE NYLON</t>
  </si>
  <si>
    <t>PILOTE PREEXCAVADO EN CONCRETO  4000 PSI 28 MPA. D=0,3</t>
  </si>
  <si>
    <t>CONCRETO PARA MURO DE CONTENCION DOS CARAS  (1 VERTICAL 1 INCLINADA) 4000 PSI 28 MPA,  H= 4M&gt;= 6M, PARA PROTECCION ORILLA DE RIO, INCLUYE ANDAMIOS, BOMBA DE CONCRETO Y FORMALETA</t>
  </si>
  <si>
    <t>ACERO Fy : 60000 PSI. PARA MURO DE CONTENCION H=6 M</t>
  </si>
  <si>
    <t>DESCABECE DE PILOTE D= 0,30 M EN CONCRETO</t>
  </si>
  <si>
    <t>CINTA P'VC 0-22 O SIMILAR (INSTALADA)</t>
  </si>
  <si>
    <t>LOSETA DE CONCRETO 6 RALLAS 0.40*0.40*0.06 M.-INCLUYE INSTALACION</t>
  </si>
  <si>
    <t>LOSETA PREFABRICADA DE CONCRETO TIPO A50 DE 40*40*6 CMS.</t>
  </si>
  <si>
    <t>LOSETA DE CONCRETO TOPEROLES 0.40*0.40*0.06 M. INCLUYE INSTALACION</t>
  </si>
  <si>
    <t>IMPRIMACION MANUAL CON EMULSIÓN ASFALTICA CRN-0OCRL-1</t>
  </si>
  <si>
    <t>MEZCLA ASFALTICA MDC-19 EN CALIENTE SUMINISTRO TRANSPORTE Y COLOCACION</t>
  </si>
  <si>
    <t xml:space="preserve">ANDEN EN CONCRETO ESTAMPADO 3000 PSI COLORES, E= 0.12 M </t>
  </si>
  <si>
    <t>SELLADO DE JUNTA DE CONSTRUCCIÓN CON SIKAFLEX-401 PAVEMENT SL.</t>
  </si>
  <si>
    <t>PISO EN BLOQUE C/CTO T-ADOQUIN GRIS 0.06*0.10*0.20 M.</t>
  </si>
  <si>
    <t>KIOSCO TIPO 1 - 5 MESAS SILLAS EN CONCRETO CUBIERTA EN POLICARBONATO CON ESTRUCTURA METALICA</t>
  </si>
  <si>
    <t>MESON ACERO INOX 3*1 M. CON 2 POCETAS</t>
  </si>
  <si>
    <t>LINEAS DE DEMARCACION CON PINTURA EN FRIO</t>
  </si>
  <si>
    <t>SEÑAL DE TRANSITO PREVENTIVA</t>
  </si>
  <si>
    <t>BANCA EN CONCRETO PREFABRICADA TIPO MC KONKRETUS</t>
  </si>
  <si>
    <t>BANCA EN CONCRETO PREFABRICADA TIPO MALMO SIN ESPALDAR KONKRETUS - INCLUYE INSTALACION</t>
  </si>
  <si>
    <t>BARANDA TUBO SCH-40 3p-PERF.IPE 220 PARA</t>
  </si>
  <si>
    <t>PASAMANOS EN TUBERIA DE ACERO INOXIDABLE 2 PULG.-PARALES 1+1/2 PULG. DISTANCIADORES DE 3/4 PULG. Y ESTERILLA 1/2 PULG.</t>
  </si>
  <si>
    <t>CANECA TIPO BARCELONA GRANDE INSTALADA</t>
  </si>
  <si>
    <t>MODULO DE JUEGOS INFANTILES METALICOS CON ACCESORIOS EN FIBRA DE VIDRIO O SIMILAR,AREA APROX.8*9 M. TRES RESBALADEROS-DOS COLUMPIOS-DOS TORRES-UN TRICKIE-UN TUNEL Y PASAMANOS.</t>
  </si>
  <si>
    <t>BALANCIN RESORTADO DE 1 PUESTO INCLUYE PEDESTAL EN CONCRETO DE 3000 PSI DE (0.80*0.80*0.15 M.)</t>
  </si>
  <si>
    <t>CICLOPARQUEADERO TIPO IDU M-101</t>
  </si>
  <si>
    <t>MODULO BIOSALUDABLE DISCAPACITADOS PECTO</t>
  </si>
  <si>
    <t>MODULO BIOSALUDABLE DISCAPACITADOS BICIC</t>
  </si>
  <si>
    <t>MODULO BIOSALUDABLE DISCAPACITADOS AUTOB</t>
  </si>
  <si>
    <t>MODULO BIOSALUDABLE  DORSAL ANCHO</t>
  </si>
  <si>
    <t>MODULO BIOSALUDABLE  DOBLE SWING REF.</t>
  </si>
  <si>
    <t>MODULO BIOSALUDABLE  CAMINADOR AEREO DOB</t>
  </si>
  <si>
    <t>MODULO BIOSALUDABLE  PRENSA HORIZONTAL</t>
  </si>
  <si>
    <t>MODULO BIOSALUDABLE  RUEDA DE BRAZO</t>
  </si>
  <si>
    <t>MODULO BIOSALUDABLE  ELIPTICA DOBLE</t>
  </si>
  <si>
    <t>MODULO BIOSALUDABLE REMO SENTADO DOBLE</t>
  </si>
  <si>
    <t>MODULO BIOSALUDABLE BICICLETA ESTATICA</t>
  </si>
  <si>
    <t>PANEL SOLAR 250 WP INCLUYE ELEMENTOS ADICIONALES A SU FUNCIONABILIDAD TODO INSTALADO ALTURA ENTRE 6 Y 8 METROS</t>
  </si>
  <si>
    <t>ACOMETIDA SUBTERRANEA PARA CABLEADO SOLAR 10MM TUBERIA PVC CONDUIT 1 " Y CABLE DE COBRE DESNUDO # 8 INCLUYE EXCAVACION</t>
  </si>
  <si>
    <t xml:space="preserve"> TABLERO DE PROTECCIONES DC. INCLUYE BREAKER DC PANELES, BREAKER DC BATERÍAS, BARRAJES, AISLADORES, GABINETE, ACCESORIOS INCLUYE INSTALACION</t>
  </si>
  <si>
    <t xml:space="preserve"> INVERSOR HIBRIDO OFF-GRID. INCLUYE TUBERÍA EMT, CABLEADO, ACCESORIOS INCLUYE INSTALACIÓN</t>
  </si>
  <si>
    <t>BATERÍAS SOLAR 12 V, 200 AH, INCLUYE CABLE CAROLPRENE, INCLUYE INSTALACIÓN</t>
  </si>
  <si>
    <t>TABLERO DE PROTECCIONES AC. INCLUYE PROTECCIÓN TERMOMAGNÉTICA DE INVERSOR, PROTECCIÓN TERMOMAGNÉTICA DE TRANSFORMADOR, BARRAJES, AISLADORES, GABINETE, ACCESORIOS INCLUYE INSTALACIÓN</t>
  </si>
  <si>
    <t>POSTE GALVANIZADO4 DE 8 METROS CILÍNDRICO, TUBO ESTRUCTURAL DIÁMETRO DE 4", BRAZO SENCILLO DE 1M AVANCE A LOS 8 METROS, UNIDO POR MEDIO DE BRIDAS A LOS 6 METROS, BASE CUADRADA DE 345 X 345 EN 3/8", PERNOS DE ANCLAJE DE 5/8" X 850. GALVANIZADO EN CALIENTE, INCLUYE INSTALACION.</t>
  </si>
  <si>
    <t>POSTE GALVANIZADO DE 6 METROS CILÍNDRICO, TUBO ESTRUCTURAL DIÁMETRO DE 4", BRAZO DOBLE DE 1M AVANCE A LOS 6 METROS,  BASE CUADRADA DE 345 X 345 EN 3/8", PERNOS DE ANCLAJE DE 5/8" X 850. PINTURA ELECTROSTATICA GALVANIZADO EN CALIENTE, INCLUYE INSTALACION</t>
  </si>
  <si>
    <t>CAJA INSPECCION. 40*40*50  BORDE METALICO</t>
  </si>
  <si>
    <t>LUMINARIAS STREET URBAN 60 W, 8400 LM, 4000K. INCLUYE  INSTALACIÓN</t>
  </si>
  <si>
    <t>LUMINARIAS 120 W, 5000 K, 12000 LM. INCLUYE  INSTALACIÓN</t>
  </si>
  <si>
    <t xml:space="preserve"> FOTOCELDAS. INCLUYE INSTALACIÓN</t>
  </si>
  <si>
    <t>ESTRUCTURA EN TUBERIA GALVANIZADA DE 1 1/2" DE SOPORTE PARA JUEGO DE 8 PANELES SOLARES DE MEDIDAS 3,97 M X 3,28 MINCLUYE INSTALACION</t>
  </si>
  <si>
    <t>LUMINARIAS 9W 3000K 450 LM. INCLUYE ACCESORIOS Y MANO DE OBRA PARA SU CORRECTA INSTALACIÓN</t>
  </si>
  <si>
    <t>LUMINARIA 50W IP 66 C,O INCLUYE  INSTALACIÓN</t>
  </si>
  <si>
    <t>SUMINISTRO, TRANSPORTE E INSTALACIÓN DE TUBERÍA PVC CONDUIT 1" TIPO PESADO. INCLUYE ACCESORIOS, EXCAVACION Y MANO DE OBRA PARA SU CORRECTA INSTALACIÓN</t>
  </si>
  <si>
    <t>ACOMETIDA SUBTERRANEA EN CABLE DE ALUMINIO AISLADO 3#6F+1#6N+1#6T. INCLUYE  INSTALACIÓN</t>
  </si>
  <si>
    <t>TUBERÍA PVC CONDUIT 3" TIPO PESADO. INCLUYE EXCAVACION E INSTALACIÓN</t>
  </si>
  <si>
    <t>ACOMETIDA SUBTERRANEA PARA ILUMINACIÓN EN CABLE S8000 3#2/0F+1#2/0N+1#2T. INCLUYE INSTALACIÓN</t>
  </si>
  <si>
    <t>TUBERÍA PVC CONDUIT 2X3" TIPO PESADO. INCLUYE  INSTALACIÓN</t>
  </si>
  <si>
    <t>ACOMETIDA SUBTERRANEA PARA ILUMINAIÓN EN CABLE S8000 2(3#4/0F+1#4/0N+1#2T). INCLUYE  INSTALACIÓN</t>
  </si>
  <si>
    <t>CABLE DE COBRE ENCAUCHETADO THHN 3X12 INCLUYE INSTALASCION.</t>
  </si>
  <si>
    <t>EMPALME TIPO GEL 2-2/0 A 14-6. INCLUYE INSTALACIÓN</t>
  </si>
  <si>
    <t>KIT 18 PANELES SOLARES DE 250 WP, INVERSOR DE 5 KW, BATERÍAS, CABLEADO, PROTECCIONES, TABLEROS, ESTRUCTURA EN ALUMINIO INCLUYE INSTALACION</t>
  </si>
  <si>
    <t>KIT SOLAR STREET URBAN 60W 8400 lm, 4000k INCLUYE INSTALACION</t>
  </si>
  <si>
    <t>KIT SOLAR 120W 5000 k, 12000 lm INCLUYE INSTALACION</t>
  </si>
  <si>
    <t>SISTEMA DE PUESTA A TIERRA DE KITS SOLARES DE ILUMINACIÓN, INCLUYE INSTALACION</t>
  </si>
  <si>
    <t>TABLERO TRIF. 12 CIRCUI. ESPACIO TOTALIZ</t>
  </si>
  <si>
    <t>SALIDA PUNTO ELÉCTRICO (TOMACORRIENTE 110V)</t>
  </si>
  <si>
    <t>SALIDA TOMACORRIENTE TIPO GFCI</t>
  </si>
  <si>
    <t>SALIDA PUNTO ELECTRICO MONOFASICO-ALUMBRADO</t>
  </si>
  <si>
    <t>PORTALAMPARA-SUM E INST</t>
  </si>
  <si>
    <t>ABONO ORGANICO APLICADO</t>
  </si>
  <si>
    <t>EMPRADIZACION CON GRAMA BERMUDA</t>
  </si>
  <si>
    <t>COSTO DIRECTO DE OBRA</t>
  </si>
  <si>
    <t>TOTAL COSTO PROYECTO DE OBRA</t>
  </si>
  <si>
    <t>OTROS PERMISOS AMBIENTALES</t>
  </si>
  <si>
    <t>MITIGACION AMBIENTAL SOBRE EL SUBTOTAL DEL PROYECTO 1% CD+AIU</t>
  </si>
  <si>
    <t>DEPARTAMENTO DE CUNDINAMARCA</t>
  </si>
  <si>
    <t>ALCALDIA DE GIRARDOT</t>
  </si>
  <si>
    <t>UTILIDAD 5%</t>
  </si>
  <si>
    <t>MES 1</t>
  </si>
  <si>
    <t>MES 2</t>
  </si>
  <si>
    <t>MES 3</t>
  </si>
  <si>
    <t>MES 4</t>
  </si>
  <si>
    <t>IMPREVISTO 1%</t>
  </si>
  <si>
    <t>PROYECTO: "CONSTRUCCIÓN DE OBRAS DE PROTECCION CONTRA EROSION E INUNDACION, OBRAS DE URBANISMO, Y DOTACION DE MOBILIARIO URBANO EN EL MALECOM ECOTURISTICO EN EL MUNICIPIO DE ARAUCA, DEPARTAMENTO ARAUCA</t>
  </si>
  <si>
    <t>CARGUE Y RETIRO DE ESCOMBROS MANUALMENTE</t>
  </si>
  <si>
    <t>OJO MATERIAL DE RELLENO NOI SUBBASE</t>
  </si>
  <si>
    <t>SUB BASE GRANULAR  EXT. Y COMPACTADA</t>
  </si>
  <si>
    <t>SARDINEL PREF.CCTO 3500 PSI(A-10) 20*50*80</t>
  </si>
  <si>
    <t>SARDINEL PREF.CCTO 3500PSI-.35*.20*.80 M</t>
  </si>
  <si>
    <t>PLACA  CONCRETO 3000 PSI E=0.10 M. INCL.</t>
  </si>
  <si>
    <t>CONCRETO PARA MURO DE CONTENCION DOS CARAS  (1 VERTICAL 1 INCLINADA) 4000 PSI 28 MPA,  H&gt;= 6M, PARA PROTECCION ORILLA DE RIO, INCLUYE ANDAMIOS, BOMBA DE CONCRETO Y FORMALETA</t>
  </si>
  <si>
    <t>DESCABECE DE PILOTE D= 0,30 M</t>
  </si>
  <si>
    <t>IMPRIMACION ASFALTICA</t>
  </si>
  <si>
    <t>MEZCLA ASFALTICA EN CALIENTE SUM. Y COLO</t>
  </si>
  <si>
    <t>ANDEN EN CONCRETO ESTAMPADO 3000 PSI COLORES, E= 0.12 M INCL DILATACION</t>
  </si>
  <si>
    <t>SUMINISTRO, E INSTALACIÓN DE PANELES FOTOVOLTAICOS DE 250 WP. INCLUYE END CLAMP, MID CLAMP, RIEL DE ALUMINIO, CONECTORES MC4, AMARRES PLASTICOS 20 CM, ACCESORIOS Y MANO DE OBRA PARA SU CORRECTA INSTALACIÓN.</t>
  </si>
  <si>
    <t>SUMINISTRO, E INSTALACIÓN DE ACOMETIDA SUBTERRANEA PARA CABLEADO SOLAR 10 MM DESDE APOYOS T1, T2, T3, T4 Y T5 HASTA CUARTO ELÉCTRICO. INCLUYE CABLE SOLAR 10 MM ROJO Y NEGRO, TUBERÍA PVC CONDUIT 1", CABLE #8 AWG, ACCESORIOS Y MANO DE OBRA PARA SU CORRECTA INSTALACIÓN</t>
  </si>
  <si>
    <t>SUMINISTRO, E INSTALACIÓN DE ACOMETIDA SUBTERRANEA PARA CABLEADO SOLAR 10 MM DESDE APOYOS T6, T7, T8, T9 Y T10 HASTA CUARTO ELÉCTRICO. INCLUYE CABLE SOLAR 10 MM ROJO Y NEGRO, TUBERÍA PVC CONDUIT, CABLE #8 AWG, ACCESORIOS Y MANO DE OBRA PARA SU CORRECTA INSTALACIÓN</t>
  </si>
  <si>
    <t>SUMINISTRO, E INSTALACIÓN DE ACOMETIDA SUBTERRANEA PARA CABLEADO SOLAR 10 MM DESDE APOYOS T11, T12, T13, T14 Y T15 HASTA CUARTO ELÉCTRICO. INCLUYE CABLE SOLAR 10 MM ROJO Y NEGRO, TUBERÍA PVC CONDUIT, CABLE #8 AWG, ACCESORIOS Y MANO DE OBRA PARA SU CORRECTA INSTALACIÓN</t>
  </si>
  <si>
    <t>SUMINISTRO, E INSTALACIÓN DE ACOMETIDA SUBTERRANEA PARA CABLEADO SOLAR 10 MM DESDE APOYOS T16, T17, T18, T19 Y T20 HASTA CUARTO ELÉCTRICO. INCLUYE CABLE SOLAR 10 MM ROJO Y NEGRO, TUBERÍA PVC CONDUIT, CABLE #8 AWG, ACCESORIOS Y MANO DE OBRA PARA SU CORRECTA INSTALACIÓN</t>
  </si>
  <si>
    <t>SUMINISTRO, E INSTALACIÓN DE ACOMETIDA SUBTERRANEA PARA CABLEADO SOLAR 10 MM DESDE APOYOS T21, T22, T23, T24 Y T25 HASTA CUARTO ELÉCTRICO. INCLUYE CABLE SOLAR 10 MM ROJO Y NEGRO, TUBERÍA PVC CONDUIT, CABLE #8 AWG, ACCESORIOS Y MANO DE OBRA PARA SU CORRECTA INSTALACIÓN</t>
  </si>
  <si>
    <t>SUMINISTRO, E INSTALACIÓN DE TABLERO DE PROTECCIONES DC. INCLUYE BREAKER DC PANELES, BREAKER DC BATERÍAS, BARRAJES, AISLADORES, GABINETE, ACCESORIOS Y MANO DE OBRA PARA SU CORRECTA INSTALACIÓN</t>
  </si>
  <si>
    <t>SUMINISTRO, E INSTALACIÓN DE INVERSOR HIBRIDO OFF-GRID. INCLUYE TUBERÍA EMT, CABLEADO, ACCESORIOS Y MANO DE OBRA PARA SU CORRECTA INSTALACIÓN</t>
  </si>
  <si>
    <t>SUMINISTRO, E INSTALACIÓN DE BATERÍAS 12 V, 200 AH, INCLUYE CABLE CAROLPRENE, ACCESORIOS Y MANO DE OBRA PARA SU CORRECTA INSTALACIÓN</t>
  </si>
  <si>
    <t>SUMINISTRO, E INSTALACIÓN DE TABLERO DE PROTECCIONES AC. INCLUYE PROTECCIÓN TERMOMAGNÉTICA DE INVERSOR, PROTECCIÓN TERMOMAGNÉTICA DE TRANSFORMADOR, BARRAJES, AISLADORES, GABINETE, ACCESORIOS Y MANO DE OBRA PARA SU CORRECTA INSTALACIÓN</t>
  </si>
  <si>
    <t>SUMINISTRO E INSTALACIÓN DE POSTE METÁLICO DE 8 METROS CILÍNDRICO, TUBO ESTRUCTURAL DIÁMETRO DE 4", BRAZO SENCILLO DE 1M AVANCE A LOS 8 METROS, UNIDO POR MEDIO DE BRIDAS A LOS 6 METROS, BASE CUADRADA DE 345 X 345 EN 3/8", PERNOS DE ANCLAJE DE 5/8" X 850. GALVANIZADO EN CALIENTE.</t>
  </si>
  <si>
    <t>SUMINISTRO E INSTALACIÓN DE POSTE METÁLICO DE 6 METROS CILÍNDRICO, TUBO ESTRUCTURAL DIÁMETRO DE 4", BRAZO DOBLE DE 1M AVANCE A LOS 6 METROS, UNIDO POR MEDIO DE BRIDAS A LOS 6 METROS, BASE CUADRADA DE 345 X 345 EN 3/8", PERNOS DE ANCLAJE DE 5/8" X 850. GALVANIZADO EN CALIENTE.</t>
  </si>
  <si>
    <t>SUMINISTRO, E INSTALACIÓN DE LUMINARIAS STREET URBAN 60 W, 8400 LM, 4000K. INCLUYE ACCESORIOS Y MANO DE OBRA PARA SU CORRECTA INSTALACIÓN</t>
  </si>
  <si>
    <t>SUMINISTRO, E INSTALACIÓN DE LUMINARIAS 120 W, 5000 K, 12000 LM. INCLUYE ACCESORIOS Y MANO DE OBRA PARA SU CORRECTA INSTALACIÓN</t>
  </si>
  <si>
    <t>SUMINISTRO, E INSTALACIÓN DE FOTOCELDAS. INCLUYE ACCESORIOS Y MANO DE OBRA PARA SU CORRECTA INSTALACIÓN</t>
  </si>
  <si>
    <t>SUMINISTRO, E INSTALACIÓN DE ESTRUCTURA DE SOPORTE PARA JUEGO DE 8 DE PANELES</t>
  </si>
  <si>
    <t>SUMINISTRO, E INSTALACIÓN DE LUMINARIAS 9W 3000K 450 LM. INCLUYE ACCESORIOS Y MANO DE OBRA PARA SU CORRECTA INSTALACIÓN</t>
  </si>
  <si>
    <t>SUMINISTRO, E INSTALACIÓN DE REFLECTOR 50W RGB 60º. INCLUYE ACCESORIOS Y MANO DE OBRA PARA SU CORRECTA INSTALACIÓN</t>
  </si>
  <si>
    <t>SUMINISTRO, E INSTALACIÓN DE TUBERÍA PVC CONDUIT 1" TIPO PESADO. INCLUYE ACCESORIOS, EXCAVACION Y MANO DE OBRA PARA SU CORRECTA INSTALACIÓN</t>
  </si>
  <si>
    <t>SUMINISTRO, E INSTALACIÓN DE ACOMETIDA SUBTERRANEA PARA ILUMINAIÓN EN CABLE AWG 3#8F+1#8N+1#8T. INCLUYE ACCESORIOS Y MANO DE OBRA PARA SU CORRECTA INSTALACIÓN</t>
  </si>
  <si>
    <t>SUMINISTRO, E INSTALACIÓN DE TUBERÍA PVC CONDUIT 3" TIPO PESADO. INCLUYE ACCESORIOS EXCAVACION Y MANO DE OBRA PARA SU CORRECTA INSTALACIÓN</t>
  </si>
  <si>
    <t>SUMINISTRO, E INSTALACIÓN DE ACOMETIDA SUBTERRANEA PARA ILUMINACIÓN EN CABLE S8000 3#2/0F+1#2/0N+1#2T. INCLUYE ACCESORIOS Y MANO DE OBRA PARA SU CORRECTA INSTALACIÓN</t>
  </si>
  <si>
    <t>SUMINISTRO, E INSTALACIÓN DE TUBERÍA PVC CONDUIT 2X3" TIPO PESADO. INCLUYE ACCESORIOS, EXCVAVACION  Y MANO DE OBRA PARA SU CORRECTA INSTALACIÓN</t>
  </si>
  <si>
    <t>SUMINISTRO, E INSTALACIÓN DE ACOMETIDA SUBTERRANEA PARA ILUMINAIÓN EN CABLE S8000 2(3#4/0F+1#4/0N+1#2T). INCLUYE ACCESORIOS Y MANO DE OBRA PARA SU CORRECTA INSTALACIÓN</t>
  </si>
  <si>
    <t>SUMINISTRO E INSTALACION DE CABLE ENCAUCHETADO 3#12 PARA CONEXIÓN DESDE CAJA DE INSPECCION HASTA LAS LUMINARIAS.</t>
  </si>
  <si>
    <t>SUMINISTRO E INSTALACIÓN DE EMPALME TIPO GEL 2-2/0 A 14-6. INCLUYE ACCESORIOS Y MANO DE OBRA PARA SU CORRECTA INSTALACIÓN</t>
  </si>
  <si>
    <t>SUMINISTRO, E INSTALACIÓN DE EQUIPOS. INCLUYE 18 PANELES SOLARES DE 240 WP, INVERSOR DE 5 KW, BATERÍAS, CABLEADO, PROTECCIONES, TABLEROS, ESTRUCTURA EN ALUMINIO ACCESORIOS Y MANO DE OBRA PARA SU CORRECTA INSTALACIÓN.</t>
  </si>
  <si>
    <t>SUMINISTRO, E INSTALACIÓN DE KIT SOLAR STREET URBAN 60W 8400 LM, 4000K</t>
  </si>
  <si>
    <t>SUMINISTRO, E INSTALACIÓN DE KIT SOLAR 120W 5000 K, 12000 LM</t>
  </si>
  <si>
    <t>SISTEMA DE PUESTA A TIERRA DE KITS SOLARES DE ILUMINACIÓN</t>
  </si>
  <si>
    <t>CERTIFICACION RETIE Y RETILAP</t>
  </si>
  <si>
    <t>TRANSPORTE DE MATERIALES</t>
  </si>
  <si>
    <t>M3/KM</t>
  </si>
  <si>
    <t>ADMINISTRACION 29%</t>
  </si>
  <si>
    <t>AJUSTE A LOS ESTUDIOS Y DISEÑOS</t>
  </si>
  <si>
    <t>SECRETARIO DE OBRAS PUBLICAS</t>
  </si>
  <si>
    <t>PROYECTO: "CONSTRUCCIÓN DE OBRAS DE PROTECCION CONTRA EROSION E INUNDACION, RECUPERACION DE ESPACIO PUBLICO MEDIANTE OBRAS DE URBANISMO, Y DOTACION DE MOBILIARIO URBANO EN EL MALECOM ECOTURISTICO EN EL MUNICIPIO DE ARAUCA, DEPARTAMENTO ARAUCA"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</si>
  <si>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</si>
  <si>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</si>
  <si>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</si>
  <si>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</si>
  <si>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</si>
  <si>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</si>
  <si>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</si>
  <si>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</si>
  <si>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</si>
  <si>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</si>
  <si>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MÓDULO VENTAS</t>
  </si>
  <si>
    <t>SUMINISTRO, TRANSPORTE E INSTALACIÓN DE PANELES FOTOVOLTAICOS DE 250 WP. INCLUYE END CLAMP, MID CLAMP, RIEL DE ALUMINIO, CONECTORES MC4, AMARRES PLASTICOS 20 CM, ACCESORIOS Y MANO DE OBRA PARA SU CORRECTA INSTALACIÓN.</t>
  </si>
  <si>
    <t>SUMINISTRO, TRANSPORTE E INSTALACIÓN DE ACOMETIDA SUBTERRANEA PARA CABLEADO SOLAR 10 MM DESDE APOYOS T1, T2, T3, T4 Y T5 HASTA CUARTO ELÉCTRICO. INCLUYE CABLE SOLAR 10 MM ROJO Y NEGRO, TUBERÍA PVC CONDUIT 1", CABLE #8 AWG, ACCESORIOS Y MANO DE OBRA PARA SU CORRECTA INSTALACIÓN</t>
  </si>
  <si>
    <t>SUMINISTRO, TRANSPORTE E INSTALACIÓN DE ACOMETIDA SUBTERRANEA PARA CABLEADO SOLAR 10 MM DESDE APOYOS T6, T7, T8, T9 Y T10 HASTA CUARTO ELÉCTRICO. INCLUYE CABLE SOLAR 10 MM ROJO Y NEGRO, TUBERÍA PVC CONDUIT, CABLE #8 AWG, ACCESORIOS Y MANO DE OBRA PARA SU CORRECTA INSTALACIÓN</t>
  </si>
  <si>
    <t>SUMINISTRO, TRANSPORTE E INSTALACIÓN DE ACOMETIDA SUBTERRANEA PARA CABLEADO SOLAR 10 MM DESDE APOYOS T11, T12, T13, T14 Y T15 HASTA CUARTO ELÉCTRICO. INCLUYE CABLE SOLAR 10 MM ROJO Y NEGRO, TUBERÍA PVC CONDUIT, CABLE #8 AWG, ACCESORIOS Y MANO DE OBRA PARA SU CORRECTA INSTALACIÓN</t>
  </si>
  <si>
    <t>SUMINISTRO, TRANSPORTE E INSTALACIÓN DE ACOMETIDA SUBTERRANEA PARA CABLEADO SOLAR 10 MM DESDE APOYOS T16, T17, T18, T19 Y T20 HASTA CUARTO ELÉCTRICO. INCLUYE CABLE SOLAR 10 MM ROJO Y NEGRO, TUBERÍA PVC CONDUIT, CABLE #8 AWG, ACCESORIOS Y MANO DE OBRA PARA SU CORRECTA INSTALACIÓN</t>
  </si>
  <si>
    <t>SUMINISTRO, TRANSPORTE E INSTALACIÓN DE ACOMETIDA SUBTERRANEA PARA CABLEADO SOLAR 10 MM DESDE APOYOS T21, T22, T23, T24 Y T25 HASTA CUARTO ELÉCTRICO. INCLUYE CABLE SOLAR 10 MM ROJO Y NEGRO, TUBERÍA PVC CONDUIT, CABLE #8 AWG, ACCESORIOS Y MANO DE OBRA PARA SU CORRECTA INSTALACIÓN</t>
  </si>
  <si>
    <t>SUMINISTRO, TRANSPORTE E INSTALACIÓN DE TABLERO DE PROTECCIONES DC. INCLUYE BREAKER DC PANELES, BREAKER DC BATERÍAS, BARRAJES, AISLADORES, GABINETE, ACCESORIOS Y MANO DE OBRA PARA SU CORRECTA INSTALACIÓN</t>
  </si>
  <si>
    <t>SUMINISTRO, TRANSPORTE E INSTALACIÓN DE INVERSOR HIBRIDO OFF-GRID. INCLUYE TUBERÍA EMT, CABLEADO, ACCESORIOS Y MANO DE OBRA PARA SU CORRECTA INSTALACIÓN</t>
  </si>
  <si>
    <t>SUMINISTRO, TRANSPORTE E INSTALACIÓN DE BATERÍAS 12 V, 200 AH, INCLUYE CABLE CAROLPRENE, ACCESORIOS Y MANO DE OBRA PARA SU CORRECTA INSTALACIÓN</t>
  </si>
  <si>
    <t>SUMINISTRO, TRANSPORTE E INSTALACIÓN DE TABLERO DE PROTECCIONES AC. INCLUYE PROTECCIÓN TERMOMAGNÉTICA DE INVERSOR, PROTECCIÓN TERMOMAGNÉTICA DE TRANSFORMADOR, BARRAJES, AISLADORES, GABINETE, ACCESORIOS Y MANO DE OBRA PARA SU CORRECTA INSTALACIÓN</t>
  </si>
  <si>
    <t>SUMINISTRO, TRANSPORTE E INSTALACIÓN DE LUMINARIAS STREET URBAN 60 W, 8400 LM, 4000K. INCLUYE ACCESORIOS Y MANO DE OBRA PARA SU CORRECTA INSTALACIÓN</t>
  </si>
  <si>
    <t>SUMINISTRO, TRANSPORTE E INSTALACIÓN DE LUMINARIAS 120 W, 5000 K, 12000 LM. INCLUYE ACCESORIOS Y MANO DE OBRA PARA SU CORRECTA INSTALACIÓN</t>
  </si>
  <si>
    <t>SUMINISTRO, TRANSPORTE E INSTALACIÓN DE FOTOCELDAS. INCLUYE ACCESORIOS Y MANO DE OBRA PARA SU CORRECTA INSTALACIÓN</t>
  </si>
  <si>
    <t>SUMINISTRO, TRANSPORTE E INSTALACIÓN DE ESTRUCTURA DE SOPORTE PARA JUEGO DE 8 DE PANELES</t>
  </si>
  <si>
    <t>SUMINISTRO, TRANSPORTE E INSTALACIÓN DE LUMINARIAS 9W 3000K 450 LM. INCLUYE ACCESORIOS Y MANO DE OBRA PARA SU CORRECTA INSTALACIÓN</t>
  </si>
  <si>
    <t>SUMINISTRO, TRANSPORTE E INSTALACIÓN DE REFLECTOR 50W RGB 60º. INCLUYE ACCESORIOS Y MANO DE OBRA PARA SU CORRECTA INSTALACIÓN</t>
  </si>
  <si>
    <t>SUMINISTRO, TRANSPORTE E INSTALACIÓN DE ACOMETIDA SUBTERRANEA PARA ILUMINAIÓN EN CABLE AWG 3#8F+1#8N+1#8T. INCLUYE ACCESORIOS Y MANO DE OBRA PARA SU CORRECTA INSTALACIÓN</t>
  </si>
  <si>
    <t>SUMINISTRO, TRANSPORTE E INSTALACIÓN DE TUBERÍA PVC CONDUIT 3" TIPO PESADO. INCLUYE ACCESORIOS EXCAVACION Y MANO DE OBRA PARA SU CORRECTA INSTALACIÓN</t>
  </si>
  <si>
    <t>SUMINISTRO, TRANSPORTE E INSTALACIÓN DE ACOMETIDA SUBTERRANEA PARA ILUMINACIÓN EN CABLE S8000 3#2/0F+1#2/0N+1#2T. INCLUYE ACCESORIOS Y MANO DE OBRA PARA SU CORRECTA INSTALACIÓN</t>
  </si>
  <si>
    <t>SUMINISTRO, TRANSPORTE E INSTALACIÓN DE TUBERÍA PVC CONDUIT 2X3" TIPO PESADO. INCLUYE ACCESORIOS, EXCVAVACION  Y MANO DE OBRA PARA SU CORRECTA INSTALACIÓN</t>
  </si>
  <si>
    <t>SUMINISTRO, TRANSPORTE E INSTALACIÓN DE ACOMETIDA SUBTERRANEA PARA ILUMINAIÓN EN CABLE S8000 2(3#4/0F+1#4/0N+1#2T). INCLUYE ACCESORIOS Y MANO DE OBRA PARA SU CORRECTA INSTALACIÓN</t>
  </si>
  <si>
    <t>SUMINISTRO, TRANSPORTE E INSTALACIÓN DE EQUIPOS. INCLUYE 18 PANELES SOLARES DE 240 WP, INVERSOR DE 5 KW, BATERÍAS, CABLEADO, PROTECCIONES, TABLEROS, ESTRUCTURA EN ALUMINIO ACCESORIOS Y MANO DE OBRA PARA SU CORRECTA INSTALACIÓN.</t>
  </si>
  <si>
    <t>SUMINISTRO, TRANSPORTE E INSTALACIÓN DE KIT SOLAR STREET URBAN 60W 8400 LM, 4000K</t>
  </si>
  <si>
    <t>SUMINISTRO, TRANSPORTE E INSTALACIÓN DE KIT SOLAR 120W 5000 K, 12000 LM</t>
  </si>
  <si>
    <t xml:space="preserve">LICENCIA DE CONSTRUCCION 2% CD </t>
  </si>
  <si>
    <t>ICCU</t>
  </si>
  <si>
    <t>PRELIMINARES</t>
  </si>
  <si>
    <t>PAÑETE LISO MUROS 1:5, E=1.5 CM</t>
  </si>
  <si>
    <t>PAÑETES, REVOQUES Y REPELLOS</t>
  </si>
  <si>
    <t>PUERTA EN LÁMINA CAL 18 INC. ANTICORROSIVO</t>
  </si>
  <si>
    <t>CONEXIÓN TANQUE ELEVADO PVC</t>
  </si>
  <si>
    <t>RED SUMINISTRO PVC 1/2"</t>
  </si>
  <si>
    <t>PISOS BASES</t>
  </si>
  <si>
    <t>PISOS,ACABADOS,ENCHAPES Y ACCESORIOS</t>
  </si>
  <si>
    <t>BALDOSA CERÁMICA PISO-PARED 20X20 CALIDAD PRIMERA</t>
  </si>
  <si>
    <t>APARATOS SANITARIOS</t>
  </si>
  <si>
    <t>SUMINISTRO E INSTALACIÓN SANITARIO TANQUE (INCLUYE GRIFERÍA)</t>
  </si>
  <si>
    <t>ESMALTE SOBRE LÁMINA LLENA</t>
  </si>
  <si>
    <t>ESMALTE SOBRE MARCOS LÁMINA</t>
  </si>
  <si>
    <t>APU</t>
  </si>
  <si>
    <t xml:space="preserve">INSTALACIONES HIDROSANITARIAS </t>
  </si>
  <si>
    <t>ALISTADO PISOS 1:3, E=0.04</t>
  </si>
  <si>
    <t>CARPINTERIA METALICA</t>
  </si>
  <si>
    <t>MARCO PARA PUERTA EN LÁMINA CAL 18 -0.8</t>
  </si>
  <si>
    <t>VINILO SOBRE PAÑETE 2 MANOS</t>
  </si>
  <si>
    <t>PUNTO HIDRÁULICO PVC-P/PARAL 1/2"</t>
  </si>
  <si>
    <t>MURO EN BLOQUE Nº 5 E=0.12 M</t>
  </si>
  <si>
    <t>MAMPOSTERIA</t>
  </si>
  <si>
    <t>CUBIERTA</t>
  </si>
  <si>
    <t>PINTURA</t>
  </si>
  <si>
    <t>CAPITULO 2,0</t>
  </si>
  <si>
    <t>CAPITULO 1,0</t>
  </si>
  <si>
    <t>CAPITULO 3,0</t>
  </si>
  <si>
    <t>CAPITULO 4,0</t>
  </si>
  <si>
    <t>CAPITULO 5,0</t>
  </si>
  <si>
    <t>CAPITULO 6,0</t>
  </si>
  <si>
    <t>CAPITULO 7,0</t>
  </si>
  <si>
    <t>CAPITULO 10,0</t>
  </si>
  <si>
    <t>SECRETARIA DE EDUCACION MUNICIPAL</t>
  </si>
  <si>
    <r>
      <t>m</t>
    </r>
    <r>
      <rPr>
        <sz val="16"/>
        <rFont val="Calibri"/>
        <family val="2"/>
      </rPr>
      <t>²</t>
    </r>
  </si>
  <si>
    <t>ml</t>
  </si>
  <si>
    <t>und</t>
  </si>
  <si>
    <r>
      <rPr>
        <sz val="14"/>
        <rFont val="Arial"/>
        <family val="2"/>
      </rPr>
      <t>m</t>
    </r>
    <r>
      <rPr>
        <sz val="16"/>
        <rFont val="Calibri"/>
        <family val="2"/>
      </rPr>
      <t>²</t>
    </r>
  </si>
  <si>
    <r>
      <rPr>
        <sz val="14"/>
        <rFont val="Arial"/>
        <family val="2"/>
      </rPr>
      <t>m</t>
    </r>
    <r>
      <rPr>
        <sz val="16"/>
        <rFont val="Calibri"/>
        <family val="2"/>
      </rPr>
      <t>³</t>
    </r>
  </si>
  <si>
    <t xml:space="preserve">REJILLA METÁLICA TRADICIONAL 3X2 SOSCO </t>
  </si>
  <si>
    <t>SALIDA SANITARIA PVC-S/PARAL 2"</t>
  </si>
  <si>
    <t>RETIRO DE SOBRANTES A UNA DISTANCIA DE 5 KM (INCLUYE CARGUE Y BOTADERO AUTORIZADO)</t>
  </si>
  <si>
    <t>LLAVE MANGUERA</t>
  </si>
  <si>
    <t>CAPITULO</t>
  </si>
  <si>
    <t>ESTRUCTURAS EN CONCRETO</t>
  </si>
  <si>
    <t>VIGA DE AMARRE EN CONCRETO 3500 PSI</t>
  </si>
  <si>
    <t>ZAPATAS EN CONCRETO 3500 PSI</t>
  </si>
  <si>
    <t xml:space="preserve">MEMORIA DE CANTIDADES DE OBRA </t>
  </si>
  <si>
    <t>OBJETO</t>
  </si>
  <si>
    <t>FECHA</t>
  </si>
  <si>
    <t>LOCALIZACIÓN</t>
  </si>
  <si>
    <t>DIMENSIONES</t>
  </si>
  <si>
    <t>TOTAL</t>
  </si>
  <si>
    <t>ESQUEMA Y/O REGISTRO FOTOGRAFICO</t>
  </si>
  <si>
    <t>long</t>
  </si>
  <si>
    <t>alto</t>
  </si>
  <si>
    <t>ancho</t>
  </si>
  <si>
    <t>ACUMULADO</t>
  </si>
  <si>
    <t xml:space="preserve"> </t>
  </si>
  <si>
    <t>TOTAL ACUMULADO</t>
  </si>
  <si>
    <t>TOTAL ANTERIOR</t>
  </si>
  <si>
    <t>Elaboró</t>
  </si>
  <si>
    <t>Aprobó</t>
  </si>
  <si>
    <t>EL CONTRATISTA:</t>
  </si>
  <si>
    <t>LA INTERVENTORIA</t>
  </si>
  <si>
    <t>SEPTIEMBRE DE 2025</t>
  </si>
  <si>
    <t>SOPORTE DEL MEMORIA DE CALCULO</t>
  </si>
  <si>
    <t>m3</t>
  </si>
  <si>
    <t>DEMOLICION DE PLACA PISO</t>
  </si>
  <si>
    <t>FACTOR EXPANSION</t>
  </si>
  <si>
    <t>EXCAVACIONES</t>
  </si>
  <si>
    <t>CIMIENTOS</t>
  </si>
  <si>
    <t>COLUMNAS 3500 PSI</t>
  </si>
  <si>
    <t>ACERO FIGURADO 37000 PSI</t>
  </si>
  <si>
    <t>ACERO FIGURADO 60000 PSI</t>
  </si>
  <si>
    <t>VIGA AÉREA 3500 PSI</t>
  </si>
  <si>
    <t>ZAPATAS</t>
  </si>
  <si>
    <t>TOTAL ML DE VIGA AMARRE</t>
  </si>
  <si>
    <t>TOTAL ML COLUMNAS</t>
  </si>
  <si>
    <t>TOTAL ML VIGA AEREA</t>
  </si>
  <si>
    <t>LONG</t>
  </si>
  <si>
    <t xml:space="preserve">FACTOR CONVERSION </t>
  </si>
  <si>
    <t>largo</t>
  </si>
  <si>
    <t>log columnas</t>
  </si>
  <si>
    <t>varillas</t>
  </si>
  <si>
    <t>LONG FLEJE</t>
  </si>
  <si>
    <t>LONG TOTAL FLEJE</t>
  </si>
  <si>
    <t>MAMPOSTERÍA</t>
  </si>
  <si>
    <t>FACHADA FRONTAL</t>
  </si>
  <si>
    <t>FACHADA LATERAL IZQUIERDA</t>
  </si>
  <si>
    <t>FACHADA POSTERIOR</t>
  </si>
  <si>
    <t>ALTO</t>
  </si>
  <si>
    <t xml:space="preserve"> AREA</t>
  </si>
  <si>
    <t>AREA TOTAL</t>
  </si>
  <si>
    <t>CUBIERTAS</t>
  </si>
  <si>
    <t>TEJA EN LÁMINA GALVANIZADA CAL 26 PINTADA</t>
  </si>
  <si>
    <t>m2</t>
  </si>
  <si>
    <t xml:space="preserve">ESTRUCTURA PARA CUBIERTA EN LÁMINA GALVANIZADA </t>
  </si>
  <si>
    <t>SUMINISTRO E INSTALACIÓN LAVAMANOS COLGAR (INCLUYE GRIFERÍA)</t>
  </si>
  <si>
    <t>LONG TOTAL</t>
  </si>
  <si>
    <t>DUCHA</t>
  </si>
  <si>
    <t>LAVAMANOS</t>
  </si>
  <si>
    <t>SANITARIO</t>
  </si>
  <si>
    <t>PUNTOS</t>
  </si>
  <si>
    <t>ORINAL</t>
  </si>
  <si>
    <t>TOTAL PUNTOS</t>
  </si>
  <si>
    <t>SALIDA SANITARIA PVC-S/PARAL 4"</t>
  </si>
  <si>
    <t>unidades</t>
  </si>
  <si>
    <t>menos area ventanas y puertas</t>
  </si>
  <si>
    <t>puertas</t>
  </si>
  <si>
    <t>CANTIDAD caras</t>
  </si>
  <si>
    <t>ventanas</t>
  </si>
  <si>
    <t>REFUERZO MALLA ELECTROSOLDADA</t>
  </si>
  <si>
    <t>area</t>
  </si>
  <si>
    <t>FACTOR CONVERSION malla 0,15x0,15</t>
  </si>
  <si>
    <t>VENTANA LÁMINA CALIBRE 18 INC. ANTICORROSIVO</t>
  </si>
  <si>
    <t>RED SANITARIA PVC-S 2"</t>
  </si>
  <si>
    <t>RED SANITARIA PVC-S 4"</t>
  </si>
  <si>
    <t>ml,</t>
  </si>
  <si>
    <t>longitud</t>
  </si>
  <si>
    <t>un</t>
  </si>
  <si>
    <t>PLACA BASE CONCRETO 0.10 2500 PSI</t>
  </si>
  <si>
    <t>INSTALACIONES ELÉCTRICAS</t>
  </si>
  <si>
    <t>ACOMETIDA AÉREA 10 M. PVC</t>
  </si>
  <si>
    <t>SALIDA LÁMPARA TOMA EMT COMPLETA</t>
  </si>
  <si>
    <t>TUBERÍA PVC CONDUIT 1/2"</t>
  </si>
  <si>
    <t>CAPITULO 11,0</t>
  </si>
  <si>
    <t>CAPITULO 12,0</t>
  </si>
  <si>
    <t>FECHADA LATERAL DERECHA</t>
  </si>
  <si>
    <t>Zapatas de 0,70x0,70</t>
  </si>
  <si>
    <t>area piso baños niñas</t>
  </si>
  <si>
    <t>peso de malla por m2</t>
  </si>
  <si>
    <t>cuchilla</t>
  </si>
  <si>
    <t>fachada lateral izquierda</t>
  </si>
  <si>
    <t>fachada lateral izquierda interior</t>
  </si>
  <si>
    <t>fachada frontal exterior</t>
  </si>
  <si>
    <t>fachada lateral derecha exterior</t>
  </si>
  <si>
    <t>fachada frontal interior</t>
  </si>
  <si>
    <t>fachada posterior interior</t>
  </si>
  <si>
    <t>meson</t>
  </si>
  <si>
    <t>cubierta baños niñas</t>
  </si>
  <si>
    <t>baños niñas y discapacidad</t>
  </si>
  <si>
    <t xml:space="preserve">baños niñas </t>
  </si>
  <si>
    <t>baños discapacitados</t>
  </si>
  <si>
    <t>unidad</t>
  </si>
  <si>
    <t>RED SANITARIA PVC-S/PARAL 4"</t>
  </si>
  <si>
    <t>RED SANITARIA PVC-S/PARAL 2"</t>
  </si>
  <si>
    <t xml:space="preserve">baños niñas y discapacitados </t>
  </si>
  <si>
    <t>CAJA DE INSPECCION DE 0,60X0,60</t>
  </si>
  <si>
    <t>baño niñas</t>
  </si>
  <si>
    <t>SUMINISTRO E INSTALACIÓN LAVAMANOS DE EMPOTRAR(INCLUYE GRIFERÍA)</t>
  </si>
  <si>
    <t>UNIDADES</t>
  </si>
  <si>
    <t>puertas baños niñas</t>
  </si>
  <si>
    <t>pared perimetral</t>
  </si>
  <si>
    <t>|</t>
  </si>
  <si>
    <t>DESAGÜES E INSTALACIONES SUBTERRÁNEAS</t>
  </si>
  <si>
    <t>CAJA DE INSPECCIÓN DE 80X80</t>
  </si>
  <si>
    <t>PINTURA EPÓXICA (LINEAL)</t>
  </si>
  <si>
    <t>PRESUPUESTO CONSTRUCCION DE BATERIA DE BAÑOS INSTITUCIÓN EDUCATIVA LUIS A. DUQUE PEÑA SEDE PRINCIPAL BARZALOZA</t>
  </si>
  <si>
    <t xml:space="preserve">TOTAL COSTO DIRECTO </t>
  </si>
  <si>
    <t>TOTAL COSTOS INDIRECTOS</t>
  </si>
  <si>
    <t>COSTO TOTAL DEL PROYECTO</t>
  </si>
  <si>
    <t>CERÁMICA PISO TRÁFICO 5, CALIDAD PRIMERA</t>
  </si>
  <si>
    <t>EXPLANACIÓN Y EXCAVACIONES</t>
  </si>
  <si>
    <t>210.1.1</t>
  </si>
  <si>
    <t>viga</t>
  </si>
  <si>
    <t>CAPITULO 14,0</t>
  </si>
  <si>
    <t>CAPITULO 17,0</t>
  </si>
  <si>
    <t>CAPITULO 18,0</t>
  </si>
  <si>
    <t>redes sanitarias 2"</t>
  </si>
  <si>
    <t>redes sanitarias 4"</t>
  </si>
  <si>
    <t>CANT, M3</t>
  </si>
  <si>
    <t>RESIDUOS DE OBRA</t>
  </si>
  <si>
    <t>long total</t>
  </si>
  <si>
    <t>long parcial</t>
  </si>
  <si>
    <t>longitud total de viga</t>
  </si>
  <si>
    <t>viga de amarre</t>
  </si>
  <si>
    <t>viga aerea</t>
  </si>
  <si>
    <t>numero de flejes</t>
  </si>
  <si>
    <t>columnas</t>
  </si>
  <si>
    <t>fachada frontal</t>
  </si>
  <si>
    <t>fachada lateral derecha</t>
  </si>
  <si>
    <t>fachada posterior</t>
  </si>
  <si>
    <t xml:space="preserve">baños niñas  </t>
  </si>
  <si>
    <t>menos area puerta</t>
  </si>
  <si>
    <t>fachada lateral izquierda exterior</t>
  </si>
  <si>
    <t>area total de pañete menos enchape muros y menos fachada posterior</t>
  </si>
  <si>
    <t>anden de entrada</t>
  </si>
  <si>
    <t>acometida aerea 10m</t>
  </si>
  <si>
    <t>ADMINISTRACION 10%</t>
  </si>
  <si>
    <t>UTILIDAD 7%</t>
  </si>
  <si>
    <t>PINTURA EPOXICA</t>
  </si>
  <si>
    <t>EXCAVACION Y EXPLANEACIONES</t>
  </si>
  <si>
    <t>NORM INV</t>
  </si>
  <si>
    <t>PAÑETE LISO MUROS 1:4, E=1.5 CM</t>
  </si>
  <si>
    <t>ESTRUCTURA PARA CUBIERTA</t>
  </si>
  <si>
    <t>ACABADO EN GRANITO (INCLUYE DILATACIÓN EN BRONCE Y PULIDA)</t>
  </si>
  <si>
    <t>PINTURA GENERAL MUROS</t>
  </si>
  <si>
    <t>CONSTRUCCIÓN BATERIA DE BAÑOS PARA PREESCOLAR</t>
  </si>
  <si>
    <t>TOTAL CONSTRUCCIÓN BATERIA DE BAÑOS PARA PREESCOLAR</t>
  </si>
  <si>
    <t>PROYECTO: CONSTRUCCIÓN Y MEJORAMIENTO BATERÍAS DE BAÑOS PARA PREESCOLAR Y BÁSICA PRIMARIA DE LA INSTITUCIÓN EDUCATIVA RURAL LUIS ANTONIO DUQUE PEÑA GIRARDOT – CUNDINAMARCA</t>
  </si>
  <si>
    <t>MEJORAMIENTO BATERIA DE BAÑOS BASICA PRIMARIA</t>
  </si>
  <si>
    <t>TOTAL MEJORAMIENTO BATERIA DE BAÑOS BASICA PRIMARIA</t>
  </si>
  <si>
    <t>ANEXO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</si>
</sst>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(&quot;$&quot;\ * #,##0.00_);_(&quot;$&quot;\ * \(#,##0.00\);_(&quot;$&quot;\ * &quot;-&quot;??_);_(@_)"/>
    <numFmt numFmtId="171" formatCode="0.0%"/>
    <numFmt numFmtId="172" formatCode="#,"/>
    <numFmt numFmtId="173" formatCode="_ [$€-2]\ * #,##0.00_ ;_ [$€-2]\ * \-#,##0.00_ ;_ [$€-2]\ * &quot;-&quot;??_ "/>
    <numFmt numFmtId="174" formatCode="\$#,#00"/>
    <numFmt numFmtId="175" formatCode="_ * #,##0.00_ ;_ * \-#,##0.00_ ;_ * &quot;-&quot;??_ ;_ @_ "/>
    <numFmt numFmtId="176" formatCode="_ &quot;$&quot;\ * #,##0.00_ ;_ &quot;$&quot;\ * \-#,##0.00_ ;_ &quot;$&quot;\ * &quot;-&quot;??_ ;_ @_ "/>
    <numFmt numFmtId="177" formatCode="_ * #,##0.000_ ;_ * \-#,##0.000_ ;_ * &quot;-&quot;??_ ;_ @_ "/>
    <numFmt numFmtId="178" formatCode="_ * #,##0.0000_ ;_ * \-#,##0.0000_ ;_ * &quot;-&quot;??_ ;_ @_ "/>
    <numFmt numFmtId="179" formatCode="[$$-240A]\ #,##0.0"/>
    <numFmt numFmtId="180" formatCode="&quot;$&quot;#,##0.00"/>
    <numFmt numFmtId="181" formatCode="_-&quot;$&quot;* #,##0.00_-;\-&quot;$&quot;* #,##0.00_-;_-&quot;$&quot;* &quot;-&quot;_-;_-@_-"/>
    <numFmt numFmtId="182" formatCode="0.00000000%"/>
    <numFmt numFmtId="183" formatCode="_-&quot;$&quot;\ * #,##0_-;\-&quot;$&quot;\ * #,##0_-;_-&quot;$&quot;\ * &quot;-&quot;??_-;_-@_-"/>
    <numFmt numFmtId="184" formatCode="_-&quot;$&quot;* #,##0_-;\-&quot;$&quot;* #,##0_-;_-&quot;$&quot;* &quot;-&quot;??_-;_-@_-"/>
    <numFmt numFmtId="185" formatCode="0.0"/>
    <numFmt numFmtId="186" formatCode="&quot;$&quot;\ #,##0"/>
    <numFmt numFmtId="187" formatCode="_([$€]* #,##0.00_);_([$€]* \(#,##0.00\);_([$€]* &quot;-&quot;??_);_(@_)"/>
    <numFmt numFmtId="188" formatCode="_-* #,##0.0_-;\-* #,##0.0_-;_-* &quot;-&quot;??_-;_-@_-"/>
    <numFmt numFmtId="189" formatCode="#,##0.0"/>
    <numFmt numFmtId="190" formatCode="_-* #,##0.000_-;\-* #,##0.000_-;_-* &quot;-&quot;?_-;_-@_-"/>
    <numFmt numFmtId="191" formatCode="_-* #,##0.0000_-;\-* #,##0.0000_-;_-* &quot;-&quot;??_-;_-@_-"/>
    <numFmt numFmtId="192" formatCode="_-&quot;$&quot;\ * #,##0.0_-;\-&quot;$&quot;\ * #,##0.0_-;_-&quot;$&quot;\ * &quot;-&quot;??_-;_-@_-"/>
    <numFmt numFmtId="193" formatCode="0.000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i/>
      <sz val="1"/>
      <color indexed="17"/>
      <name val="Courier"/>
      <family val="3"/>
    </font>
    <font>
      <i/>
      <sz val="1"/>
      <color indexed="8"/>
      <name val="Courier"/>
      <family val="3"/>
    </font>
    <font>
      <b/>
      <sz val="1"/>
      <color indexed="16"/>
      <name val="Courier"/>
      <family val="3"/>
    </font>
    <font>
      <sz val="11"/>
      <color indexed="8"/>
      <name val="Calibri"/>
      <family val="2"/>
    </font>
    <font>
      <sz val="12"/>
      <color indexed="8"/>
      <name val="Verdana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8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sz val="12"/>
      <name val="Tahoma"/>
      <family val="2"/>
    </font>
    <font>
      <b/>
      <sz val="12"/>
      <name val="Tahoma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6"/>
      <name val="Calibri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1"/>
      <name val="Arial"/>
      <family val="2"/>
    </font>
    <font>
      <u/>
      <sz val="11"/>
      <color theme="10"/>
      <name val="Calibri"/>
      <family val="2"/>
    </font>
    <font>
      <sz val="10"/>
      <color indexed="8"/>
      <name val="MS Sans Serif"/>
      <family val="2"/>
    </font>
    <font>
      <sz val="12"/>
      <color indexed="8"/>
      <name val="Arial"/>
      <family val="2"/>
    </font>
    <font>
      <sz val="10"/>
      <color rgb="FF000000"/>
      <name val="Arial Narrow"/>
      <family val="2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3"/>
      <color theme="1"/>
      <name val="Arial Narrow"/>
      <family val="2"/>
    </font>
    <font>
      <b/>
      <sz val="10"/>
      <color rgb="FF000000"/>
      <name val="Arial Narrow"/>
      <family val="2"/>
    </font>
    <font>
      <sz val="11"/>
      <name val="Calibri"/>
      <family val="2"/>
    </font>
    <font>
      <sz val="11"/>
      <color indexed="8"/>
      <name val="Arial"/>
      <family val="2"/>
    </font>
    <font>
      <sz val="12"/>
      <color rgb="FF000000"/>
      <name val="Arial"/>
      <family val="2"/>
    </font>
    <font>
      <sz val="12"/>
      <color indexed="8"/>
      <name val="Arial Narrow"/>
      <family val="2"/>
    </font>
    <font>
      <sz val="12"/>
      <color rgb="FF000000"/>
      <name val="Arial Narrow"/>
      <family val="2"/>
    </font>
    <font>
      <b/>
      <sz val="9"/>
      <color indexed="8"/>
      <name val="Arial"/>
      <family val="2"/>
    </font>
    <font>
      <b/>
      <sz val="9"/>
      <color rgb="FF000000"/>
      <name val="Arial"/>
      <family val="2"/>
    </font>
    <font>
      <sz val="10"/>
      <name val="Arial Narrow"/>
      <family val="2"/>
    </font>
    <font>
      <b/>
      <u/>
      <sz val="10"/>
      <color theme="1"/>
      <name val="Arial Narrow"/>
      <family val="2"/>
    </font>
    <font>
      <b/>
      <u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12"/>
      <color theme="1"/>
      <name val="Arial"/>
      <family val="2"/>
    </font>
    <font>
      <b/>
      <sz val="11"/>
      <name val="Calibri"/>
      <family val="2"/>
    </font>
    <font>
      <b/>
      <sz val="14"/>
      <color theme="1"/>
      <name val="Arial Narrow"/>
      <family val="2"/>
    </font>
    <font>
      <b/>
      <sz val="12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EECE1"/>
        <bgColor rgb="FFEEECE1"/>
      </patternFill>
    </fill>
    <fill>
      <patternFill patternType="solid">
        <fgColor theme="5" tint="0.39997558519241921"/>
        <bgColor rgb="FFBFBFBF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3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42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>
      <alignment horizontal="center"/>
    </xf>
    <xf numFmtId="172" fontId="6" fillId="0" borderId="0">
      <protection locked="0"/>
    </xf>
    <xf numFmtId="172" fontId="6" fillId="0" borderId="0">
      <protection locked="0"/>
    </xf>
    <xf numFmtId="173" fontId="5" fillId="0" borderId="0" applyFont="0" applyFill="0" applyBorder="0" applyAlignment="0" applyProtection="0"/>
    <xf numFmtId="174" fontId="7" fillId="0" borderId="0">
      <protection locked="0"/>
    </xf>
    <xf numFmtId="174" fontId="8" fillId="0" borderId="0">
      <protection locked="0"/>
    </xf>
    <xf numFmtId="174" fontId="9" fillId="0" borderId="0">
      <protection locked="0"/>
    </xf>
    <xf numFmtId="174" fontId="7" fillId="0" borderId="0">
      <protection locked="0"/>
    </xf>
    <xf numFmtId="174" fontId="7" fillId="0" borderId="0">
      <protection locked="0"/>
    </xf>
    <xf numFmtId="174" fontId="7" fillId="0" borderId="0">
      <protection locked="0"/>
    </xf>
    <xf numFmtId="174" fontId="9" fillId="0" borderId="0">
      <protection locked="0"/>
    </xf>
    <xf numFmtId="172" fontId="6" fillId="0" borderId="0">
      <protection locked="0"/>
    </xf>
    <xf numFmtId="172" fontId="10" fillId="0" borderId="0">
      <protection locked="0"/>
    </xf>
    <xf numFmtId="172" fontId="10" fillId="0" borderId="0">
      <protection locked="0"/>
    </xf>
    <xf numFmtId="165" fontId="4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horizontal="center" vertical="center" wrapText="1"/>
    </xf>
    <xf numFmtId="0" fontId="5" fillId="0" borderId="0">
      <alignment horizontal="center" vertical="center" wrapText="1"/>
    </xf>
    <xf numFmtId="0" fontId="1" fillId="0" borderId="0"/>
    <xf numFmtId="0" fontId="1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Protection="0">
      <alignment vertical="top" wrapText="1"/>
    </xf>
    <xf numFmtId="0" fontId="12" fillId="0" borderId="0" applyNumberFormat="0" applyFill="0" applyBorder="0" applyProtection="0">
      <alignment vertical="top" wrapText="1"/>
    </xf>
    <xf numFmtId="0" fontId="1" fillId="0" borderId="0"/>
    <xf numFmtId="0" fontId="5" fillId="0" borderId="0"/>
    <xf numFmtId="0" fontId="5" fillId="0" borderId="0"/>
    <xf numFmtId="172" fontId="6" fillId="0" borderId="0">
      <protection locked="0"/>
    </xf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5" fillId="0" borderId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6" fillId="0" borderId="0"/>
    <xf numFmtId="0" fontId="27" fillId="6" borderId="0" applyNumberFormat="0" applyBorder="0" applyProtection="0">
      <alignment horizontal="center" vertical="center"/>
    </xf>
    <xf numFmtId="49" fontId="28" fillId="0" borderId="0" applyFill="0" applyBorder="0" applyProtection="0">
      <alignment horizontal="left" vertical="center"/>
    </xf>
    <xf numFmtId="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187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9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</cellStyleXfs>
  <cellXfs count="603"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165" fontId="19" fillId="0" borderId="0" xfId="1" applyFont="1" applyFill="1" applyAlignment="1">
      <alignment horizontal="center" vertical="center"/>
    </xf>
    <xf numFmtId="165" fontId="19" fillId="0" borderId="0" xfId="1" applyFont="1" applyFill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10" fontId="14" fillId="2" borderId="0" xfId="95" applyNumberFormat="1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165" fontId="18" fillId="2" borderId="1" xfId="1" applyFont="1" applyFill="1" applyBorder="1" applyAlignment="1">
      <alignment horizontal="center" vertical="center" wrapText="1"/>
    </xf>
    <xf numFmtId="10" fontId="14" fillId="2" borderId="0" xfId="95" applyNumberFormat="1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vertical="center" wrapText="1"/>
    </xf>
    <xf numFmtId="0" fontId="18" fillId="2" borderId="7" xfId="0" applyFont="1" applyFill="1" applyBorder="1" applyAlignment="1">
      <alignment horizontal="center" vertical="center"/>
    </xf>
    <xf numFmtId="165" fontId="18" fillId="2" borderId="7" xfId="1" applyFont="1" applyFill="1" applyBorder="1" applyAlignment="1">
      <alignment horizontal="center" vertical="center"/>
    </xf>
    <xf numFmtId="165" fontId="18" fillId="2" borderId="7" xfId="1" applyFont="1" applyFill="1" applyBorder="1" applyAlignment="1">
      <alignment vertical="center"/>
    </xf>
    <xf numFmtId="165" fontId="18" fillId="2" borderId="6" xfId="1" applyFont="1" applyFill="1" applyBorder="1" applyAlignment="1">
      <alignment vertical="center"/>
    </xf>
    <xf numFmtId="10" fontId="13" fillId="2" borderId="0" xfId="95" applyNumberFormat="1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 wrapText="1"/>
    </xf>
    <xf numFmtId="165" fontId="21" fillId="2" borderId="1" xfId="1" applyFont="1" applyFill="1" applyBorder="1" applyAlignment="1">
      <alignment horizontal="center" vertical="center"/>
    </xf>
    <xf numFmtId="165" fontId="21" fillId="2" borderId="1" xfId="1" applyFont="1" applyFill="1" applyBorder="1" applyAlignment="1">
      <alignment vertical="center"/>
    </xf>
    <xf numFmtId="10" fontId="22" fillId="2" borderId="0" xfId="95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2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justify" vertical="center" wrapText="1"/>
    </xf>
    <xf numFmtId="0" fontId="21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vertical="center" wrapText="1"/>
    </xf>
    <xf numFmtId="0" fontId="21" fillId="2" borderId="7" xfId="0" applyFont="1" applyFill="1" applyBorder="1" applyAlignment="1">
      <alignment horizontal="center" vertical="center"/>
    </xf>
    <xf numFmtId="165" fontId="21" fillId="2" borderId="7" xfId="1" applyFont="1" applyFill="1" applyBorder="1" applyAlignment="1">
      <alignment horizontal="center" vertical="center"/>
    </xf>
    <xf numFmtId="165" fontId="15" fillId="2" borderId="6" xfId="1" applyFont="1" applyFill="1" applyBorder="1" applyAlignment="1">
      <alignment horizontal="right" vertical="center"/>
    </xf>
    <xf numFmtId="165" fontId="15" fillId="2" borderId="1" xfId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7" xfId="0" applyFont="1" applyFill="1" applyBorder="1" applyAlignment="1">
      <alignment horizontal="center" vertical="center"/>
    </xf>
    <xf numFmtId="165" fontId="15" fillId="2" borderId="7" xfId="1" applyFont="1" applyFill="1" applyBorder="1" applyAlignment="1">
      <alignment horizontal="center" vertical="center"/>
    </xf>
    <xf numFmtId="165" fontId="15" fillId="2" borderId="7" xfId="1" applyFont="1" applyFill="1" applyBorder="1" applyAlignment="1">
      <alignment vertical="center"/>
    </xf>
    <xf numFmtId="165" fontId="15" fillId="2" borderId="6" xfId="1" applyFont="1" applyFill="1" applyBorder="1" applyAlignment="1">
      <alignment vertical="center"/>
    </xf>
    <xf numFmtId="10" fontId="16" fillId="2" borderId="0" xfId="95" applyNumberFormat="1" applyFont="1" applyFill="1" applyAlignment="1">
      <alignment vertical="center"/>
    </xf>
    <xf numFmtId="0" fontId="16" fillId="2" borderId="0" xfId="0" applyFont="1" applyFill="1" applyAlignment="1">
      <alignment vertical="center"/>
    </xf>
    <xf numFmtId="168" fontId="22" fillId="2" borderId="0" xfId="94" applyFont="1" applyFill="1" applyAlignment="1">
      <alignment vertical="center"/>
    </xf>
    <xf numFmtId="0" fontId="15" fillId="2" borderId="7" xfId="0" applyFont="1" applyFill="1" applyBorder="1" applyAlignment="1">
      <alignment vertical="center" wrapText="1"/>
    </xf>
    <xf numFmtId="165" fontId="21" fillId="2" borderId="7" xfId="1" applyFont="1" applyFill="1" applyBorder="1" applyAlignment="1">
      <alignment vertical="center"/>
    </xf>
    <xf numFmtId="165" fontId="21" fillId="2" borderId="6" xfId="1" applyFont="1" applyFill="1" applyBorder="1" applyAlignment="1">
      <alignment vertical="center"/>
    </xf>
    <xf numFmtId="0" fontId="21" fillId="2" borderId="4" xfId="0" applyFont="1" applyFill="1" applyBorder="1" applyAlignment="1">
      <alignment vertical="center" wrapText="1"/>
    </xf>
    <xf numFmtId="0" fontId="21" fillId="2" borderId="4" xfId="0" applyFont="1" applyFill="1" applyBorder="1" applyAlignment="1">
      <alignment horizontal="center" vertical="center"/>
    </xf>
    <xf numFmtId="165" fontId="21" fillId="2" borderId="4" xfId="1" applyFont="1" applyFill="1" applyBorder="1" applyAlignment="1">
      <alignment horizontal="center" vertical="center"/>
    </xf>
    <xf numFmtId="165" fontId="21" fillId="2" borderId="4" xfId="1" applyFont="1" applyFill="1" applyBorder="1" applyAlignment="1">
      <alignment vertical="center"/>
    </xf>
    <xf numFmtId="0" fontId="23" fillId="2" borderId="1" xfId="0" applyFont="1" applyFill="1" applyBorder="1" applyAlignment="1">
      <alignment horizontal="center" vertical="center"/>
    </xf>
    <xf numFmtId="2" fontId="15" fillId="2" borderId="5" xfId="0" applyNumberFormat="1" applyFont="1" applyFill="1" applyBorder="1" applyAlignment="1">
      <alignment horizontal="center" vertical="center"/>
    </xf>
    <xf numFmtId="49" fontId="21" fillId="2" borderId="1" xfId="0" applyNumberFormat="1" applyFont="1" applyFill="1" applyBorder="1" applyAlignment="1">
      <alignment vertical="center" wrapText="1"/>
    </xf>
    <xf numFmtId="1" fontId="22" fillId="2" borderId="0" xfId="95" applyNumberFormat="1" applyFont="1" applyFill="1" applyAlignment="1">
      <alignment vertical="center"/>
    </xf>
    <xf numFmtId="2" fontId="22" fillId="2" borderId="0" xfId="95" applyNumberFormat="1" applyFont="1" applyFill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0" fontId="23" fillId="2" borderId="5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vertical="center" wrapText="1"/>
    </xf>
    <xf numFmtId="0" fontId="23" fillId="2" borderId="7" xfId="0" applyFont="1" applyFill="1" applyBorder="1" applyAlignment="1">
      <alignment horizontal="center" vertical="center"/>
    </xf>
    <xf numFmtId="165" fontId="23" fillId="2" borderId="7" xfId="1" applyFont="1" applyFill="1" applyBorder="1" applyAlignment="1">
      <alignment horizontal="center" vertical="center"/>
    </xf>
    <xf numFmtId="165" fontId="24" fillId="2" borderId="6" xfId="1" applyFont="1" applyFill="1" applyBorder="1" applyAlignment="1">
      <alignment horizontal="right" vertical="center"/>
    </xf>
    <xf numFmtId="165" fontId="24" fillId="2" borderId="1" xfId="1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vertical="center" wrapText="1"/>
    </xf>
    <xf numFmtId="0" fontId="24" fillId="2" borderId="7" xfId="0" applyFont="1" applyFill="1" applyBorder="1" applyAlignment="1">
      <alignment horizontal="center" vertical="center"/>
    </xf>
    <xf numFmtId="165" fontId="24" fillId="2" borderId="7" xfId="1" applyFont="1" applyFill="1" applyBorder="1" applyAlignment="1">
      <alignment horizontal="center" vertical="center"/>
    </xf>
    <xf numFmtId="165" fontId="24" fillId="2" borderId="7" xfId="1" applyFont="1" applyFill="1" applyBorder="1" applyAlignment="1">
      <alignment vertical="center"/>
    </xf>
    <xf numFmtId="165" fontId="24" fillId="2" borderId="6" xfId="1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10" fontId="16" fillId="2" borderId="0" xfId="95" applyNumberFormat="1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vertical="center" wrapText="1"/>
    </xf>
    <xf numFmtId="165" fontId="23" fillId="2" borderId="1" xfId="1" applyFont="1" applyFill="1" applyBorder="1" applyAlignment="1">
      <alignment horizontal="center" vertical="center" wrapText="1"/>
    </xf>
    <xf numFmtId="165" fontId="23" fillId="2" borderId="1" xfId="1" applyFont="1" applyFill="1" applyBorder="1" applyAlignment="1">
      <alignment vertical="center" wrapText="1"/>
    </xf>
    <xf numFmtId="10" fontId="22" fillId="2" borderId="0" xfId="95" applyNumberFormat="1" applyFont="1" applyFill="1" applyAlignment="1">
      <alignment vertical="center" wrapText="1"/>
    </xf>
    <xf numFmtId="0" fontId="22" fillId="2" borderId="0" xfId="0" applyFont="1" applyFill="1" applyAlignment="1">
      <alignment vertical="center" wrapText="1"/>
    </xf>
    <xf numFmtId="2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justify" vertical="center" wrapText="1"/>
    </xf>
    <xf numFmtId="165" fontId="21" fillId="2" borderId="1" xfId="1" applyFont="1" applyFill="1" applyBorder="1" applyAlignment="1">
      <alignment horizontal="center" vertical="center" wrapText="1"/>
    </xf>
    <xf numFmtId="43" fontId="22" fillId="2" borderId="0" xfId="0" applyNumberFormat="1" applyFont="1" applyFill="1" applyAlignment="1">
      <alignment vertical="center" wrapText="1"/>
    </xf>
    <xf numFmtId="2" fontId="23" fillId="2" borderId="4" xfId="0" applyNumberFormat="1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vertical="center" wrapText="1"/>
    </xf>
    <xf numFmtId="0" fontId="23" fillId="2" borderId="9" xfId="0" applyFont="1" applyFill="1" applyBorder="1" applyAlignment="1">
      <alignment horizontal="center" vertical="center" wrapText="1"/>
    </xf>
    <xf numFmtId="165" fontId="23" fillId="2" borderId="9" xfId="1" applyFont="1" applyFill="1" applyBorder="1" applyAlignment="1">
      <alignment horizontal="center" vertical="center" wrapText="1"/>
    </xf>
    <xf numFmtId="165" fontId="23" fillId="2" borderId="4" xfId="1" applyFont="1" applyFill="1" applyBorder="1" applyAlignment="1">
      <alignment vertical="center" wrapText="1"/>
    </xf>
    <xf numFmtId="0" fontId="23" fillId="2" borderId="4" xfId="0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center" vertical="center" wrapText="1"/>
    </xf>
    <xf numFmtId="165" fontId="23" fillId="2" borderId="4" xfId="1" applyFont="1" applyFill="1" applyBorder="1" applyAlignment="1">
      <alignment horizontal="center" vertical="center" wrapText="1"/>
    </xf>
    <xf numFmtId="10" fontId="22" fillId="2" borderId="4" xfId="95" applyNumberFormat="1" applyFont="1" applyFill="1" applyBorder="1" applyAlignment="1">
      <alignment vertical="center" wrapText="1"/>
    </xf>
    <xf numFmtId="0" fontId="22" fillId="2" borderId="4" xfId="0" applyFont="1" applyFill="1" applyBorder="1" applyAlignment="1">
      <alignment vertical="center" wrapText="1"/>
    </xf>
    <xf numFmtId="10" fontId="22" fillId="2" borderId="1" xfId="95" applyNumberFormat="1" applyFont="1" applyFill="1" applyBorder="1" applyAlignment="1">
      <alignment vertical="center" wrapText="1"/>
    </xf>
    <xf numFmtId="0" fontId="22" fillId="2" borderId="1" xfId="0" applyFont="1" applyFill="1" applyBorder="1" applyAlignment="1">
      <alignment vertical="center" wrapText="1"/>
    </xf>
    <xf numFmtId="2" fontId="23" fillId="2" borderId="11" xfId="0" applyNumberFormat="1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vertical="center" wrapText="1"/>
    </xf>
    <xf numFmtId="0" fontId="24" fillId="2" borderId="3" xfId="0" applyFont="1" applyFill="1" applyBorder="1" applyAlignment="1">
      <alignment horizontal="center" vertical="center"/>
    </xf>
    <xf numFmtId="165" fontId="24" fillId="2" borderId="3" xfId="1" applyFont="1" applyFill="1" applyBorder="1" applyAlignment="1">
      <alignment horizontal="center" vertical="center"/>
    </xf>
    <xf numFmtId="165" fontId="24" fillId="2" borderId="12" xfId="1" applyFont="1" applyFill="1" applyBorder="1" applyAlignment="1">
      <alignment horizontal="right" vertical="center"/>
    </xf>
    <xf numFmtId="165" fontId="24" fillId="2" borderId="10" xfId="1" applyFont="1" applyFill="1" applyBorder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vertical="center" wrapText="1"/>
    </xf>
    <xf numFmtId="165" fontId="19" fillId="2" borderId="1" xfId="1" applyFont="1" applyFill="1" applyBorder="1" applyAlignment="1">
      <alignment horizontal="center" vertical="center"/>
    </xf>
    <xf numFmtId="165" fontId="19" fillId="2" borderId="1" xfId="1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vertical="center" wrapText="1"/>
    </xf>
    <xf numFmtId="165" fontId="19" fillId="2" borderId="4" xfId="1" applyFont="1" applyFill="1" applyBorder="1" applyAlignment="1">
      <alignment horizontal="center" vertical="center"/>
    </xf>
    <xf numFmtId="165" fontId="19" fillId="2" borderId="4" xfId="1" applyFont="1" applyFill="1" applyBorder="1" applyAlignment="1">
      <alignment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vertical="center" wrapText="1"/>
    </xf>
    <xf numFmtId="0" fontId="19" fillId="2" borderId="7" xfId="0" applyFont="1" applyFill="1" applyBorder="1" applyAlignment="1">
      <alignment horizontal="center" vertical="center"/>
    </xf>
    <xf numFmtId="165" fontId="19" fillId="2" borderId="7" xfId="1" applyFont="1" applyFill="1" applyBorder="1" applyAlignment="1">
      <alignment horizontal="center" vertical="center"/>
    </xf>
    <xf numFmtId="165" fontId="18" fillId="2" borderId="6" xfId="1" applyFont="1" applyFill="1" applyBorder="1" applyAlignment="1">
      <alignment horizontal="right" vertical="center"/>
    </xf>
    <xf numFmtId="165" fontId="18" fillId="2" borderId="1" xfId="1" applyFont="1" applyFill="1" applyBorder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center"/>
    </xf>
    <xf numFmtId="165" fontId="19" fillId="2" borderId="0" xfId="1" applyFont="1" applyFill="1" applyBorder="1" applyAlignment="1">
      <alignment vertical="center"/>
    </xf>
    <xf numFmtId="165" fontId="19" fillId="2" borderId="6" xfId="1" applyFont="1" applyFill="1" applyBorder="1" applyAlignment="1">
      <alignment horizontal="right" vertical="center"/>
    </xf>
    <xf numFmtId="165" fontId="19" fillId="2" borderId="2" xfId="1" applyFont="1" applyFill="1" applyBorder="1" applyAlignment="1">
      <alignment vertical="center"/>
    </xf>
    <xf numFmtId="0" fontId="20" fillId="2" borderId="0" xfId="0" applyFont="1" applyFill="1" applyAlignment="1">
      <alignment vertical="center" wrapText="1"/>
    </xf>
    <xf numFmtId="165" fontId="19" fillId="2" borderId="0" xfId="1" applyFont="1" applyFill="1" applyAlignment="1">
      <alignment horizontal="center" vertical="center"/>
    </xf>
    <xf numFmtId="165" fontId="19" fillId="2" borderId="0" xfId="1" applyFont="1" applyFill="1" applyAlignment="1">
      <alignment vertical="center"/>
    </xf>
    <xf numFmtId="0" fontId="18" fillId="2" borderId="0" xfId="0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10" fontId="18" fillId="2" borderId="0" xfId="95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10" fontId="15" fillId="2" borderId="0" xfId="95" applyNumberFormat="1" applyFont="1" applyFill="1" applyAlignment="1">
      <alignment vertical="center"/>
    </xf>
    <xf numFmtId="0" fontId="15" fillId="2" borderId="0" xfId="0" applyFont="1" applyFill="1" applyAlignment="1">
      <alignment vertical="center"/>
    </xf>
    <xf numFmtId="43" fontId="15" fillId="2" borderId="0" xfId="0" applyNumberFormat="1" applyFont="1" applyFill="1" applyAlignment="1">
      <alignment vertical="center"/>
    </xf>
    <xf numFmtId="0" fontId="21" fillId="2" borderId="5" xfId="0" applyFont="1" applyFill="1" applyBorder="1" applyAlignment="1">
      <alignment vertical="center" wrapText="1"/>
    </xf>
    <xf numFmtId="180" fontId="19" fillId="0" borderId="0" xfId="95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180" fontId="19" fillId="0" borderId="0" xfId="95" applyNumberFormat="1" applyFont="1" applyFill="1" applyAlignment="1">
      <alignment vertical="center" wrapText="1"/>
    </xf>
    <xf numFmtId="180" fontId="18" fillId="0" borderId="0" xfId="95" applyNumberFormat="1" applyFont="1" applyFill="1" applyAlignment="1">
      <alignment vertical="center"/>
    </xf>
    <xf numFmtId="0" fontId="18" fillId="0" borderId="0" xfId="0" applyFont="1" applyAlignment="1">
      <alignment vertical="center"/>
    </xf>
    <xf numFmtId="180" fontId="21" fillId="0" borderId="0" xfId="95" applyNumberFormat="1" applyFont="1" applyFill="1" applyAlignment="1">
      <alignment vertical="center"/>
    </xf>
    <xf numFmtId="0" fontId="21" fillId="0" borderId="0" xfId="0" applyFont="1" applyAlignment="1">
      <alignment vertical="center"/>
    </xf>
    <xf numFmtId="165" fontId="21" fillId="2" borderId="6" xfId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165" fontId="21" fillId="2" borderId="1" xfId="1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165" fontId="21" fillId="2" borderId="7" xfId="1" applyFont="1" applyFill="1" applyBorder="1" applyAlignment="1">
      <alignment horizontal="center" vertical="center" wrapText="1"/>
    </xf>
    <xf numFmtId="2" fontId="21" fillId="2" borderId="5" xfId="0" applyNumberFormat="1" applyFont="1" applyFill="1" applyBorder="1" applyAlignment="1">
      <alignment horizontal="center" vertical="center"/>
    </xf>
    <xf numFmtId="180" fontId="19" fillId="0" borderId="0" xfId="94" applyNumberFormat="1" applyFont="1" applyFill="1" applyAlignment="1">
      <alignment vertical="center"/>
    </xf>
    <xf numFmtId="10" fontId="19" fillId="0" borderId="0" xfId="95" applyNumberFormat="1" applyFont="1" applyFill="1" applyAlignment="1">
      <alignment vertical="center"/>
    </xf>
    <xf numFmtId="180" fontId="18" fillId="0" borderId="1" xfId="0" applyNumberFormat="1" applyFont="1" applyBorder="1" applyAlignment="1">
      <alignment vertical="center"/>
    </xf>
    <xf numFmtId="180" fontId="18" fillId="0" borderId="1" xfId="0" applyNumberFormat="1" applyFont="1" applyBorder="1" applyAlignment="1">
      <alignment horizontal="center" vertical="center"/>
    </xf>
    <xf numFmtId="180" fontId="19" fillId="0" borderId="0" xfId="0" applyNumberFormat="1" applyFont="1" applyAlignment="1">
      <alignment vertical="center"/>
    </xf>
    <xf numFmtId="180" fontId="19" fillId="0" borderId="1" xfId="0" applyNumberFormat="1" applyFont="1" applyBorder="1" applyAlignment="1">
      <alignment vertical="center"/>
    </xf>
    <xf numFmtId="180" fontId="19" fillId="0" borderId="1" xfId="0" applyNumberFormat="1" applyFont="1" applyBorder="1" applyAlignment="1">
      <alignment vertical="center" wrapText="1"/>
    </xf>
    <xf numFmtId="180" fontId="21" fillId="0" borderId="1" xfId="0" applyNumberFormat="1" applyFont="1" applyBorder="1" applyAlignment="1">
      <alignment vertical="center"/>
    </xf>
    <xf numFmtId="180" fontId="15" fillId="0" borderId="1" xfId="0" applyNumberFormat="1" applyFont="1" applyBorder="1" applyAlignment="1">
      <alignment vertical="center"/>
    </xf>
    <xf numFmtId="180" fontId="21" fillId="0" borderId="1" xfId="94" applyNumberFormat="1" applyFont="1" applyFill="1" applyBorder="1" applyAlignment="1">
      <alignment vertical="center"/>
    </xf>
    <xf numFmtId="180" fontId="15" fillId="3" borderId="1" xfId="0" applyNumberFormat="1" applyFont="1" applyFill="1" applyBorder="1" applyAlignment="1">
      <alignment vertical="center"/>
    </xf>
    <xf numFmtId="180" fontId="15" fillId="0" borderId="1" xfId="0" applyNumberFormat="1" applyFont="1" applyBorder="1" applyAlignment="1">
      <alignment vertical="center" wrapText="1"/>
    </xf>
    <xf numFmtId="180" fontId="21" fillId="0" borderId="1" xfId="0" applyNumberFormat="1" applyFont="1" applyBorder="1" applyAlignment="1">
      <alignment vertical="center" wrapText="1"/>
    </xf>
    <xf numFmtId="180" fontId="19" fillId="3" borderId="1" xfId="0" applyNumberFormat="1" applyFont="1" applyFill="1" applyBorder="1" applyAlignment="1">
      <alignment vertical="center"/>
    </xf>
    <xf numFmtId="180" fontId="19" fillId="3" borderId="1" xfId="95" applyNumberFormat="1" applyFont="1" applyFill="1" applyBorder="1" applyAlignment="1">
      <alignment vertical="center"/>
    </xf>
    <xf numFmtId="180" fontId="19" fillId="0" borderId="1" xfId="95" applyNumberFormat="1" applyFont="1" applyFill="1" applyBorder="1" applyAlignment="1">
      <alignment vertical="center"/>
    </xf>
    <xf numFmtId="180" fontId="19" fillId="0" borderId="0" xfId="0" applyNumberFormat="1" applyFont="1" applyAlignment="1">
      <alignment horizontal="center" vertical="center"/>
    </xf>
    <xf numFmtId="43" fontId="22" fillId="2" borderId="0" xfId="0" applyNumberFormat="1" applyFont="1" applyFill="1" applyAlignment="1">
      <alignment vertical="center"/>
    </xf>
    <xf numFmtId="168" fontId="14" fillId="2" borderId="0" xfId="94" applyFont="1" applyFill="1" applyAlignment="1">
      <alignment vertical="center"/>
    </xf>
    <xf numFmtId="181" fontId="14" fillId="2" borderId="0" xfId="94" applyNumberFormat="1" applyFont="1" applyFill="1" applyAlignment="1">
      <alignment vertical="center"/>
    </xf>
    <xf numFmtId="169" fontId="14" fillId="2" borderId="0" xfId="0" applyNumberFormat="1" applyFont="1" applyFill="1" applyAlignment="1">
      <alignment vertical="center"/>
    </xf>
    <xf numFmtId="168" fontId="14" fillId="2" borderId="0" xfId="94" applyFont="1" applyFill="1" applyAlignment="1">
      <alignment vertical="center" wrapText="1"/>
    </xf>
    <xf numFmtId="168" fontId="13" fillId="2" borderId="0" xfId="94" applyFont="1" applyFill="1" applyAlignment="1">
      <alignment vertical="center"/>
    </xf>
    <xf numFmtId="168" fontId="22" fillId="2" borderId="0" xfId="0" applyNumberFormat="1" applyFont="1" applyFill="1" applyAlignment="1">
      <alignment vertical="center"/>
    </xf>
    <xf numFmtId="43" fontId="14" fillId="2" borderId="0" xfId="0" applyNumberFormat="1" applyFont="1" applyFill="1" applyAlignment="1">
      <alignment vertical="center"/>
    </xf>
    <xf numFmtId="168" fontId="16" fillId="2" borderId="0" xfId="94" applyFont="1" applyFill="1" applyAlignment="1">
      <alignment vertical="center"/>
    </xf>
    <xf numFmtId="168" fontId="16" fillId="2" borderId="0" xfId="94" applyFont="1" applyFill="1" applyAlignment="1">
      <alignment vertical="center" wrapText="1"/>
    </xf>
    <xf numFmtId="168" fontId="22" fillId="2" borderId="0" xfId="94" applyFont="1" applyFill="1" applyAlignment="1">
      <alignment vertical="center" wrapText="1"/>
    </xf>
    <xf numFmtId="168" fontId="14" fillId="2" borderId="0" xfId="0" applyNumberFormat="1" applyFont="1" applyFill="1" applyAlignment="1">
      <alignment vertical="center"/>
    </xf>
    <xf numFmtId="182" fontId="14" fillId="2" borderId="0" xfId="95" applyNumberFormat="1" applyFont="1" applyFill="1" applyAlignment="1">
      <alignment vertical="center"/>
    </xf>
    <xf numFmtId="0" fontId="21" fillId="4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4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165" fontId="21" fillId="0" borderId="1" xfId="1" applyFont="1" applyFill="1" applyBorder="1" applyAlignment="1">
      <alignment horizontal="center" vertical="center"/>
    </xf>
    <xf numFmtId="165" fontId="21" fillId="0" borderId="1" xfId="1" applyFont="1" applyFill="1" applyBorder="1" applyAlignment="1">
      <alignment vertical="center"/>
    </xf>
    <xf numFmtId="0" fontId="21" fillId="0" borderId="4" xfId="0" applyFont="1" applyBorder="1" applyAlignment="1">
      <alignment horizontal="center" vertical="center"/>
    </xf>
    <xf numFmtId="165" fontId="21" fillId="0" borderId="4" xfId="1" applyFont="1" applyFill="1" applyBorder="1" applyAlignment="1">
      <alignment horizontal="center" vertical="center"/>
    </xf>
    <xf numFmtId="165" fontId="21" fillId="0" borderId="4" xfId="1" applyFont="1" applyFill="1" applyBorder="1" applyAlignment="1">
      <alignment vertical="center"/>
    </xf>
    <xf numFmtId="0" fontId="15" fillId="0" borderId="7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165" fontId="15" fillId="0" borderId="7" xfId="1" applyFont="1" applyFill="1" applyBorder="1" applyAlignment="1">
      <alignment horizontal="center" vertical="center"/>
    </xf>
    <xf numFmtId="165" fontId="15" fillId="0" borderId="7" xfId="1" applyFont="1" applyFill="1" applyBorder="1" applyAlignment="1">
      <alignment vertical="center"/>
    </xf>
    <xf numFmtId="165" fontId="15" fillId="0" borderId="6" xfId="1" applyFont="1" applyFill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165" fontId="21" fillId="0" borderId="7" xfId="1" applyFont="1" applyFill="1" applyBorder="1" applyAlignment="1">
      <alignment horizontal="center" vertical="center"/>
    </xf>
    <xf numFmtId="165" fontId="21" fillId="0" borderId="7" xfId="1" applyFont="1" applyFill="1" applyBorder="1" applyAlignment="1">
      <alignment vertical="center"/>
    </xf>
    <xf numFmtId="0" fontId="21" fillId="2" borderId="0" xfId="0" applyFont="1" applyFill="1" applyAlignment="1">
      <alignment vertical="center"/>
    </xf>
    <xf numFmtId="0" fontId="18" fillId="5" borderId="0" xfId="0" applyFont="1" applyFill="1" applyAlignment="1">
      <alignment vertical="center"/>
    </xf>
    <xf numFmtId="0" fontId="19" fillId="0" borderId="0" xfId="0" applyFont="1" applyAlignment="1">
      <alignment horizontal="right" vertical="center"/>
    </xf>
    <xf numFmtId="0" fontId="30" fillId="7" borderId="1" xfId="0" applyFont="1" applyFill="1" applyBorder="1" applyAlignment="1">
      <alignment horizontal="center" vertical="center" wrapText="1"/>
    </xf>
    <xf numFmtId="165" fontId="30" fillId="7" borderId="1" xfId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183" fontId="31" fillId="0" borderId="1" xfId="99" applyNumberFormat="1" applyFont="1" applyFill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31" fillId="0" borderId="5" xfId="0" applyFont="1" applyBorder="1" applyAlignment="1">
      <alignment horizontal="center" vertical="center"/>
    </xf>
    <xf numFmtId="0" fontId="31" fillId="2" borderId="1" xfId="0" applyFont="1" applyFill="1" applyBorder="1" applyAlignment="1">
      <alignment vertical="center" wrapText="1"/>
    </xf>
    <xf numFmtId="183" fontId="31" fillId="0" borderId="6" xfId="99" applyNumberFormat="1" applyFont="1" applyFill="1" applyBorder="1" applyAlignment="1">
      <alignment vertical="center"/>
    </xf>
    <xf numFmtId="184" fontId="31" fillId="0" borderId="6" xfId="0" applyNumberFormat="1" applyFont="1" applyBorder="1" applyAlignment="1">
      <alignment horizontal="center" vertical="center"/>
    </xf>
    <xf numFmtId="184" fontId="31" fillId="0" borderId="1" xfId="0" applyNumberFormat="1" applyFont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0" borderId="11" xfId="0" applyFont="1" applyBorder="1" applyAlignment="1">
      <alignment vertical="center"/>
    </xf>
    <xf numFmtId="0" fontId="31" fillId="0" borderId="7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2" fontId="21" fillId="0" borderId="0" xfId="0" applyNumberFormat="1" applyFont="1" applyAlignment="1">
      <alignment vertical="center"/>
    </xf>
    <xf numFmtId="44" fontId="30" fillId="9" borderId="6" xfId="99" applyFont="1" applyFill="1" applyBorder="1" applyAlignment="1">
      <alignment vertical="center"/>
    </xf>
    <xf numFmtId="183" fontId="30" fillId="9" borderId="6" xfId="99" applyNumberFormat="1" applyFont="1" applyFill="1" applyBorder="1" applyAlignment="1">
      <alignment vertical="center"/>
    </xf>
    <xf numFmtId="183" fontId="30" fillId="9" borderId="1" xfId="99" applyNumberFormat="1" applyFont="1" applyFill="1" applyBorder="1" applyAlignment="1">
      <alignment vertical="center"/>
    </xf>
    <xf numFmtId="186" fontId="21" fillId="0" borderId="0" xfId="0" applyNumberFormat="1" applyFont="1" applyAlignment="1">
      <alignment vertical="center"/>
    </xf>
    <xf numFmtId="183" fontId="21" fillId="0" borderId="0" xfId="0" applyNumberFormat="1" applyFont="1" applyAlignment="1">
      <alignment vertical="center"/>
    </xf>
    <xf numFmtId="0" fontId="31" fillId="2" borderId="5" xfId="0" applyFont="1" applyFill="1" applyBorder="1" applyAlignment="1">
      <alignment horizontal="left" vertical="center"/>
    </xf>
    <xf numFmtId="2" fontId="31" fillId="2" borderId="1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 wrapText="1"/>
    </xf>
    <xf numFmtId="44" fontId="30" fillId="7" borderId="1" xfId="99" applyFont="1" applyFill="1" applyBorder="1" applyAlignment="1">
      <alignment horizontal="center" vertical="center" wrapText="1"/>
    </xf>
    <xf numFmtId="44" fontId="31" fillId="2" borderId="1" xfId="99" applyFont="1" applyFill="1" applyBorder="1" applyAlignment="1">
      <alignment vertical="center"/>
    </xf>
    <xf numFmtId="44" fontId="31" fillId="2" borderId="1" xfId="99" applyFont="1" applyFill="1" applyBorder="1" applyAlignment="1">
      <alignment horizontal="left" vertical="center"/>
    </xf>
    <xf numFmtId="44" fontId="31" fillId="0" borderId="12" xfId="99" applyFont="1" applyBorder="1" applyAlignment="1">
      <alignment vertical="center"/>
    </xf>
    <xf numFmtId="44" fontId="31" fillId="0" borderId="1" xfId="0" applyNumberFormat="1" applyFont="1" applyBorder="1" applyAlignment="1">
      <alignment horizontal="center" vertical="center"/>
    </xf>
    <xf numFmtId="44" fontId="31" fillId="2" borderId="1" xfId="0" applyNumberFormat="1" applyFont="1" applyFill="1" applyBorder="1" applyAlignment="1">
      <alignment horizontal="center" vertical="center"/>
    </xf>
    <xf numFmtId="44" fontId="19" fillId="0" borderId="0" xfId="0" applyNumberFormat="1" applyFont="1" applyAlignment="1">
      <alignment vertical="center"/>
    </xf>
    <xf numFmtId="44" fontId="19" fillId="2" borderId="0" xfId="99" applyFont="1" applyFill="1" applyAlignment="1">
      <alignment vertical="center"/>
    </xf>
    <xf numFmtId="0" fontId="40" fillId="0" borderId="1" xfId="0" applyFont="1" applyBorder="1" applyAlignment="1">
      <alignment vertical="center" wrapText="1"/>
    </xf>
    <xf numFmtId="0" fontId="31" fillId="0" borderId="7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41" fillId="0" borderId="0" xfId="239" applyFont="1"/>
    <xf numFmtId="0" fontId="5" fillId="0" borderId="0" xfId="239"/>
    <xf numFmtId="43" fontId="5" fillId="0" borderId="0" xfId="52" applyFont="1"/>
    <xf numFmtId="188" fontId="5" fillId="0" borderId="0" xfId="52" applyNumberFormat="1" applyFont="1"/>
    <xf numFmtId="0" fontId="44" fillId="5" borderId="47" xfId="239" applyFont="1" applyFill="1" applyBorder="1" applyAlignment="1">
      <alignment horizontal="center" vertical="center"/>
    </xf>
    <xf numFmtId="0" fontId="44" fillId="5" borderId="27" xfId="239" applyFont="1" applyFill="1" applyBorder="1" applyAlignment="1">
      <alignment horizontal="center" vertical="center"/>
    </xf>
    <xf numFmtId="0" fontId="30" fillId="0" borderId="1" xfId="239" applyFont="1" applyBorder="1" applyAlignment="1">
      <alignment horizontal="center" vertical="center" wrapText="1"/>
    </xf>
    <xf numFmtId="0" fontId="44" fillId="5" borderId="28" xfId="239" applyFont="1" applyFill="1" applyBorder="1" applyAlignment="1">
      <alignment horizontal="center" vertical="center"/>
    </xf>
    <xf numFmtId="0" fontId="30" fillId="0" borderId="29" xfId="239" applyFont="1" applyBorder="1" applyAlignment="1">
      <alignment horizontal="center" vertical="center" wrapText="1"/>
    </xf>
    <xf numFmtId="0" fontId="44" fillId="0" borderId="29" xfId="239" applyFont="1" applyBorder="1" applyAlignment="1">
      <alignment horizontal="center" vertical="center"/>
    </xf>
    <xf numFmtId="0" fontId="41" fillId="0" borderId="17" xfId="239" applyFont="1" applyBorder="1"/>
    <xf numFmtId="0" fontId="41" fillId="0" borderId="18" xfId="239" applyFont="1" applyBorder="1"/>
    <xf numFmtId="0" fontId="41" fillId="0" borderId="17" xfId="239" applyFont="1" applyBorder="1" applyAlignment="1">
      <alignment horizontal="center"/>
    </xf>
    <xf numFmtId="0" fontId="41" fillId="0" borderId="0" xfId="239" applyFont="1" applyAlignment="1">
      <alignment horizontal="center"/>
    </xf>
    <xf numFmtId="0" fontId="41" fillId="0" borderId="18" xfId="239" applyFont="1" applyBorder="1" applyAlignment="1">
      <alignment horizontal="center"/>
    </xf>
    <xf numFmtId="0" fontId="41" fillId="0" borderId="0" xfId="239" applyFont="1" applyAlignment="1">
      <alignment vertical="center"/>
    </xf>
    <xf numFmtId="0" fontId="47" fillId="10" borderId="26" xfId="239" applyFont="1" applyFill="1" applyBorder="1" applyAlignment="1">
      <alignment horizontal="center" vertical="center"/>
    </xf>
    <xf numFmtId="0" fontId="41" fillId="0" borderId="0" xfId="239" applyFont="1" applyAlignment="1">
      <alignment horizontal="center" vertical="center"/>
    </xf>
    <xf numFmtId="0" fontId="47" fillId="10" borderId="1" xfId="239" applyFont="1" applyFill="1" applyBorder="1" applyAlignment="1">
      <alignment horizontal="center" vertical="center"/>
    </xf>
    <xf numFmtId="0" fontId="47" fillId="10" borderId="2" xfId="239" applyFont="1" applyFill="1" applyBorder="1" applyAlignment="1">
      <alignment horizontal="center" vertical="center"/>
    </xf>
    <xf numFmtId="14" fontId="37" fillId="0" borderId="27" xfId="239" applyNumberFormat="1" applyFont="1" applyBorder="1" applyAlignment="1">
      <alignment horizontal="center"/>
    </xf>
    <xf numFmtId="0" fontId="40" fillId="0" borderId="1" xfId="241" applyFont="1" applyBorder="1" applyAlignment="1">
      <alignment horizontal="center" vertical="center" wrapText="1"/>
    </xf>
    <xf numFmtId="4" fontId="40" fillId="0" borderId="1" xfId="241" applyNumberFormat="1" applyFont="1" applyBorder="1" applyAlignment="1">
      <alignment horizontal="center" vertical="center" wrapText="1"/>
    </xf>
    <xf numFmtId="189" fontId="40" fillId="0" borderId="1" xfId="241" applyNumberFormat="1" applyFont="1" applyBorder="1" applyAlignment="1">
      <alignment horizontal="center" vertical="center" wrapText="1"/>
    </xf>
    <xf numFmtId="2" fontId="50" fillId="0" borderId="1" xfId="0" applyNumberFormat="1" applyFont="1" applyBorder="1" applyAlignment="1">
      <alignment horizontal="center" vertical="center"/>
    </xf>
    <xf numFmtId="2" fontId="50" fillId="0" borderId="2" xfId="0" applyNumberFormat="1" applyFont="1" applyBorder="1" applyAlignment="1">
      <alignment horizontal="center" vertical="center"/>
    </xf>
    <xf numFmtId="2" fontId="5" fillId="0" borderId="0" xfId="239" applyNumberFormat="1" applyAlignment="1">
      <alignment vertical="center"/>
    </xf>
    <xf numFmtId="0" fontId="51" fillId="0" borderId="27" xfId="240" applyFont="1" applyBorder="1" applyAlignment="1">
      <alignment vertical="center" wrapText="1"/>
    </xf>
    <xf numFmtId="0" fontId="52" fillId="2" borderId="27" xfId="239" quotePrefix="1" applyFont="1" applyFill="1" applyBorder="1" applyAlignment="1">
      <alignment vertical="center" wrapText="1"/>
    </xf>
    <xf numFmtId="2" fontId="5" fillId="0" borderId="31" xfId="239" applyNumberFormat="1" applyBorder="1" applyAlignment="1">
      <alignment horizontal="center"/>
    </xf>
    <xf numFmtId="2" fontId="54" fillId="2" borderId="31" xfId="0" applyNumberFormat="1" applyFont="1" applyFill="1" applyBorder="1" applyAlignment="1">
      <alignment horizontal="center" vertical="center"/>
    </xf>
    <xf numFmtId="0" fontId="55" fillId="0" borderId="0" xfId="239" applyFont="1"/>
    <xf numFmtId="175" fontId="55" fillId="0" borderId="0" xfId="42" applyFont="1" applyFill="1" applyBorder="1"/>
    <xf numFmtId="43" fontId="55" fillId="0" borderId="0" xfId="52" applyFont="1"/>
    <xf numFmtId="188" fontId="55" fillId="0" borderId="0" xfId="52" applyNumberFormat="1" applyFont="1"/>
    <xf numFmtId="43" fontId="35" fillId="0" borderId="0" xfId="52" applyFont="1"/>
    <xf numFmtId="188" fontId="29" fillId="0" borderId="0" xfId="52" applyNumberFormat="1" applyFont="1"/>
    <xf numFmtId="188" fontId="5" fillId="0" borderId="0" xfId="239" applyNumberFormat="1"/>
    <xf numFmtId="190" fontId="5" fillId="0" borderId="0" xfId="239" applyNumberFormat="1"/>
    <xf numFmtId="2" fontId="41" fillId="0" borderId="0" xfId="239" applyNumberFormat="1" applyFont="1"/>
    <xf numFmtId="191" fontId="5" fillId="0" borderId="0" xfId="239" applyNumberFormat="1"/>
    <xf numFmtId="0" fontId="36" fillId="0" borderId="0" xfId="239" applyFont="1" applyAlignment="1">
      <alignment horizontal="left"/>
    </xf>
    <xf numFmtId="0" fontId="36" fillId="0" borderId="0" xfId="239" applyFont="1"/>
    <xf numFmtId="0" fontId="4" fillId="0" borderId="0" xfId="239" applyFont="1" applyAlignment="1">
      <alignment horizontal="left" wrapText="1"/>
    </xf>
    <xf numFmtId="0" fontId="55" fillId="0" borderId="0" xfId="78" applyFont="1"/>
    <xf numFmtId="0" fontId="47" fillId="0" borderId="0" xfId="239" applyFont="1"/>
    <xf numFmtId="0" fontId="47" fillId="0" borderId="0" xfId="239" applyFont="1" applyAlignment="1">
      <alignment wrapText="1"/>
    </xf>
    <xf numFmtId="0" fontId="41" fillId="0" borderId="0" xfId="239" applyFont="1" applyAlignment="1">
      <alignment horizontal="left" wrapText="1"/>
    </xf>
    <xf numFmtId="0" fontId="36" fillId="0" borderId="0" xfId="239" quotePrefix="1" applyFont="1" applyAlignment="1">
      <alignment horizontal="left"/>
    </xf>
    <xf numFmtId="0" fontId="4" fillId="0" borderId="0" xfId="239" applyFont="1" applyAlignment="1">
      <alignment horizontal="center"/>
    </xf>
    <xf numFmtId="0" fontId="36" fillId="0" borderId="0" xfId="239" applyFont="1" applyAlignment="1">
      <alignment horizontal="center"/>
    </xf>
    <xf numFmtId="0" fontId="47" fillId="0" borderId="0" xfId="239" applyFont="1" applyAlignment="1">
      <alignment horizontal="center" wrapText="1"/>
    </xf>
    <xf numFmtId="0" fontId="4" fillId="0" borderId="0" xfId="239" applyFont="1"/>
    <xf numFmtId="2" fontId="54" fillId="11" borderId="32" xfId="239" applyNumberFormat="1" applyFont="1" applyFill="1" applyBorder="1" applyAlignment="1">
      <alignment horizontal="center" vertical="center"/>
    </xf>
    <xf numFmtId="0" fontId="36" fillId="0" borderId="14" xfId="239" applyFont="1" applyBorder="1"/>
    <xf numFmtId="0" fontId="36" fillId="0" borderId="15" xfId="239" applyFont="1" applyBorder="1"/>
    <xf numFmtId="0" fontId="47" fillId="0" borderId="15" xfId="239" applyFont="1" applyBorder="1"/>
    <xf numFmtId="2" fontId="47" fillId="0" borderId="15" xfId="239" applyNumberFormat="1" applyFont="1" applyBorder="1"/>
    <xf numFmtId="0" fontId="47" fillId="0" borderId="16" xfId="239" applyFont="1" applyBorder="1"/>
    <xf numFmtId="0" fontId="57" fillId="0" borderId="0" xfId="239" applyFont="1" applyAlignment="1">
      <alignment horizontal="left" vertical="center"/>
    </xf>
    <xf numFmtId="0" fontId="55" fillId="0" borderId="19" xfId="78" applyFont="1" applyBorder="1"/>
    <xf numFmtId="0" fontId="36" fillId="0" borderId="20" xfId="239" applyFont="1" applyBorder="1"/>
    <xf numFmtId="0" fontId="4" fillId="0" borderId="20" xfId="239" applyFont="1" applyBorder="1"/>
    <xf numFmtId="175" fontId="55" fillId="0" borderId="20" xfId="42" applyFont="1" applyFill="1" applyBorder="1"/>
    <xf numFmtId="0" fontId="55" fillId="0" borderId="20" xfId="78" applyFont="1" applyBorder="1"/>
    <xf numFmtId="0" fontId="55" fillId="0" borderId="20" xfId="239" applyFont="1" applyBorder="1"/>
    <xf numFmtId="0" fontId="47" fillId="0" borderId="20" xfId="239" applyFont="1" applyBorder="1" applyAlignment="1">
      <alignment wrapText="1"/>
    </xf>
    <xf numFmtId="0" fontId="41" fillId="0" borderId="20" xfId="239" applyFont="1" applyBorder="1"/>
    <xf numFmtId="0" fontId="41" fillId="0" borderId="21" xfId="239" applyFont="1" applyBorder="1"/>
    <xf numFmtId="165" fontId="40" fillId="0" borderId="1" xfId="1" applyFont="1" applyBorder="1" applyAlignment="1">
      <alignment horizontal="center" vertical="center" wrapText="1"/>
    </xf>
    <xf numFmtId="165" fontId="50" fillId="0" borderId="1" xfId="1" applyFont="1" applyBorder="1" applyAlignment="1">
      <alignment horizontal="center" vertical="center"/>
    </xf>
    <xf numFmtId="2" fontId="40" fillId="0" borderId="1" xfId="241" applyNumberFormat="1" applyFont="1" applyBorder="1" applyAlignment="1">
      <alignment horizontal="center" vertical="center" wrapText="1"/>
    </xf>
    <xf numFmtId="0" fontId="31" fillId="0" borderId="5" xfId="0" applyFont="1" applyBorder="1" applyAlignment="1">
      <alignment horizontal="left" vertical="top"/>
    </xf>
    <xf numFmtId="0" fontId="31" fillId="0" borderId="5" xfId="0" applyFont="1" applyBorder="1" applyAlignment="1">
      <alignment horizontal="left" vertical="center"/>
    </xf>
    <xf numFmtId="2" fontId="31" fillId="0" borderId="6" xfId="0" applyNumberFormat="1" applyFont="1" applyBorder="1" applyAlignment="1">
      <alignment horizontal="center" vertical="center"/>
    </xf>
    <xf numFmtId="0" fontId="47" fillId="10" borderId="1" xfId="239" applyFont="1" applyFill="1" applyBorder="1" applyAlignment="1">
      <alignment horizontal="center" vertical="center" wrapText="1"/>
    </xf>
    <xf numFmtId="3" fontId="40" fillId="0" borderId="1" xfId="241" applyNumberFormat="1" applyFont="1" applyBorder="1" applyAlignment="1">
      <alignment horizontal="center" vertical="center" wrapText="1"/>
    </xf>
    <xf numFmtId="2" fontId="50" fillId="0" borderId="18" xfId="0" applyNumberFormat="1" applyFont="1" applyBorder="1" applyAlignment="1">
      <alignment horizontal="center" vertical="center"/>
    </xf>
    <xf numFmtId="185" fontId="31" fillId="0" borderId="6" xfId="0" applyNumberFormat="1" applyFont="1" applyBorder="1" applyAlignment="1">
      <alignment horizontal="center" vertical="center"/>
    </xf>
    <xf numFmtId="2" fontId="50" fillId="0" borderId="1" xfId="0" applyNumberFormat="1" applyFont="1" applyBorder="1" applyAlignment="1">
      <alignment horizontal="center" vertical="center" wrapText="1"/>
    </xf>
    <xf numFmtId="2" fontId="30" fillId="0" borderId="29" xfId="239" applyNumberFormat="1" applyFont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left" vertical="center" wrapText="1"/>
    </xf>
    <xf numFmtId="185" fontId="30" fillId="0" borderId="29" xfId="239" applyNumberFormat="1" applyFont="1" applyBorder="1" applyAlignment="1">
      <alignment horizontal="center" vertical="center" wrapText="1"/>
    </xf>
    <xf numFmtId="0" fontId="47" fillId="10" borderId="27" xfId="239" applyFont="1" applyFill="1" applyBorder="1" applyAlignment="1">
      <alignment horizontal="center" vertical="center"/>
    </xf>
    <xf numFmtId="0" fontId="48" fillId="0" borderId="1" xfId="239" applyFont="1" applyBorder="1" applyAlignment="1">
      <alignment wrapText="1"/>
    </xf>
    <xf numFmtId="0" fontId="47" fillId="10" borderId="11" xfId="239" applyFont="1" applyFill="1" applyBorder="1" applyAlignment="1">
      <alignment horizontal="center" vertical="center"/>
    </xf>
    <xf numFmtId="0" fontId="47" fillId="10" borderId="12" xfId="239" applyFont="1" applyFill="1" applyBorder="1" applyAlignment="1">
      <alignment horizontal="center" vertical="center"/>
    </xf>
    <xf numFmtId="0" fontId="58" fillId="10" borderId="1" xfId="239" applyFont="1" applyFill="1" applyBorder="1" applyAlignment="1">
      <alignment horizontal="center" vertical="center"/>
    </xf>
    <xf numFmtId="0" fontId="58" fillId="10" borderId="1" xfId="239" applyFont="1" applyFill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/>
    </xf>
    <xf numFmtId="1" fontId="50" fillId="0" borderId="1" xfId="0" applyNumberFormat="1" applyFont="1" applyBorder="1" applyAlignment="1">
      <alignment horizontal="center" vertical="center"/>
    </xf>
    <xf numFmtId="2" fontId="50" fillId="0" borderId="5" xfId="0" applyNumberFormat="1" applyFont="1" applyBorder="1" applyAlignment="1">
      <alignment horizontal="center" vertical="center"/>
    </xf>
    <xf numFmtId="2" fontId="50" fillId="0" borderId="0" xfId="0" applyNumberFormat="1" applyFont="1" applyAlignment="1">
      <alignment horizontal="center" vertical="center"/>
    </xf>
    <xf numFmtId="0" fontId="53" fillId="0" borderId="18" xfId="240" applyFont="1" applyBorder="1" applyAlignment="1">
      <alignment horizontal="center" vertical="center" wrapText="1"/>
    </xf>
    <xf numFmtId="2" fontId="54" fillId="0" borderId="18" xfId="239" applyNumberFormat="1" applyFont="1" applyBorder="1" applyAlignment="1">
      <alignment horizontal="center" vertical="center"/>
    </xf>
    <xf numFmtId="0" fontId="52" fillId="2" borderId="45" xfId="239" quotePrefix="1" applyFont="1" applyFill="1" applyBorder="1" applyAlignment="1">
      <alignment vertical="center" wrapText="1"/>
    </xf>
    <xf numFmtId="0" fontId="49" fillId="0" borderId="7" xfId="240" applyFont="1" applyBorder="1" applyAlignment="1">
      <alignment horizontal="left" vertical="center" wrapText="1"/>
    </xf>
    <xf numFmtId="2" fontId="40" fillId="0" borderId="7" xfId="241" applyNumberFormat="1" applyFont="1" applyBorder="1" applyAlignment="1">
      <alignment horizontal="center" vertical="center" wrapText="1"/>
    </xf>
    <xf numFmtId="4" fontId="40" fillId="0" borderId="7" xfId="241" applyNumberFormat="1" applyFont="1" applyBorder="1" applyAlignment="1">
      <alignment horizontal="center" vertical="center" wrapText="1"/>
    </xf>
    <xf numFmtId="2" fontId="50" fillId="0" borderId="7" xfId="0" applyNumberFormat="1" applyFont="1" applyBorder="1" applyAlignment="1">
      <alignment horizontal="center" vertical="center"/>
    </xf>
    <xf numFmtId="43" fontId="47" fillId="0" borderId="0" xfId="239" applyNumberFormat="1" applyFont="1" applyAlignment="1">
      <alignment wrapText="1"/>
    </xf>
    <xf numFmtId="0" fontId="47" fillId="10" borderId="25" xfId="239" applyFont="1" applyFill="1" applyBorder="1" applyAlignment="1">
      <alignment horizontal="center" vertical="center" wrapText="1"/>
    </xf>
    <xf numFmtId="185" fontId="31" fillId="0" borderId="1" xfId="0" applyNumberFormat="1" applyFont="1" applyBorder="1" applyAlignment="1">
      <alignment horizontal="center" vertical="center"/>
    </xf>
    <xf numFmtId="2" fontId="5" fillId="0" borderId="33" xfId="239" applyNumberFormat="1" applyBorder="1" applyAlignment="1">
      <alignment horizontal="center"/>
    </xf>
    <xf numFmtId="1" fontId="50" fillId="0" borderId="2" xfId="0" applyNumberFormat="1" applyFont="1" applyBorder="1" applyAlignment="1">
      <alignment horizontal="center" vertical="center"/>
    </xf>
    <xf numFmtId="185" fontId="50" fillId="0" borderId="1" xfId="0" applyNumberFormat="1" applyFont="1" applyBorder="1" applyAlignment="1">
      <alignment horizontal="center" vertical="center"/>
    </xf>
    <xf numFmtId="185" fontId="50" fillId="0" borderId="1" xfId="0" applyNumberFormat="1" applyFont="1" applyBorder="1" applyAlignment="1">
      <alignment horizontal="center" vertical="center" wrapText="1"/>
    </xf>
    <xf numFmtId="44" fontId="21" fillId="0" borderId="0" xfId="99" applyFont="1" applyAlignment="1">
      <alignment vertical="center"/>
    </xf>
    <xf numFmtId="0" fontId="51" fillId="0" borderId="45" xfId="240" applyFont="1" applyBorder="1" applyAlignment="1">
      <alignment vertical="center" wrapText="1"/>
    </xf>
    <xf numFmtId="2" fontId="30" fillId="7" borderId="1" xfId="1" applyNumberFormat="1" applyFont="1" applyFill="1" applyBorder="1" applyAlignment="1">
      <alignment horizontal="center" vertical="center" wrapText="1"/>
    </xf>
    <xf numFmtId="2" fontId="31" fillId="0" borderId="7" xfId="0" applyNumberFormat="1" applyFont="1" applyBorder="1" applyAlignment="1">
      <alignment horizontal="center" vertical="center"/>
    </xf>
    <xf numFmtId="2" fontId="19" fillId="0" borderId="0" xfId="0" applyNumberFormat="1" applyFont="1" applyAlignment="1">
      <alignment vertical="center"/>
    </xf>
    <xf numFmtId="2" fontId="19" fillId="2" borderId="0" xfId="1" applyNumberFormat="1" applyFont="1" applyFill="1" applyAlignment="1">
      <alignment horizontal="center" vertical="center"/>
    </xf>
    <xf numFmtId="183" fontId="30" fillId="2" borderId="6" xfId="99" applyNumberFormat="1" applyFont="1" applyFill="1" applyBorder="1" applyAlignment="1">
      <alignment vertical="center"/>
    </xf>
    <xf numFmtId="183" fontId="19" fillId="0" borderId="0" xfId="0" applyNumberFormat="1" applyFont="1" applyAlignment="1">
      <alignment vertical="center"/>
    </xf>
    <xf numFmtId="0" fontId="31" fillId="0" borderId="1" xfId="0" applyFont="1" applyBorder="1" applyAlignment="1">
      <alignment horizontal="left" vertical="center"/>
    </xf>
    <xf numFmtId="44" fontId="31" fillId="0" borderId="1" xfId="99" applyFont="1" applyBorder="1" applyAlignment="1">
      <alignment horizontal="center" vertical="center"/>
    </xf>
    <xf numFmtId="2" fontId="50" fillId="14" borderId="32" xfId="239" applyNumberFormat="1" applyFont="1" applyFill="1" applyBorder="1" applyAlignment="1">
      <alignment horizontal="center" vertical="center"/>
    </xf>
    <xf numFmtId="44" fontId="40" fillId="12" borderId="1" xfId="99" applyFont="1" applyFill="1" applyBorder="1" applyAlignment="1">
      <alignment horizontal="center" vertical="center" wrapText="1"/>
    </xf>
    <xf numFmtId="44" fontId="31" fillId="0" borderId="6" xfId="99" applyFont="1" applyBorder="1" applyAlignment="1">
      <alignment horizontal="center" vertical="center"/>
    </xf>
    <xf numFmtId="0" fontId="47" fillId="10" borderId="25" xfId="239" applyFont="1" applyFill="1" applyBorder="1" applyAlignment="1">
      <alignment horizontal="center" vertical="center"/>
    </xf>
    <xf numFmtId="0" fontId="49" fillId="0" borderId="5" xfId="240" applyFont="1" applyBorder="1" applyAlignment="1">
      <alignment horizontal="left" vertical="center" wrapText="1"/>
    </xf>
    <xf numFmtId="0" fontId="49" fillId="0" borderId="6" xfId="240" applyFont="1" applyBorder="1" applyAlignment="1">
      <alignment horizontal="left" vertical="center" wrapText="1"/>
    </xf>
    <xf numFmtId="0" fontId="41" fillId="0" borderId="0" xfId="239" applyFont="1" applyAlignment="1">
      <alignment horizontal="right"/>
    </xf>
    <xf numFmtId="0" fontId="47" fillId="10" borderId="26" xfId="239" applyFont="1" applyFill="1" applyBorder="1" applyAlignment="1">
      <alignment horizontal="right" vertical="center"/>
    </xf>
    <xf numFmtId="0" fontId="47" fillId="10" borderId="2" xfId="239" applyFont="1" applyFill="1" applyBorder="1" applyAlignment="1">
      <alignment horizontal="right" vertical="center"/>
    </xf>
    <xf numFmtId="165" fontId="50" fillId="0" borderId="2" xfId="1" applyFont="1" applyBorder="1" applyAlignment="1">
      <alignment horizontal="right" vertical="center"/>
    </xf>
    <xf numFmtId="2" fontId="5" fillId="0" borderId="31" xfId="239" applyNumberFormat="1" applyBorder="1" applyAlignment="1">
      <alignment horizontal="right"/>
    </xf>
    <xf numFmtId="2" fontId="54" fillId="2" borderId="31" xfId="0" applyNumberFormat="1" applyFont="1" applyFill="1" applyBorder="1" applyAlignment="1">
      <alignment horizontal="right" vertical="center"/>
    </xf>
    <xf numFmtId="2" fontId="54" fillId="11" borderId="32" xfId="239" applyNumberFormat="1" applyFont="1" applyFill="1" applyBorder="1" applyAlignment="1">
      <alignment horizontal="right" vertical="center"/>
    </xf>
    <xf numFmtId="0" fontId="47" fillId="0" borderId="15" xfId="239" applyFont="1" applyBorder="1" applyAlignment="1">
      <alignment horizontal="right"/>
    </xf>
    <xf numFmtId="0" fontId="41" fillId="0" borderId="20" xfId="239" applyFont="1" applyBorder="1" applyAlignment="1">
      <alignment horizontal="right"/>
    </xf>
    <xf numFmtId="0" fontId="47" fillId="0" borderId="0" xfId="239" applyFont="1" applyAlignment="1">
      <alignment horizontal="right" wrapText="1"/>
    </xf>
    <xf numFmtId="0" fontId="36" fillId="0" borderId="0" xfId="239" applyFont="1" applyAlignment="1">
      <alignment horizontal="right"/>
    </xf>
    <xf numFmtId="0" fontId="5" fillId="0" borderId="0" xfId="239" applyAlignment="1">
      <alignment horizontal="right"/>
    </xf>
    <xf numFmtId="2" fontId="37" fillId="0" borderId="27" xfId="239" applyNumberFormat="1" applyFont="1" applyBorder="1" applyAlignment="1">
      <alignment horizontal="center"/>
    </xf>
    <xf numFmtId="2" fontId="51" fillId="0" borderId="27" xfId="240" applyNumberFormat="1" applyFont="1" applyBorder="1" applyAlignment="1">
      <alignment vertical="center" wrapText="1"/>
    </xf>
    <xf numFmtId="0" fontId="60" fillId="0" borderId="1" xfId="239" applyFont="1" applyBorder="1" applyAlignment="1">
      <alignment horizontal="center" vertical="center" wrapText="1"/>
    </xf>
    <xf numFmtId="0" fontId="48" fillId="0" borderId="1" xfId="239" applyFont="1" applyBorder="1" applyAlignment="1">
      <alignment horizontal="center" wrapText="1"/>
    </xf>
    <xf numFmtId="43" fontId="19" fillId="0" borderId="0" xfId="0" applyNumberFormat="1" applyFont="1" applyAlignment="1">
      <alignment vertical="center"/>
    </xf>
    <xf numFmtId="165" fontId="19" fillId="0" borderId="0" xfId="1" applyFont="1" applyAlignment="1">
      <alignment vertical="center"/>
    </xf>
    <xf numFmtId="0" fontId="59" fillId="2" borderId="5" xfId="0" applyFont="1" applyFill="1" applyBorder="1" applyAlignment="1">
      <alignment horizontal="center" vertical="center"/>
    </xf>
    <xf numFmtId="0" fontId="59" fillId="2" borderId="7" xfId="0" applyFont="1" applyFill="1" applyBorder="1" applyAlignment="1">
      <alignment horizontal="right" vertical="center"/>
    </xf>
    <xf numFmtId="0" fontId="59" fillId="2" borderId="7" xfId="0" applyFont="1" applyFill="1" applyBorder="1" applyAlignment="1">
      <alignment vertical="center" wrapText="1"/>
    </xf>
    <xf numFmtId="0" fontId="59" fillId="2" borderId="7" xfId="0" applyFont="1" applyFill="1" applyBorder="1" applyAlignment="1">
      <alignment horizontal="center" vertical="center"/>
    </xf>
    <xf numFmtId="165" fontId="59" fillId="2" borderId="7" xfId="1" applyFont="1" applyFill="1" applyBorder="1" applyAlignment="1">
      <alignment horizontal="center" vertical="center"/>
    </xf>
    <xf numFmtId="44" fontId="30" fillId="2" borderId="7" xfId="99" applyFont="1" applyFill="1" applyBorder="1" applyAlignment="1">
      <alignment horizontal="right" vertical="center"/>
    </xf>
    <xf numFmtId="165" fontId="30" fillId="2" borderId="6" xfId="1" applyFont="1" applyFill="1" applyBorder="1" applyAlignment="1">
      <alignment vertical="center"/>
    </xf>
    <xf numFmtId="1" fontId="50" fillId="0" borderId="5" xfId="0" applyNumberFormat="1" applyFont="1" applyBorder="1" applyAlignment="1">
      <alignment horizontal="center" vertical="center"/>
    </xf>
    <xf numFmtId="165" fontId="61" fillId="0" borderId="0" xfId="1" applyFont="1" applyAlignment="1">
      <alignment vertical="center"/>
    </xf>
    <xf numFmtId="44" fontId="30" fillId="9" borderId="1" xfId="1" applyNumberFormat="1" applyFont="1" applyFill="1" applyBorder="1" applyAlignment="1">
      <alignment vertical="center"/>
    </xf>
    <xf numFmtId="183" fontId="30" fillId="15" borderId="6" xfId="99" applyNumberFormat="1" applyFont="1" applyFill="1" applyBorder="1" applyAlignment="1">
      <alignment vertical="center"/>
    </xf>
    <xf numFmtId="183" fontId="30" fillId="15" borderId="1" xfId="99" applyNumberFormat="1" applyFont="1" applyFill="1" applyBorder="1" applyAlignment="1">
      <alignment vertical="center"/>
    </xf>
    <xf numFmtId="44" fontId="59" fillId="0" borderId="1" xfId="52" applyNumberFormat="1" applyFont="1" applyFill="1" applyBorder="1" applyAlignment="1">
      <alignment vertical="center"/>
    </xf>
    <xf numFmtId="44" fontId="30" fillId="4" borderId="1" xfId="1" applyNumberFormat="1" applyFont="1" applyFill="1" applyBorder="1" applyAlignment="1">
      <alignment vertical="center"/>
    </xf>
    <xf numFmtId="44" fontId="30" fillId="4" borderId="1" xfId="52" applyNumberFormat="1" applyFont="1" applyFill="1" applyBorder="1" applyAlignment="1">
      <alignment vertical="center"/>
    </xf>
    <xf numFmtId="44" fontId="30" fillId="13" borderId="1" xfId="52" applyNumberFormat="1" applyFont="1" applyFill="1" applyBorder="1" applyAlignment="1">
      <alignment vertical="center"/>
    </xf>
    <xf numFmtId="44" fontId="30" fillId="15" borderId="1" xfId="1" applyNumberFormat="1" applyFont="1" applyFill="1" applyBorder="1" applyAlignment="1">
      <alignment vertical="center"/>
    </xf>
    <xf numFmtId="0" fontId="24" fillId="0" borderId="5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19" fillId="2" borderId="3" xfId="0" applyFont="1" applyFill="1" applyBorder="1" applyAlignment="1">
      <alignment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19" fillId="2" borderId="5" xfId="0" applyFont="1" applyFill="1" applyBorder="1" applyAlignment="1">
      <alignment horizontal="right" vertical="center"/>
    </xf>
    <xf numFmtId="0" fontId="19" fillId="2" borderId="7" xfId="0" applyFont="1" applyFill="1" applyBorder="1" applyAlignment="1">
      <alignment horizontal="right" vertical="center"/>
    </xf>
    <xf numFmtId="0" fontId="19" fillId="2" borderId="6" xfId="0" applyFont="1" applyFill="1" applyBorder="1" applyAlignment="1">
      <alignment horizontal="right" vertical="center"/>
    </xf>
    <xf numFmtId="0" fontId="18" fillId="2" borderId="5" xfId="0" applyFont="1" applyFill="1" applyBorder="1" applyAlignment="1">
      <alignment horizontal="right" vertical="center"/>
    </xf>
    <xf numFmtId="0" fontId="18" fillId="2" borderId="7" xfId="0" applyFont="1" applyFill="1" applyBorder="1" applyAlignment="1">
      <alignment horizontal="right" vertical="center"/>
    </xf>
    <xf numFmtId="0" fontId="18" fillId="2" borderId="6" xfId="0" applyFont="1" applyFill="1" applyBorder="1" applyAlignment="1">
      <alignment horizontal="right" vertical="center"/>
    </xf>
    <xf numFmtId="0" fontId="24" fillId="2" borderId="5" xfId="0" applyFont="1" applyFill="1" applyBorder="1" applyAlignment="1">
      <alignment horizontal="left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6" xfId="0" applyFont="1" applyFill="1" applyBorder="1" applyAlignment="1">
      <alignment horizontal="left" vertical="center" wrapText="1"/>
    </xf>
    <xf numFmtId="0" fontId="32" fillId="2" borderId="5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44" fontId="30" fillId="2" borderId="5" xfId="99" applyFont="1" applyFill="1" applyBorder="1" applyAlignment="1">
      <alignment horizontal="right" vertical="center"/>
    </xf>
    <xf numFmtId="44" fontId="30" fillId="2" borderId="7" xfId="99" applyFont="1" applyFill="1" applyBorder="1" applyAlignment="1">
      <alignment horizontal="right" vertical="center"/>
    </xf>
    <xf numFmtId="44" fontId="30" fillId="2" borderId="6" xfId="99" applyFont="1" applyFill="1" applyBorder="1" applyAlignment="1">
      <alignment horizontal="right" vertical="center"/>
    </xf>
    <xf numFmtId="0" fontId="30" fillId="13" borderId="5" xfId="0" applyFont="1" applyFill="1" applyBorder="1" applyAlignment="1">
      <alignment horizontal="right" vertical="center"/>
    </xf>
    <xf numFmtId="0" fontId="30" fillId="13" borderId="7" xfId="0" applyFont="1" applyFill="1" applyBorder="1" applyAlignment="1">
      <alignment horizontal="right" vertical="center"/>
    </xf>
    <xf numFmtId="0" fontId="30" fillId="13" borderId="6" xfId="0" applyFont="1" applyFill="1" applyBorder="1" applyAlignment="1">
      <alignment horizontal="right" vertical="center"/>
    </xf>
    <xf numFmtId="0" fontId="32" fillId="8" borderId="1" xfId="0" applyFont="1" applyFill="1" applyBorder="1" applyAlignment="1">
      <alignment horizontal="center" vertical="center"/>
    </xf>
    <xf numFmtId="0" fontId="32" fillId="8" borderId="4" xfId="0" applyFont="1" applyFill="1" applyBorder="1" applyAlignment="1">
      <alignment horizontal="center" vertical="center"/>
    </xf>
    <xf numFmtId="0" fontId="32" fillId="8" borderId="4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/>
    </xf>
    <xf numFmtId="0" fontId="32" fillId="8" borderId="5" xfId="0" applyFont="1" applyFill="1" applyBorder="1" applyAlignment="1">
      <alignment horizontal="center" vertical="center"/>
    </xf>
    <xf numFmtId="0" fontId="32" fillId="8" borderId="6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left" vertical="center" wrapText="1"/>
    </xf>
    <xf numFmtId="0" fontId="31" fillId="0" borderId="5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0" fillId="15" borderId="1" xfId="0" applyFont="1" applyFill="1" applyBorder="1" applyAlignment="1">
      <alignment horizontal="left" vertical="center"/>
    </xf>
    <xf numFmtId="0" fontId="62" fillId="15" borderId="1" xfId="0" applyFont="1" applyFill="1" applyBorder="1" applyAlignment="1">
      <alignment horizontal="left" vertical="center"/>
    </xf>
    <xf numFmtId="0" fontId="59" fillId="0" borderId="5" xfId="0" applyFont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0" fontId="59" fillId="0" borderId="6" xfId="0" applyFont="1" applyBorder="1" applyAlignment="1">
      <alignment horizontal="center" vertical="center"/>
    </xf>
    <xf numFmtId="192" fontId="30" fillId="2" borderId="5" xfId="99" applyNumberFormat="1" applyFont="1" applyFill="1" applyBorder="1" applyAlignment="1">
      <alignment horizontal="right" vertical="center"/>
    </xf>
    <xf numFmtId="192" fontId="30" fillId="2" borderId="7" xfId="99" applyNumberFormat="1" applyFont="1" applyFill="1" applyBorder="1" applyAlignment="1">
      <alignment horizontal="right" vertical="center"/>
    </xf>
    <xf numFmtId="192" fontId="30" fillId="2" borderId="6" xfId="99" applyNumberFormat="1" applyFont="1" applyFill="1" applyBorder="1" applyAlignment="1">
      <alignment horizontal="right" vertical="center"/>
    </xf>
    <xf numFmtId="44" fontId="30" fillId="9" borderId="5" xfId="99" applyFont="1" applyFill="1" applyBorder="1" applyAlignment="1">
      <alignment horizontal="right" vertical="center"/>
    </xf>
    <xf numFmtId="44" fontId="30" fillId="9" borderId="7" xfId="99" applyFont="1" applyFill="1" applyBorder="1" applyAlignment="1">
      <alignment horizontal="right" vertical="center"/>
    </xf>
    <xf numFmtId="44" fontId="30" fillId="9" borderId="6" xfId="99" applyFont="1" applyFill="1" applyBorder="1" applyAlignment="1">
      <alignment horizontal="right" vertical="center"/>
    </xf>
    <xf numFmtId="44" fontId="30" fillId="15" borderId="7" xfId="99" applyFont="1" applyFill="1" applyBorder="1" applyAlignment="1">
      <alignment horizontal="right" vertical="center"/>
    </xf>
    <xf numFmtId="44" fontId="30" fillId="15" borderId="6" xfId="99" applyFont="1" applyFill="1" applyBorder="1" applyAlignment="1">
      <alignment horizontal="right" vertical="center"/>
    </xf>
    <xf numFmtId="0" fontId="19" fillId="0" borderId="7" xfId="0" applyFont="1" applyBorder="1" applyAlignment="1">
      <alignment horizontal="center" vertical="center"/>
    </xf>
    <xf numFmtId="44" fontId="30" fillId="4" borderId="7" xfId="99" applyFont="1" applyFill="1" applyBorder="1" applyAlignment="1">
      <alignment horizontal="right" vertical="center"/>
    </xf>
    <xf numFmtId="44" fontId="30" fillId="4" borderId="6" xfId="99" applyFont="1" applyFill="1" applyBorder="1" applyAlignment="1">
      <alignment horizontal="right" vertical="center"/>
    </xf>
    <xf numFmtId="44" fontId="30" fillId="4" borderId="5" xfId="99" applyFont="1" applyFill="1" applyBorder="1" applyAlignment="1">
      <alignment horizontal="right" vertical="center"/>
    </xf>
    <xf numFmtId="0" fontId="30" fillId="8" borderId="5" xfId="0" applyFont="1" applyFill="1" applyBorder="1" applyAlignment="1">
      <alignment horizontal="center" vertical="center"/>
    </xf>
    <xf numFmtId="0" fontId="30" fillId="8" borderId="6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44" fontId="30" fillId="9" borderId="7" xfId="99" applyFont="1" applyFill="1" applyBorder="1" applyAlignment="1">
      <alignment horizontal="left" vertical="center"/>
    </xf>
    <xf numFmtId="44" fontId="30" fillId="9" borderId="6" xfId="99" applyFont="1" applyFill="1" applyBorder="1" applyAlignment="1">
      <alignment horizontal="left" vertical="center"/>
    </xf>
    <xf numFmtId="0" fontId="30" fillId="8" borderId="1" xfId="0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/>
    </xf>
    <xf numFmtId="0" fontId="32" fillId="8" borderId="5" xfId="0" applyFont="1" applyFill="1" applyBorder="1" applyAlignment="1">
      <alignment horizontal="left" vertical="center"/>
    </xf>
    <xf numFmtId="0" fontId="32" fillId="8" borderId="7" xfId="0" applyFont="1" applyFill="1" applyBorder="1" applyAlignment="1">
      <alignment horizontal="left" vertical="center"/>
    </xf>
    <xf numFmtId="0" fontId="32" fillId="8" borderId="6" xfId="0" applyFont="1" applyFill="1" applyBorder="1" applyAlignment="1">
      <alignment horizontal="left" vertical="center"/>
    </xf>
    <xf numFmtId="0" fontId="30" fillId="2" borderId="0" xfId="0" applyFont="1" applyFill="1" applyAlignment="1">
      <alignment horizontal="center" vertical="center" wrapText="1"/>
    </xf>
    <xf numFmtId="0" fontId="4" fillId="0" borderId="24" xfId="239" applyFont="1" applyBorder="1" applyAlignment="1">
      <alignment horizontal="center"/>
    </xf>
    <xf numFmtId="0" fontId="4" fillId="0" borderId="27" xfId="239" applyFont="1" applyBorder="1" applyAlignment="1">
      <alignment horizontal="center"/>
    </xf>
    <xf numFmtId="0" fontId="42" fillId="0" borderId="40" xfId="239" applyFont="1" applyBorder="1" applyAlignment="1">
      <alignment horizontal="center" vertical="center"/>
    </xf>
    <xf numFmtId="0" fontId="42" fillId="0" borderId="15" xfId="239" applyFont="1" applyBorder="1" applyAlignment="1">
      <alignment horizontal="center" vertical="center"/>
    </xf>
    <xf numFmtId="0" fontId="42" fillId="0" borderId="41" xfId="239" applyFont="1" applyBorder="1" applyAlignment="1">
      <alignment horizontal="center" vertical="center"/>
    </xf>
    <xf numFmtId="0" fontId="42" fillId="0" borderId="22" xfId="239" applyFont="1" applyBorder="1" applyAlignment="1">
      <alignment horizontal="center" vertical="center"/>
    </xf>
    <xf numFmtId="0" fontId="42" fillId="0" borderId="0" xfId="239" applyFont="1" applyAlignment="1">
      <alignment horizontal="center" vertical="center"/>
    </xf>
    <xf numFmtId="0" fontId="42" fillId="0" borderId="42" xfId="239" applyFont="1" applyBorder="1" applyAlignment="1">
      <alignment horizontal="center" vertical="center"/>
    </xf>
    <xf numFmtId="0" fontId="43" fillId="0" borderId="40" xfId="239" applyFont="1" applyBorder="1" applyAlignment="1">
      <alignment horizontal="center" vertical="center"/>
    </xf>
    <xf numFmtId="0" fontId="43" fillId="0" borderId="16" xfId="239" applyFont="1" applyBorder="1" applyAlignment="1">
      <alignment horizontal="center" vertical="center"/>
    </xf>
    <xf numFmtId="0" fontId="43" fillId="0" borderId="11" xfId="239" applyFont="1" applyBorder="1" applyAlignment="1">
      <alignment horizontal="center" vertical="center"/>
    </xf>
    <xf numFmtId="0" fontId="43" fillId="0" borderId="43" xfId="239" applyFont="1" applyBorder="1" applyAlignment="1">
      <alignment horizontal="center" vertical="center"/>
    </xf>
    <xf numFmtId="0" fontId="4" fillId="0" borderId="39" xfId="239" applyFont="1" applyBorder="1" applyAlignment="1">
      <alignment horizontal="center"/>
    </xf>
    <xf numFmtId="0" fontId="4" fillId="0" borderId="9" xfId="239" applyFont="1" applyBorder="1" applyAlignment="1">
      <alignment horizontal="center"/>
    </xf>
    <xf numFmtId="0" fontId="4" fillId="0" borderId="44" xfId="239" applyFont="1" applyBorder="1" applyAlignment="1">
      <alignment horizontal="center"/>
    </xf>
    <xf numFmtId="0" fontId="44" fillId="5" borderId="45" xfId="239" applyFont="1" applyFill="1" applyBorder="1" applyAlignment="1">
      <alignment horizontal="center" vertical="center" wrapText="1"/>
    </xf>
    <xf numFmtId="0" fontId="44" fillId="5" borderId="7" xfId="239" applyFont="1" applyFill="1" applyBorder="1" applyAlignment="1">
      <alignment horizontal="center" vertical="center" wrapText="1"/>
    </xf>
    <xf numFmtId="0" fontId="44" fillId="5" borderId="6" xfId="239" applyFont="1" applyFill="1" applyBorder="1" applyAlignment="1">
      <alignment horizontal="center" vertical="center" wrapText="1"/>
    </xf>
    <xf numFmtId="0" fontId="44" fillId="2" borderId="1" xfId="239" applyFont="1" applyFill="1" applyBorder="1" applyAlignment="1">
      <alignment horizontal="center" vertical="center" wrapText="1"/>
    </xf>
    <xf numFmtId="0" fontId="44" fillId="5" borderId="5" xfId="239" applyFont="1" applyFill="1" applyBorder="1" applyAlignment="1">
      <alignment horizontal="center" vertical="center" wrapText="1"/>
    </xf>
    <xf numFmtId="14" fontId="44" fillId="5" borderId="45" xfId="239" applyNumberFormat="1" applyFont="1" applyFill="1" applyBorder="1" applyAlignment="1">
      <alignment horizontal="center" vertical="center" wrapText="1"/>
    </xf>
    <xf numFmtId="14" fontId="44" fillId="5" borderId="7" xfId="239" applyNumberFormat="1" applyFont="1" applyFill="1" applyBorder="1" applyAlignment="1">
      <alignment horizontal="center" vertical="center" wrapText="1"/>
    </xf>
    <xf numFmtId="14" fontId="44" fillId="5" borderId="46" xfId="239" applyNumberFormat="1" applyFont="1" applyFill="1" applyBorder="1" applyAlignment="1">
      <alignment horizontal="center" vertical="center" wrapText="1"/>
    </xf>
    <xf numFmtId="0" fontId="45" fillId="0" borderId="48" xfId="60" applyNumberFormat="1" applyFont="1" applyBorder="1" applyAlignment="1">
      <alignment horizontal="left" vertical="center" wrapText="1"/>
    </xf>
    <xf numFmtId="0" fontId="45" fillId="0" borderId="49" xfId="60" applyNumberFormat="1" applyFont="1" applyBorder="1" applyAlignment="1">
      <alignment horizontal="left" vertical="center" wrapText="1"/>
    </xf>
    <xf numFmtId="0" fontId="45" fillId="0" borderId="1" xfId="239" applyFont="1" applyBorder="1" applyAlignment="1">
      <alignment horizontal="left" vertical="center" wrapText="1"/>
    </xf>
    <xf numFmtId="0" fontId="45" fillId="0" borderId="2" xfId="239" applyFont="1" applyBorder="1" applyAlignment="1">
      <alignment horizontal="left" vertical="center" wrapText="1"/>
    </xf>
    <xf numFmtId="0" fontId="46" fillId="0" borderId="29" xfId="239" applyFont="1" applyBorder="1" applyAlignment="1">
      <alignment horizontal="left" vertical="center" wrapText="1"/>
    </xf>
    <xf numFmtId="0" fontId="44" fillId="0" borderId="29" xfId="239" applyFont="1" applyBorder="1" applyAlignment="1">
      <alignment horizontal="center" vertical="center"/>
    </xf>
    <xf numFmtId="0" fontId="44" fillId="0" borderId="30" xfId="239" applyFont="1" applyBorder="1" applyAlignment="1">
      <alignment horizontal="center" vertical="center"/>
    </xf>
    <xf numFmtId="0" fontId="47" fillId="0" borderId="32" xfId="239" applyFont="1" applyBorder="1" applyAlignment="1">
      <alignment horizontal="center" vertical="center"/>
    </xf>
    <xf numFmtId="0" fontId="47" fillId="0" borderId="33" xfId="239" applyFont="1" applyBorder="1" applyAlignment="1">
      <alignment horizontal="center" vertical="center"/>
    </xf>
    <xf numFmtId="0" fontId="56" fillId="0" borderId="17" xfId="239" applyFont="1" applyBorder="1" applyAlignment="1">
      <alignment horizontal="left"/>
    </xf>
    <xf numFmtId="0" fontId="56" fillId="0" borderId="0" xfId="239" applyFont="1" applyAlignment="1">
      <alignment horizontal="left"/>
    </xf>
    <xf numFmtId="0" fontId="36" fillId="0" borderId="17" xfId="239" applyFont="1" applyBorder="1" applyAlignment="1">
      <alignment horizontal="left"/>
    </xf>
    <xf numFmtId="0" fontId="36" fillId="0" borderId="0" xfId="239" applyFont="1" applyAlignment="1">
      <alignment horizontal="left"/>
    </xf>
    <xf numFmtId="0" fontId="47" fillId="10" borderId="35" xfId="239" quotePrefix="1" applyFont="1" applyFill="1" applyBorder="1" applyAlignment="1">
      <alignment horizontal="center" vertical="center" wrapText="1"/>
    </xf>
    <xf numFmtId="0" fontId="48" fillId="0" borderId="35" xfId="239" applyFont="1" applyBorder="1"/>
    <xf numFmtId="0" fontId="48" fillId="0" borderId="36" xfId="239" applyFont="1" applyBorder="1"/>
    <xf numFmtId="0" fontId="47" fillId="0" borderId="0" xfId="239" applyFont="1" applyAlignment="1">
      <alignment horizontal="center" vertical="center" wrapText="1"/>
    </xf>
    <xf numFmtId="0" fontId="48" fillId="0" borderId="0" xfId="239" applyFont="1"/>
    <xf numFmtId="0" fontId="48" fillId="0" borderId="18" xfId="239" applyFont="1" applyBorder="1"/>
    <xf numFmtId="0" fontId="5" fillId="0" borderId="0" xfId="239"/>
    <xf numFmtId="0" fontId="49" fillId="0" borderId="1" xfId="240" applyFont="1" applyBorder="1" applyAlignment="1">
      <alignment horizontal="left" vertical="center" wrapText="1"/>
    </xf>
    <xf numFmtId="0" fontId="53" fillId="0" borderId="27" xfId="240" applyFont="1" applyBorder="1" applyAlignment="1">
      <alignment horizontal="center" vertical="center" wrapText="1"/>
    </xf>
    <xf numFmtId="0" fontId="53" fillId="0" borderId="1" xfId="240" applyFont="1" applyBorder="1" applyAlignment="1">
      <alignment horizontal="center" vertical="center" wrapText="1"/>
    </xf>
    <xf numFmtId="0" fontId="53" fillId="0" borderId="5" xfId="240" applyFont="1" applyBorder="1" applyAlignment="1">
      <alignment horizontal="center" vertical="center" wrapText="1"/>
    </xf>
    <xf numFmtId="2" fontId="54" fillId="0" borderId="50" xfId="239" applyNumberFormat="1" applyFont="1" applyBorder="1" applyAlignment="1">
      <alignment horizontal="center" vertical="center"/>
    </xf>
    <xf numFmtId="2" fontId="54" fillId="0" borderId="4" xfId="239" applyNumberFormat="1" applyFont="1" applyBorder="1" applyAlignment="1">
      <alignment horizontal="center" vertical="center"/>
    </xf>
    <xf numFmtId="2" fontId="54" fillId="0" borderId="8" xfId="239" applyNumberFormat="1" applyFont="1" applyBorder="1" applyAlignment="1">
      <alignment horizontal="center" vertical="center"/>
    </xf>
    <xf numFmtId="0" fontId="47" fillId="10" borderId="24" xfId="239" applyFont="1" applyFill="1" applyBorder="1" applyAlignment="1">
      <alignment horizontal="center" vertical="center"/>
    </xf>
    <xf numFmtId="0" fontId="47" fillId="10" borderId="27" xfId="239" applyFont="1" applyFill="1" applyBorder="1" applyAlignment="1">
      <alignment horizontal="center" vertical="center"/>
    </xf>
    <xf numFmtId="0" fontId="47" fillId="10" borderId="25" xfId="239" applyFont="1" applyFill="1" applyBorder="1" applyAlignment="1">
      <alignment horizontal="center" vertical="center"/>
    </xf>
    <xf numFmtId="0" fontId="47" fillId="10" borderId="1" xfId="239" applyFont="1" applyFill="1" applyBorder="1" applyAlignment="1">
      <alignment horizontal="center" vertical="center"/>
    </xf>
    <xf numFmtId="0" fontId="48" fillId="0" borderId="25" xfId="239" applyFont="1" applyBorder="1"/>
    <xf numFmtId="0" fontId="48" fillId="0" borderId="1" xfId="239" applyFont="1" applyBorder="1"/>
    <xf numFmtId="0" fontId="49" fillId="0" borderId="1" xfId="240" applyFont="1" applyBorder="1" applyAlignment="1">
      <alignment horizontal="center" vertical="center" wrapText="1"/>
    </xf>
    <xf numFmtId="0" fontId="47" fillId="10" borderId="23" xfId="239" applyFont="1" applyFill="1" applyBorder="1" applyAlignment="1">
      <alignment horizontal="center" vertical="center" wrapText="1"/>
    </xf>
    <xf numFmtId="0" fontId="47" fillId="10" borderId="10" xfId="239" applyFont="1" applyFill="1" applyBorder="1" applyAlignment="1">
      <alignment horizontal="center" vertical="center" wrapText="1"/>
    </xf>
    <xf numFmtId="0" fontId="47" fillId="10" borderId="25" xfId="239" applyFont="1" applyFill="1" applyBorder="1" applyAlignment="1">
      <alignment horizontal="center" vertical="center" wrapText="1"/>
    </xf>
    <xf numFmtId="0" fontId="48" fillId="0" borderId="1" xfId="239" applyFont="1" applyBorder="1" applyAlignment="1">
      <alignment wrapText="1"/>
    </xf>
    <xf numFmtId="0" fontId="49" fillId="0" borderId="5" xfId="240" applyFont="1" applyBorder="1" applyAlignment="1">
      <alignment horizontal="left" vertical="center" wrapText="1"/>
    </xf>
    <xf numFmtId="0" fontId="49" fillId="0" borderId="6" xfId="240" applyFont="1" applyBorder="1" applyAlignment="1">
      <alignment horizontal="left" vertical="center" wrapText="1"/>
    </xf>
    <xf numFmtId="0" fontId="49" fillId="0" borderId="5" xfId="240" applyFont="1" applyBorder="1" applyAlignment="1">
      <alignment horizontal="center" vertical="center" wrapText="1"/>
    </xf>
    <xf numFmtId="0" fontId="49" fillId="0" borderId="6" xfId="240" applyFont="1" applyBorder="1" applyAlignment="1">
      <alignment horizontal="center" vertical="center" wrapText="1"/>
    </xf>
    <xf numFmtId="2" fontId="49" fillId="0" borderId="5" xfId="240" applyNumberFormat="1" applyFont="1" applyBorder="1" applyAlignment="1">
      <alignment horizontal="center" vertical="center" wrapText="1"/>
    </xf>
    <xf numFmtId="2" fontId="49" fillId="0" borderId="6" xfId="240" applyNumberFormat="1" applyFont="1" applyBorder="1" applyAlignment="1">
      <alignment horizontal="center" vertical="center" wrapText="1"/>
    </xf>
    <xf numFmtId="2" fontId="49" fillId="0" borderId="1" xfId="240" applyNumberFormat="1" applyFont="1" applyBorder="1" applyAlignment="1">
      <alignment horizontal="left" vertical="center" wrapText="1"/>
    </xf>
    <xf numFmtId="2" fontId="53" fillId="0" borderId="27" xfId="240" applyNumberFormat="1" applyFont="1" applyBorder="1" applyAlignment="1">
      <alignment horizontal="center" vertical="center" wrapText="1"/>
    </xf>
    <xf numFmtId="2" fontId="53" fillId="0" borderId="1" xfId="240" applyNumberFormat="1" applyFont="1" applyBorder="1" applyAlignment="1">
      <alignment horizontal="center" vertical="center" wrapText="1"/>
    </xf>
    <xf numFmtId="2" fontId="53" fillId="0" borderId="5" xfId="240" applyNumberFormat="1" applyFont="1" applyBorder="1" applyAlignment="1">
      <alignment horizontal="center" vertical="center" wrapText="1"/>
    </xf>
    <xf numFmtId="0" fontId="47" fillId="0" borderId="14" xfId="239" applyFont="1" applyBorder="1" applyAlignment="1">
      <alignment horizontal="center" vertical="center" wrapText="1"/>
    </xf>
    <xf numFmtId="0" fontId="47" fillId="0" borderId="15" xfId="239" applyFont="1" applyBorder="1" applyAlignment="1">
      <alignment horizontal="center" vertical="center" wrapText="1"/>
    </xf>
    <xf numFmtId="0" fontId="47" fillId="0" borderId="16" xfId="239" applyFont="1" applyBorder="1" applyAlignment="1">
      <alignment horizontal="center" vertical="center" wrapText="1"/>
    </xf>
    <xf numFmtId="0" fontId="47" fillId="0" borderId="17" xfId="239" applyFont="1" applyBorder="1" applyAlignment="1">
      <alignment horizontal="center" vertical="center" wrapText="1"/>
    </xf>
    <xf numFmtId="0" fontId="47" fillId="0" borderId="18" xfId="239" applyFont="1" applyBorder="1" applyAlignment="1">
      <alignment horizontal="center" vertical="center" wrapText="1"/>
    </xf>
    <xf numFmtId="0" fontId="47" fillId="0" borderId="19" xfId="239" applyFont="1" applyBorder="1" applyAlignment="1">
      <alignment horizontal="center" vertical="center" wrapText="1"/>
    </xf>
    <xf numFmtId="0" fontId="47" fillId="0" borderId="20" xfId="239" applyFont="1" applyBorder="1" applyAlignment="1">
      <alignment horizontal="center" vertical="center" wrapText="1"/>
    </xf>
    <xf numFmtId="0" fontId="47" fillId="0" borderId="21" xfId="239" applyFont="1" applyBorder="1" applyAlignment="1">
      <alignment horizontal="center" vertical="center" wrapText="1"/>
    </xf>
    <xf numFmtId="0" fontId="53" fillId="0" borderId="45" xfId="240" applyFont="1" applyBorder="1" applyAlignment="1">
      <alignment horizontal="center" vertical="center" wrapText="1"/>
    </xf>
    <xf numFmtId="0" fontId="53" fillId="0" borderId="7" xfId="240" applyFont="1" applyBorder="1" applyAlignment="1">
      <alignment horizontal="center" vertical="center" wrapText="1"/>
    </xf>
    <xf numFmtId="0" fontId="53" fillId="0" borderId="46" xfId="240" applyFont="1" applyBorder="1" applyAlignment="1">
      <alignment horizontal="center" vertical="center" wrapText="1"/>
    </xf>
    <xf numFmtId="2" fontId="54" fillId="0" borderId="37" xfId="239" applyNumberFormat="1" applyFont="1" applyBorder="1" applyAlignment="1">
      <alignment horizontal="center" vertical="center"/>
    </xf>
    <xf numFmtId="2" fontId="54" fillId="0" borderId="38" xfId="239" applyNumberFormat="1" applyFont="1" applyBorder="1" applyAlignment="1">
      <alignment horizontal="center" vertical="center"/>
    </xf>
    <xf numFmtId="2" fontId="54" fillId="0" borderId="53" xfId="239" applyNumberFormat="1" applyFont="1" applyBorder="1" applyAlignment="1">
      <alignment horizontal="center" vertical="center"/>
    </xf>
    <xf numFmtId="0" fontId="47" fillId="10" borderId="34" xfId="239" quotePrefix="1" applyFont="1" applyFill="1" applyBorder="1" applyAlignment="1">
      <alignment horizontal="center" vertical="center" wrapText="1"/>
    </xf>
    <xf numFmtId="0" fontId="47" fillId="10" borderId="36" xfId="239" quotePrefix="1" applyFont="1" applyFill="1" applyBorder="1" applyAlignment="1">
      <alignment horizontal="center" vertical="center" wrapText="1"/>
    </xf>
    <xf numFmtId="0" fontId="47" fillId="10" borderId="40" xfId="239" applyFont="1" applyFill="1" applyBorder="1" applyAlignment="1">
      <alignment horizontal="center" vertical="center"/>
    </xf>
    <xf numFmtId="0" fontId="47" fillId="10" borderId="41" xfId="239" applyFont="1" applyFill="1" applyBorder="1" applyAlignment="1">
      <alignment horizontal="center" vertical="center"/>
    </xf>
    <xf numFmtId="0" fontId="47" fillId="10" borderId="11" xfId="239" applyFont="1" applyFill="1" applyBorder="1" applyAlignment="1">
      <alignment horizontal="center" vertical="center"/>
    </xf>
    <xf numFmtId="0" fontId="47" fillId="10" borderId="12" xfId="239" applyFont="1" applyFill="1" applyBorder="1" applyAlignment="1">
      <alignment horizontal="center" vertical="center"/>
    </xf>
    <xf numFmtId="0" fontId="49" fillId="0" borderId="5" xfId="240" applyFont="1" applyBorder="1" applyAlignment="1">
      <alignment horizontal="right" vertical="center" wrapText="1"/>
    </xf>
    <xf numFmtId="0" fontId="49" fillId="0" borderId="6" xfId="240" applyFont="1" applyBorder="1" applyAlignment="1">
      <alignment horizontal="right" vertical="center" wrapText="1"/>
    </xf>
    <xf numFmtId="0" fontId="47" fillId="10" borderId="51" xfId="239" applyFont="1" applyFill="1" applyBorder="1" applyAlignment="1">
      <alignment horizontal="center" vertical="center"/>
    </xf>
    <xf numFmtId="0" fontId="47" fillId="10" borderId="54" xfId="239" applyFont="1" applyFill="1" applyBorder="1" applyAlignment="1">
      <alignment horizontal="center" vertical="center"/>
    </xf>
    <xf numFmtId="0" fontId="47" fillId="10" borderId="52" xfId="239" applyFont="1" applyFill="1" applyBorder="1" applyAlignment="1">
      <alignment horizontal="center" vertical="center"/>
    </xf>
    <xf numFmtId="193" fontId="54" fillId="0" borderId="37" xfId="239" applyNumberFormat="1" applyFont="1" applyBorder="1" applyAlignment="1">
      <alignment horizontal="center" vertical="center"/>
    </xf>
    <xf numFmtId="193" fontId="54" fillId="0" borderId="38" xfId="239" applyNumberFormat="1" applyFont="1" applyBorder="1" applyAlignment="1">
      <alignment horizontal="center" vertical="center"/>
    </xf>
    <xf numFmtId="193" fontId="54" fillId="0" borderId="53" xfId="239" applyNumberFormat="1" applyFont="1" applyBorder="1" applyAlignment="1">
      <alignment horizontal="center" vertical="center"/>
    </xf>
    <xf numFmtId="0" fontId="47" fillId="10" borderId="48" xfId="239" applyFont="1" applyFill="1" applyBorder="1" applyAlignment="1">
      <alignment horizontal="center" vertical="center"/>
    </xf>
    <xf numFmtId="0" fontId="47" fillId="10" borderId="10" xfId="239" applyFont="1" applyFill="1" applyBorder="1" applyAlignment="1">
      <alignment horizontal="center" vertical="center"/>
    </xf>
    <xf numFmtId="180" fontId="21" fillId="3" borderId="5" xfId="0" applyNumberFormat="1" applyFont="1" applyFill="1" applyBorder="1" applyAlignment="1">
      <alignment horizontal="center" vertical="center"/>
    </xf>
    <xf numFmtId="180" fontId="21" fillId="3" borderId="6" xfId="0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180" fontId="15" fillId="3" borderId="5" xfId="0" applyNumberFormat="1" applyFont="1" applyFill="1" applyBorder="1" applyAlignment="1">
      <alignment horizontal="center" vertical="center"/>
    </xf>
    <xf numFmtId="180" fontId="15" fillId="3" borderId="7" xfId="0" applyNumberFormat="1" applyFont="1" applyFill="1" applyBorder="1" applyAlignment="1">
      <alignment horizontal="center" vertical="center"/>
    </xf>
    <xf numFmtId="180" fontId="15" fillId="3" borderId="6" xfId="0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180" fontId="18" fillId="3" borderId="5" xfId="0" applyNumberFormat="1" applyFont="1" applyFill="1" applyBorder="1" applyAlignment="1">
      <alignment horizontal="center" vertical="center"/>
    </xf>
    <xf numFmtId="180" fontId="18" fillId="3" borderId="6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2" borderId="5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30" fillId="2" borderId="1" xfId="0" applyFont="1" applyFill="1" applyBorder="1" applyAlignment="1">
      <alignment horizontal="center" vertical="center" wrapText="1"/>
    </xf>
    <xf numFmtId="44" fontId="19" fillId="0" borderId="0" xfId="99" applyNumberFormat="1" applyFont="1" applyAlignment="1">
      <alignment vertical="center"/>
    </xf>
    <xf numFmtId="44" fontId="30" fillId="9" borderId="7" xfId="99" applyFont="1" applyFill="1" applyBorder="1" applyAlignment="1">
      <alignment vertical="center"/>
    </xf>
    <xf numFmtId="0" fontId="30" fillId="8" borderId="1" xfId="0" applyFont="1" applyFill="1" applyBorder="1" applyAlignment="1">
      <alignment vertical="center" wrapText="1"/>
    </xf>
    <xf numFmtId="0" fontId="31" fillId="0" borderId="5" xfId="0" applyFont="1" applyBorder="1" applyAlignment="1">
      <alignment vertical="center"/>
    </xf>
    <xf numFmtId="0" fontId="31" fillId="0" borderId="7" xfId="0" applyFont="1" applyBorder="1" applyAlignment="1">
      <alignment vertical="center"/>
    </xf>
    <xf numFmtId="0" fontId="31" fillId="0" borderId="6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2" fillId="8" borderId="5" xfId="0" applyFont="1" applyFill="1" applyBorder="1" applyAlignment="1">
      <alignment vertical="center"/>
    </xf>
    <xf numFmtId="0" fontId="32" fillId="8" borderId="7" xfId="0" applyFont="1" applyFill="1" applyBorder="1" applyAlignment="1">
      <alignment vertical="center"/>
    </xf>
    <xf numFmtId="0" fontId="32" fillId="8" borderId="6" xfId="0" applyFont="1" applyFill="1" applyBorder="1" applyAlignment="1">
      <alignment vertical="center"/>
    </xf>
    <xf numFmtId="0" fontId="32" fillId="8" borderId="1" xfId="0" applyFont="1" applyFill="1" applyBorder="1" applyAlignment="1">
      <alignment vertical="center"/>
    </xf>
    <xf numFmtId="0" fontId="32" fillId="8" borderId="4" xfId="0" applyFont="1" applyFill="1" applyBorder="1" applyAlignment="1">
      <alignment vertical="center"/>
    </xf>
    <xf numFmtId="0" fontId="32" fillId="2" borderId="5" xfId="0" applyFont="1" applyFill="1" applyBorder="1" applyAlignment="1">
      <alignment vertical="center"/>
    </xf>
    <xf numFmtId="0" fontId="32" fillId="2" borderId="7" xfId="0" applyFont="1" applyFill="1" applyBorder="1" applyAlignment="1">
      <alignment vertical="center"/>
    </xf>
    <xf numFmtId="0" fontId="32" fillId="2" borderId="6" xfId="0" applyFont="1" applyFill="1" applyBorder="1" applyAlignment="1">
      <alignment vertical="center"/>
    </xf>
    <xf numFmtId="0" fontId="32" fillId="8" borderId="1" xfId="0" applyFont="1" applyFill="1" applyBorder="1" applyAlignment="1">
      <alignment vertical="center" wrapText="1"/>
    </xf>
    <xf numFmtId="0" fontId="30" fillId="15" borderId="1" xfId="0" applyFont="1" applyFill="1" applyBorder="1" applyAlignment="1">
      <alignment vertical="center"/>
    </xf>
    <xf numFmtId="0" fontId="62" fillId="15" borderId="1" xfId="0" applyFont="1" applyFill="1" applyBorder="1" applyAlignment="1">
      <alignment vertical="center"/>
    </xf>
  </cellXfs>
  <cellStyles count="242">
    <cellStyle name="BodyStyle" xfId="104" xr:uid="{00000000-0005-0000-0000-000000000000}"/>
    <cellStyle name="Comma" xfId="20" xr:uid="{00000000-0005-0000-0000-000001000000}"/>
    <cellStyle name="Comma 2" xfId="21" xr:uid="{00000000-0005-0000-0000-000002000000}"/>
    <cellStyle name="CUADRO1" xfId="22" xr:uid="{00000000-0005-0000-0000-000003000000}"/>
    <cellStyle name="Currency" xfId="23" xr:uid="{00000000-0005-0000-0000-000004000000}"/>
    <cellStyle name="Currency 2" xfId="106" xr:uid="{00000000-0005-0000-0000-000005000000}"/>
    <cellStyle name="Date" xfId="24" xr:uid="{00000000-0005-0000-0000-000006000000}"/>
    <cellStyle name="Euro" xfId="25" xr:uid="{00000000-0005-0000-0000-000007000000}"/>
    <cellStyle name="Euro 2" xfId="110" xr:uid="{D6CE7E87-4B3B-43A8-886C-A9C3A043778A}"/>
    <cellStyle name="F2" xfId="26" xr:uid="{00000000-0005-0000-0000-000008000000}"/>
    <cellStyle name="F3" xfId="27" xr:uid="{00000000-0005-0000-0000-000009000000}"/>
    <cellStyle name="F4" xfId="28" xr:uid="{00000000-0005-0000-0000-00000A000000}"/>
    <cellStyle name="F5" xfId="29" xr:uid="{00000000-0005-0000-0000-00000B000000}"/>
    <cellStyle name="F6" xfId="30" xr:uid="{00000000-0005-0000-0000-00000C000000}"/>
    <cellStyle name="F7" xfId="31" xr:uid="{00000000-0005-0000-0000-00000D000000}"/>
    <cellStyle name="F8" xfId="32" xr:uid="{00000000-0005-0000-0000-00000E000000}"/>
    <cellStyle name="Fixed" xfId="33" xr:uid="{00000000-0005-0000-0000-00000F000000}"/>
    <cellStyle name="HeaderStyle" xfId="103" xr:uid="{00000000-0005-0000-0000-000010000000}"/>
    <cellStyle name="Heading1" xfId="34" xr:uid="{00000000-0005-0000-0000-000011000000}"/>
    <cellStyle name="Heading2" xfId="35" xr:uid="{00000000-0005-0000-0000-000012000000}"/>
    <cellStyle name="Hipervínculo" xfId="4" builtinId="8" hidden="1"/>
    <cellStyle name="Hipervínculo" xfId="2" builtinId="8" hidden="1"/>
    <cellStyle name="Hipervínculo" xfId="8" builtinId="8" hidden="1"/>
    <cellStyle name="Hipervínculo" xfId="6" builtinId="8" hidden="1"/>
    <cellStyle name="Hipervínculo" xfId="10" builtinId="8" hidden="1"/>
    <cellStyle name="Hipervínculo" xfId="12" builtinId="8" hidden="1"/>
    <cellStyle name="Hipervínculo 2" xfId="109" xr:uid="{794818F5-EB89-4A28-B30B-E14FA8232ED9}"/>
    <cellStyle name="Hipervínculo visitado" xfId="5" builtinId="9" hidden="1"/>
    <cellStyle name="Hipervínculo visitado" xfId="3" builtinId="9" hidden="1"/>
    <cellStyle name="Hipervínculo visitado" xfId="11" builtinId="9" hidden="1"/>
    <cellStyle name="Hipervínculo visitado" xfId="9" builtinId="9" hidden="1"/>
    <cellStyle name="Hipervínculo visitado" xfId="13" builtinId="9" hidden="1"/>
    <cellStyle name="Hipervínculo visitado" xfId="7" builtinId="9" hidden="1"/>
    <cellStyle name="Millares" xfId="1" builtinId="3"/>
    <cellStyle name="Millares [0] 2" xfId="100" xr:uid="{00000000-0005-0000-0000-000020000000}"/>
    <cellStyle name="Millares 10" xfId="36" xr:uid="{00000000-0005-0000-0000-000021000000}"/>
    <cellStyle name="Millares 11" xfId="37" xr:uid="{00000000-0005-0000-0000-000022000000}"/>
    <cellStyle name="Millares 2" xfId="15" xr:uid="{00000000-0005-0000-0000-000023000000}"/>
    <cellStyle name="Millares 2 2" xfId="38" xr:uid="{00000000-0005-0000-0000-000024000000}"/>
    <cellStyle name="Millares 2 2 2" xfId="39" xr:uid="{00000000-0005-0000-0000-000025000000}"/>
    <cellStyle name="Millares 2 2 3" xfId="112" xr:uid="{54CC247F-4BF0-4EB0-8089-21421E3289A1}"/>
    <cellStyle name="Millares 2 3" xfId="18" xr:uid="{00000000-0005-0000-0000-000026000000}"/>
    <cellStyle name="Millares 2 3 2" xfId="113" xr:uid="{7827317E-739F-40BA-9588-FCB82EC69ABD}"/>
    <cellStyle name="Millares 2 4" xfId="40" xr:uid="{00000000-0005-0000-0000-000027000000}"/>
    <cellStyle name="Millares 2 4 2" xfId="114" xr:uid="{B9EC3F64-C7A2-4EE8-8A9B-2E58CD088D9C}"/>
    <cellStyle name="Millares 2 5" xfId="115" xr:uid="{4C48D8D5-FEBF-4621-A56E-E502854B3E2E}"/>
    <cellStyle name="Millares 2 6" xfId="116" xr:uid="{4763405A-2D49-4BFF-8FAC-6499BA2EAA4B}"/>
    <cellStyle name="Millares 2 7" xfId="111" xr:uid="{89BD6DA6-4A17-4EBD-B65D-2E0CBBFAC354}"/>
    <cellStyle name="Millares 3" xfId="41" xr:uid="{00000000-0005-0000-0000-000028000000}"/>
    <cellStyle name="Millares 3 2" xfId="42" xr:uid="{00000000-0005-0000-0000-000029000000}"/>
    <cellStyle name="Millares 3 3" xfId="43" xr:uid="{00000000-0005-0000-0000-00002A000000}"/>
    <cellStyle name="Millares 31" xfId="44" xr:uid="{00000000-0005-0000-0000-00002B000000}"/>
    <cellStyle name="Millares 4" xfId="45" xr:uid="{00000000-0005-0000-0000-00002C000000}"/>
    <cellStyle name="Millares 4 2 2" xfId="46" xr:uid="{00000000-0005-0000-0000-00002D000000}"/>
    <cellStyle name="Millares 5" xfId="47" xr:uid="{00000000-0005-0000-0000-00002E000000}"/>
    <cellStyle name="Millares 6" xfId="48" xr:uid="{00000000-0005-0000-0000-00002F000000}"/>
    <cellStyle name="Millares 7" xfId="49" xr:uid="{00000000-0005-0000-0000-000030000000}"/>
    <cellStyle name="Millares 8" xfId="50" xr:uid="{00000000-0005-0000-0000-000031000000}"/>
    <cellStyle name="Millares 8 2" xfId="51" xr:uid="{00000000-0005-0000-0000-000032000000}"/>
    <cellStyle name="Millares 8 3" xfId="52" xr:uid="{00000000-0005-0000-0000-000033000000}"/>
    <cellStyle name="Millares 9" xfId="53" xr:uid="{00000000-0005-0000-0000-000034000000}"/>
    <cellStyle name="Mill_x0014_res" xfId="54" xr:uid="{00000000-0005-0000-0000-000035000000}"/>
    <cellStyle name="Moneda" xfId="99" builtinId="4"/>
    <cellStyle name="Moneda [0]" xfId="94" builtinId="7"/>
    <cellStyle name="Moneda [0] 2" xfId="101" xr:uid="{00000000-0005-0000-0000-000038000000}"/>
    <cellStyle name="Moneda [0] 5" xfId="55" xr:uid="{00000000-0005-0000-0000-000039000000}"/>
    <cellStyle name="Moneda 10" xfId="197" xr:uid="{4EB751BA-358E-4940-BF4F-0F61306F3962}"/>
    <cellStyle name="Moneda 11" xfId="56" xr:uid="{00000000-0005-0000-0000-00003A000000}"/>
    <cellStyle name="Moneda 11 2" xfId="57" xr:uid="{00000000-0005-0000-0000-00003B000000}"/>
    <cellStyle name="Moneda 11 3" xfId="108" xr:uid="{05DD677B-3CE1-4C5C-AD6F-32C5791FB02E}"/>
    <cellStyle name="Moneda 12" xfId="238" xr:uid="{0F0CA60F-A0BC-44FD-9C3D-4993AFF53AF7}"/>
    <cellStyle name="Moneda 13" xfId="236" xr:uid="{6A43CD1B-3419-46DA-B2F8-E704E2BE574C}"/>
    <cellStyle name="Moneda 14" xfId="237" xr:uid="{ED404043-4AED-4E57-8B3A-94ECE0DA667E}"/>
    <cellStyle name="Moneda 15" xfId="117" xr:uid="{5D444C76-7CBB-4E59-9FFA-ABE0E272FFD8}"/>
    <cellStyle name="Moneda 18" xfId="118" xr:uid="{85ABDBCE-5A65-479E-944E-B91F340D57BD}"/>
    <cellStyle name="Moneda 2" xfId="16" xr:uid="{00000000-0005-0000-0000-00003C000000}"/>
    <cellStyle name="Moneda 2 10" xfId="120" xr:uid="{B017B4FC-C9BE-49A5-856A-DF25FCCEE0A7}"/>
    <cellStyle name="Moneda 2 102" xfId="58" xr:uid="{00000000-0005-0000-0000-00003D000000}"/>
    <cellStyle name="Moneda 2 11" xfId="121" xr:uid="{B1E57CEB-E764-4860-86F1-A964BA22CF6E}"/>
    <cellStyle name="Moneda 2 12" xfId="122" xr:uid="{D09F12A1-2FEF-4A51-9A5B-AC091DCED727}"/>
    <cellStyle name="Moneda 2 13" xfId="123" xr:uid="{2DA9B1CE-2549-428E-8A01-D7911DAEB744}"/>
    <cellStyle name="Moneda 2 14" xfId="124" xr:uid="{42520003-FFDC-4AFB-93D0-DE95E2F11CE3}"/>
    <cellStyle name="Moneda 2 15" xfId="125" xr:uid="{9D7FF689-00E1-455E-825E-EE78A872AD73}"/>
    <cellStyle name="Moneda 2 16" xfId="126" xr:uid="{34E21CAB-CDCE-4E96-B064-E22EC5BB353F}"/>
    <cellStyle name="Moneda 2 17" xfId="127" xr:uid="{9AB28F74-AEFA-4173-9E08-B2B6B5371AB7}"/>
    <cellStyle name="Moneda 2 18" xfId="128" xr:uid="{10F57AB7-EEF4-468C-B51B-449F8172701A}"/>
    <cellStyle name="Moneda 2 19" xfId="129" xr:uid="{E8E9A0E8-5D88-43C6-AD8A-667A29C83E51}"/>
    <cellStyle name="Moneda 2 2" xfId="59" xr:uid="{00000000-0005-0000-0000-00003E000000}"/>
    <cellStyle name="Moneda 2 2 10" xfId="131" xr:uid="{14FF38CF-80EB-4350-AD5E-D878EA11DE3E}"/>
    <cellStyle name="Moneda 2 2 11" xfId="132" xr:uid="{7BD12EE8-51C3-474A-8E0B-FB9F2505D02D}"/>
    <cellStyle name="Moneda 2 2 12" xfId="133" xr:uid="{82D6EDF0-9A0A-4B12-81D8-180183DC95C1}"/>
    <cellStyle name="Moneda 2 2 13" xfId="134" xr:uid="{F49D8F00-1100-4AA1-BCA8-DCB3B96B039C}"/>
    <cellStyle name="Moneda 2 2 14" xfId="135" xr:uid="{53F9AB13-1C32-4290-B0D2-EF3DA220C238}"/>
    <cellStyle name="Moneda 2 2 15" xfId="136" xr:uid="{E6573635-CC76-4FB2-A212-3B93E8DCCD67}"/>
    <cellStyle name="Moneda 2 2 16" xfId="137" xr:uid="{859FA524-5A93-43D6-A230-743D7A932825}"/>
    <cellStyle name="Moneda 2 2 17" xfId="138" xr:uid="{73A2EB35-E175-43B2-8877-B6B0032E1E7D}"/>
    <cellStyle name="Moneda 2 2 18" xfId="139" xr:uid="{E75799B0-5AEC-4C55-86DE-482B0406C494}"/>
    <cellStyle name="Moneda 2 2 19" xfId="140" xr:uid="{562F7B9D-E34B-4ABD-967A-80D4B973135A}"/>
    <cellStyle name="Moneda 2 2 2" xfId="141" xr:uid="{88AF5776-71CA-4450-AB6E-5347A01577ED}"/>
    <cellStyle name="Moneda 2 2 2 10" xfId="142" xr:uid="{7997D40A-F35A-4FEE-A7FB-D821748DA8D0}"/>
    <cellStyle name="Moneda 2 2 2 11" xfId="143" xr:uid="{4FDA0A4F-BFEC-401B-962E-E9C23C7F4C6E}"/>
    <cellStyle name="Moneda 2 2 2 12" xfId="144" xr:uid="{675F41C6-1150-48FE-9FB3-F9E03B03876A}"/>
    <cellStyle name="Moneda 2 2 2 13" xfId="145" xr:uid="{7CD64FC2-81CC-45AE-9541-B3BFF39AEEB0}"/>
    <cellStyle name="Moneda 2 2 2 14" xfId="146" xr:uid="{A29499A7-BD69-426D-8048-201D41E9B6D2}"/>
    <cellStyle name="Moneda 2 2 2 15" xfId="147" xr:uid="{D3B9F87A-1B9D-4CB5-9F49-47365AEBF34F}"/>
    <cellStyle name="Moneda 2 2 2 16" xfId="148" xr:uid="{44E1DFDA-265A-418E-A1E8-0CC97535D775}"/>
    <cellStyle name="Moneda 2 2 2 17" xfId="149" xr:uid="{8CD3AD8E-F2E7-4E80-9248-444FF227FB9E}"/>
    <cellStyle name="Moneda 2 2 2 18" xfId="150" xr:uid="{67AA96B0-BEB5-47B7-815E-FE7DB96DECD7}"/>
    <cellStyle name="Moneda 2 2 2 19" xfId="151" xr:uid="{56E67435-C4CE-4CCF-BC78-A47F2DE5BFB7}"/>
    <cellStyle name="Moneda 2 2 2 2" xfId="152" xr:uid="{9261E1F1-B14D-4619-8C20-0B49C31237C2}"/>
    <cellStyle name="Moneda 2 2 2 20" xfId="153" xr:uid="{992EAB97-59F7-46FF-9194-6D9ACCF906EF}"/>
    <cellStyle name="Moneda 2 2 2 21" xfId="154" xr:uid="{65B15DA8-F382-47BF-BA7D-9E455593F7B3}"/>
    <cellStyle name="Moneda 2 2 2 22" xfId="155" xr:uid="{1F56BA89-B358-45C8-9222-061F740ABC51}"/>
    <cellStyle name="Moneda 2 2 2 23" xfId="156" xr:uid="{4AA91297-DE27-441C-A221-F5DA437C23B3}"/>
    <cellStyle name="Moneda 2 2 2 3" xfId="157" xr:uid="{E2DD8B46-ABD7-44B8-8742-B408A4430FB6}"/>
    <cellStyle name="Moneda 2 2 2 4" xfId="158" xr:uid="{9909DB7F-C2CD-425C-A0B0-D1DFF32B1F55}"/>
    <cellStyle name="Moneda 2 2 2 5" xfId="159" xr:uid="{329D9127-B092-4FDF-9F51-222E1464E5B5}"/>
    <cellStyle name="Moneda 2 2 2 6" xfId="160" xr:uid="{66D7C53F-45B6-44A2-8B4C-F9B97A24BBAE}"/>
    <cellStyle name="Moneda 2 2 2 7" xfId="161" xr:uid="{4C55A81F-589C-4B0A-B467-FF3A56A5D169}"/>
    <cellStyle name="Moneda 2 2 2 8" xfId="162" xr:uid="{3E20D0A5-3050-45DF-9B16-5ADAC9B3F392}"/>
    <cellStyle name="Moneda 2 2 2 9" xfId="163" xr:uid="{C28020D4-8A8F-4546-8D06-C3FD891F3F80}"/>
    <cellStyle name="Moneda 2 2 20" xfId="164" xr:uid="{F526FE15-B19E-4C95-8E8E-33F4842AEC1E}"/>
    <cellStyle name="Moneda 2 2 21" xfId="165" xr:uid="{856D44F4-7901-4710-81BD-20FB91F00492}"/>
    <cellStyle name="Moneda 2 2 22" xfId="166" xr:uid="{BAD87A62-EE47-4C9F-9B5A-01A6CF2A609C}"/>
    <cellStyle name="Moneda 2 2 23" xfId="167" xr:uid="{D8F9EEA9-C99C-4AC0-B816-B16994E6E31A}"/>
    <cellStyle name="Moneda 2 2 24" xfId="168" xr:uid="{3894EE58-D1CB-4C5A-965C-8FD3EB9DB841}"/>
    <cellStyle name="Moneda 2 2 25" xfId="130" xr:uid="{C4BDE252-2BF4-4E12-9F68-32389A867968}"/>
    <cellStyle name="Moneda 2 2 3" xfId="169" xr:uid="{895C6E4C-345C-4237-ACF3-9815DE3A21F7}"/>
    <cellStyle name="Moneda 2 2 4" xfId="170" xr:uid="{ABBB8BA1-72BA-4390-90A7-F39A6248D830}"/>
    <cellStyle name="Moneda 2 2 5" xfId="171" xr:uid="{ED7331E7-73A7-45D7-806D-D056E379466F}"/>
    <cellStyle name="Moneda 2 2 6" xfId="172" xr:uid="{DBA39341-ED70-413E-974C-A748654B6A2D}"/>
    <cellStyle name="Moneda 2 2 7" xfId="173" xr:uid="{6D7F0A41-E2E1-4C85-AA86-57869AC868C7}"/>
    <cellStyle name="Moneda 2 2 8" xfId="174" xr:uid="{846FCB2B-2AE3-4BCC-A5BB-EE5AD8D7C9C3}"/>
    <cellStyle name="Moneda 2 2 9" xfId="175" xr:uid="{E0BB3EE1-209A-4DA3-8C14-BE009BF47444}"/>
    <cellStyle name="Moneda 2 20" xfId="176" xr:uid="{46BCCFAC-07D3-4818-A93B-98E0992325DC}"/>
    <cellStyle name="Moneda 2 21" xfId="177" xr:uid="{A9D55DE1-F70A-47FB-A1FB-B4DE033A5881}"/>
    <cellStyle name="Moneda 2 22" xfId="178" xr:uid="{310DD931-8963-4CD8-852B-30BD48E48B89}"/>
    <cellStyle name="Moneda 2 23" xfId="179" xr:uid="{E8FA64AB-1061-466A-AD0A-F49F122E01D6}"/>
    <cellStyle name="Moneda 2 24" xfId="180" xr:uid="{73C9FC14-3C08-4D45-A52F-F9514C45F799}"/>
    <cellStyle name="Moneda 2 25" xfId="181" xr:uid="{FACF6328-0125-4935-A174-22D49C2789FB}"/>
    <cellStyle name="Moneda 2 26" xfId="182" xr:uid="{634533D2-8915-4C3E-8B53-9875F636311B}"/>
    <cellStyle name="Moneda 2 27" xfId="183" xr:uid="{A95D827C-C93A-4D28-A788-C5FB9F1698F9}"/>
    <cellStyle name="Moneda 2 28" xfId="184" xr:uid="{CAD4F0CF-CCDD-471F-AECE-3812115D4831}"/>
    <cellStyle name="Moneda 2 29" xfId="185" xr:uid="{E84511A5-60D1-44D2-B0AF-59E26D4C4CA6}"/>
    <cellStyle name="Moneda 2 3" xfId="60" xr:uid="{00000000-0005-0000-0000-00003F000000}"/>
    <cellStyle name="Moneda 2 3 2" xfId="186" xr:uid="{E96E3156-714A-47E1-8330-D3ED4D6D2690}"/>
    <cellStyle name="Moneda 2 30" xfId="119" xr:uid="{8A6CBD63-79C5-481E-B32B-A08160A9D38D}"/>
    <cellStyle name="Moneda 2 4" xfId="61" xr:uid="{00000000-0005-0000-0000-000040000000}"/>
    <cellStyle name="Moneda 2 4 2" xfId="187" xr:uid="{C90E6A57-8F78-4FBB-9243-D2FAA0B82673}"/>
    <cellStyle name="Moneda 2 5" xfId="188" xr:uid="{47D529BD-A035-4340-81ED-2A8BC191A6D1}"/>
    <cellStyle name="Moneda 2 6" xfId="189" xr:uid="{832FFDBD-9C02-4128-A249-E5D61423427A}"/>
    <cellStyle name="Moneda 2 7" xfId="190" xr:uid="{0B43A9B2-BBB0-4A03-A18F-675C3020CB80}"/>
    <cellStyle name="Moneda 2 8" xfId="191" xr:uid="{D1794DAF-FF28-418E-AFF2-B58FE52D11BF}"/>
    <cellStyle name="Moneda 2 8 2" xfId="192" xr:uid="{70DB7416-54EA-4931-B815-97967E77A71F}"/>
    <cellStyle name="Moneda 2 9" xfId="193" xr:uid="{5E8138C1-D5EB-4F4A-A365-54059FFB62B9}"/>
    <cellStyle name="Moneda 3" xfId="62" xr:uid="{00000000-0005-0000-0000-000041000000}"/>
    <cellStyle name="Moneda 3 2" xfId="63" xr:uid="{00000000-0005-0000-0000-000042000000}"/>
    <cellStyle name="Moneda 3 3" xfId="98" xr:uid="{00000000-0005-0000-0000-000043000000}"/>
    <cellStyle name="Moneda 3 4" xfId="194" xr:uid="{E2FB0141-58C3-464E-923E-F4F36EAB92FE}"/>
    <cellStyle name="Moneda 4" xfId="64" xr:uid="{00000000-0005-0000-0000-000044000000}"/>
    <cellStyle name="Moneda 5" xfId="65" xr:uid="{00000000-0005-0000-0000-000045000000}"/>
    <cellStyle name="Moneda 5 2" xfId="66" xr:uid="{00000000-0005-0000-0000-000046000000}"/>
    <cellStyle name="Moneda 5 3" xfId="195" xr:uid="{F551BDB5-9C4E-4404-B995-02D94EBAA6CB}"/>
    <cellStyle name="Moneda 6" xfId="67" xr:uid="{00000000-0005-0000-0000-000047000000}"/>
    <cellStyle name="Moneda 7" xfId="68" xr:uid="{00000000-0005-0000-0000-000048000000}"/>
    <cellStyle name="Moneda 8" xfId="69" xr:uid="{00000000-0005-0000-0000-000049000000}"/>
    <cellStyle name="Moneda 8 2" xfId="196" xr:uid="{A992E5E4-21A4-4941-81C1-11B41F914D0A}"/>
    <cellStyle name="Moneda 9" xfId="107" xr:uid="{4B796FA7-3EB2-4572-8FFB-5253E50B347B}"/>
    <cellStyle name="Normal" xfId="0" builtinId="0"/>
    <cellStyle name="Normal 10 2" xfId="239" xr:uid="{E7D55D5C-5D31-4C19-8747-C2AD19A3FB20}"/>
    <cellStyle name="Normal 12" xfId="70" xr:uid="{00000000-0005-0000-0000-00004B000000}"/>
    <cellStyle name="Normal 13" xfId="71" xr:uid="{00000000-0005-0000-0000-00004C000000}"/>
    <cellStyle name="Normal 16 2" xfId="240" xr:uid="{4DF047D5-F781-49FD-A79C-4CE3DFBA2E1F}"/>
    <cellStyle name="Normal 16 4" xfId="241" xr:uid="{778E27BF-7FFC-4601-95BF-7E96C0E0AC42}"/>
    <cellStyle name="Normal 2" xfId="72" xr:uid="{00000000-0005-0000-0000-00004D000000}"/>
    <cellStyle name="Normal 2 10" xfId="73" xr:uid="{00000000-0005-0000-0000-00004E000000}"/>
    <cellStyle name="Normal 2 2" xfId="74" xr:uid="{00000000-0005-0000-0000-00004F000000}"/>
    <cellStyle name="Normal 2 2 2" xfId="17" xr:uid="{00000000-0005-0000-0000-000050000000}"/>
    <cellStyle name="Normal 2 2 3" xfId="75" xr:uid="{00000000-0005-0000-0000-000051000000}"/>
    <cellStyle name="Normal 2 2 3 2" xfId="76" xr:uid="{00000000-0005-0000-0000-000052000000}"/>
    <cellStyle name="Normal 2 3" xfId="77" xr:uid="{00000000-0005-0000-0000-000053000000}"/>
    <cellStyle name="Normal 2 4" xfId="102" xr:uid="{00000000-0005-0000-0000-000054000000}"/>
    <cellStyle name="Normal 3" xfId="14" xr:uid="{00000000-0005-0000-0000-000055000000}"/>
    <cellStyle name="Normal 3 2" xfId="78" xr:uid="{00000000-0005-0000-0000-000056000000}"/>
    <cellStyle name="Normal 3 2 2" xfId="97" xr:uid="{00000000-0005-0000-0000-000057000000}"/>
    <cellStyle name="Normal 3 2 2 2" xfId="199" xr:uid="{E31F607D-072B-4E98-B0C4-1948C6F6160C}"/>
    <cellStyle name="Normal 3 2 3" xfId="200" xr:uid="{95E253F0-4703-428C-84AA-A1127137FD59}"/>
    <cellStyle name="Normal 3 3" xfId="96" xr:uid="{00000000-0005-0000-0000-000058000000}"/>
    <cellStyle name="Normal 3 4" xfId="198" xr:uid="{D2FCE338-C7CC-40C9-8380-9AAEB953A50F}"/>
    <cellStyle name="Normal 4" xfId="79" xr:uid="{00000000-0005-0000-0000-000059000000}"/>
    <cellStyle name="Normal 4 2" xfId="201" xr:uid="{C00D8797-C357-45F2-A388-A4593915A9E6}"/>
    <cellStyle name="Normal 5" xfId="80" xr:uid="{00000000-0005-0000-0000-00005A000000}"/>
    <cellStyle name="Normal 5 2" xfId="203" xr:uid="{A11E3388-AF49-475F-BBC3-8C20E4EF2554}"/>
    <cellStyle name="Normal 5 3" xfId="204" xr:uid="{9C3ED7D1-E752-4114-9A0F-F5CED790B6E3}"/>
    <cellStyle name="Normal 5 4" xfId="202" xr:uid="{14F14BAC-6985-4521-AD79-D2BFFCCAAE78}"/>
    <cellStyle name="Normal 6" xfId="81" xr:uid="{00000000-0005-0000-0000-00005B000000}"/>
    <cellStyle name="Normal 6 2" xfId="205" xr:uid="{5363DCC1-E8F4-454F-A340-5C9158938928}"/>
    <cellStyle name="Normal 64 2" xfId="82" xr:uid="{00000000-0005-0000-0000-00005C000000}"/>
    <cellStyle name="Normal 66 2" xfId="83" xr:uid="{00000000-0005-0000-0000-00005D000000}"/>
    <cellStyle name="Normal 7" xfId="84" xr:uid="{00000000-0005-0000-0000-00005E000000}"/>
    <cellStyle name="Normal 8" xfId="85" xr:uid="{00000000-0005-0000-0000-00005F000000}"/>
    <cellStyle name="Normal 8 2" xfId="206" xr:uid="{176AE659-2DFB-49E4-8B9D-B035195F5EA6}"/>
    <cellStyle name="Normal 9" xfId="86" xr:uid="{00000000-0005-0000-0000-000060000000}"/>
    <cellStyle name="Percent" xfId="87" xr:uid="{00000000-0005-0000-0000-000061000000}"/>
    <cellStyle name="Porcentaje" xfId="95" builtinId="5"/>
    <cellStyle name="Porcentaje 2" xfId="19" xr:uid="{00000000-0005-0000-0000-000063000000}"/>
    <cellStyle name="Porcentaje 2 2" xfId="105" xr:uid="{00000000-0005-0000-0000-000064000000}"/>
    <cellStyle name="Porcentaje 2 5" xfId="88" xr:uid="{00000000-0005-0000-0000-000065000000}"/>
    <cellStyle name="Porcentaje 3" xfId="89" xr:uid="{00000000-0005-0000-0000-000066000000}"/>
    <cellStyle name="Porcentaje 4" xfId="90" xr:uid="{00000000-0005-0000-0000-000067000000}"/>
    <cellStyle name="Porcentual 2" xfId="91" xr:uid="{00000000-0005-0000-0000-000068000000}"/>
    <cellStyle name="Porcentual 2 10" xfId="207" xr:uid="{57BB04F8-6F89-4A0B-BED9-764D0D27B596}"/>
    <cellStyle name="Porcentual 2 11" xfId="208" xr:uid="{7B34E387-39EA-4254-9157-FFFC05B83456}"/>
    <cellStyle name="Porcentual 2 12" xfId="209" xr:uid="{EA7917A4-62BA-4AD2-950A-3E1574FFF49F}"/>
    <cellStyle name="Porcentual 2 13" xfId="210" xr:uid="{7AEB3C4A-6DE7-4983-BDC7-ADECE963B9B8}"/>
    <cellStyle name="Porcentual 2 14" xfId="211" xr:uid="{CBE8FD2B-B156-439A-BCED-4C3AD8594052}"/>
    <cellStyle name="Porcentual 2 15" xfId="212" xr:uid="{E3783DEB-11C6-4D42-AE4A-C719644FAF00}"/>
    <cellStyle name="Porcentual 2 16" xfId="213" xr:uid="{B793B397-D8F2-43BC-8348-5DA4B6337A8C}"/>
    <cellStyle name="Porcentual 2 17" xfId="214" xr:uid="{9422F5EC-0014-4D75-BDFF-EBE823AF8B4E}"/>
    <cellStyle name="Porcentual 2 18" xfId="215" xr:uid="{F05C38E0-1260-486D-A500-8A031B71DABC}"/>
    <cellStyle name="Porcentual 2 19" xfId="216" xr:uid="{A13DE4D6-D623-4A1B-8D8A-14B45FFCD7D2}"/>
    <cellStyle name="Porcentual 2 2" xfId="217" xr:uid="{2E4D2C3A-AE81-4A8C-86E7-D792DD5CCC5D}"/>
    <cellStyle name="Porcentual 2 20" xfId="218" xr:uid="{765952ED-9E29-46CC-B5F9-551A6AF6B572}"/>
    <cellStyle name="Porcentual 2 21" xfId="219" xr:uid="{8C6CA346-79A7-4137-8D4F-F24B1017A4B5}"/>
    <cellStyle name="Porcentual 2 22" xfId="220" xr:uid="{BDFCBC25-8555-4738-8E9B-11924D5D05AC}"/>
    <cellStyle name="Porcentual 2 23" xfId="221" xr:uid="{8B101EDC-DB58-4BCC-839F-90953BC2990C}"/>
    <cellStyle name="Porcentual 2 24" xfId="222" xr:uid="{6013A265-E924-4EBF-AD2D-8B342F7DDDB5}"/>
    <cellStyle name="Porcentual 2 25" xfId="223" xr:uid="{B8464C81-04DC-49DE-9BB5-74C22E94E4AD}"/>
    <cellStyle name="Porcentual 2 26" xfId="224" xr:uid="{1F3A4335-AAFA-4BC0-B440-502F15809816}"/>
    <cellStyle name="Porcentual 2 27" xfId="225" xr:uid="{50FA05DE-E3BF-46FF-A685-F43686D54291}"/>
    <cellStyle name="Porcentual 2 28" xfId="226" xr:uid="{6C28C1AB-EFEA-415E-A80E-EB77ED5991BB}"/>
    <cellStyle name="Porcentual 2 29" xfId="227" xr:uid="{6B45C196-1B18-434A-A12A-BBF71DC18F0A}"/>
    <cellStyle name="Porcentual 2 3" xfId="228" xr:uid="{A4D4A29C-8552-4988-8812-5E75677C9B73}"/>
    <cellStyle name="Porcentual 2 4" xfId="229" xr:uid="{692BC068-9643-4BF5-BCC1-C8470C3459BC}"/>
    <cellStyle name="Porcentual 2 5" xfId="230" xr:uid="{4AEC8476-C3FF-4B09-839C-FC23FBC66B41}"/>
    <cellStyle name="Porcentual 2 6" xfId="231" xr:uid="{1B05FAA3-840C-422D-879C-C8CECC9724B7}"/>
    <cellStyle name="Porcentual 2 7" xfId="232" xr:uid="{261FEC56-642A-43D9-BF96-DB72CC6380F9}"/>
    <cellStyle name="Porcentual 2 8" xfId="233" xr:uid="{72D64DA0-1BB3-4E24-8CEF-4A6EC5E9997C}"/>
    <cellStyle name="Porcentual 2 9" xfId="234" xr:uid="{CB5EACB8-3357-4F64-B9BA-E93A6288C675}"/>
    <cellStyle name="Porcentual 3" xfId="92" xr:uid="{00000000-0005-0000-0000-000069000000}"/>
    <cellStyle name="Porcentual 3 2" xfId="235" xr:uid="{0FDCFABD-48FA-42F3-BB36-6C4EE5EF54F4}"/>
    <cellStyle name="Porcentual 4" xfId="93" xr:uid="{00000000-0005-0000-0000-00006A000000}"/>
  </cellStyles>
  <dxfs count="12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3399"/>
      <color rgb="FFCCFF66"/>
      <color rgb="FFFF00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sheetMetadata" Target="metadata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259774</xdr:colOff>
      <xdr:row>0</xdr:row>
      <xdr:rowOff>164523</xdr:rowOff>
    </xdr:from>
    <xdr:to>
      <xdr:col>1</xdr:col>
      <xdr:colOff>109683</xdr:colOff>
      <xdr:row>4</xdr:row>
      <xdr:rowOff>43295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74" y="164523"/>
          <a:ext cx="554182" cy="6407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259774</xdr:colOff>
      <xdr:row>0</xdr:row>
      <xdr:rowOff>164523</xdr:rowOff>
    </xdr:from>
    <xdr:to>
      <xdr:col>1</xdr:col>
      <xdr:colOff>109683</xdr:colOff>
      <xdr:row>4</xdr:row>
      <xdr:rowOff>43295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74" y="164523"/>
          <a:ext cx="516659" cy="64077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46263</xdr:colOff>
      <xdr:row>0</xdr:row>
      <xdr:rowOff>57152</xdr:rowOff>
    </xdr:from>
    <xdr:to>
      <xdr:col>2</xdr:col>
      <xdr:colOff>1571624</xdr:colOff>
      <xdr:row>6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6263" y="57152"/>
          <a:ext cx="2858861" cy="10858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63953</xdr:rowOff>
    </xdr:from>
    <xdr:to>
      <xdr:col>6</xdr:col>
      <xdr:colOff>1816101</xdr:colOff>
      <xdr:row>5</xdr:row>
      <xdr:rowOff>180974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024" t="34226" r="676" b="22619"/>
        <a:stretch/>
      </xdr:blipFill>
      <xdr:spPr>
        <a:xfrm>
          <a:off x="8277225" y="63953"/>
          <a:ext cx="3721101" cy="10695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3D2ECDB8-94F2-4BA7-9278-9117CC81E0E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51D4AC2-62CB-4C35-9234-888BA41D576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83BA9E81-2B98-4404-B3FF-1C4FC91E9C7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9864C595-BAAE-444D-96DF-14ABDE72AD4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6C4275A-772E-49CF-A8E0-8EB43A17C02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6513B5E-6D39-4C82-B326-E58E61D2998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704005F7-7ABA-404E-9B58-172A7F3F3F1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D3E881E-51F7-4B67-B550-3BE3167E9FB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D27CCE0-240E-4195-8694-5F9E3308859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7243E2F-F33C-4CC0-BB4C-E289796381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6D0C237-0552-4625-B301-B1730C3033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8ECCF52-9CEB-4EC4-9227-AD3687A9EA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BBA7791-41FE-4BF4-AB36-AAE73446174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B43C8AEE-B0B3-4EB9-9D04-C79FA47818B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2033AF6-61C6-4E61-822F-9BF396B6DE0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1F7EE75-F116-408A-B7A0-1E1133220C3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913EF041-A243-4636-BF54-A495DAC062D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1FEF1D0D-0A5E-45EF-86FA-5CDA39181F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64E3B15-CFE7-4095-BFCA-7B5F9D6F7EB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DBBBB09-BDB9-413C-BAB1-F49BE27D2DC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BE0721D-674C-4F93-9435-10BFE2A2750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04354FE-3033-4219-B200-A515A447E51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89E5BBA-10F2-4362-936A-3731CE7A77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DC7D0826-F7BE-49B3-B5DC-A8F9A678C45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A718A4D7-83FE-491E-88AD-5F8E3CCC62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940DFE91-EC76-409E-BAB3-846C0ADEBBB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C54D9EC5-C5AA-49A2-9125-78D9609F491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57E52FD0-B10A-41FF-B414-87EB2FD4875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6F8C2DC-9F37-4AC4-AECD-A3F4BA1E64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FC102882-7B2E-40A2-AE0B-DE6095FE9B4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121C9EC-4405-4644-BC92-BE08FF7CC04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5A95413-4D28-4F12-B696-ADB594F4A67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A6B15A7-0B6D-40C4-906B-4C551880AF4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BE293332-8163-4F25-A423-E8F6AE52F9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214EE4B-8555-4D39-AF94-613E11AA03A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1739B40-C96E-4A20-B3DA-A4496CD5BC2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9F50C0B-916E-4739-8A63-9C4FFBBAE1C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4D2A6F25-BF6C-4202-AAA0-7A48AF65045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EE6D7FD-AE97-4708-9FEA-B5C8F130739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61E389A-FE60-48BA-B401-531DBCB6CC9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95F22593-CBA8-44E3-B0F4-FED767F464A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90B5D9CB-9A1C-4BAF-8318-6E54501FFBC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1407443-BA0C-4575-B1B3-02320FBBC3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73849918-AE63-4FA3-A9A7-27D61E2555C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962B6C9C-982A-4D8D-A1D1-7E9A940785D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99F9EC79-FAAF-4ED7-8BBE-65A4326563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34FBEC41-52E6-4D3B-A93E-09B56857C14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D1BB77D-7241-4DA5-848F-ECD5ECD534C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FA2BA7B-CD98-4F2F-9B82-59395E63E3D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24ED747-1162-4440-8B0C-9C45F53AB6B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F3E044B-50E6-4782-897E-1849F120AB7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D359D060-2591-416A-B358-4E01234EC5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94C2605-A24C-4030-8BA1-7CC71F2E803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26DBC55-2904-4B64-9879-95AAFED087F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6AB5C2A5-8E41-420B-9EA5-1E993317DFA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97F3E132-B327-47E0-8E93-DBA57A17D2E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748E96E8-9F0E-4CC4-85EB-4D331A6CCF6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22E11EDC-EBA5-46A5-9303-95ED6693BAA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3A0750F-8519-4802-B947-1EE50AD68B9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EF20D0D-3857-46CD-88C9-B7E00DE221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55C82D0D-53EC-4729-9BA3-5BFFFB015EC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6B8D474E-1B85-45F3-8576-00E5100DA86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E3DD3564-B25B-411C-B02A-F7F48D777B2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9ACCEB77-03BB-436F-906C-F1D9499161C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E83D7D25-4C3B-47B5-BB9C-6171859610B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8421694E-C01B-4ED0-B75A-A23725AAB62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0240D96B-2E75-4E66-9789-43FD541E5AB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6F1BCFE-4C2F-4597-97EC-B638247EDE8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60425EB-A9CC-49BC-8234-883EFB0A5AB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8FA066B-5607-4DB0-8730-5222E64C987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767AD5FE-F00C-44FE-A94A-82487AE806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7F8E5587-C095-4882-8046-8FFFAAAD69D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E0190460-C39C-4ECA-819E-556F21339EC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880189D-3CF9-4AFB-8FDA-44361365612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F91DBA7-B93B-4318-BA57-71B05C77233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7D1F2618-3A60-4892-A96F-7B8AC6D129A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13607</xdr:colOff>
      <xdr:row>1</xdr:row>
      <xdr:rowOff>95250</xdr:rowOff>
    </xdr:from>
    <xdr:to>
      <xdr:col>3</xdr:col>
      <xdr:colOff>1107622</xdr:colOff>
      <xdr:row>2</xdr:row>
      <xdr:rowOff>707571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8472A68-9F3A-4CA7-9EC8-0D5ACC9D7787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90500" y="326571"/>
          <a:ext cx="3951515" cy="8436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8355C3A-ED72-484D-8A89-1DA6EFB3804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DAE21C1-C534-4813-BAF5-56F235B529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8C49FA35-D7F9-47B2-8A84-5ECEC18EF54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B06CE15-2325-475C-94E6-3105769A9B5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693A744-983B-4B95-9244-EEE8FF8D19A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92D6DA1-A92E-425F-9251-FD7885B0744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719133D-1ACC-4371-A3FA-5F7BB38738A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6714DF0F-F9B8-411C-A3D4-7CF92086F62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8AD60BA7-7373-497E-BDA8-606A614B13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95622976-1849-4891-BB5E-E15FA7F49D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980C3A19-6299-4D39-8289-DD8D484CCC8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CF83020-3FC9-48F2-B357-D255FC18C79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5610552-68DB-4F7B-87B9-412992CAA84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57AA9D17-A489-4094-A91E-81B6F47BC8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C0E96D44-0C16-4DD2-99FF-F995BE18C6E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6061587-EAB7-4394-97BD-57D5767ECDE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4877429D-383A-49FD-A9C1-096D69D614D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2CA51A3-1CA4-44FE-AB3D-D1C7C90D4B0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2CDF9C1-D3A4-4B1E-A0E0-C940F51761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71D3FF0-506C-4F7C-AB57-4046C5E9198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699D142C-DDAC-4A98-B6B4-02C9B2FAF6D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5FC8055-A621-406B-B1D6-97DAA5AEEBA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29CA6B1-BDD6-4219-9ED6-8A22DD1B954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4F7F823-0716-4485-BCFB-66CC7BDF7F8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5B70674-77C0-4126-816F-4DDFDDB55C5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90B89198-A317-45FC-AE4E-EFBE3A348CE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F6C872D-D0F6-4C17-9216-16463584FE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29030A1-D1D6-461B-8924-42C1C9B7A1C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0470439-9D79-47B9-92F6-2E548C8FB9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56315FD-B0E8-4539-9930-C52E4656F5A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13003A48-5C26-4FE1-9788-661160CEC2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626A9714-CD22-4DE3-BE64-4B2839DE6BC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0B966D3-E141-4C4A-8861-5132541413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6732E3A3-59C9-4FD5-AD10-BFE01F8448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42734820-002B-432D-AB97-6CE6C7E3A3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0874D4A5-80B1-4A41-8E59-C1FAFE0604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D9AABC5C-0494-41E4-8D98-1C45DE301DB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54A9087-9AB6-4930-AEBF-8E8146E14F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3DBE0109-352A-45EF-8216-F0E6885FFFF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DA49888-29CF-47BA-A646-59F2BFB5357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07BDDB09-3F52-44B1-8DCB-814B9B4F7BA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0F524095-FB4D-40CF-BC9C-981CFC7B33B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ACD354F-0C94-4102-9973-B38F4AC297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BCCA3D9D-EFCE-4033-A181-A05A719F190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E5BB24E2-3EED-4CB8-AEF2-446DC2F050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710A51B1-FEB2-48B4-83C0-5CBD0725597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2A64BBBD-D78D-4ACA-8F89-E72477F62A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0BD42AFE-85CA-4B51-B526-B0823FE4CD0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C8AADA07-C76D-44C2-9251-6946AF76133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693CA45-4685-4020-AF58-3A6A241D7E4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0F759BC-EA98-4035-AF05-538255E3CF2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9518599-C8E8-4C3E-AD19-6242984F118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D28BEFA-C7A9-47C7-95D0-42A8E9CF138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8BC422A-A873-4760-9844-19041544F9B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756BAB57-27D4-45B7-9E1C-14ABD63FA47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048B7F6-E7B2-4324-AF2E-F781DFB4CAB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21FDB7C1-97CA-458F-8FDA-A9416D6222F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393F6B04-EE02-4749-9849-A2F4A5C9473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F000EBB-BCE3-46D6-9E4A-CBBCB635C5A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F8D98B3F-B5BF-41E9-8408-FCCD73A1A64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8B12C3A-DBC5-42F6-A297-717A804F5E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92BD9B6-77A6-43D7-A438-3D02CDC406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0480C91-1B75-449D-9D73-04196FC1BE2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B8E38A2-70DA-4E30-BFA3-0188B50D61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A2B92E0-04F3-45EC-B394-B6C78CE20B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D171520E-841B-4E72-B30B-BD2045DE07F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DD0C1D1-FCDF-480D-AECD-A82C558CA3D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4EA81B1E-49DC-4EB8-AA15-6464AB73C4A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3401C4F8-4401-41B1-BC85-CEF99A600ED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544E058-1CCB-42E1-809A-552009EA78D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D67C889-5304-444F-9529-657E3C78A06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4B657FD2-2D78-4420-91C6-602CE8AE4BA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E279BE8-D35A-4C74-BCE1-F3816873BE1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200B287-9406-4F85-97B1-5CB2B79D73F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965EED6-FBA6-40AE-8ECA-AE90FF46594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BB079E2-9561-480A-866B-B10CEEC113B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136071</xdr:colOff>
      <xdr:row>1</xdr:row>
      <xdr:rowOff>108859</xdr:rowOff>
    </xdr:from>
    <xdr:to>
      <xdr:col>1</xdr:col>
      <xdr:colOff>1009650</xdr:colOff>
      <xdr:row>3</xdr:row>
      <xdr:rowOff>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FE3366B-64C8-4C00-8CF4-34374F397DBB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17046" y="337459"/>
          <a:ext cx="873579" cy="91984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8D8780F-1F66-44C2-8D9D-6985C35842C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97D6812-A292-4C9E-8B3A-B7D0B23FFC2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A36329D-EDC4-4469-8557-4E92E448B19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A2E6C289-C077-409F-9A45-D453A270F3F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D365232-4F00-4A96-B2E1-A912CF742F7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FC594F07-8AB3-4BBF-80B2-2EA561D5B32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D593EE0-9E37-442A-BDCA-CD783D62B34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8C680721-F01A-43C5-AFC4-14E62EB1A9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509F8D13-3FB3-4933-AD25-9824B258F76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EB4ACE2-AFB1-4D4C-B853-725C0731B63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D9C96082-9D69-4DD9-9A73-7C90A06D3C9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9DB31922-B3EC-4689-AC71-2BA7422D4BA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E5422F9-255A-40DB-9D88-02ADBA9421C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A4761F8E-C28B-43FF-9EAB-3E27A887F0B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2EBE2C52-0695-4670-8380-4C98DA42AEC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FC04EA32-7C7B-4C84-9618-DC4BF66B03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95031FB-B7AA-4F8B-8407-A3567E4FB3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663FEF8-FC34-4AF7-8269-2F0448C8D1A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F0681F3-7122-4F10-8D3C-52F4B3C20D2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AC5818CF-B3E5-483D-90DC-540D01E18BB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DF7E3754-5D6C-498B-A595-13C4C07C703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A03216B-DF57-452A-B341-BBBAEBC4F99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674AE073-07DB-4F56-A472-3C0F7CDB4BC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BAFF2A0-05C9-4C31-8594-DA4C386F403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A83E004-3D20-4916-9C09-1B11254FFF8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0594364-16A5-4861-8A15-D569E54702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43AD9DF-2EE8-4DC4-A887-1C48F62B64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F06D8FD-1884-48FF-B830-BE06903CFDC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1B20F88-E412-4A0D-AC71-840B88CE21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4C7511B-8802-42C2-AE1E-43D8288920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E1A7E3F4-0A87-4EBF-B7C0-50638833083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4AFCDC6-771C-414D-B418-255C435EF20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3BC3D56A-F112-4DE8-9702-C3F85D08ADC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D39EB5F-46CF-49C8-97D5-0BA68D273DB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A82D2AF-6B02-4200-BDCB-DB0174C59A5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AB89730F-F414-4534-B4D6-8D82331D8A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73BC490-8799-4BDD-AFB4-693C8EDE48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1AFF204-3B97-4F2F-91F4-6CF8EAD3D3F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30913363-B5D3-4919-8D5E-A3E81765309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C657BEAC-B6B8-42C0-A600-FAE68AB0DFB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9E6ADD2A-BD69-434D-A6DC-A714DB37F3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FC4D4ACD-3FB4-4D4B-9CA1-BE753F3D1D9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622FC6D8-114F-4824-90D9-2CB9CBAAC43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3DB569EF-5C43-4CF8-9456-21F0E14F5FE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E6A4BCE-EADB-4849-9087-707C45643C3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EE0B23F6-7A74-4BA4-868A-4F8C3C3D642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274D0F4-0CCB-4412-B5A5-F6E0F50FFE5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AC5DA9E-D60B-4A67-BD55-800FD1A5EA9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A468FC4-3209-44B0-AD40-20CB40908F4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9BB2A2DF-988B-4D65-9372-C7EDC907E3F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CBDA2A39-F370-4E63-BC94-0600CD6B80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E7BA5770-461B-4D12-923F-D26ABE3EA9E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8C94C3F-05F5-43AA-B9FE-AD8295337D4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E5C1FD1-F3EC-4E63-8D39-3D55C3C11E8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4ED2265-8E24-4E68-9A4D-2CCDC718B86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126C874-9FDB-4938-8783-2E5A7E2A3AF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03A6E9B-A7B4-4E98-9AE0-3965DEE7769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8848AAB9-654C-4C00-BCE6-57A8CB02CD1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C8CFE07-518B-4CFE-96C9-13E08183834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9CC555D2-DAF9-4390-9B57-B9EE7DCF62F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1D349BE3-1B6C-4371-929D-98B360B764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CB62A36-3068-4C92-9C15-65707FBE62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96A3940-AA31-49A4-ADEC-CBD3C86A86B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868B863-52F1-4CFF-A86D-AE92B770BF2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E276078-8C54-499D-99C0-7121D2F069F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26F5BA2-ED3D-450E-9837-1EFA9BDE793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BFEC12B0-09C4-41D8-9C72-7E68546C64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E278B85-FD8F-42F4-9BA4-761ECDF2DB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BB0E09BF-73DC-46BD-9295-F737B5F827A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59623FD7-6076-4D2E-BFBC-CCC3A3A0D5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2614C9C5-F285-4077-ABFA-F476CE92DB7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D3A0302-A7AB-4C78-9355-B4860B55573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4CE11CF-948E-45CB-B113-DDA1A2E029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A8A946A7-4A90-4AAF-B89A-0E608B0BAF1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08A775D-8592-4EE5-AF9D-9E46A3483AB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F74B535-60AD-4A8E-A13A-5DEC57BB09B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161925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1074965</xdr:colOff>
      <xdr:row>2</xdr:row>
      <xdr:rowOff>761999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D61C2476-DBA1-4CFE-AED5-919D1E3CAF07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76893" y="231321"/>
          <a:ext cx="2544536" cy="99332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E9F9A7E-B4C0-4B23-B145-2456EC2BD01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4B7E0F9-5A12-48D9-88C1-75E8CDE1868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A0C83901-531C-4115-AD6B-F2DBA548528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72F256F6-CCB6-4CCE-878D-2965C9A854A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800B0AC6-8D77-4109-A856-F7D9660E6AE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F39B1C06-C60B-46F7-A5A3-ABC31D1BDFB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7FDF58D-8C47-477C-BFB4-896B6DA734F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A767775-01C9-497E-9C86-9801785732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A5E1226A-04BC-4F0F-9242-74B395C8EBB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0E3A33F-1F82-4F73-8EF7-402A48F4FBC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53DFE1C-F7CE-4ED7-948C-993E0556B0A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3B88459-523D-4A9F-9A2C-436175F1CCF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685C727-1D1A-4E42-9C87-5B889FC0A2D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3F2FA4DF-34E6-497A-BCDE-705C83C165C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43FAD4D3-86C8-4013-BF89-4FBD632F011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4ADD8914-0F69-4519-9BE4-0D6F2B9B131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0324A93D-6223-4E47-9574-FF47C5ADEC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82305925-CE45-425B-934B-E59CD811FA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13F106CC-63A4-4D19-9478-F4EF26AEFE9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3AAC21D-9A21-4786-A97E-8D3195C6140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BAF1B39-4833-4EF0-A65B-9AAACD976ED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A3ED1E5-3618-4D55-84F6-36B41573C4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28BABA51-E18F-400F-AB98-7A9B454C380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923BEEF-2674-4ED3-AEF8-4D628D904E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0244E45-AC4B-49EB-BE4D-521B2CADE2B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39FF5F50-ADB6-496B-9820-DAD2C05816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63F5459A-B1B8-4A99-88DB-EF3DED4EC09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962F9CF-0502-4290-9B25-381026E897A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21F1E47-650F-4478-81F1-6EFC6EA3C40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556C8E3D-5E11-4FFF-915E-2129F2EB449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CCA87B6-38C3-4C8E-95A1-ABC351839B1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428768C-6F62-497B-9D40-D57A54C686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B603723-6A28-40A6-9D39-4E80F69DFF3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44127A2-47D3-40A8-BB5B-E853DC3BE45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7CB8254-C71D-4407-9F73-A44031963E4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300F9B34-74A8-4CDB-8AA9-2381DCC7F18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F404364-23B0-499D-A3DE-456916BC4F9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0B75C63C-76F5-433B-9EE7-37304AA62D3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D7DEDBB-E121-4F5A-9EA9-995432EA619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FFEA5AB9-A0E2-4ABF-ABC3-16ECCA791B4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08A52A90-03F3-4137-AF41-0CFD0D85DBF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9CFAEA7-E66D-4F75-A233-4B6FFEEB919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006FEB7-DC72-423E-ABF2-E69813AF33F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E6B5B01-286E-4292-9E90-8A9AC2E5965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6786FCF-DCCC-4BA8-8F09-8E8CB126607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3E77017-ECA7-4E62-B03B-AA892AB65D3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6E2EEEC9-DD5A-42C6-A139-3CFD494513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1E9A60D-4BDD-498D-A80D-85F0D660EC1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C771628B-9232-47F8-8ABA-57EBDCE85E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4969821C-91AA-4C93-8E2D-58A1D43A05D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7BB3AE9-6800-4308-9A00-5C127B88D0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5ECBD58-B795-491A-9960-4DC5EF2C218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525CE2E-80BB-4D71-B6C8-D3A73EB1F99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86F1E6F8-83D7-4D32-9328-CA477AF358E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720C347-13E4-46F6-AFE0-EF47539FF0B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87C3205-2E5D-4DD1-8867-DDCFCC76712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05572CD-C282-4391-B35B-62FB37FBF34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4C905F7-B0CB-4A99-BE66-F6B7CD21BEC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71851A2-1030-44F4-BAC7-C148FD7C5DC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EF49EED-A28B-4B58-A557-0821B851D7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516D2936-F16B-4D44-BBD5-5B8D26CF869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003E9708-E305-49E5-8F80-EE7008498C7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699BEC7-2E2C-45C3-9E60-37AF19E0EAA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12BC7791-D24C-4889-A6BD-C6546BB6ED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C8D7327-D55C-450A-A315-BEAD459FF60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A09489B-E2C2-4BD0-87FF-E6CE1F3923D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1A94B398-3223-47B1-A1E4-8449A16471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D580022-E549-42F0-8CAD-EBE66BB6D32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CBD1FE1-D359-4B60-B8A5-5E0781BF081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AA220BDA-4678-46DF-87F3-034C220FF1E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BDBEF0C5-19A1-419E-8668-7A8C520A91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169AC73-69C9-4A37-97BE-4F7CBE00F6B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A80A85D-AE38-42A0-A59A-0AC25760F2B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C27173BA-23EC-4A9B-A45C-456D1A9F214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6F6FBA1E-4887-4460-8EDE-BAFA9A4F81E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3DAD3C4-2833-4DFE-B58F-30C375EECC2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293915</xdr:colOff>
      <xdr:row>2</xdr:row>
      <xdr:rowOff>789214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7D709D4-0D31-40F4-95DE-8308711C2FB8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76893" y="231321"/>
          <a:ext cx="3151415" cy="102053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0F7FC283-CAB6-4960-AE6D-E022FD3439A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B180407-C249-4812-889F-24DDC5237D5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E05A4A79-EB4D-4FAD-AB75-D40CA550279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756B704-C55E-41F6-8B30-69891875AFC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3DC4A5BE-928D-4EAF-91E6-99A33F83D40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2C0341B-53A2-47CF-8160-EC4BFCB73C1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50942C5-C88B-4B48-A9AA-31158339878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80EF2849-7606-48F9-B1F1-9353F5C9ECA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140EC3C8-47DC-48EE-BA78-CB2F84E97F0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340AC1D0-9B20-4774-846D-4E2B7C6CEE9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102D7C0-FA47-4F29-8668-B0FAFA981A6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32D0BAA-DA0A-4537-89F7-49A636FB5AE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5036407-B800-4F2B-A3D4-BDF17DDF407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1397150-B154-4E0C-89E4-B51B89D1B82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30B8F34-06C8-4626-885B-67E6DCF60B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B9DB98F-5ADB-4973-BD4B-DD2C9580301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5B37B976-F885-426B-8FD2-BD74E79AF4E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880E70F-E387-45D3-871F-24BAA52689F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D3E29807-9392-497C-B823-3904997B1AB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D58DEC8-4798-4249-A08C-18A8BB24C2C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61B1E18-A209-4534-ABCD-98364CD0A5B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7A5D09E5-29B5-45A6-8D08-A87FE1606E6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0A45652-5E9D-4FD6-809B-AB10F046BFC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60AF1CA3-A408-4A9D-B0AE-CFE03ED5783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336078F-C3CA-43E0-8799-375CD0CDE7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97AE7016-38CB-4655-99B7-8802712BC4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D46FFA51-E03A-436B-9FC4-1676E3630B2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FC66B4C-3F3B-497E-BA17-5B0D71F62F5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B0E44BE5-31F4-4BAA-A862-A0DF78465BC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0580568-67CD-4C90-A9F4-DA164DC2E0E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F53653D-C896-4D00-9DD0-89B090FAC23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364B9419-9BB5-4B58-8C51-C0C7524C51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6306F27-7817-4382-B5A1-90102C7B076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40FE36A5-2D6D-414E-9030-1049224C6FC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F68177B-313D-4DA9-A7E1-34F4C19590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6AF1BC86-30E2-4FAF-ABB0-9499DEE2CA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BCA8C156-716D-404F-81C6-1AC5DE340B1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3F084D6-20D5-4009-8BDD-B53D7FCB4F5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5832120-0941-46EC-B494-1BD047C4DBC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E1D985B9-0968-43A4-A163-1533FCA6E49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F678540-6D7E-411A-99CB-A0756D1E965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C06B499-0768-4711-9EBB-AEB768AE37A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5481893-6B58-40CB-8F53-AF334A3DF1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0176758-A8CE-478E-91AA-499A304CB00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040E878-E030-43BD-96F7-00F752FC03E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7D014A79-3479-4322-B658-6F2E2DCACB1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4513303A-83A9-4569-ABA9-E78F12B2B5D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33FAB017-46AC-48DC-BDE9-79CAB56C88C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658225AC-8AC8-4B5C-ACF6-A957A4DB4F5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9E2A216-0361-4BD8-9FAA-8DE407EB147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4101484D-8425-4342-A98F-247D56BF5AF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00EBB0A-C318-48CD-9730-E0878F89130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606E7F5-E9F8-410D-B38D-4A7000FD10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4DC7F34-7FFF-4FAF-B0E0-95EE035F437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6A50435-9CEF-4E13-905C-98A919D37EF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FEC9D63-8D9D-4825-B8B4-3D1403EB277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71E9EFFB-8747-4007-B81C-EBE282CE5FD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773102A-B8E4-4F78-94EC-6F13885ABC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0FAF25F9-01D0-49B7-B003-F51469E1DC2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49967E9-CE0D-4853-8CF0-40AE8586BC0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143EE38C-893E-4E49-82C1-7F106E140F6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92F7F6A-C136-4D98-89AE-D9774CA2ACB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EF5712EF-47F4-43AC-A775-62767893A25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FBD9A546-BF93-4661-8345-7DB3FE39D76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095607F-B296-4914-9775-24A1ACF66B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770006E-0412-4196-93F5-3C3950AFED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3181105-1005-4F01-9AB0-524110D5AA3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78BBECD-C754-4AD5-98A3-83C5255B9D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799D94D-D319-4425-9F09-A087957B45E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B93F418-574E-41CA-86B9-AD9751B4582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26C1755-40AA-428B-B46E-643611DC956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6327583-2DC8-45EB-A56A-05C4C561A1C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2BF5CCB0-004A-43C0-BB1F-666BD76F47D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8E3BDB8-9C86-48A1-8038-1FAB9882BAD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38F5445-087D-41E0-995A-A61746BC704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5CFB029-E27C-4C94-A25A-70C05BAB9DC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149680</xdr:colOff>
      <xdr:row>1</xdr:row>
      <xdr:rowOff>108858</xdr:rowOff>
    </xdr:from>
    <xdr:to>
      <xdr:col>2</xdr:col>
      <xdr:colOff>1115786</xdr:colOff>
      <xdr:row>2</xdr:row>
      <xdr:rowOff>802821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5545E94-8135-4171-A6A6-579E257A93C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26573" y="340179"/>
          <a:ext cx="2435677" cy="9252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ACFA132-AA1A-4096-BE43-C087323B410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4B3B278-8599-44FA-9DC2-EF6B69BFB88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9C51A178-5199-42BD-BCB0-8DBC1B2B476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927A9A5C-CF46-4E58-9F31-746D0641319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C7EECC7C-865F-4D7C-94C9-88BD4B0C3A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53C3E15-4EF2-4221-B45B-B1F30CE77A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026D8DB-A71A-41C7-B3FD-55123F853A9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7135415E-09DB-45D5-AC70-C6BBD1A1847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906E8DB-D867-4265-A14D-618F053929D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6382864D-F36E-438E-8A65-DBE54651371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116198C-90BD-4F33-8A0F-1B0F65C11AD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264CB42-04F9-42B4-B5D5-7A4863A9455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7060930-5E10-4397-99AF-77B347CBF59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86AC6A0D-71D4-47A1-A153-5407A460E63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BE6885E6-3D57-479D-9FDA-D61D27939BA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E18E1F1C-C253-4CD6-ADF5-5F4E6B82FFC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492F764-58A0-4F77-AE38-C07BBD4166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64C256C-8FF4-4CFA-97F9-12511AE19CC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5190AE97-38C8-414B-9F60-B630FE174BB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7A1D6A2-7A2D-4567-B1EF-6822368684D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69F2CB5B-6709-4466-90FB-F7D8FDFEF8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B29D8CE9-77A9-43B5-AEEE-B3056E716DB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8C7F94FA-37EB-4D05-B354-B63CEE52FA1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F2BC21C1-42A5-4D8A-9AE5-BA7C71E951A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B1BAEDFA-81CE-4E8A-BF77-6B6985FDA86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AA1B0DB-B79A-487F-8CC7-F672E2178C6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55CB3BD8-E770-49A8-A043-97CAC50EDE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06D76CA-17FC-45F3-9159-51CE5240D26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A9E50D2-6976-43C5-BBC8-8DEF6D23846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D8B9EC0-5329-4EFC-B924-30E47B5D0BE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EA60F6D-CA26-4808-9B85-70D7CE2C543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E2BF1CE-91AB-462D-8629-56B430F3A59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7602A61-F07B-44A1-9BB4-22DDA79D2A8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0D260E1-E7EC-483D-B3E6-613A8860C85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48FDDA8-36F8-4BE5-9B30-E256A67D434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3C8AEBD-E75B-4D38-94EB-176EBEECF0E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45B9AC6-3922-4E7D-A030-D764329A7B2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B3F2FD66-00D9-404E-9533-09DDE9ECBF6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BF6275F-907E-4AD2-B1C7-4A195F5F591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09F3930-0230-43C1-BA87-50802C2DD54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00325780-10BC-410D-9CE4-23DE57620FB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E48C0358-92A1-4F08-8176-89CAE24EF5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3464007-76FC-4A79-BDA3-8088CDD6B4F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1240B74-C05F-42C8-90A6-CE31DDC3D8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E67784CD-DB13-4B51-9FEC-0F2681558BC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EDEAE97-2A26-43B0-B8F5-6F567145EED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44C3FDBF-044F-452E-84E5-338AA869554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AE28C6C-C55C-490F-9215-A483B827E81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CDCF333-9470-42EB-810A-6E10BE696C7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A4A3DB90-04E6-4EB8-9545-CB9EBA2FB8F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4CA61053-CFA1-4EE4-83E3-72E4B65D72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89E4C92-8C51-4545-B3C0-0A3E644AEB0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241A709E-378B-4A9B-AE6B-1FB91267C71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5BAEB8D5-7370-4001-BAF0-E92EB71C3F4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2D7B70B-A042-417D-8571-2F7A498E67F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6F564F6-2BA0-4F97-A1CF-54A26233229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6BF3559-C9FB-452E-A9FA-499F5D1E5E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9C76F91-53F4-4886-A895-CEBC9A16541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FB8C6CF6-22DF-4E65-AC6E-E6182118F91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D71960BF-9028-4E2F-A15E-AF829472F16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1C3FFBDD-E203-436E-9658-A86CB1D2515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2E4198C-CCF2-4677-B266-AB40385C888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1113EB7-1522-4D0F-AF19-1B0087055E5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99600E9-BB3B-4175-B8A0-677AF5E7D28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B070EE0C-6788-4B59-BC77-8C2B5A37221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75C25DE-F727-4581-88D0-DBDAE144F58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552E585-D79A-4EEB-928B-1DC40FBC280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4F67416-48EC-4CD2-A447-19C24FE732D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7C86E5A-89BA-447F-9929-AAC234BEB8F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87177E7-216C-4D43-A431-FA3A666D3BE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D7C762D-7157-4B88-9459-86024C88E26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2CAF0CC-44D0-4B34-B173-05843B4C67E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E706CF9-3259-48A9-A386-3FE1ACB0273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B6E2DC2B-A9FC-4D0E-9124-49A0E1DFCCF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0887BF9-61DD-4961-B85B-FBFD01332B6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D1806C3-4113-4D31-9A93-61794D65AF3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</xdr:colOff>
      <xdr:row>1</xdr:row>
      <xdr:rowOff>1</xdr:rowOff>
    </xdr:from>
    <xdr:to>
      <xdr:col>2</xdr:col>
      <xdr:colOff>276226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6F93FAEA-8AF8-4943-A169-BAAF008585D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180977" y="228601"/>
          <a:ext cx="1743074" cy="95249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279BDB0-EFF3-4188-A71A-D07098A4EA3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8AECB23C-F8D9-4B64-A289-393219F472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F5FAF144-8606-457E-87AE-13B8292C39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4D4EDA9-A9C5-4C0B-A7C7-D63AE6EF303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935532AA-2C0A-45D1-A23C-B0A6D019AC7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ACD44004-BAF6-47BB-BC0E-639E4371AE4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612A103-A0DC-48FA-B985-A7BDE6B5E0A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EFB9FA0-37DE-40A0-AB7F-843FE1BCDD0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D450C6B2-50E7-4AAD-895A-75964F05F49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66812810-7B10-4509-B14A-6CC8DFE5698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0B8D6DB-A0E9-46D6-B1A0-121C0661AF7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CBDF977-A511-46F2-B7F7-A05299ECA2B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621ABA2-FDF9-4515-88A0-384592F06A3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79618704-7EA7-4DED-A349-8AF207C8508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E78472B-721A-40EB-B19B-D03B3255988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E1EEDC3-429A-41EB-8905-C7BB270B25A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C090CE95-ED8F-4309-A0C8-A50FBD20089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686E038-FC22-48AA-8235-116E82429CF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C260C338-8ABA-45F0-9D72-C81FEE4EA96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54931F3A-00D2-4AAC-B324-D69B0F3DDFA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2E738AB4-3951-49DD-A515-49EE7C8FB12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C6EA8F3-F77D-4CA8-A842-2F791F0D3D6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2158F61-5000-4969-BE9C-23126AC04F8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4C284947-D481-4D00-88A6-17D80B1C2E0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CD06003-9E64-4A00-AE1A-CEFBCB70631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3E3C2C5E-E08F-4E00-A7E7-4CC197BBCBE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D1E8F4BA-FC3B-4AF1-B1A5-71398B6FDD2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5B061C9-B622-4C7D-85F9-4E8F448A942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30AB6F2-4AB0-4B97-A675-B3EF761C6C9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288A0DFA-9022-4ACF-841B-1C161035D3F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3B43923-5D1B-4261-AC9C-6AAD588DEF1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4F69750-68BD-4F63-9D58-61259009CFE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09A93F16-2924-4A07-A320-BB3B5237086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EEDFBA9-A343-43A8-967D-D99665BB680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12D747C-EB43-479B-9640-95E2E241171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0B1F4EC-AE7B-4B00-A229-C5665E3352C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E638AA3-5BDE-42A8-AA72-0319997E6FAB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3532398-5D58-49CF-BAFC-92184A4E385D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2A89946E-0BFD-4719-ACCA-5D5BB69E01F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FEF82A3-4F2D-4BE2-ABB8-46A065E296E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E55CB8A8-1588-4A80-AA23-C10E07E4123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B7E1339D-A207-416B-8742-15C8179205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63EBC06B-6D0C-4E5A-B260-7FB926A53E4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756490D-D906-4A9F-90FF-5F5FA24C742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E5EC0A8-321C-459C-8FE3-557FDDF46BC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B87840F-B807-422D-969B-EA80A2E93BB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26A3B98D-BD48-4E61-BE86-1269BEC13CD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EA861FA-5D79-48E7-92B8-108D60E46AB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9FF875E-565D-415B-B415-5FC09BC2F23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06678C0-B6C8-4934-9D51-03771E6BCBB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9603D647-3A30-46DE-971A-EA45AFF0698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8429036-17D5-4872-ADE7-933C79A837F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14E89300-8110-4D97-A09E-F4FF8C8159C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E632E08-216A-4474-878D-B3C07072F5D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9FA87F3-80EB-4738-B8C3-AA9E503FAC41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879F370-5AD5-43D0-83BF-7946337461E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31684D44-DF2A-4184-9D6D-A8D08B515814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D6D7D4AE-6955-40EA-A1BF-AB691DDD5E1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FF10BD9-51E1-4A22-8496-E316029137FF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5EF25605-3916-4513-BEBD-8E2AB279A5E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BBADCA5-F8A4-44EC-AC29-722397CE0F5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CDE3FAF-79A4-4B0F-B8F2-11C3113263C8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17034EC-5BDC-4AB8-BDC8-B72E648A46A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931A31B4-A63A-4741-8179-6BBB3AC1B096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58D4750-A47B-43ED-A089-97C7DF80EF5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350CC4E-B356-44F1-A351-6958DCA79F6E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BE2FC03-4183-440E-A353-99853E7AAD6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E7DE73D-6A38-4B7C-B2D7-E67FDBFCC993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3D5C6436-21E2-407B-BA21-3B5362A2C9EC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CF72CC4E-E996-482C-A89F-9AD41D49D94A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2ECE91B1-8D51-4713-B783-0A424EC5217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B327188-46DA-4615-ABC9-933CB16BE797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3F8748A5-C2EA-44D9-899A-506DED44DBE9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D00399C-F108-4607-B6EE-8BCC7212024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639A9D0-E66C-4BF2-B2F6-D9939C3F92D2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85E08C8-03C0-48D4-BD8F-0362D2AC1055}"/>
            </a:ext>
          </a:extLst>
        </xdr:cNvPr>
        <xdr:cNvSpPr>
          <a:spLocks noChangeAspect="1" noChangeArrowheads="1"/>
        </xdr:cNvSpPr>
      </xdr:nvSpPr>
      <xdr:spPr bwMode="auto">
        <a:xfrm>
          <a:off x="74866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66677</xdr:rowOff>
    </xdr:from>
    <xdr:to>
      <xdr:col>1</xdr:col>
      <xdr:colOff>1181100</xdr:colOff>
      <xdr:row>2</xdr:row>
      <xdr:rowOff>666751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1B59103-4535-4690-BF79-B019256ECD5E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7"/>
          <a:ext cx="1009648" cy="82867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76DC0E3E-C9BA-4384-B634-D756C9816701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43551C84-6401-4EBE-9F4A-115B8B3C9BD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6C54119F-C3D6-4265-8482-2AF430E2F3A9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E6FE2D9-022C-4B37-AB17-23917CC1104E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3FCA09B4-5937-4007-925D-2904A37873F8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FE5A13DE-1337-4F88-AF6A-92113E4248A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B000B16-8CCE-4470-9C4C-B859919F32C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8A8093A8-8800-44F9-B68F-E002F8B4D3D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E370F98-BCEE-4BC9-ACA7-70524521FDF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82692973-66AF-4740-BED5-EFE37B533A88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B79B3EB9-9C4C-4044-84DF-3A18CCC0E47D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FBF8C45-B260-4E44-91A9-312FBF5AC466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4C75C49-5EC3-4059-A126-E6E700B656B1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C818D33B-B0DD-426C-9255-4EEFBFAC757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2D23C28-861F-4260-9914-26AB1F46575E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C22E854-6B82-4B5F-A45D-4AA5E1002A6D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D3AB997-E989-4D8D-AC65-CAC3F23F1879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8188CACF-C6B7-429C-8930-93A9C6EBDFFD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2E9715E-40B5-4D3E-86E5-E978A264182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397878BD-0268-4878-818F-7A7927DF4D3A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5940AA5-2A86-46A7-A6A5-DCD24272037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C495240B-990A-44FF-9932-48D6831AA0F5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94BD5A0-8F9D-4914-A795-1B441A251B0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4E6DF7F-D858-4EB6-9CD1-76110A74720F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380C2A6D-1107-4BB4-A394-DF095B4D8D4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8894853C-E515-42A3-A315-F12ED9866966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5A993569-7B18-44DD-A087-8DDF36A4D0E8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79A6551-63E9-4B3C-A110-F0B90433606A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6F8E8CA-623E-45DF-BDEC-F535F5AA6DF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E0336044-AFDC-4EA2-9EFA-4A3749A072E6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7179CA6-273A-4745-989C-2CFC2C6DBAB3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5AA4EE03-1CB8-4E46-839C-3ECFFC53E65E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68BCFC9-156F-45DA-BEC8-CB266D3162C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BE4AE50B-FBA1-4E05-8E4C-A13AF4D7B20C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D18C1331-8851-44A8-9761-E1F376514510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886DD0CB-E8D5-46FE-89B1-615D7B77E16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6585BBB-B97B-4814-9BC5-539CD6261A1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E475C1B-748B-4F6E-9778-ACD4B7F1FFE0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C5BE313-A6A2-4287-B2AF-B69B71D3683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4BB1A92-D8A1-447F-88A1-949BA7A46503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71599EA-D906-4B5E-A470-074152CEE29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9C13E2A6-AC56-46CC-9FF1-D4F01921E8B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2DEE81D-C769-4591-9BA4-5E45BD050C1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7CCFBA2-D00F-4CB5-955A-B640AA3339B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AAD8A43-7E0A-4559-9591-38D74ACAC755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52F579C-D637-4283-ACE6-88456DA1ADD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F3C00404-D01F-4157-A588-0FDEC67A58DF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162CC8EA-99B0-4E72-ACA9-A15E2E215EB3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C9635D29-15F1-49B2-B4CB-4F974A90E870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CB5CAE79-383B-4B86-84C4-F12D01D39171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3A6F5AE7-AA72-4065-A109-BDB504141F8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A72DDE86-FFCC-418A-89C8-982F502ED63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65B59F6-78A3-4A5A-9259-10DB9EB4BB1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8E073FBE-F2E3-4810-BCCD-28F922A0F3B3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1EFA4327-7E0C-4B8A-A6A4-1855984EAB2D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BF93B8D-4EE8-4145-8168-7E92EDE1679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79DC2AA-D2BD-4EDC-B9CB-A7A17947D606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F5CECAFB-0B23-4B93-BAA4-6346F38BCFA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FBF39E9-71C7-4449-A393-FFB9A3965F31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8D2B9894-85E6-44C0-8483-E9E9D588744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C86ACC96-9CBE-441B-AF20-C1F5A1A953D5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4F120DA3-D60A-42C0-A8A5-04F7919024DD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04B7F1A3-DEC8-4A30-8033-9F04117AC52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8F69DED-C259-4F30-9331-1ECB7EA6AC50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FC197CB1-2BF7-41D8-A6CA-665B443120EB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440395E8-E059-4EF9-9706-253426B86EDA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053EF62-0F6D-4E03-B18A-F5F4B0B886C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4C3E6C41-03D0-47BF-BF64-593725A4BE3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AF3FDA38-A1BD-400D-8DAE-FD99DF795DB9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FE3943B-883D-4875-8519-A08D9AC707B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A4C7707-FD42-4297-B533-348EEEC3C8A2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3327BD01-A242-4297-829B-FF8814ACBC79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AED8558-6770-41DC-A2E2-9C79928D0688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8477A7B-C976-415E-9CB3-1B1B6534F7B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B609A5C-9490-4E22-9EA8-39B2B4401F04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07E28CA-6BA4-4DA9-B6FA-3C2EA322B017}"/>
            </a:ext>
          </a:extLst>
        </xdr:cNvPr>
        <xdr:cNvSpPr>
          <a:spLocks noChangeAspect="1" noChangeArrowheads="1"/>
        </xdr:cNvSpPr>
      </xdr:nvSpPr>
      <xdr:spPr bwMode="auto">
        <a:xfrm>
          <a:off x="785812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66678</xdr:rowOff>
    </xdr:from>
    <xdr:to>
      <xdr:col>1</xdr:col>
      <xdr:colOff>1374321</xdr:colOff>
      <xdr:row>2</xdr:row>
      <xdr:rowOff>748393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6B884638-7E7B-4D7E-BD38-96B7C8080FE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5" y="297999"/>
          <a:ext cx="1202869" cy="91303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1948925-CD3B-4D08-98E8-4A0E9A07902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D2835972-3059-4FCC-A09E-3F5587BA5F0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97403C7-75BC-4A52-ABC2-E4E7F7737C9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EA230610-BC10-439F-A1F4-A474C4321AE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828D3421-B388-4F13-AB33-209C55AF0D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FA8C9A9-E040-49C7-8AF9-03D9F80A50A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1BA37E1-4007-480A-ADF1-FA6C6AA7866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CD56EE8C-FDE5-449C-8426-D4641701B48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B19A1769-6107-497B-A689-7D1F01B6EB9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12C528C-4DA4-4F33-AEFB-C06CDE8367F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835FAFA-DD47-4F4C-8AB8-B454EB0091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E2CD73AC-372A-4C36-A8CC-41C9FC6588B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DA5D8F50-D1BA-4042-B4E0-CCE36D540D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DC24A8F8-B6A9-46BF-87CC-A14FC9774A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FD310699-15F7-4DAA-980A-17B50E24A84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D6AC247-0C61-4A81-BE04-E6E0E29FCAA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3FA557E-B161-46BD-85A7-F497FEAB60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DFE5E153-796C-4D02-A117-34BB02C9DDE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E3EB0A26-920E-4EBD-9AE7-E4AF840592A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CAEBE49-6448-41BC-AC09-3354F4F48C2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45DE38F8-366D-4420-B8F4-E4C5E581040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C9FB211-4DF1-4546-968F-67B9F784C3C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EC313BE8-4C14-46C6-ACD0-2568FC7305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91B46CF-0A24-437A-80A4-842F35F35B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D8E34E71-0F09-48B3-8E35-D39D586CCD7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561A4E40-6E8D-4A4D-B0FA-96AA05B3549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ED462E71-1B2E-49A1-ACD3-27319B2CFB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2608922-A924-4DD6-82FF-62308E0B3F7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FB43F12-A60C-4C9A-94AC-2AEC5A7E447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FDCF746-D5F6-4078-8D63-84C007418C3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65D2D81D-631C-40F6-9D99-F23E84A07F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095FF05E-CD61-4D86-A5E9-1AD3F7B29E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2220BCA7-939C-4AC5-8981-C00853EE389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601E7CBF-D732-4252-BBFB-D4BBA09F5CD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394F44C-379F-4E41-A086-1ABEBA36754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50CD9B7-8C7C-40DC-8E2B-E15358E416F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1A1C2DD-B764-45E6-98CB-D356A7DFD30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67D1FC6F-176F-44CA-8C82-9565DB6486E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77D6E49-9E9C-432C-819B-B732CD15F7A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16EBC652-458F-4A73-B2CF-E93D4A000F4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44441CE-C9B8-483B-BAA9-3A4973A204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9DA60664-F20A-45CE-B47A-73B1860A3B6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247A300-BCA9-4DD4-979C-B23B048894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700AC74D-9C84-4243-AEB4-9CF7D8CB815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96632EE-6E56-46FC-9F99-0C9D6DB8A45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BE56B8BF-C680-495A-923D-14752C0F5B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00C1B16-4601-498B-AAE6-8BD981A79B4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0802B1C3-6706-47B4-9D9A-6BB2AA62EA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82DB20E-61E6-45CA-A219-30C631B1F8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59EBB1D-DB88-4724-BAA3-237BABA8788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E30EF68D-FB91-446E-A4C5-61195246314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52AA8C45-902B-4CA7-8D62-26F2FF15101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4A6A8814-1CEC-49B6-95B8-CAC18A3FD60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4B633774-F460-4B2C-BE93-DCE07DBFED7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2FD5138F-70F9-4C09-A398-A578C73576D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858EF9A0-A8E5-43BD-8151-D9EF23230E0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3C10B5B9-3815-4796-80AA-095DED16ECB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C4C494E-FB59-46C2-8BBE-8DFC6F5AAEA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F8A0D16-E7D4-4589-86BD-F0E091564F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7EAE3A0-F817-4552-9A12-E5E0CAEB203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58B319E-A106-41A2-AA9D-4A7CDDF36C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C46AF93E-AF87-431F-A508-E91504E7305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7B007FC6-A0EA-4D8E-BAD3-944F7C18879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CDC5D0E4-4EEC-4F3F-ABE3-BF54601545A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449A2BE-637D-4FE6-93DA-9546DE765E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727C4BD-85A0-4820-8D5A-99A9D8D9E21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3501846C-2F1E-49C9-9BB5-F4B996411CC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7BBB2323-41A5-45FE-BE59-4BBB6D0FAF3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D2546D9-EEC3-4AB9-9B54-7BA80AEE785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5510045-28DB-432A-8A99-113084862E3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6C2790A-C309-4488-9E38-188D6D1A63B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FB5AB28D-67BC-427E-8BF8-F29F4BF9CD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C815109-51DA-435F-9032-E7A55C3176C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923CB32-0DF3-4CA5-95AE-BB08BFFEDC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8E11A88-D25C-429D-92E4-0E7594148CF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88C5611-2147-4A22-9776-0355C8FF53D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66678</xdr:rowOff>
    </xdr:from>
    <xdr:to>
      <xdr:col>1</xdr:col>
      <xdr:colOff>1224643</xdr:colOff>
      <xdr:row>2</xdr:row>
      <xdr:rowOff>693964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110BD1D3-539E-4CB1-9EBB-51D1647C53A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5" y="297999"/>
          <a:ext cx="1053191" cy="85860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A12A0C8-525A-4412-A043-C4676D8DF5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437544A2-AB9E-4E8D-8FC9-29847B97B2D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5A7F1417-7411-4C10-9C83-53AAC2953DC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09E46FF-6BF3-47FD-8FB9-CD7720E1979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50C6D987-65D1-49F0-9422-26FC91F413B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F4D0B303-D36D-4339-A41E-06EE780DC69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2DF623A-1890-4784-9F81-9F2F5CCC80A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EA32166-C88B-4D7F-B5F6-0EA18283208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53A4B2F3-8CE4-4944-A334-4F26BA235AC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0AA8E657-6F08-4580-B2D1-422B54A7716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625B00D4-5847-48C4-AC0E-37E80AA4F9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4F332CA-7343-41A9-BA29-3F87A943424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C458A72-6A4F-4D3C-81EA-A98428F4C3C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49ED0E62-A534-4C41-A080-3EB21D8579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B290261E-56A0-4314-835E-D84F2EF8C89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EE77CFA8-B12B-4919-8523-BA333EA7B84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9617436-010B-4AF5-820F-3C5143BF23A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4A5CC9BF-634B-49C5-83EF-4A9BB26AA51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6A1F425-A43A-489C-909A-F32AB51BEBB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3E02A87-5287-41E6-9453-E7C642DA694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1A118A9B-3FCD-487B-B894-5D2576075F7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0B26ED8-EB2C-4119-9187-C3F4B59516F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F741DA18-095E-4B15-AE1D-69CB5C98496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8C88B1C9-20AE-4D21-9CA3-ADCA721E46D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91524EAA-15D5-438C-8E5B-ACEF8DB724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A93AFFA0-8941-4C19-8B7B-1BF3A815440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3FD18E0-1622-4630-9220-B36976DAA5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8492ACE4-034E-44C3-8425-2679CE0A8A9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14219E2-5B42-42BE-B573-1075E4F2FDD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7F21C7B-6C64-4114-A0A7-0E174B449D1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60E3CD5-2D41-43AF-9239-60B915B92FE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20A6C9D-0B13-44EA-A554-BD23331FF99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0B5DA337-42D3-4010-B8F5-69701842189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F0E68E61-8F97-409C-8AB4-5974EEB6E50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47BD2A5-D86E-4789-B514-015448D58AB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862B47BE-BBEA-4372-AD04-0FBDE991D72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5C5E5B2D-ADE7-41EE-A369-D60A38CFF30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8097A22-4D82-4661-A7E3-555CB9977F2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D2B1E3F-9004-48F9-B8B8-512763089C7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DA1CFDF6-B6A0-468E-90C8-C9174690D6F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607672A-84DC-4BE8-8F1E-34E87837BCB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107BE6F-71A6-416A-9938-5A426ECF17B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8DC0767-6CFD-4D67-BE5B-3E4B1CB6FA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C8F5118-89E7-4B6B-8661-712090A4C11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5394858-C7A4-4D0D-923A-A114BC6DFEF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0758656F-CDF0-49D9-A915-C47DA214F7B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A60F135-1B94-4F3B-9EDC-EEF8F8FFCEE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E4C4B07-E251-46D8-B675-180B8843A1C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17D750B-EF26-46BB-A8DC-8099AE00574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BE65004-81FC-413D-92C7-8D9C3B0B8555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0A8DF99-841A-4263-AAB0-96660DAB448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D24C3FAE-2629-4927-B72E-59926EAEEFD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F549EF6-DF18-4507-8D09-CE086F0B22FF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90C64AED-D7C4-4F82-831B-C19C7AE932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33ABD44-DFB3-4823-860A-FE6132928E8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D2967287-B6DE-477F-8444-EAAD720CF0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AC919B6A-BF86-4645-898B-514A892C4FAD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793CEFD-DD69-4787-AD0A-8B92BDE76B1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EB7859A-8267-4081-862F-DF0561050CF2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E6D4332-E9E7-4F40-BFDA-811B93918588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649AB18-B6AC-41F9-B338-31DF6AAEFF0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523E1DE-DA98-458B-9BFF-121678ED743A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E2165EF8-E9A2-4889-BF88-E3031D4DBF5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BAED0EC-558F-4617-A0FD-032A98D13FA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85108BE-7016-41C0-8B84-C38084C192D3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47BE8FE2-5C78-4932-BD68-C86B29B32F46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9444DA1F-B0E9-4047-868D-71D56651E45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0F8EFEB-5800-4F4E-8DEC-83B1FE269F7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75EFEF5-E573-4C83-B0A0-5DC26AFDE867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0385C3A-B064-4F27-AFDA-FE1BCA438A89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814511A3-CB2E-4195-9F6F-1AF0DA9B6124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494BB835-40D8-49D3-96D3-23A574290E7B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0CDB4CCC-DC24-4A0C-B3BB-956F1BF447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56606732-80A9-4954-B1A8-E6737D207931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BC79CFA-2154-429E-A839-553329B6599C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703FAE4-D489-47AE-8AC3-2DD4317335DE}"/>
            </a:ext>
          </a:extLst>
        </xdr:cNvPr>
        <xdr:cNvSpPr>
          <a:spLocks noChangeAspect="1" noChangeArrowheads="1"/>
        </xdr:cNvSpPr>
      </xdr:nvSpPr>
      <xdr:spPr bwMode="auto">
        <a:xfrm>
          <a:off x="78867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631371</xdr:colOff>
      <xdr:row>2</xdr:row>
      <xdr:rowOff>704851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8148231-C82A-4EE9-BB7F-6E9EC853E56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4448" cy="86677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F533E1E-C456-40DF-AE39-48F8BEAD21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52F71F5-A872-4E3F-9242-38225336BE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9583A95-4476-49AA-84F4-ECF89FB5D0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E90654C-6715-42EF-A3B4-5D25D905B1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781DF6DD-31D4-4125-A453-BCD4F8C11D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A13B1B15-B5A9-4E5C-BE89-EA29A7F5AD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267287A-B800-4DE5-9348-0CF584C3DF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60756EA-BFA1-4C66-821F-588E45EABE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6B6E4D5-511B-44B4-B282-B7C2CA1397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4D94D74-3051-4282-B318-A822640E04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0BDC5BC4-AAA2-4F24-9C2A-FB30E9E018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FF6CD7B5-6F7B-40A8-8B1C-D514DDDDF6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05B90534-F7AD-4938-9F21-77C824F2FE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BBDE3112-0AF3-4C20-B378-4A080EB704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87023D5-9C73-45DB-A049-72BC66C141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DD6452E-5936-4763-9D9F-AF17629F07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5AF440F7-8824-44C8-9A51-4CD59DCFDA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D80D31FA-5EA3-410F-A4C1-B1371485A2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C09FA0B-DCAB-4061-98AA-C77F930901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F564639C-E799-40DB-B6B7-E85CD5DF14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B428CCB-391D-4FA7-BEF9-3FD27EDBC9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9A65831-726B-4F10-B524-95C311F3B8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2D2EF31-0567-4825-9834-439267390B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BE4197C-4F3E-42AE-977B-3FE7750A5C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C6BEC046-B259-452D-8265-9BAF359310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89504CCC-6FB5-4F6A-974F-0E11313C1B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58695F76-FCC3-46F8-B3D8-0EB5F761B0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FDB9138-701B-46BD-B63E-0A70A48754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6593AFE-7BF8-4E2A-97D6-AC076C491C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E99D9FC4-8992-410C-BD83-D98CF701D1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77F48CA-D716-4F63-B96D-106D38F3FA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6A2FAAC7-1FC3-46E7-BBF3-34AC9A58D8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A9FC8F0-C9EA-4D0A-ADE5-25BA7ADFC9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59F7C88-18DF-46B1-80AB-C4918D27D7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6953782-5C55-417C-A96E-106E58BE0E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D818E229-DBB6-4F0A-AAB8-DD6B545E98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02ED2FF-F8F5-4936-8018-88DE921876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7A1C0DCD-D026-43BB-925B-4D85DD6B8C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1A77A70-A756-4B38-8208-060EB5FAD3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C45BA41-5D56-45CF-A79A-9DA7D33CFF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4FFB492-F11D-4C4A-A129-FEB89185CD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5F028711-8BFE-4362-B9BC-3405D1B12A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DD566CD-7738-4842-89DE-0345D97142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EC9EEA4-4A24-4DD4-A3B3-2D3BE0660B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C6CE2F10-676A-4FFE-A36B-5711DC683E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C9D2F55-263D-434C-807C-E35310C671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BC0F102-9100-4765-A955-2E27B1A28F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9342A5F-68FF-4001-A079-596A7D9CDC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65E662CF-649E-477F-BB5D-D70B479693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8815E13-2EEE-479D-8A14-420DA9901D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8B6782C-7D63-42C4-B3D8-68922EAD8C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6D436BD6-318F-4B84-A1F0-F096B509EC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33405EC9-C278-415F-BA9A-C5A7669B38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351FBBE-E8EC-46F0-8D85-FAA3BE6067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E2C1590-F8C3-469B-AE3F-2E36572E6D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1A2888AD-A006-47B9-AAD8-DDDDBB3B05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A8433DF-97B9-4024-8843-1B0DB8336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8FAB7560-FAAC-481B-B925-52277E3A4A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6B8BF79-4067-4842-982A-477AA118B1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EF38959-AFE9-4254-8274-EBE0A60BCD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0C21ABEA-F4B8-4D21-8FAB-9475927D33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23BE7BA-A988-44AA-A98B-5FA94E5807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2F8E725C-0F42-4030-9E01-C758369B9A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4B491CC-008F-484D-992B-A20BAC1AAA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FBDFCF5-F2BE-4D03-8BE1-DAD3199DFE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B21FDF6-68EF-430D-84E1-C5E9481EE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BC1E750E-E54B-4EDB-BADF-E2C550FF37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5185586-E1AE-4C40-A4E2-063594226D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2D9CA45-3D06-45CB-8880-B91C837A5A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31D1063F-3883-4C30-9579-D96AD2B64C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8E4D3A5-9C46-40BA-95DF-A528D8304B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267B49F4-1DDC-41C6-BCF7-2E52195ADA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3CC0BF89-CDB6-40A7-ABD0-0BCC606353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FA9B45D-8C01-43EF-BFAD-AE2BD901F3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3825F001-0964-4D1B-8DE3-4A9FFACA0F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BDFC3D6-C880-4F57-8457-C4980B6CEB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1085851</xdr:colOff>
      <xdr:row>2</xdr:row>
      <xdr:rowOff>695326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4C41D10-55DB-4037-B67A-E221BCD7C862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0"/>
          <a:ext cx="914398" cy="85724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759D163-F5E2-433C-A8D6-898EC4BF0C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65DA324C-C110-470A-A0E4-20ED8156E1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4527EE2A-9EEE-4F18-96D3-07F17A992D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427D5CF1-2AC8-4CFA-B71E-0C9724FBB5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FCB44522-AEEB-425E-B6B7-C781C41A52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C421526C-5D0C-45DB-9A71-B1734325AF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9B89554-56E3-48FC-BAEF-578F9CD988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DC40890-48FA-4749-AD3D-4ACFC5AC34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FDC0BD4C-2A2C-4A4A-B994-3096FFBF3B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86126E8B-444E-4AA7-90DC-5D36D9A7C5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630A4C8-52D6-49C0-A6E9-3A00843CE6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2E4BB26F-243A-462C-A448-CAD4FF2537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A54690F2-3B32-4849-9B80-B4AA817F31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4F85EB0F-D783-4D68-BA12-D7E600C647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28147172-0101-473C-BB67-41332C2028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8CE3666-1477-40D5-88C9-A8FC7A6E5F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17F7AF7E-56D1-4703-A254-6B0E994775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04E5A8E-AE01-46B4-B4C0-8F0B1C4DD9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E7DA31D0-7E26-4BC3-AA03-F1D6AF96C9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C1E062F1-1C20-4F67-A039-9981764AC7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A3F23969-7E1F-4D27-B527-110284FDB4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CAA5BD52-5D68-4BB0-A3D0-3FD8F8F87F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086C5BE-ECC8-4513-B7AE-0E4D57A71A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EA9F1A2-1133-4A77-BFD4-45259F8655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46F753CE-2391-439E-AE9D-440307E60A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E4893234-5E6A-4063-A92B-9BE1042D42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E53977D-C976-4E72-86D7-F695DDD3EF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210FF65F-8E13-4CB4-AE5B-09F5FB6187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976F1BE2-B703-44F6-A996-37EAE3C79A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24C55AA2-A561-47D3-B992-685F4253D2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D5277191-2D0E-4D81-9679-C58F489C72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A4D5F78-EB30-47D0-AB35-DC6D42232C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8974F32B-A64F-4EA2-8092-7F66C93CF4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6C231543-C7BC-4765-B85B-5ABCE2083D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9A13C24-4C2E-49A3-9E07-DA092E407E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BD0D026F-2FA9-42D1-B078-0BA7E33CE6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5CEBE00-5D66-48D5-83E7-B6AFCD32B6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6D52521A-301C-44BB-A0EA-C592EC0E03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38492E83-2962-418C-AA8B-B59A8167DD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1956BBA1-723D-4A88-9CBC-66B2E7F206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40639D6D-4D35-4553-91F1-D10FBE4DCF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7A5F837-5771-4814-8F9C-215B41EE15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A652A66F-A03D-4EA0-839C-66C1984DE1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CD4DECD3-072E-4AA8-A905-5CADA4D156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6D9F35C3-F9CC-47F7-8945-B3E5E6BE7B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1577F5F0-C4FA-4B7F-8059-491591D632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2012CB4E-C3D0-4639-BED1-B6F009D79D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D3F8BD63-16E4-407D-B455-451A3305BB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592203A-3855-40D0-A3F4-7A0A137C38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7372E840-798E-4874-8060-D15DEC8F5B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7E66A7BF-3E6F-4817-9AE7-516A5C0556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49559B9-640B-4137-AABA-ECCE3F4A24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BD06B9AD-2743-43D5-BDAD-AAFEE80B6B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9D6AD564-4B0E-44DF-8032-F99E086F88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771455D5-10CB-48C0-84A1-5A8424915B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831E2EA-94E7-4DC2-A70B-37831F2DDA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820A6AB0-7935-4036-A80C-EEC00DEF47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1ACA98EC-DAB2-46E7-BE84-98FAE52909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DEBF1CE-5212-4121-B933-FE040DC15D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BEDCBC1-B2F9-46DC-BA50-5AF2B9C92C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BE0D784-1EFE-4E8D-913C-383FE1169D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70728B51-1D8D-4E7F-8F7E-5CC9D8B54A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FE67F990-08E8-4894-A0DE-5E8126E052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226CB6BB-C96B-4F50-AA69-724EA93B35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1625C8E4-0433-4805-9BB2-73EB79BED5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BBFAAEF7-FFDE-4745-B314-D64FD2B6F5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3F200F19-AE2F-4D8D-9036-0CB6A48B13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0FA7E41E-1AE3-466C-BEB9-6D58ACFC6A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75943CB-4909-499D-93C8-531AF18F89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1C5924BE-6E16-4FE5-827D-D923957C1F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DB0BE00-9D42-439C-84F6-F5BF129DCF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001E7808-3E60-4BA1-889B-73080F6D22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49A76BB6-81EB-4477-8F41-5B3495CA9A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6DEA17EE-B316-4A05-B614-5F742CE4B9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3B4BDDE-66F5-4D6A-8ABB-7E9C512E06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4B077150-D88F-4C90-B9D5-0821573DB9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19050</xdr:colOff>
      <xdr:row>2</xdr:row>
      <xdr:rowOff>704851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B525A443-6A9D-473F-B240-DE3EF1F5B62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4448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6" name="AutoShape 1024" descr="Mostrando IMG_8691.JPG">
          <a:extLst>
            <a:ext uri="{FF2B5EF4-FFF2-40B4-BE49-F238E27FC236}">
              <a16:creationId xmlns:a16="http://schemas.microsoft.com/office/drawing/2014/main" id="{EDF460C0-799B-47E8-9D07-950F84DAA49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7" name="AutoShape 1025" descr="Mostrando IMG_8691.JPG">
          <a:extLst>
            <a:ext uri="{FF2B5EF4-FFF2-40B4-BE49-F238E27FC236}">
              <a16:creationId xmlns:a16="http://schemas.microsoft.com/office/drawing/2014/main" id="{141792A8-4B9F-4CC5-9D2E-0A5A85C596E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8" name="AutoShape 1024" descr="Mostrando IMG_8691.JPG">
          <a:extLst>
            <a:ext uri="{FF2B5EF4-FFF2-40B4-BE49-F238E27FC236}">
              <a16:creationId xmlns:a16="http://schemas.microsoft.com/office/drawing/2014/main" id="{34F88396-DF96-4A80-83F3-E15EFD9765D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59" name="AutoShape 1025" descr="Mostrando IMG_8691.JPG">
          <a:extLst>
            <a:ext uri="{FF2B5EF4-FFF2-40B4-BE49-F238E27FC236}">
              <a16:creationId xmlns:a16="http://schemas.microsoft.com/office/drawing/2014/main" id="{33E47B5C-87D7-4B25-8760-4D6AF2E192B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0" name="AutoShape 1024" descr="Mostrando IMG_8691.JPG">
          <a:extLst>
            <a:ext uri="{FF2B5EF4-FFF2-40B4-BE49-F238E27FC236}">
              <a16:creationId xmlns:a16="http://schemas.microsoft.com/office/drawing/2014/main" id="{1677A68C-0836-4208-9AE0-F96EA3C6EA8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1" name="AutoShape 1025" descr="Mostrando IMG_8691.JPG">
          <a:extLst>
            <a:ext uri="{FF2B5EF4-FFF2-40B4-BE49-F238E27FC236}">
              <a16:creationId xmlns:a16="http://schemas.microsoft.com/office/drawing/2014/main" id="{4E418F1A-6671-4EDE-830A-35FDE8C7CC4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2" name="AutoShape 1024" descr="Mostrando IMG_8691.JPG">
          <a:extLst>
            <a:ext uri="{FF2B5EF4-FFF2-40B4-BE49-F238E27FC236}">
              <a16:creationId xmlns:a16="http://schemas.microsoft.com/office/drawing/2014/main" id="{5541148A-8877-404F-9C11-F150C3BEB2F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3" name="AutoShape 1025" descr="Mostrando IMG_8691.JPG">
          <a:extLst>
            <a:ext uri="{FF2B5EF4-FFF2-40B4-BE49-F238E27FC236}">
              <a16:creationId xmlns:a16="http://schemas.microsoft.com/office/drawing/2014/main" id="{A301B49D-539C-442F-88AE-F59A4F48868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4" name="AutoShape 1024" descr="Mostrando IMG_8691.JPG">
          <a:extLst>
            <a:ext uri="{FF2B5EF4-FFF2-40B4-BE49-F238E27FC236}">
              <a16:creationId xmlns:a16="http://schemas.microsoft.com/office/drawing/2014/main" id="{3468B455-4DF1-4DED-A5EF-3F6B1E4414F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5" name="AutoShape 1025" descr="Mostrando IMG_8691.JPG">
          <a:extLst>
            <a:ext uri="{FF2B5EF4-FFF2-40B4-BE49-F238E27FC236}">
              <a16:creationId xmlns:a16="http://schemas.microsoft.com/office/drawing/2014/main" id="{BD0AE4CE-57E2-4A5A-A470-BD8ECC0BC03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6" name="AutoShape 1024" descr="Mostrando IMG_8691.JPG">
          <a:extLst>
            <a:ext uri="{FF2B5EF4-FFF2-40B4-BE49-F238E27FC236}">
              <a16:creationId xmlns:a16="http://schemas.microsoft.com/office/drawing/2014/main" id="{7EB3FA76-0D22-45A9-9013-8E422AC4815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7" name="AutoShape 1025" descr="Mostrando IMG_8691.JPG">
          <a:extLst>
            <a:ext uri="{FF2B5EF4-FFF2-40B4-BE49-F238E27FC236}">
              <a16:creationId xmlns:a16="http://schemas.microsoft.com/office/drawing/2014/main" id="{680AF2AC-E1B7-4555-A722-B5B6BA29B9B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8" name="AutoShape 1024" descr="Mostrando IMG_8691.JPG">
          <a:extLst>
            <a:ext uri="{FF2B5EF4-FFF2-40B4-BE49-F238E27FC236}">
              <a16:creationId xmlns:a16="http://schemas.microsoft.com/office/drawing/2014/main" id="{2957D5ED-5A4E-4894-BFCE-CEEF0565B429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69" name="AutoShape 1025" descr="Mostrando IMG_8691.JPG">
          <a:extLst>
            <a:ext uri="{FF2B5EF4-FFF2-40B4-BE49-F238E27FC236}">
              <a16:creationId xmlns:a16="http://schemas.microsoft.com/office/drawing/2014/main" id="{8F4BDEA3-5DE2-45DE-9CF9-8B0A74C0C55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0" name="AutoShape 1024" descr="Mostrando IMG_8691.JPG">
          <a:extLst>
            <a:ext uri="{FF2B5EF4-FFF2-40B4-BE49-F238E27FC236}">
              <a16:creationId xmlns:a16="http://schemas.microsoft.com/office/drawing/2014/main" id="{753ACB2C-7085-4DC2-A81A-0A258E9281F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1" name="AutoShape 1025" descr="Mostrando IMG_8691.JPG">
          <a:extLst>
            <a:ext uri="{FF2B5EF4-FFF2-40B4-BE49-F238E27FC236}">
              <a16:creationId xmlns:a16="http://schemas.microsoft.com/office/drawing/2014/main" id="{35B207FB-E645-48C6-94EA-4C40674F86C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2" name="AutoShape 1024" descr="Mostrando IMG_8691.JPG">
          <a:extLst>
            <a:ext uri="{FF2B5EF4-FFF2-40B4-BE49-F238E27FC236}">
              <a16:creationId xmlns:a16="http://schemas.microsoft.com/office/drawing/2014/main" id="{1B4B51C9-5B49-4228-B2A5-92C812F149C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3" name="AutoShape 1025" descr="Mostrando IMG_8691.JPG">
          <a:extLst>
            <a:ext uri="{FF2B5EF4-FFF2-40B4-BE49-F238E27FC236}">
              <a16:creationId xmlns:a16="http://schemas.microsoft.com/office/drawing/2014/main" id="{39CDA480-A657-435F-B464-6B1A0CE6E5F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EE0AAC24-CA56-4ACF-B305-FCD1B93CEE7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5" name="AutoShape 1024" descr="Mostrando IMG_8691.JPG">
          <a:extLst>
            <a:ext uri="{FF2B5EF4-FFF2-40B4-BE49-F238E27FC236}">
              <a16:creationId xmlns:a16="http://schemas.microsoft.com/office/drawing/2014/main" id="{964975F3-487D-4FD6-8AAF-F9CC698F919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6" name="AutoShape 1025" descr="Mostrando IMG_8691.JPG">
          <a:extLst>
            <a:ext uri="{FF2B5EF4-FFF2-40B4-BE49-F238E27FC236}">
              <a16:creationId xmlns:a16="http://schemas.microsoft.com/office/drawing/2014/main" id="{F16642A0-F66C-4472-9C19-1B7D722073E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7" name="AutoShape 1024" descr="Mostrando IMG_8691.JPG">
          <a:extLst>
            <a:ext uri="{FF2B5EF4-FFF2-40B4-BE49-F238E27FC236}">
              <a16:creationId xmlns:a16="http://schemas.microsoft.com/office/drawing/2014/main" id="{888BA19D-A66A-4AC1-B8A6-EA7269A8A57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8" name="AutoShape 1025" descr="Mostrando IMG_8691.JPG">
          <a:extLst>
            <a:ext uri="{FF2B5EF4-FFF2-40B4-BE49-F238E27FC236}">
              <a16:creationId xmlns:a16="http://schemas.microsoft.com/office/drawing/2014/main" id="{E2C675A2-EC64-4F84-8771-C9639CCF70E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79" name="AutoShape 1024" descr="Mostrando IMG_8691.JPG">
          <a:extLst>
            <a:ext uri="{FF2B5EF4-FFF2-40B4-BE49-F238E27FC236}">
              <a16:creationId xmlns:a16="http://schemas.microsoft.com/office/drawing/2014/main" id="{2E7ED468-FFEC-4C55-B7C9-54D5451AB87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0" name="AutoShape 1025" descr="Mostrando IMG_8691.JPG">
          <a:extLst>
            <a:ext uri="{FF2B5EF4-FFF2-40B4-BE49-F238E27FC236}">
              <a16:creationId xmlns:a16="http://schemas.microsoft.com/office/drawing/2014/main" id="{E520E782-337B-4B2C-9626-90D213E24F0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1" name="AutoShape 1024" descr="Mostrando IMG_8691.JPG">
          <a:extLst>
            <a:ext uri="{FF2B5EF4-FFF2-40B4-BE49-F238E27FC236}">
              <a16:creationId xmlns:a16="http://schemas.microsoft.com/office/drawing/2014/main" id="{BDACDD63-F6B0-4227-A113-0CBA1371DDB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2" name="AutoShape 1025" descr="Mostrando IMG_8691.JPG">
          <a:extLst>
            <a:ext uri="{FF2B5EF4-FFF2-40B4-BE49-F238E27FC236}">
              <a16:creationId xmlns:a16="http://schemas.microsoft.com/office/drawing/2014/main" id="{BD894D4E-FF7D-4F60-9DB4-AEE2E56C5D6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3" name="AutoShape 1024" descr="Mostrando IMG_8691.JPG">
          <a:extLst>
            <a:ext uri="{FF2B5EF4-FFF2-40B4-BE49-F238E27FC236}">
              <a16:creationId xmlns:a16="http://schemas.microsoft.com/office/drawing/2014/main" id="{0695BB64-961B-4F5A-8FBE-E2DF366D173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4" name="AutoShape 1025" descr="Mostrando IMG_8691.JPG">
          <a:extLst>
            <a:ext uri="{FF2B5EF4-FFF2-40B4-BE49-F238E27FC236}">
              <a16:creationId xmlns:a16="http://schemas.microsoft.com/office/drawing/2014/main" id="{2CB5FFE1-B1E4-4F26-80A7-22520FE4362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5" name="AutoShape 1024" descr="Mostrando IMG_8691.JPG">
          <a:extLst>
            <a:ext uri="{FF2B5EF4-FFF2-40B4-BE49-F238E27FC236}">
              <a16:creationId xmlns:a16="http://schemas.microsoft.com/office/drawing/2014/main" id="{B339391F-BF2C-4DAE-9344-438E205593C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6" name="AutoShape 1025" descr="Mostrando IMG_8691.JPG">
          <a:extLst>
            <a:ext uri="{FF2B5EF4-FFF2-40B4-BE49-F238E27FC236}">
              <a16:creationId xmlns:a16="http://schemas.microsoft.com/office/drawing/2014/main" id="{9B3F9047-0636-4B1A-99CE-9463A85C012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7" name="AutoShape 1024" descr="Mostrando IMG_8691.JPG">
          <a:extLst>
            <a:ext uri="{FF2B5EF4-FFF2-40B4-BE49-F238E27FC236}">
              <a16:creationId xmlns:a16="http://schemas.microsoft.com/office/drawing/2014/main" id="{BFCC778F-EC3B-49ED-AAA4-69D32422AE0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8" name="AutoShape 1025" descr="Mostrando IMG_8691.JPG">
          <a:extLst>
            <a:ext uri="{FF2B5EF4-FFF2-40B4-BE49-F238E27FC236}">
              <a16:creationId xmlns:a16="http://schemas.microsoft.com/office/drawing/2014/main" id="{75ED452C-4143-4971-BC66-7F6B3EC343D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89" name="AutoShape 1024" descr="Mostrando IMG_8691.JPG">
          <a:extLst>
            <a:ext uri="{FF2B5EF4-FFF2-40B4-BE49-F238E27FC236}">
              <a16:creationId xmlns:a16="http://schemas.microsoft.com/office/drawing/2014/main" id="{B4E659E8-D1CC-4BDF-BFBE-9C3FC847AFD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0" name="AutoShape 1025" descr="Mostrando IMG_8691.JPG">
          <a:extLst>
            <a:ext uri="{FF2B5EF4-FFF2-40B4-BE49-F238E27FC236}">
              <a16:creationId xmlns:a16="http://schemas.microsoft.com/office/drawing/2014/main" id="{1209BB22-26DD-4B7B-B4BD-545AB0A437C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1" name="AutoShape 1024" descr="Mostrando IMG_8691.JPG">
          <a:extLst>
            <a:ext uri="{FF2B5EF4-FFF2-40B4-BE49-F238E27FC236}">
              <a16:creationId xmlns:a16="http://schemas.microsoft.com/office/drawing/2014/main" id="{4E4AB556-7B9E-4505-9E95-1A5EFAD401F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2" name="AutoShape 1025" descr="Mostrando IMG_8691.JPG">
          <a:extLst>
            <a:ext uri="{FF2B5EF4-FFF2-40B4-BE49-F238E27FC236}">
              <a16:creationId xmlns:a16="http://schemas.microsoft.com/office/drawing/2014/main" id="{BB8AE635-0AB1-44A2-98C9-D6898EDF184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1E071701-3CF4-4100-837B-A572BFD0F779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4" name="AutoShape 1024" descr="Mostrando IMG_8691.JPG">
          <a:extLst>
            <a:ext uri="{FF2B5EF4-FFF2-40B4-BE49-F238E27FC236}">
              <a16:creationId xmlns:a16="http://schemas.microsoft.com/office/drawing/2014/main" id="{65C0ED33-83EF-480F-9EE1-F496531AF68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5" name="AutoShape 1025" descr="Mostrando IMG_8691.JPG">
          <a:extLst>
            <a:ext uri="{FF2B5EF4-FFF2-40B4-BE49-F238E27FC236}">
              <a16:creationId xmlns:a16="http://schemas.microsoft.com/office/drawing/2014/main" id="{FECE4623-8534-43BD-9E0D-A5CB32AD202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6" name="AutoShape 1024" descr="Mostrando IMG_8691.JPG">
          <a:extLst>
            <a:ext uri="{FF2B5EF4-FFF2-40B4-BE49-F238E27FC236}">
              <a16:creationId xmlns:a16="http://schemas.microsoft.com/office/drawing/2014/main" id="{3B5090D7-FE40-48AF-93D3-8C129CD8EBE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7" name="AutoShape 1025" descr="Mostrando IMG_8691.JPG">
          <a:extLst>
            <a:ext uri="{FF2B5EF4-FFF2-40B4-BE49-F238E27FC236}">
              <a16:creationId xmlns:a16="http://schemas.microsoft.com/office/drawing/2014/main" id="{B3414EE1-1709-4879-A472-9731C87AA44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8" name="AutoShape 1024" descr="Mostrando IMG_8691.JPG">
          <a:extLst>
            <a:ext uri="{FF2B5EF4-FFF2-40B4-BE49-F238E27FC236}">
              <a16:creationId xmlns:a16="http://schemas.microsoft.com/office/drawing/2014/main" id="{D3A65922-AA2B-4D0A-B938-76847B1276A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199" name="AutoShape 1025" descr="Mostrando IMG_8691.JPG">
          <a:extLst>
            <a:ext uri="{FF2B5EF4-FFF2-40B4-BE49-F238E27FC236}">
              <a16:creationId xmlns:a16="http://schemas.microsoft.com/office/drawing/2014/main" id="{B53C7C4E-CA14-4BC3-885A-FBAB70B8E87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0" name="AutoShape 1024" descr="Mostrando IMG_8691.JPG">
          <a:extLst>
            <a:ext uri="{FF2B5EF4-FFF2-40B4-BE49-F238E27FC236}">
              <a16:creationId xmlns:a16="http://schemas.microsoft.com/office/drawing/2014/main" id="{18E4796F-DF7A-49A3-B6CE-3C02448639B5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1" name="AutoShape 1025" descr="Mostrando IMG_8691.JPG">
          <a:extLst>
            <a:ext uri="{FF2B5EF4-FFF2-40B4-BE49-F238E27FC236}">
              <a16:creationId xmlns:a16="http://schemas.microsoft.com/office/drawing/2014/main" id="{C611DB37-316E-4E46-B046-676B7CD0F77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2" name="AutoShape 1024" descr="Mostrando IMG_8691.JPG">
          <a:extLst>
            <a:ext uri="{FF2B5EF4-FFF2-40B4-BE49-F238E27FC236}">
              <a16:creationId xmlns:a16="http://schemas.microsoft.com/office/drawing/2014/main" id="{1B80254C-70DA-4C76-8B3B-4E8F76267C6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3" name="AutoShape 1025" descr="Mostrando IMG_8691.JPG">
          <a:extLst>
            <a:ext uri="{FF2B5EF4-FFF2-40B4-BE49-F238E27FC236}">
              <a16:creationId xmlns:a16="http://schemas.microsoft.com/office/drawing/2014/main" id="{25F1F025-1DAC-4B12-85E4-8BBBC536324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4" name="AutoShape 1024" descr="Mostrando IMG_8691.JPG">
          <a:extLst>
            <a:ext uri="{FF2B5EF4-FFF2-40B4-BE49-F238E27FC236}">
              <a16:creationId xmlns:a16="http://schemas.microsoft.com/office/drawing/2014/main" id="{AA546820-9A48-4855-A11F-B554CC2E398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5" name="AutoShape 1025" descr="Mostrando IMG_8691.JPG">
          <a:extLst>
            <a:ext uri="{FF2B5EF4-FFF2-40B4-BE49-F238E27FC236}">
              <a16:creationId xmlns:a16="http://schemas.microsoft.com/office/drawing/2014/main" id="{818F1168-8ADA-462A-972E-B632FC6614D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6" name="AutoShape 1024" descr="Mostrando IMG_8691.JPG">
          <a:extLst>
            <a:ext uri="{FF2B5EF4-FFF2-40B4-BE49-F238E27FC236}">
              <a16:creationId xmlns:a16="http://schemas.microsoft.com/office/drawing/2014/main" id="{D29D1D74-3D3C-455B-B1B1-C51AA4D27EC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7" name="AutoShape 1025" descr="Mostrando IMG_8691.JPG">
          <a:extLst>
            <a:ext uri="{FF2B5EF4-FFF2-40B4-BE49-F238E27FC236}">
              <a16:creationId xmlns:a16="http://schemas.microsoft.com/office/drawing/2014/main" id="{4822F75A-1B4A-4559-9AA5-6222C588685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8" name="AutoShape 1024" descr="Mostrando IMG_8691.JPG">
          <a:extLst>
            <a:ext uri="{FF2B5EF4-FFF2-40B4-BE49-F238E27FC236}">
              <a16:creationId xmlns:a16="http://schemas.microsoft.com/office/drawing/2014/main" id="{47A9473E-5AF4-42B5-8EB6-ABE5EE4A89E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09" name="AutoShape 1025" descr="Mostrando IMG_8691.JPG">
          <a:extLst>
            <a:ext uri="{FF2B5EF4-FFF2-40B4-BE49-F238E27FC236}">
              <a16:creationId xmlns:a16="http://schemas.microsoft.com/office/drawing/2014/main" id="{9B10113F-A2A8-429A-A20F-9762410811A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0" name="AutoShape 1024" descr="Mostrando IMG_8691.JPG">
          <a:extLst>
            <a:ext uri="{FF2B5EF4-FFF2-40B4-BE49-F238E27FC236}">
              <a16:creationId xmlns:a16="http://schemas.microsoft.com/office/drawing/2014/main" id="{47BE0339-98B8-4294-BAC5-595F38E7ADA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1" name="AutoShape 1025" descr="Mostrando IMG_8691.JPG">
          <a:extLst>
            <a:ext uri="{FF2B5EF4-FFF2-40B4-BE49-F238E27FC236}">
              <a16:creationId xmlns:a16="http://schemas.microsoft.com/office/drawing/2014/main" id="{C48DEDC7-BFC9-48F2-ACE6-9BF1B1B0C92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6FD24342-0E26-47FC-B999-424924DD899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3" name="AutoShape 1024" descr="Mostrando IMG_8691.JPG">
          <a:extLst>
            <a:ext uri="{FF2B5EF4-FFF2-40B4-BE49-F238E27FC236}">
              <a16:creationId xmlns:a16="http://schemas.microsoft.com/office/drawing/2014/main" id="{9F20C486-ADC9-409F-ACB1-F93BE7BBA30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4" name="AutoShape 1025" descr="Mostrando IMG_8691.JPG">
          <a:extLst>
            <a:ext uri="{FF2B5EF4-FFF2-40B4-BE49-F238E27FC236}">
              <a16:creationId xmlns:a16="http://schemas.microsoft.com/office/drawing/2014/main" id="{407B9EED-42E5-48F5-ADC6-A1EB50B8A909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5" name="AutoShape 1024" descr="Mostrando IMG_8691.JPG">
          <a:extLst>
            <a:ext uri="{FF2B5EF4-FFF2-40B4-BE49-F238E27FC236}">
              <a16:creationId xmlns:a16="http://schemas.microsoft.com/office/drawing/2014/main" id="{56944D23-A50B-4DF7-9C2C-E06A87613C0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6" name="AutoShape 1025" descr="Mostrando IMG_8691.JPG">
          <a:extLst>
            <a:ext uri="{FF2B5EF4-FFF2-40B4-BE49-F238E27FC236}">
              <a16:creationId xmlns:a16="http://schemas.microsoft.com/office/drawing/2014/main" id="{A5FCF45F-8C80-42B4-BF6A-E850008B649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7" name="AutoShape 1024" descr="Mostrando IMG_8691.JPG">
          <a:extLst>
            <a:ext uri="{FF2B5EF4-FFF2-40B4-BE49-F238E27FC236}">
              <a16:creationId xmlns:a16="http://schemas.microsoft.com/office/drawing/2014/main" id="{E8714503-A927-4408-BBE2-11D9D2D3AE9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8" name="AutoShape 1025" descr="Mostrando IMG_8691.JPG">
          <a:extLst>
            <a:ext uri="{FF2B5EF4-FFF2-40B4-BE49-F238E27FC236}">
              <a16:creationId xmlns:a16="http://schemas.microsoft.com/office/drawing/2014/main" id="{C715F207-8905-4417-A824-EA62BBE0E60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19" name="AutoShape 1024" descr="Mostrando IMG_8691.JPG">
          <a:extLst>
            <a:ext uri="{FF2B5EF4-FFF2-40B4-BE49-F238E27FC236}">
              <a16:creationId xmlns:a16="http://schemas.microsoft.com/office/drawing/2014/main" id="{5D2CE031-DA6B-4D17-B9BA-EC59B48A651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0" name="AutoShape 1025" descr="Mostrando IMG_8691.JPG">
          <a:extLst>
            <a:ext uri="{FF2B5EF4-FFF2-40B4-BE49-F238E27FC236}">
              <a16:creationId xmlns:a16="http://schemas.microsoft.com/office/drawing/2014/main" id="{2642406A-4C73-4737-B5FB-901FCC47A1A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1" name="AutoShape 1024" descr="Mostrando IMG_8691.JPG">
          <a:extLst>
            <a:ext uri="{FF2B5EF4-FFF2-40B4-BE49-F238E27FC236}">
              <a16:creationId xmlns:a16="http://schemas.microsoft.com/office/drawing/2014/main" id="{0BEB4470-5DAE-4EB5-8FAE-C08C21CB63D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2" name="AutoShape 1025" descr="Mostrando IMG_8691.JPG">
          <a:extLst>
            <a:ext uri="{FF2B5EF4-FFF2-40B4-BE49-F238E27FC236}">
              <a16:creationId xmlns:a16="http://schemas.microsoft.com/office/drawing/2014/main" id="{F784A5E4-3028-4617-AB99-345152F88D6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3" name="AutoShape 1024" descr="Mostrando IMG_8691.JPG">
          <a:extLst>
            <a:ext uri="{FF2B5EF4-FFF2-40B4-BE49-F238E27FC236}">
              <a16:creationId xmlns:a16="http://schemas.microsoft.com/office/drawing/2014/main" id="{33ABF810-3281-4969-81C0-BE7E696E6A8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4" name="AutoShape 1025" descr="Mostrando IMG_8691.JPG">
          <a:extLst>
            <a:ext uri="{FF2B5EF4-FFF2-40B4-BE49-F238E27FC236}">
              <a16:creationId xmlns:a16="http://schemas.microsoft.com/office/drawing/2014/main" id="{FE39D074-CE83-472B-9202-54BB62A316C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5" name="AutoShape 1024" descr="Mostrando IMG_8691.JPG">
          <a:extLst>
            <a:ext uri="{FF2B5EF4-FFF2-40B4-BE49-F238E27FC236}">
              <a16:creationId xmlns:a16="http://schemas.microsoft.com/office/drawing/2014/main" id="{F4F3E08C-41C4-4BBE-94B4-B7092D5AAD5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6" name="AutoShape 1025" descr="Mostrando IMG_8691.JPG">
          <a:extLst>
            <a:ext uri="{FF2B5EF4-FFF2-40B4-BE49-F238E27FC236}">
              <a16:creationId xmlns:a16="http://schemas.microsoft.com/office/drawing/2014/main" id="{C8BA1124-FEAE-4C5A-9868-9262420C932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7" name="AutoShape 1024" descr="Mostrando IMG_8691.JPG">
          <a:extLst>
            <a:ext uri="{FF2B5EF4-FFF2-40B4-BE49-F238E27FC236}">
              <a16:creationId xmlns:a16="http://schemas.microsoft.com/office/drawing/2014/main" id="{B217D51F-284E-4A33-8BE8-3C5868F4D7F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8" name="AutoShape 1025" descr="Mostrando IMG_8691.JPG">
          <a:extLst>
            <a:ext uri="{FF2B5EF4-FFF2-40B4-BE49-F238E27FC236}">
              <a16:creationId xmlns:a16="http://schemas.microsoft.com/office/drawing/2014/main" id="{073D46AB-7656-4C3D-BCD3-4056EE229A4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29" name="AutoShape 1024" descr="Mostrando IMG_8691.JPG">
          <a:extLst>
            <a:ext uri="{FF2B5EF4-FFF2-40B4-BE49-F238E27FC236}">
              <a16:creationId xmlns:a16="http://schemas.microsoft.com/office/drawing/2014/main" id="{82E8202D-69D7-4153-93A6-C33B1B66ED3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0" name="AutoShape 1025" descr="Mostrando IMG_8691.JPG">
          <a:extLst>
            <a:ext uri="{FF2B5EF4-FFF2-40B4-BE49-F238E27FC236}">
              <a16:creationId xmlns:a16="http://schemas.microsoft.com/office/drawing/2014/main" id="{FB5D226E-96C8-4FE0-9765-1F6DD105359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1" name="AutoShape 1024" descr="Mostrando IMG_8691.JPG">
          <a:extLst>
            <a:ext uri="{FF2B5EF4-FFF2-40B4-BE49-F238E27FC236}">
              <a16:creationId xmlns:a16="http://schemas.microsoft.com/office/drawing/2014/main" id="{956F6288-C600-4018-B78D-20440BF3D793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171453</xdr:colOff>
      <xdr:row>34</xdr:row>
      <xdr:rowOff>66680</xdr:rowOff>
    </xdr:from>
    <xdr:ext cx="914398" cy="850896"/>
    <xdr:pic>
      <xdr:nvPicPr>
        <xdr:cNvPr id="232" name="Imagen 231">
          <a:extLst>
            <a:ext uri="{FF2B5EF4-FFF2-40B4-BE49-F238E27FC236}">
              <a16:creationId xmlns:a16="http://schemas.microsoft.com/office/drawing/2014/main" id="{C748AEA9-5B2B-4D24-9B70-129F7D8BDD24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6078" y="288930"/>
          <a:ext cx="914398" cy="850896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3" name="AutoShape 1024" descr="Mostrando IMG_8691.JPG">
          <a:extLst>
            <a:ext uri="{FF2B5EF4-FFF2-40B4-BE49-F238E27FC236}">
              <a16:creationId xmlns:a16="http://schemas.microsoft.com/office/drawing/2014/main" id="{4760D4D4-B32F-41BA-8EBE-D5DD82FE704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4" name="AutoShape 1025" descr="Mostrando IMG_8691.JPG">
          <a:extLst>
            <a:ext uri="{FF2B5EF4-FFF2-40B4-BE49-F238E27FC236}">
              <a16:creationId xmlns:a16="http://schemas.microsoft.com/office/drawing/2014/main" id="{44113FB0-0CB9-40BC-8C70-94F3B5158F2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5" name="AutoShape 1024" descr="Mostrando IMG_8691.JPG">
          <a:extLst>
            <a:ext uri="{FF2B5EF4-FFF2-40B4-BE49-F238E27FC236}">
              <a16:creationId xmlns:a16="http://schemas.microsoft.com/office/drawing/2014/main" id="{B2B19B22-CA4A-446D-B211-2E8163E416B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6" name="AutoShape 1025" descr="Mostrando IMG_8691.JPG">
          <a:extLst>
            <a:ext uri="{FF2B5EF4-FFF2-40B4-BE49-F238E27FC236}">
              <a16:creationId xmlns:a16="http://schemas.microsoft.com/office/drawing/2014/main" id="{3CBA05C8-01E7-48F9-9A64-B73F13A9E59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7" name="AutoShape 1024" descr="Mostrando IMG_8691.JPG">
          <a:extLst>
            <a:ext uri="{FF2B5EF4-FFF2-40B4-BE49-F238E27FC236}">
              <a16:creationId xmlns:a16="http://schemas.microsoft.com/office/drawing/2014/main" id="{2E442AE6-F492-426A-AA63-9AB848A11F9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8" name="AutoShape 1025" descr="Mostrando IMG_8691.JPG">
          <a:extLst>
            <a:ext uri="{FF2B5EF4-FFF2-40B4-BE49-F238E27FC236}">
              <a16:creationId xmlns:a16="http://schemas.microsoft.com/office/drawing/2014/main" id="{561C4FBF-E302-4C23-A58F-7464947627D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39" name="AutoShape 1024" descr="Mostrando IMG_8691.JPG">
          <a:extLst>
            <a:ext uri="{FF2B5EF4-FFF2-40B4-BE49-F238E27FC236}">
              <a16:creationId xmlns:a16="http://schemas.microsoft.com/office/drawing/2014/main" id="{B08AFA55-2CB8-4237-BAB0-55E0E2291E5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0" name="AutoShape 1025" descr="Mostrando IMG_8691.JPG">
          <a:extLst>
            <a:ext uri="{FF2B5EF4-FFF2-40B4-BE49-F238E27FC236}">
              <a16:creationId xmlns:a16="http://schemas.microsoft.com/office/drawing/2014/main" id="{1E82A08E-D54C-4544-9C40-C2AB662C3A85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1" name="AutoShape 1024" descr="Mostrando IMG_8691.JPG">
          <a:extLst>
            <a:ext uri="{FF2B5EF4-FFF2-40B4-BE49-F238E27FC236}">
              <a16:creationId xmlns:a16="http://schemas.microsoft.com/office/drawing/2014/main" id="{B9357D1C-113C-4ED5-A6BD-D833C2B0AB6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2" name="AutoShape 1025" descr="Mostrando IMG_8691.JPG">
          <a:extLst>
            <a:ext uri="{FF2B5EF4-FFF2-40B4-BE49-F238E27FC236}">
              <a16:creationId xmlns:a16="http://schemas.microsoft.com/office/drawing/2014/main" id="{77BEE9E1-42B9-47F5-A80C-5B250D4BCB2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3" name="AutoShape 1024" descr="Mostrando IMG_8691.JPG">
          <a:extLst>
            <a:ext uri="{FF2B5EF4-FFF2-40B4-BE49-F238E27FC236}">
              <a16:creationId xmlns:a16="http://schemas.microsoft.com/office/drawing/2014/main" id="{4C9E412B-8CB2-4028-BA69-29B17ABB8D7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4" name="AutoShape 1025" descr="Mostrando IMG_8691.JPG">
          <a:extLst>
            <a:ext uri="{FF2B5EF4-FFF2-40B4-BE49-F238E27FC236}">
              <a16:creationId xmlns:a16="http://schemas.microsoft.com/office/drawing/2014/main" id="{F51C6352-AE93-4C04-A2B4-B72F06C4225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5" name="AutoShape 1024" descr="Mostrando IMG_8691.JPG">
          <a:extLst>
            <a:ext uri="{FF2B5EF4-FFF2-40B4-BE49-F238E27FC236}">
              <a16:creationId xmlns:a16="http://schemas.microsoft.com/office/drawing/2014/main" id="{010B4991-71CC-4CD3-B25F-28B85C003E5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6" name="AutoShape 1025" descr="Mostrando IMG_8691.JPG">
          <a:extLst>
            <a:ext uri="{FF2B5EF4-FFF2-40B4-BE49-F238E27FC236}">
              <a16:creationId xmlns:a16="http://schemas.microsoft.com/office/drawing/2014/main" id="{54A2D851-714F-49B7-9F0C-CE15C666EB4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7" name="AutoShape 1024" descr="Mostrando IMG_8691.JPG">
          <a:extLst>
            <a:ext uri="{FF2B5EF4-FFF2-40B4-BE49-F238E27FC236}">
              <a16:creationId xmlns:a16="http://schemas.microsoft.com/office/drawing/2014/main" id="{93D1BE74-FAD3-4E00-8E27-9814665B395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8" name="AutoShape 1025" descr="Mostrando IMG_8691.JPG">
          <a:extLst>
            <a:ext uri="{FF2B5EF4-FFF2-40B4-BE49-F238E27FC236}">
              <a16:creationId xmlns:a16="http://schemas.microsoft.com/office/drawing/2014/main" id="{FEF97754-9B8F-41BD-A374-C5342DA67C03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49" name="AutoShape 1024" descr="Mostrando IMG_8691.JPG">
          <a:extLst>
            <a:ext uri="{FF2B5EF4-FFF2-40B4-BE49-F238E27FC236}">
              <a16:creationId xmlns:a16="http://schemas.microsoft.com/office/drawing/2014/main" id="{3BEB3B42-172B-468B-9371-A384BBEA37F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0" name="AutoShape 1025" descr="Mostrando IMG_8691.JPG">
          <a:extLst>
            <a:ext uri="{FF2B5EF4-FFF2-40B4-BE49-F238E27FC236}">
              <a16:creationId xmlns:a16="http://schemas.microsoft.com/office/drawing/2014/main" id="{A4307F72-3935-44D5-AA0A-3677EE6AD17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63B45815-6353-439E-B65C-8A56DDA8F295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2" name="AutoShape 1024" descr="Mostrando IMG_8691.JPG">
          <a:extLst>
            <a:ext uri="{FF2B5EF4-FFF2-40B4-BE49-F238E27FC236}">
              <a16:creationId xmlns:a16="http://schemas.microsoft.com/office/drawing/2014/main" id="{6E9D1B66-FDF5-4F9C-BC93-69DE61EB45C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3" name="AutoShape 1025" descr="Mostrando IMG_8691.JPG">
          <a:extLst>
            <a:ext uri="{FF2B5EF4-FFF2-40B4-BE49-F238E27FC236}">
              <a16:creationId xmlns:a16="http://schemas.microsoft.com/office/drawing/2014/main" id="{49FE26CC-3BD2-4F03-83AC-CC1DBD0A522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4" name="AutoShape 1024" descr="Mostrando IMG_8691.JPG">
          <a:extLst>
            <a:ext uri="{FF2B5EF4-FFF2-40B4-BE49-F238E27FC236}">
              <a16:creationId xmlns:a16="http://schemas.microsoft.com/office/drawing/2014/main" id="{C9C4296F-47D7-4B16-8838-B11DF99E98F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5" name="AutoShape 1025" descr="Mostrando IMG_8691.JPG">
          <a:extLst>
            <a:ext uri="{FF2B5EF4-FFF2-40B4-BE49-F238E27FC236}">
              <a16:creationId xmlns:a16="http://schemas.microsoft.com/office/drawing/2014/main" id="{656E5F97-97F6-4503-8295-B3EEE3BDA7F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6" name="AutoShape 1024" descr="Mostrando IMG_8691.JPG">
          <a:extLst>
            <a:ext uri="{FF2B5EF4-FFF2-40B4-BE49-F238E27FC236}">
              <a16:creationId xmlns:a16="http://schemas.microsoft.com/office/drawing/2014/main" id="{DDAE2C80-9E26-4D2C-BC1C-63F0A83B220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7" name="AutoShape 1025" descr="Mostrando IMG_8691.JPG">
          <a:extLst>
            <a:ext uri="{FF2B5EF4-FFF2-40B4-BE49-F238E27FC236}">
              <a16:creationId xmlns:a16="http://schemas.microsoft.com/office/drawing/2014/main" id="{A17F9A13-2F1F-435E-B6C6-EFA8516EE94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8" name="AutoShape 1024" descr="Mostrando IMG_8691.JPG">
          <a:extLst>
            <a:ext uri="{FF2B5EF4-FFF2-40B4-BE49-F238E27FC236}">
              <a16:creationId xmlns:a16="http://schemas.microsoft.com/office/drawing/2014/main" id="{FE0C9190-F116-4F6D-98D7-FBEBC29BC16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59" name="AutoShape 1025" descr="Mostrando IMG_8691.JPG">
          <a:extLst>
            <a:ext uri="{FF2B5EF4-FFF2-40B4-BE49-F238E27FC236}">
              <a16:creationId xmlns:a16="http://schemas.microsoft.com/office/drawing/2014/main" id="{8331AFFE-4CF5-491E-AA9A-75E8CCE325E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0" name="AutoShape 1024" descr="Mostrando IMG_8691.JPG">
          <a:extLst>
            <a:ext uri="{FF2B5EF4-FFF2-40B4-BE49-F238E27FC236}">
              <a16:creationId xmlns:a16="http://schemas.microsoft.com/office/drawing/2014/main" id="{F7197ABC-4691-4D1F-98C8-76607867306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1" name="AutoShape 1025" descr="Mostrando IMG_8691.JPG">
          <a:extLst>
            <a:ext uri="{FF2B5EF4-FFF2-40B4-BE49-F238E27FC236}">
              <a16:creationId xmlns:a16="http://schemas.microsoft.com/office/drawing/2014/main" id="{F665474B-1081-4258-98AA-11BB397D3FC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2" name="AutoShape 1024" descr="Mostrando IMG_8691.JPG">
          <a:extLst>
            <a:ext uri="{FF2B5EF4-FFF2-40B4-BE49-F238E27FC236}">
              <a16:creationId xmlns:a16="http://schemas.microsoft.com/office/drawing/2014/main" id="{DA5EDAE5-8AE2-4B00-ADB8-7420508F599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3" name="AutoShape 1025" descr="Mostrando IMG_8691.JPG">
          <a:extLst>
            <a:ext uri="{FF2B5EF4-FFF2-40B4-BE49-F238E27FC236}">
              <a16:creationId xmlns:a16="http://schemas.microsoft.com/office/drawing/2014/main" id="{05B14DC6-F671-410B-ADB4-8214A1E638B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4" name="AutoShape 1024" descr="Mostrando IMG_8691.JPG">
          <a:extLst>
            <a:ext uri="{FF2B5EF4-FFF2-40B4-BE49-F238E27FC236}">
              <a16:creationId xmlns:a16="http://schemas.microsoft.com/office/drawing/2014/main" id="{89083068-BB9A-461C-9222-45970D4097C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5" name="AutoShape 1025" descr="Mostrando IMG_8691.JPG">
          <a:extLst>
            <a:ext uri="{FF2B5EF4-FFF2-40B4-BE49-F238E27FC236}">
              <a16:creationId xmlns:a16="http://schemas.microsoft.com/office/drawing/2014/main" id="{1FF9AA9A-4110-4E03-9DDA-67B0F6C4848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6" name="AutoShape 1024" descr="Mostrando IMG_8691.JPG">
          <a:extLst>
            <a:ext uri="{FF2B5EF4-FFF2-40B4-BE49-F238E27FC236}">
              <a16:creationId xmlns:a16="http://schemas.microsoft.com/office/drawing/2014/main" id="{8340F251-B47A-461D-B4E2-06748257A809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7" name="AutoShape 1025" descr="Mostrando IMG_8691.JPG">
          <a:extLst>
            <a:ext uri="{FF2B5EF4-FFF2-40B4-BE49-F238E27FC236}">
              <a16:creationId xmlns:a16="http://schemas.microsoft.com/office/drawing/2014/main" id="{B549A0EA-AF95-4EA5-986D-82357EFC7CE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8" name="AutoShape 1024" descr="Mostrando IMG_8691.JPG">
          <a:extLst>
            <a:ext uri="{FF2B5EF4-FFF2-40B4-BE49-F238E27FC236}">
              <a16:creationId xmlns:a16="http://schemas.microsoft.com/office/drawing/2014/main" id="{B288D887-FD71-458D-8F51-301E86279E6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69" name="AutoShape 1025" descr="Mostrando IMG_8691.JPG">
          <a:extLst>
            <a:ext uri="{FF2B5EF4-FFF2-40B4-BE49-F238E27FC236}">
              <a16:creationId xmlns:a16="http://schemas.microsoft.com/office/drawing/2014/main" id="{D5D2D999-A15D-452B-8234-544D34AA862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40A59FEF-C52E-4B8B-84D1-02B99B033FF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1" name="AutoShape 1024" descr="Mostrando IMG_8691.JPG">
          <a:extLst>
            <a:ext uri="{FF2B5EF4-FFF2-40B4-BE49-F238E27FC236}">
              <a16:creationId xmlns:a16="http://schemas.microsoft.com/office/drawing/2014/main" id="{7A6914EE-40E9-443F-94BE-D3CE2BE9C3C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2" name="AutoShape 1025" descr="Mostrando IMG_8691.JPG">
          <a:extLst>
            <a:ext uri="{FF2B5EF4-FFF2-40B4-BE49-F238E27FC236}">
              <a16:creationId xmlns:a16="http://schemas.microsoft.com/office/drawing/2014/main" id="{B0986774-96FF-41C0-BFF0-9C3CF32B28A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3" name="AutoShape 1024" descr="Mostrando IMG_8691.JPG">
          <a:extLst>
            <a:ext uri="{FF2B5EF4-FFF2-40B4-BE49-F238E27FC236}">
              <a16:creationId xmlns:a16="http://schemas.microsoft.com/office/drawing/2014/main" id="{FD90F21F-0CAD-4357-ACC7-606B3E98A0C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4" name="AutoShape 1025" descr="Mostrando IMG_8691.JPG">
          <a:extLst>
            <a:ext uri="{FF2B5EF4-FFF2-40B4-BE49-F238E27FC236}">
              <a16:creationId xmlns:a16="http://schemas.microsoft.com/office/drawing/2014/main" id="{4BED7AF4-88D7-4042-9A6F-13A39B2E076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5" name="AutoShape 1024" descr="Mostrando IMG_8691.JPG">
          <a:extLst>
            <a:ext uri="{FF2B5EF4-FFF2-40B4-BE49-F238E27FC236}">
              <a16:creationId xmlns:a16="http://schemas.microsoft.com/office/drawing/2014/main" id="{17630D5F-4BFD-4C3A-B642-FBD64ED19759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6" name="AutoShape 1025" descr="Mostrando IMG_8691.JPG">
          <a:extLst>
            <a:ext uri="{FF2B5EF4-FFF2-40B4-BE49-F238E27FC236}">
              <a16:creationId xmlns:a16="http://schemas.microsoft.com/office/drawing/2014/main" id="{A587B591-A56E-4E03-AB3F-87FBD5090B6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7" name="AutoShape 1024" descr="Mostrando IMG_8691.JPG">
          <a:extLst>
            <a:ext uri="{FF2B5EF4-FFF2-40B4-BE49-F238E27FC236}">
              <a16:creationId xmlns:a16="http://schemas.microsoft.com/office/drawing/2014/main" id="{D87A771A-EEC2-4804-B006-7B9961B7CD1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8" name="AutoShape 1025" descr="Mostrando IMG_8691.JPG">
          <a:extLst>
            <a:ext uri="{FF2B5EF4-FFF2-40B4-BE49-F238E27FC236}">
              <a16:creationId xmlns:a16="http://schemas.microsoft.com/office/drawing/2014/main" id="{F7981DF8-8077-4E76-A7BF-D28C046CBCBD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79" name="AutoShape 1024" descr="Mostrando IMG_8691.JPG">
          <a:extLst>
            <a:ext uri="{FF2B5EF4-FFF2-40B4-BE49-F238E27FC236}">
              <a16:creationId xmlns:a16="http://schemas.microsoft.com/office/drawing/2014/main" id="{0B8965F4-41D5-4CF7-B0F7-354293A000E2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0" name="AutoShape 1025" descr="Mostrando IMG_8691.JPG">
          <a:extLst>
            <a:ext uri="{FF2B5EF4-FFF2-40B4-BE49-F238E27FC236}">
              <a16:creationId xmlns:a16="http://schemas.microsoft.com/office/drawing/2014/main" id="{2CEAE032-F450-4EC7-87B7-7DDA8B53E60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1" name="AutoShape 1024" descr="Mostrando IMG_8691.JPG">
          <a:extLst>
            <a:ext uri="{FF2B5EF4-FFF2-40B4-BE49-F238E27FC236}">
              <a16:creationId xmlns:a16="http://schemas.microsoft.com/office/drawing/2014/main" id="{BFD7EA06-99A9-4DBF-BAD0-05173BB47EC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2" name="AutoShape 1025" descr="Mostrando IMG_8691.JPG">
          <a:extLst>
            <a:ext uri="{FF2B5EF4-FFF2-40B4-BE49-F238E27FC236}">
              <a16:creationId xmlns:a16="http://schemas.microsoft.com/office/drawing/2014/main" id="{81853E61-8067-4CCD-B57A-4E0C9B7FE27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3" name="AutoShape 1024" descr="Mostrando IMG_8691.JPG">
          <a:extLst>
            <a:ext uri="{FF2B5EF4-FFF2-40B4-BE49-F238E27FC236}">
              <a16:creationId xmlns:a16="http://schemas.microsoft.com/office/drawing/2014/main" id="{24922568-B7AB-4767-84DD-E2BFDBA1DFD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4" name="AutoShape 1025" descr="Mostrando IMG_8691.JPG">
          <a:extLst>
            <a:ext uri="{FF2B5EF4-FFF2-40B4-BE49-F238E27FC236}">
              <a16:creationId xmlns:a16="http://schemas.microsoft.com/office/drawing/2014/main" id="{4673D577-E2E4-4D4E-B267-1ED534FD023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5" name="AutoShape 1024" descr="Mostrando IMG_8691.JPG">
          <a:extLst>
            <a:ext uri="{FF2B5EF4-FFF2-40B4-BE49-F238E27FC236}">
              <a16:creationId xmlns:a16="http://schemas.microsoft.com/office/drawing/2014/main" id="{C548C0FD-4D81-4EA2-BD30-DA6D8A2F295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6" name="AutoShape 1025" descr="Mostrando IMG_8691.JPG">
          <a:extLst>
            <a:ext uri="{FF2B5EF4-FFF2-40B4-BE49-F238E27FC236}">
              <a16:creationId xmlns:a16="http://schemas.microsoft.com/office/drawing/2014/main" id="{B8510415-C065-4B63-8D26-F207B342396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7" name="AutoShape 1024" descr="Mostrando IMG_8691.JPG">
          <a:extLst>
            <a:ext uri="{FF2B5EF4-FFF2-40B4-BE49-F238E27FC236}">
              <a16:creationId xmlns:a16="http://schemas.microsoft.com/office/drawing/2014/main" id="{702B0076-1C8D-4480-B7D5-0F89DF69C86F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8" name="AutoShape 1025" descr="Mostrando IMG_8691.JPG">
          <a:extLst>
            <a:ext uri="{FF2B5EF4-FFF2-40B4-BE49-F238E27FC236}">
              <a16:creationId xmlns:a16="http://schemas.microsoft.com/office/drawing/2014/main" id="{F4D80C61-5DC1-4DD4-A72D-6426FFA2412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A80137C5-1295-41F1-AAD4-BBCEA08145F8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0" name="AutoShape 1024" descr="Mostrando IMG_8691.JPG">
          <a:extLst>
            <a:ext uri="{FF2B5EF4-FFF2-40B4-BE49-F238E27FC236}">
              <a16:creationId xmlns:a16="http://schemas.microsoft.com/office/drawing/2014/main" id="{09ED0CEE-1C94-4167-A3B5-B8FEFA5AD5E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1" name="AutoShape 1025" descr="Mostrando IMG_8691.JPG">
          <a:extLst>
            <a:ext uri="{FF2B5EF4-FFF2-40B4-BE49-F238E27FC236}">
              <a16:creationId xmlns:a16="http://schemas.microsoft.com/office/drawing/2014/main" id="{91122BFC-4DEB-4A2E-B710-19A3A752D4C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2" name="AutoShape 1024" descr="Mostrando IMG_8691.JPG">
          <a:extLst>
            <a:ext uri="{FF2B5EF4-FFF2-40B4-BE49-F238E27FC236}">
              <a16:creationId xmlns:a16="http://schemas.microsoft.com/office/drawing/2014/main" id="{EDC39D3A-38EB-43A8-BA46-794171FBC63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3" name="AutoShape 1025" descr="Mostrando IMG_8691.JPG">
          <a:extLst>
            <a:ext uri="{FF2B5EF4-FFF2-40B4-BE49-F238E27FC236}">
              <a16:creationId xmlns:a16="http://schemas.microsoft.com/office/drawing/2014/main" id="{7EEE3FCC-A4F2-4564-9A1B-108108336E9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4" name="AutoShape 1024" descr="Mostrando IMG_8691.JPG">
          <a:extLst>
            <a:ext uri="{FF2B5EF4-FFF2-40B4-BE49-F238E27FC236}">
              <a16:creationId xmlns:a16="http://schemas.microsoft.com/office/drawing/2014/main" id="{280BCDB6-063C-443A-9C34-8B91C3C0B64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5" name="AutoShape 1025" descr="Mostrando IMG_8691.JPG">
          <a:extLst>
            <a:ext uri="{FF2B5EF4-FFF2-40B4-BE49-F238E27FC236}">
              <a16:creationId xmlns:a16="http://schemas.microsoft.com/office/drawing/2014/main" id="{CADA1FC9-AD55-4772-8028-9A8C778C318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6" name="AutoShape 1024" descr="Mostrando IMG_8691.JPG">
          <a:extLst>
            <a:ext uri="{FF2B5EF4-FFF2-40B4-BE49-F238E27FC236}">
              <a16:creationId xmlns:a16="http://schemas.microsoft.com/office/drawing/2014/main" id="{21C64EBC-2AE0-42A8-8228-D4E3007DEC7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7" name="AutoShape 1025" descr="Mostrando IMG_8691.JPG">
          <a:extLst>
            <a:ext uri="{FF2B5EF4-FFF2-40B4-BE49-F238E27FC236}">
              <a16:creationId xmlns:a16="http://schemas.microsoft.com/office/drawing/2014/main" id="{D4D53682-C6D4-4CB0-876F-7A94FA856275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8" name="AutoShape 1024" descr="Mostrando IMG_8691.JPG">
          <a:extLst>
            <a:ext uri="{FF2B5EF4-FFF2-40B4-BE49-F238E27FC236}">
              <a16:creationId xmlns:a16="http://schemas.microsoft.com/office/drawing/2014/main" id="{21C6B886-1D63-4632-A430-6795781D551A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299" name="AutoShape 1025" descr="Mostrando IMG_8691.JPG">
          <a:extLst>
            <a:ext uri="{FF2B5EF4-FFF2-40B4-BE49-F238E27FC236}">
              <a16:creationId xmlns:a16="http://schemas.microsoft.com/office/drawing/2014/main" id="{638CD903-CDC4-4244-A2E1-56BB1A3F7C9E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0" name="AutoShape 1024" descr="Mostrando IMG_8691.JPG">
          <a:extLst>
            <a:ext uri="{FF2B5EF4-FFF2-40B4-BE49-F238E27FC236}">
              <a16:creationId xmlns:a16="http://schemas.microsoft.com/office/drawing/2014/main" id="{F40061C4-AC0B-4249-9666-17B5DCA10F76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1" name="AutoShape 1025" descr="Mostrando IMG_8691.JPG">
          <a:extLst>
            <a:ext uri="{FF2B5EF4-FFF2-40B4-BE49-F238E27FC236}">
              <a16:creationId xmlns:a16="http://schemas.microsoft.com/office/drawing/2014/main" id="{5E504F7D-129D-4461-95BA-3FD8730A80E1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2" name="AutoShape 1024" descr="Mostrando IMG_8691.JPG">
          <a:extLst>
            <a:ext uri="{FF2B5EF4-FFF2-40B4-BE49-F238E27FC236}">
              <a16:creationId xmlns:a16="http://schemas.microsoft.com/office/drawing/2014/main" id="{5EF82E03-6C92-49BF-90F2-6148B70B2950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3" name="AutoShape 1025" descr="Mostrando IMG_8691.JPG">
          <a:extLst>
            <a:ext uri="{FF2B5EF4-FFF2-40B4-BE49-F238E27FC236}">
              <a16:creationId xmlns:a16="http://schemas.microsoft.com/office/drawing/2014/main" id="{E2C21776-4039-48A3-8882-21CE1B8DE98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4" name="AutoShape 1024" descr="Mostrando IMG_8691.JPG">
          <a:extLst>
            <a:ext uri="{FF2B5EF4-FFF2-40B4-BE49-F238E27FC236}">
              <a16:creationId xmlns:a16="http://schemas.microsoft.com/office/drawing/2014/main" id="{F939FB91-E05C-4CB0-B905-09BFE325F07C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5" name="AutoShape 1025" descr="Mostrando IMG_8691.JPG">
          <a:extLst>
            <a:ext uri="{FF2B5EF4-FFF2-40B4-BE49-F238E27FC236}">
              <a16:creationId xmlns:a16="http://schemas.microsoft.com/office/drawing/2014/main" id="{14B72839-9E9E-40E9-89AA-8C6D8FD6FBD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6" name="AutoShape 1024" descr="Mostrando IMG_8691.JPG">
          <a:extLst>
            <a:ext uri="{FF2B5EF4-FFF2-40B4-BE49-F238E27FC236}">
              <a16:creationId xmlns:a16="http://schemas.microsoft.com/office/drawing/2014/main" id="{67B3F23C-5925-4C79-87F9-E2AF5C7EAAA7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7" name="AutoShape 1025" descr="Mostrando IMG_8691.JPG">
          <a:extLst>
            <a:ext uri="{FF2B5EF4-FFF2-40B4-BE49-F238E27FC236}">
              <a16:creationId xmlns:a16="http://schemas.microsoft.com/office/drawing/2014/main" id="{FDA00493-47D5-412B-A86E-3834B28AC7CB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34</xdr:row>
      <xdr:rowOff>0</xdr:rowOff>
    </xdr:from>
    <xdr:ext cx="304800" cy="186250"/>
    <xdr:sp macro="" textlink="">
      <xdr:nvSpPr>
        <xdr:cNvPr id="308" name="AutoShape 1024" descr="Mostrando IMG_8691.JPG">
          <a:extLst>
            <a:ext uri="{FF2B5EF4-FFF2-40B4-BE49-F238E27FC236}">
              <a16:creationId xmlns:a16="http://schemas.microsoft.com/office/drawing/2014/main" id="{38F8BD80-68C5-4982-93A7-56F52F910A64}"/>
            </a:ext>
          </a:extLst>
        </xdr:cNvPr>
        <xdr:cNvSpPr>
          <a:spLocks noChangeAspect="1" noChangeArrowheads="1"/>
        </xdr:cNvSpPr>
      </xdr:nvSpPr>
      <xdr:spPr bwMode="auto">
        <a:xfrm>
          <a:off x="7985125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34</xdr:row>
      <xdr:rowOff>66679</xdr:rowOff>
    </xdr:from>
    <xdr:ext cx="1308098" cy="860422"/>
    <xdr:pic>
      <xdr:nvPicPr>
        <xdr:cNvPr id="309" name="Imagen 308">
          <a:extLst>
            <a:ext uri="{FF2B5EF4-FFF2-40B4-BE49-F238E27FC236}">
              <a16:creationId xmlns:a16="http://schemas.microsoft.com/office/drawing/2014/main" id="{05214C3D-C294-4E19-8B50-BA46C091F87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6077" y="288929"/>
          <a:ext cx="1308098" cy="86042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9763718-AB56-49E0-8901-1A43B2D347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DCF72671-3146-48B0-9BFA-74F9E5835C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A05A4C25-ACF5-4811-A598-10CA4E82B1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308C78E2-9352-4C2E-84C2-10D0BDE9DD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309E157-86F8-4B85-8A79-F2C311716A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841DC14A-58EC-4830-9504-1EDC9605D6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1988C3FF-AD6E-4F25-A4C1-DA9DC54F07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67E45000-949D-4F0E-BFE2-BD4E2B5DA2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EA69DF0-09B4-4731-9B4B-37B354938C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24F6E74A-0E17-47F0-B8DC-2667298AD3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F63D645-85FF-4BD7-B2D2-1B72DB66B7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4219C2A3-0418-460D-A24F-DA7DF30A4F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D494871-CADC-44B7-97CB-4593699BA6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524C8D4-CC1B-4AA4-AF30-BF283EB23E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CFF5871D-818F-41A6-923B-20EC44BCE5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5D2C3A0-2D48-4627-97E5-C859ED3032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46E0165-44D9-4F11-8349-CFF1C16871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6F272990-CF93-4B2C-BFD4-BE3F27CEE5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169C53D-D68C-4558-BF95-E30826638B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0B1D8F7D-B388-4B86-8BE0-B8064AD617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C85F341-BE45-451E-8158-27ED13CD41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F1C9AB7-81A1-4506-95C0-2D0E10B323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667D56C2-FF34-4377-AF55-33A290EA76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82AED20B-EF48-4B84-8B1C-192B4902E6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DB6469E-CE89-44BF-A090-28DB90EAEB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8EE9B0EF-5524-4C6B-B122-F6E7677393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ECDBC890-83BF-44DD-9FBA-8BA6245968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2114360-48B2-41C3-A359-5F38081B19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23D71F83-4D76-42B2-AD2A-22ADB337D0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14C440C-3020-4615-A115-0E972013FB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CC5BBE26-593B-48BC-A1A1-D938A4EA85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486E867-12F0-4B46-8C14-4E3B34697A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E4D14EFC-753E-4201-B18F-796D9F0F34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4AFDDDFE-4273-45AC-893B-78339D0A02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B859AA53-44F6-4861-A8D0-5EDA52B761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6F361C7-9332-420B-AFC5-027F83E967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2805C4AD-D386-4334-AB55-114A67CF57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43E83F8-33DC-4955-A838-0E06E0E1F9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85FAAB9C-0D72-4450-BD72-215E7D52C5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521CF94-288F-4804-9642-FBEF4F8112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C4F09B4-187B-4759-AA32-47EAF22700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2D05DF4-E452-4D56-8AC9-8CE466703A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976E51F-4ABD-41EB-96B6-0CCA936672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39FA6106-B193-4499-BDD1-9A812F8B70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50D4DF1A-6B1B-49A4-A1E2-759CF4A0AA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4D671AA0-01EA-41C2-BE66-FB48FD86D4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CB76F68-4186-4964-9C48-078F3EA73F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A78EEB6-BA89-4B00-A8D9-1EF7885464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26B77B6-E9F5-4CAA-AC29-A849B3607E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51CFF32-D785-4EC0-A8F6-1EE8B4E46A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B0870E0E-3D9E-40D1-ACA9-F01BE09893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F70935E-4726-4ADB-8D11-21D65D2A8E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51D469D-34FB-466E-97B9-6E02BDC0D3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1E97EB5-924A-46E4-9EF9-0B64EDE85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F7D7D16F-1B6B-4EC5-A2F0-81CA660AE3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AAA7896B-E35B-4BC1-9F2F-8D2F8472A5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63B8C45E-E6E8-484A-8C18-91F493240F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4A7E0365-D752-4312-AF18-D8E9619DD7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AA37C76-C386-4FDA-8FF2-91BEA041D6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0286D085-4E54-407F-90D3-41AA93A339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8C99A0F4-AA5A-4B72-9F30-3DB774AFFF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8272B66-F0FA-45C3-8B6B-CAFC5050F7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A2713BA-C22D-42CF-BE96-5689F6F107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49C312A-F81F-46AF-B7DF-6E321145C8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87051F52-95E9-4449-8CC3-4D424630E1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0EA87D0-0975-4C69-B9EB-23F079595F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953999B-85B5-4576-8B8E-B770416D43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77B35FDD-4230-4E01-AE32-DA5B5AEE7E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BEE83E6-73D9-4481-853A-57880F4FD0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CFBFBED2-3BFD-4CF6-9DE3-D971FD749D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8503D539-A26F-41D8-810A-7FC422C391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F11448A5-61BD-44F0-95F4-A7F0D74384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4EB4795-BC6E-4AB0-AF90-2A73E0DF53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A1EEDCE-B8B0-4DA0-9766-A3891BDE1D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E9E431C-B685-4A8C-9FC1-E42F3887BE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053E39D2-31FF-4290-A120-CCF0D7A046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1285876</xdr:colOff>
      <xdr:row>2</xdr:row>
      <xdr:rowOff>775607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A401F58-1106-45CA-91ED-91121DA064D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6" y="298001"/>
          <a:ext cx="1114423" cy="94024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CFD70804-27D8-4D4B-A23F-FF04FF7D36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FEBC151A-110E-4686-A193-D6EBAF479B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7E92AEF-BBF0-464C-84C3-7E06E61EE9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17640FD-A829-4F9A-AE0B-76C4DCF372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5275DED7-3BCA-44C0-BFF3-45F24CD611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D5B86A4-2602-4A88-ADD0-AAE8F60123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7B66455C-044F-4655-94ED-9A108B2423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9C5F9B97-FADB-435F-A0C5-EEC8AA6362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2ED22CD2-3973-44AF-A414-2337425418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4F378EC-7416-4407-97B0-A65458BA58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337247BE-ED0A-4F3D-AAE4-E04889327F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1A5ED83D-4841-4BFC-88A8-3B20719D19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9CC980B4-1661-4B85-BC73-96C5D1B830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F09485A0-5C60-483A-8122-6E4D9343D9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AEE7EA6A-DD7F-48DB-9DC6-8885F62CBD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9C70A9C8-0627-40ED-A6FE-E1BE7A34E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911E4A54-0EA7-4FB6-95EC-C898B686E4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11A96570-6913-4B24-BAC8-15ED11A34E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003DC36E-B9D8-4F17-9C80-927A58816D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A6A0D5A-DCDA-4538-B054-59736A5B06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341DA58D-DE65-4339-9B6F-0482992275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03580A4-2E08-44E1-9D01-E8076989E5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63E7B180-554B-4055-A95E-3D7A351D58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23EFDD8-12FE-4EA8-B872-CC10CD838F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0598BA7F-5E15-43A5-A4C7-BF07276447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4E43A1B0-9B5C-4E17-A9F1-606B2C9BFE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1C14D52-5870-4842-A294-816D6FF1ED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C2B55075-8261-40A6-836A-E87A5A682F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52E7F22A-CBCE-46A9-A9B7-6C92E9005E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74AD759-5BBF-4519-AE04-333CCD7586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9AC4F42F-6C8C-4918-B973-EE0FDB3F46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827470B3-DC29-45D9-A5A3-A9130D7B7A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CAFD1A3A-5D59-4158-BDBC-67D00CBB5A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3345CBDE-F27A-4CC5-84A0-9F8981733D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A7559B51-9DB6-45E5-A856-F5056EE469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E9227B8D-C164-4C6C-9F4C-ED14146EE7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B2B2BDEE-CE19-4CA5-A9AF-3F9FC076E2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9C1B378-154E-4199-9272-9D4500DD75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45350FAA-98F2-425B-96A0-5B129002E1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FF05645-6422-4797-91C1-359D00C65A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A60F34D-A83F-491C-B6DA-F184FE7B98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E7CE640D-9F7D-4EA5-A482-532BE5C282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F08115C-737A-411C-B9A7-7D4C333DB4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045C8B32-1875-4610-83A7-4E72941D18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6588C6E8-9887-4010-8D09-5D4BBD2C88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EEC96D60-00EF-4079-AAF4-AA7784F910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63BF99B5-B9A0-4AE0-B718-23E61684F6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7E7BFF0-7C21-49A7-8692-73B36B011E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0465A02-4B43-474A-89CB-99FAF82A48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0392D5C9-DA2D-43B0-80D2-313B7B327B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78DE401-EF70-4055-B6D2-5179003E44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F9D7679-2E17-4D0C-AAF7-458E8489E2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15417593-E1C2-41F0-B810-ADD50568A2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06D6D0F6-A9C7-401C-9AE8-45BE3CC092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45934A98-2EDC-45B0-B2EE-6EB4700B3A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C085EFF-B8FA-4F1E-90C4-BBCDD4739F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171FD24E-EEC8-4644-90C9-3338658BE1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660CA7B-BD01-436F-8918-EE043BE5BD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9EBF9C0E-FD7D-4EE7-B506-B27C9A41B3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C9CA69F-4610-44C7-8E09-593B21F80E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538D57E-F75F-4266-8981-9BA3740F78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DB04A34B-3C04-4B54-9F3B-FE4B84EA31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73E7C715-98A9-499D-8F55-C29C92A9A0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8505DEDE-1CB7-40B8-A5E4-688D422EA6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E333CBB1-706C-4979-9022-260BA4B907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E90293BE-EC12-4E89-97D6-C6D3ACC53C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8DB7A057-B7AC-4AD1-9653-528DA90435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D09CFBF3-2964-4587-9C1A-663D75AA6A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46389C6-C66B-4F3A-B1BA-BAF17433F8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93B2800-D986-488E-9702-38AF6286BD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E1BFEE8-A63C-4F3B-BD27-3DD2E29932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BA595136-5ADD-463D-999F-930F2B81CE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84D68FFF-4A25-48DC-B204-14A642FCD7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0F7C6A46-2595-4EAD-9468-3347F8F23C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6142EEA-11BB-45FA-BCE3-81148B06AD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084959EB-6E84-47FE-A7C6-2E40F20EB8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1</xdr:col>
      <xdr:colOff>1304925</xdr:colOff>
      <xdr:row>2</xdr:row>
      <xdr:rowOff>666750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3853975E-8FA6-42A5-9144-B8274E8F57E4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133473" cy="82867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DD3FC5A-2F69-4E08-BC4D-B98ACBFD99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62DA7B2C-26BE-4453-972C-E001523171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A95A9FA-8842-42BB-B4E8-F71357B154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0E4EEB3-D6B4-451D-968B-9AFFB1C4F2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7A687CE9-35BE-436B-819C-638C54A369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21E5F36-62B3-4DC6-A950-4998032C97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384E49B-6B49-444A-858D-B45C7D178D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29A707BA-7080-49AD-AEE6-60D3C9D199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2D5B9B0-5AD1-47C6-96A6-C9962A239D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16BE5A69-0C91-41C8-98C2-75DC314F34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93BF8F4-CCB9-4E80-8664-24F4ACCC53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1FBED37-89E4-4D94-92E7-28F2E5A648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40136C7D-03E0-4014-84A6-389D7491E7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4DEB9E3-C93A-4E50-863D-8737E0DE3D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7F70EB78-7062-45B5-B1D7-41021A7BF8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8B8BB19A-D921-4234-89DF-FFFF7A7E3B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7090F7D-A642-41C1-B3FB-89DF902C69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BA3D336-1331-4106-BEF0-14101784EF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480DF09C-0A11-4BB4-BADA-375462AA56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5675E1B3-275B-4048-AF93-F4CF879793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62DD31D6-42AE-434A-AAF1-DDAC9C86B9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63077290-8671-47EF-ADBD-4CE8C1DB06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450E848-0D5D-4F1E-A369-8872099600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C24DDE0-B9FD-428F-944F-EEAAB182A9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03C9F27-2F3F-492C-A374-A8ED3D253F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4F780CC-57A6-42C8-B718-65B408285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433535E-B602-4C68-8269-121956FE70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DAED98CF-6715-459E-AA5C-C5E5174794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5BE98381-DC19-46D5-936F-736C9E63D4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B63ABA1-413B-49AF-B37D-593C15FE7C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69A4CAE2-6896-4EF8-8EE4-4EDE216DAA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4A12B530-45E2-4540-B2C4-0B3799D812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4EDBBA2-2A29-4420-8EB2-9DA0135C59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AD1BCAFB-7777-4C18-9681-AEDD8C8089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40C0FD0F-64D0-4491-8070-ACB86B3281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003B559-FFA1-4221-893E-817C16984C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25ADAFDC-330A-43BA-8CF3-B91F598E86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ED84D3B-3E21-45AE-8B70-1E188B9430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35EB52A-A433-4A99-9B7F-56E1A647BE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39AB35A-D1F1-482F-AEE6-85FAEF5BC9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8BFA5D9-1976-47C0-9CB3-173A4AD42E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944F67D-DF05-488E-A3B6-D4A8631AC5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07E8666-1C70-42E7-AF7A-AE36C81259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BB51A609-24A2-4F46-934C-6E658E22A2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329A17F-FF12-4630-941C-40D93239FC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8522ECB-1EB8-4241-B49E-FA0325826F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0FFA6E99-ABC5-4597-A122-F483937EF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70CC2DE-2264-4421-A69F-568896335B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C92F550E-8C67-42B9-A5C3-E1AE648A93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7752FC8-7897-482B-8E3F-C93A9CDD42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0D7DA956-E5C6-4A0F-B41F-033F402457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798477C-95BB-4B2E-B9F8-3A3ABCFFC0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30FB048-4B94-4230-9490-F2605D4E5D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DAE60AD8-C11E-4069-A7F1-69A6E51C96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308C582-3E15-4671-8B40-A8210870DB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81CEE39-17EA-4D22-AE2C-88AC76C6FA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2B93E89A-9F74-465A-BD8B-D74DA9C957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34E63953-CAFF-4087-BBCB-8804948A4E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D25A1821-3C62-4A2C-95A8-3C1B828020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8E45FEEF-D4CB-4B41-9BDC-60595E0AB5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A0A4257-4C9B-4E40-B899-04258D8252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8DC2E678-7A93-468F-B544-8C0FB53555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728D223E-C74A-4AE2-B536-21D759C362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F9F73138-C31D-4E90-845F-63A842A27B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1EA46992-3CF0-40EE-9DCF-EAC4653F40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106D4080-9FDB-481E-9B7F-1E923886EC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DFD8997-D5C7-41FE-A456-9251FC52B9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3A82DA4E-6CFB-4951-8A19-3E27A17FD4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2A9C339A-D11F-44D0-9BBB-4624A984FD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F8C3B92A-C0E2-4D95-A091-4656F21D75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EDB03DC-7277-4320-8A05-4BC6278322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E4EC8447-78C7-4DB0-8F1E-DE075585C2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F6F5D6A-C8D5-4899-96A4-A85683FCD1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B138A9E-08F1-4035-B2D9-1ABAEBE2AC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DE37AEE-2888-46C3-8C43-18D953F20C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290EDE2-F1F7-492E-BD72-D69EC34166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1401536</xdr:colOff>
      <xdr:row>2</xdr:row>
      <xdr:rowOff>585107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E186EC2-50CF-4E7A-A70D-0F0F0FB3A2C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6" y="298001"/>
          <a:ext cx="1230083" cy="74974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A50269DF-6950-4B9B-9C26-5B1822353E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BFC97329-7142-4814-BE3C-2C1C671833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632DC47-E333-4B2A-978C-6636271B61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3713D19-DB7C-4C52-A92A-D1217674CC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76460294-74D8-4F52-B237-76AD66C952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96B30DA5-3759-432C-B997-D06E44CA58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9116C9E5-7D0A-4D85-8FF5-9B2822E801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D71829EB-4BFC-4C62-A37A-21931B9977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53AD6BC1-144F-4884-9202-F254A7765C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B433882-B537-4FB7-89E7-1E8AAC4CD1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3B7C3724-1FCE-4B73-9037-4E3E69E299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61A2ABF-73A2-44E9-A386-1F6CA37BC6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BF200C3-D8EC-4FDB-AB9A-2D3D1C22C4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7A82D0E2-857E-4F66-A51B-38955E90F3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F7DAF077-CB66-4C68-B842-489BA95E2C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0F9BE618-C112-4E1D-A14E-07F6FC58BD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888FE84-9C80-4680-8698-5694DA397C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D57401BB-2DA6-4DB7-B9DC-1CDFED7029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5ACBB8E-EBFD-46DD-8B52-216344A00C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D05E2A6-B6FC-4D69-AB9B-E35643E6C0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41279DAB-69B9-43EF-95E3-0E9BA1D22D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1D81755-A87D-4483-9242-939431CDDB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B03F3976-B1A3-41A4-BC70-F6B3C69BE4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111B7BC5-7A51-4FEB-849C-CE0630A693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39C0D942-63B8-4850-A0CB-E6D1D402F7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2A94DEC-C329-4BD5-997D-5D16AA34A3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E4658FF-49CE-447B-BEB7-7BC734CD57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A834EBBF-6439-4118-A23B-986AD21E6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18B34730-CF26-4F1D-B130-D08F1AFBAE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A4A6101-8563-4DB2-A7AF-0BCD755709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70277C4-A018-4257-AD72-4548164029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0C53E60-CC18-4653-96FD-02AA0C87DF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A66C9FDE-6A09-4A98-B8F4-D4A246469F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D590F5EE-C0B1-476B-AA89-C8D2706AFC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2D8E0B2-7D5A-484F-9F19-06795B7EFE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02C9AA01-3FA2-4CE7-9C36-278979A69D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ECC5D50A-6C46-4B73-8E81-FB55E7960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C9103FF-14C2-4A7C-98F3-EB92921CD5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E17235DA-1F8B-494A-94E6-871FD284E5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705BDDD3-CEC2-44EB-ABB8-6CAD880146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F3169DD-4A9E-4354-B776-5BEF7143DC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0990A17-EBD2-44DD-8082-260C4AD834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E28279C9-8501-4C8F-9E63-5E937C44AC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1B0D0CE1-EE43-4929-B3FB-8ADB5D1671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1C1952F-68DA-41FE-9185-8CF193422A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79066F2E-29EC-4F2B-BE3F-ED145FA0EF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AB1D666A-CFAD-4CDD-84BE-2FA61DDA5E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7ECE9EE-5613-4C2C-AA7A-96C78B9254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BF705BC1-4892-4396-B58E-F71807F918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85BC9353-15CA-419A-9303-0D257773FC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E5B6F57-96FB-4D81-BAAD-EE7852D4FF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1C51F25F-4D6D-4B5E-AF44-8CF36C34C0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AF7E5FFA-D9F3-4A0D-A8D7-3D014DDA31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96B39D4-F3B1-409C-829D-106459C047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C654B621-A21F-49FD-9C50-753803762F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83D1C90C-B961-457C-A4A6-22C0F1D185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2F57CEC-F3F8-4D5B-9700-6215DC393A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480BDB35-8A81-46BD-A8D3-F66E7A3AF9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DA85E590-B6E9-44D4-9145-EC4B444417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2E88C2C-59EA-4163-B323-DA2206F5BC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13792040-A276-4CC3-B3A0-2C53F31884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4B54711-A9A4-4737-A08B-65468302D6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72252E23-F1A5-4BDD-BF1F-86129EE446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FEE1A4DF-E9EA-43A7-9111-85263ADF56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9759A4B3-2801-4486-9D45-9DABAE6F95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1A23EF2-5CE1-4CFF-85D9-F1FC5AA36A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317928A2-95E1-4940-87A4-AE9ACDF7C3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B4E7C520-6A3C-4E27-828C-1E5F04AD4B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A39C127-E1E1-42E8-BC8E-D0AF401ADA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E0B7C52E-163A-49F3-AEC1-59795DDF1C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47C7E22-513E-4EB0-B102-E3E2C5C6CD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4E8CF7C-3FF4-4EE3-AD92-A6ECC03794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1D3DF029-A394-437E-80A6-9FA6E94C1E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BECB247B-C8BA-42E3-BE11-335AAF1843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3DE62DA5-59D1-4CA3-A2A1-56948CA060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CA22D16A-5679-49E7-8C35-E7032636FA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121107</xdr:rowOff>
    </xdr:from>
    <xdr:to>
      <xdr:col>1</xdr:col>
      <xdr:colOff>1323975</xdr:colOff>
      <xdr:row>2</xdr:row>
      <xdr:rowOff>692603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75704F23-B628-48BB-91FC-1A63B84207A8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5" y="352428"/>
          <a:ext cx="1152523" cy="80281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DB9E0BAF-04F7-4B18-8209-94340C46BA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E40A5E77-130E-4D97-A92E-71316028EB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293A6CC-A7B1-425A-A197-BE328B7E2F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61EAE7F-48CD-4205-9F09-3ADB095CC9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9C43E191-1BDD-4785-BB05-C5591C1B80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1408A20-C12D-4607-9666-6CF8F091CC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D1E86C5-CCC9-44B7-9163-3234ED4B15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722C0EDF-A6D3-473A-A882-B0B1268A90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D5A5ECF4-2FD6-44F7-AA1F-5CF55D471D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345942A-809B-4F1C-A03B-BD18F03AE6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75BA7D3-45AC-4E3A-9C77-13B4653E4D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AA21351D-25AC-4101-AA7B-B8643DF6B2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273ABCB1-9FE9-4A90-AC44-B205CB5AF8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108FAAAC-81DA-4A51-8305-185C25684C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DAD7B59-FAE5-4B27-BA0E-F3B5641D2B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A7D488AE-EB76-4A47-B592-E65EF6EEC4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F159EEA-1095-4D70-8590-F75D6C9E36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CA6A21D9-FACB-41E5-9BDA-75D4929AA7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FAD6526-1FA2-4261-8FEB-95405B98BF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48CF923-2D82-45D0-8866-FC4AB91FD2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092C6CA-E792-4915-9FE5-406315B02E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EB568B48-A3F9-4BAC-BAC0-EA663E18EF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43BF7CD0-6502-42EF-995F-6282E36AA9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182AE57-E292-402B-9A5E-106BF6A435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47C6912-EA12-4FE4-B11E-53BCB9E1D3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FD43496-52A5-4207-98D9-997DDB02FC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A0F1D63-104A-4BE2-97FE-566C2B578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B7B5283-5BFD-4CE9-91FB-09DBEF54B6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B30DB99-3A44-4F57-B609-518BA625CC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16FC8F5-6BF2-40A9-A815-29BEA6D435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1EBEEE8C-838C-41D6-BF2C-65B7F32D25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439C769-FC1E-461E-B994-71D69CB47F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5B63AAA-5417-4276-BC5D-200E15C83B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95B62881-1D03-4B6E-921D-DE16CF693B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9B5F756-7258-41B1-931E-9D6B05A576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6B702FC-A078-4D8E-AE5B-6196BB5421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D26296D2-5DB9-4855-92F5-04A7DC3435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49BCC139-FCAE-4A83-AD72-0402FECEB2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B2764E78-33DA-4513-954B-7419C497B3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B00B665-BEF9-408C-8850-A65EC3EFFE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31BB055-CA67-46A6-8B3C-90D8C36BCC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AAAE6E1-C45F-44FC-AF4D-00D6C19C69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8D096A16-4684-4AD4-A5BC-9D9FBC7222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094F9E62-B513-403E-88C5-7B1A63D14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8885856-B37B-4C24-91BB-BD6943C65A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91E2C062-2E76-4D93-8D29-89F9453337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2CFB570E-A2FA-4252-8A97-2F9D50F7D2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84A3965A-68D6-447A-BDA2-504F8B83BC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7134C5E0-DFB3-49A7-B83B-35F801A72D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5B62FBC7-052A-45D4-A91F-8D536E10F9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887DED9-5FF3-49AB-AD29-32442D265C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DDE225E-598E-4C8C-89C3-92FC602346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281651EE-19DB-4BA2-A869-23277DA4B4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252FCCDF-F946-44BB-BB75-CB9CE6F0CE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E2A91D17-305B-4AC1-BD84-5D5EDA4A4A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E58D70B-6E3F-4876-91E1-BFD83F6E88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DD56789-18BC-4520-8D27-5493ACCFB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AD4BDDA-70BF-436B-9A2F-6E955C58BA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9E31F33-59D8-4ADB-A45A-049D04E258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1E16021-3B7B-4CA4-963A-AC1AF6C33F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EE9CA187-3DCA-4560-8330-D81E03F45C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B6BFBDF-BEA3-454C-B6C5-EA126BA858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7AA2D18-1B9E-49A5-B39E-988AD7C787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6D1DE4FC-D640-4B9B-945D-2E3300A59E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EA0A4C8-9160-4877-B024-2F1FF42436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99BC177-7591-42F0-AED4-19D85B4C73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9784A0B0-9A2E-454C-BCC2-666F0D9CFE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DA51BE1F-EA22-40E8-BF8B-DE88ACD257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8F808E66-375F-4540-AF6D-F713B00797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DC6B95F-09F5-49C5-B6C1-3309CC7EAF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A1B6319-C4AB-4E0F-8469-5A3B30CC31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508CD4C-732D-4F2F-9849-4FB0A3C21B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2D2FBB51-A296-4933-89D4-31B6CE508A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41847E9-8A88-412F-9925-D7566682B6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983A8DD-7945-4DA5-AD7E-FEA1037E89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7D42131-B567-4D48-A4C5-DDEEBFE0B0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2</xdr:col>
      <xdr:colOff>57150</xdr:colOff>
      <xdr:row>2</xdr:row>
      <xdr:rowOff>742950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41A9B40-F37A-44E0-9A07-D4727C52546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1352547" cy="90486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013FC204-8202-4772-8A12-D4DFE8077C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9026341-48C3-4B05-A8FB-A4D89ACFEC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4E7E900A-56B4-41E9-8B9E-5848436BA4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5B715149-7AD7-4A09-BE52-D541992DE4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55037115-B401-49F1-B49E-99CEA7E3DB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4B3B395D-A33E-47E8-8FB8-5D55445C78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F77CC12-3622-4357-9094-DA2409A8CC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A4A8AD95-7795-4079-97A3-17BBE3DDD6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24EF0AA7-7AE2-4935-B0DA-27B7EC12D1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A0E1F1C-2CB2-4635-AA9B-9C838B7FF4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F1046DBA-AB45-4FD7-AF3C-9FF48C62DD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D4D6370-8F56-466D-9CBA-07996A7298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898AD4F9-FF70-4545-99D7-CBB538A8D3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637BC265-5A68-40D7-81EF-2B18E0E9E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9F957629-CDA9-465A-8A5F-ACDCE1C8EC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39AC64AE-2977-45D7-BF65-8D183E4EFB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425138EC-D65A-4905-9267-2741D62BE9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290D3F88-8061-4760-AF0D-BD4E375EED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1CC33669-1178-47C3-BB7E-6AFB85F865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B9E9FBDC-50F1-49C6-8FEE-04FB9E8032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7EE05442-3CDB-4FFF-BB2B-408E8C9FAA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3639990-DECB-4ABC-9BBE-6672A1E773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1F4AA76-E91C-4390-BFF9-4A096CF23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8995E17-DA43-45F7-B76C-A768740A02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9F6BF7F8-CA9A-4246-8620-8EC07549AA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48ED30D-FEB7-4EF3-B0A3-6284F77AA0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28160A55-781A-4F7E-AF38-3CC140D52D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2C9B737C-149D-48EF-99E6-A4CBD10556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1C3AD8B9-C71F-45E2-A5D3-858B3154F3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DF575E7B-747C-4F8D-BB3B-BC64CAE1DD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43607788-F948-4B56-AADB-0CE6F237D9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4B7863A7-84AA-4782-8BEE-4550210089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B04C8686-1A0E-48C7-9B9F-33DB0F3A8F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F5BA370-E808-4EF4-AB61-5950AFB485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AEC0420-F5A4-4E45-9ACB-1E83728F1A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DD4B477B-7509-42D6-B664-E3612BD459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91FEC692-1CFE-4F8E-A481-FB621513A3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3C92C3B2-4FBA-44F0-8C01-9ED87DE65E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5BB9F6F0-6324-49D5-BC56-7A9D04CEFD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ACF1438-E363-4145-BEAD-35ABD340AE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2129521-AA9A-488C-97BC-21727F43D7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975BD58-5550-4F3C-8F01-89F1F89856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DA43A311-B568-4507-9380-4D2970E989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164F6513-7D45-4E86-9A56-FD08CF66FF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DF43C97B-EB27-4D6A-8C6F-11BAEAF80C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372F6E3-E284-41B6-B5C5-D9FAD2D275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F5ABCEF-2626-4A71-ACF3-2C4B60C3EC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ECC5896-41B5-4E9A-B188-6071A0623C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56EBD994-7765-482E-B2FA-BDDBC4BBAB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ED9A6E64-E28A-4A49-90D5-F5D8360858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1E4E58E2-CE87-424E-BF68-1F44EBFA5F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DB21CE17-B4D1-485F-AC68-286D2C6FFB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56B5CDE3-ED2A-40EB-83DE-6A1FF8385B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0A75681-23CC-44F0-9071-D9505D7BE1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7E88DC8D-93DA-4E19-8945-1995B2AAF2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609C1F5C-4C3F-4F3C-8655-67A5206E2A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729A3DEA-E68D-43FD-8C88-FC0573226A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95E0914F-A326-4671-BA47-1309AD6CE5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F990718-C10A-40BA-87FD-05EB3A3D5E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9412F041-0130-4D2B-AA4C-58E9F2E1A8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8651AC08-5F97-48E7-8AD9-79B46F0A55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EE25CE1-D9A5-4F9C-9CB2-6B88DF89CE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AB61C278-E359-4930-9888-5BCCAFC4D7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07D20E46-57B1-4571-ADF7-A80C64962E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B92C523-8CE5-480C-AA0C-3FB540612F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46807F7-AC52-4666-BD6B-3BF1D167FF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8A661D9D-6516-493C-A5EB-7CE4FD21AF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F1BF4922-E2D7-4858-B2AA-A74CE1DCB6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C263AE93-3D0B-46EE-9EAE-8932399300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8BCA12A-CEC4-44F4-A3A1-2C7B69D810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568CEFEB-55D3-44B6-BE9A-5ACE59DBD3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8D286225-DEEA-4476-8292-3C37F800F1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C186A57F-5275-41AD-B1D2-CB0F9128C8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EB47B195-CE48-49BB-81BA-45198C92CD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8FC2EDA-C54D-4E0E-8658-99EC7D7A6D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9BB946DF-E56A-4461-A1A2-7B18AB8C35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8BD893D6-51ED-402B-B28C-AACD946EF1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B75D056-3CB1-493C-9DE9-2EAB9CCD00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7928EC6-6E31-48CF-8B7F-3A9C3F4FEF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51DAC059-9DE1-4AC3-8CEF-EC68166492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711C5F1-F85B-48B1-8036-7551046729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B7D721DF-5BDB-4B10-8F0C-8F0D2E7A5A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50D274C-01B3-4E52-893E-204C565C7C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0A2E53E-CD0C-4C88-983B-5B3127272B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2DE391B0-B5C5-4F54-88D6-6735F0D58B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16CFDCE6-F77E-4665-BA05-7A11954ED1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7BE1CB0-6C3F-44C2-935F-2288ED2D79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EB763D82-6449-4271-9C48-6F9354DE5F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4D1F50B8-6261-45A9-8D80-5BC8180614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4A82377C-45F3-4687-9362-3D9152041A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42D9FF38-9814-4675-A6F0-45708B636D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BA08545-6C0E-46E8-AB0D-2ABB0C2D83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5BACD2B0-1E64-465B-A42D-1FF682C2C1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B53A4F8D-8F80-4A0A-8C5B-E75ADA3ABE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50F4222-D538-4882-8003-3634D3EF7E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D44D2489-5C8F-4E68-A7EE-61292827CA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168DFDA-591A-4E5C-93DF-EF63E669F1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6BB4DF2-9FFF-4DB1-B69C-1EA852CC13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283ABC7-C766-4229-A4AE-A34EC15B2F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34F6992-EDB9-4B86-B01B-B4F373F2EE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E5874346-9F2F-41D5-B915-34BB2A50BB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DD5C1CB-39A1-4FDE-8783-7B288F548E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47C115E0-4CFB-458F-BB83-E6BF2EC56D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93320DE-BE24-48FC-A99A-665810FA9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55123AE1-604A-4DFF-942A-FA5DB287DD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04CABEF-9CDE-46D5-9163-9FDE816187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8C322C7-CDF3-46F7-B169-6AB1F26145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4FBB8B6-D8BC-4325-AF10-AD6A008063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7D95742-ED99-42C2-AFEF-65BB7B67A0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5798A39-EF7C-4104-BDF0-7CCDA49ED7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4E0B7B48-525D-4AAF-84D9-1FE7C90DB4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A70A3B4D-CC83-4E35-9462-FA591A3755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86702C0-7B1D-4F1F-8E70-E746F09780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6A52EF4-07B1-46EE-8EE2-941300C80C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BB372C9-71F2-4994-B35A-4CA604A1F6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7A910CE7-2E15-47F7-9394-0963990EF3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7A5E14B6-F67F-47EB-99CA-C40FBFB7FE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F63CFBF5-2A89-4C37-B4C6-A928A3170F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319003C-9009-4460-BBAE-3DB4819CE0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6803F6F5-7DB5-48B2-8EAD-8291D3B01D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2A66717-3C60-44EE-8979-5AD1C10887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EBFDA6BA-8316-4050-9AD6-E8C658CBF1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076DFFC-9963-4519-8DAC-408838D4D4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F38C330-91A6-4E99-805F-1F844A13FC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0FEB8387-4BEC-47F7-95AA-61504C5E6E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111ECD9-0B3E-4939-97D9-EBEC0361E4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FA1E2E6-1A13-414A-BCCE-8986177955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67FC2994-30B4-4668-8644-5C92BB03A6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B4055F1B-751B-4804-AB52-4945E8D676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3E92FEC-42BA-4633-96E6-3B02E3D9AE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30AE21A8-3C64-454E-A6C7-890682C088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4597489B-1FD3-4F60-A8CA-BD1E8BD720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FA784359-7EF3-4925-91F7-096AF04B6D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9BF6E0C0-6589-43FF-B531-2C4EB75836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318FC1B9-DE0B-4FBE-9D6B-AC6307349D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D7BF0B88-B5E9-4BB0-B92D-8A49C47A12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81321AE1-B711-4E5D-94B5-0C0C518157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7B3CC8E1-E686-4424-B2DE-8C25D53A9F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5E8E033-A576-401B-A9B8-A7DD25B778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60B562A-0BBA-45CC-B313-1E5D9E405F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A844B08-6991-4F3F-8C98-17A20D23DF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3215559-851E-4DD0-A7E5-B9B8B121D4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C01A60C3-2668-48A5-A5C9-3A5A912537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F91F7F8-9D6A-4553-92F5-776A559EAF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D99BA98D-8BD9-4A56-B50E-6D66835E39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87F5F415-BF39-4DF2-AB9E-2E06C3A537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CF6E5ED-C191-494D-BEF8-DA5804F47F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B23F19D9-8B85-4BCE-8783-3D1B041EDE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76CD5DC-FD61-45CC-8AD2-2379A6098C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5EFEF0F2-F813-4834-8246-B1C4EEE7C9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6EC8FF4-DB1A-4B4E-8BF6-1FB9D894D5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A549C6E-DF59-48D0-AFE4-0743620FC4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66681</xdr:rowOff>
    </xdr:from>
    <xdr:to>
      <xdr:col>1</xdr:col>
      <xdr:colOff>1323976</xdr:colOff>
      <xdr:row>2</xdr:row>
      <xdr:rowOff>733425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2B9F350-E5B9-4E05-B5FB-90EBEA1813E4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1"/>
          <a:ext cx="1152522" cy="8953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906F303F-DF47-4F38-846F-F7A4622208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B33767A7-C280-495D-B7F9-78BA3892ED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ADA2A9C-1FD9-46F1-8F58-9DDAEACD67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F62F1E3-A4A8-45BD-A1FA-5063982368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E3E9C377-DA84-4169-B23E-D6068BA62E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F87C036-03E4-4E44-832E-E18F95EB89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BB445A82-F46E-4850-A0FD-311E0FD329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A6CC4375-C377-4CDE-80BB-FDFB32DA2D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BF6B1EA5-3590-4D12-8F8D-0B0EAE3CE7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59A12DD2-9BCD-40A0-AEDA-755125BBF9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5BCB5FC-785B-422E-BD14-1038FECD3E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EB099B7F-861C-4469-9D6F-EA4C67B3F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848BBFDB-5E6B-4BB4-844F-F05840E024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52E898CB-A352-44C4-9506-273E6B94F0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36E947D4-96BC-4136-B332-BEB432DC2D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81903E04-1867-4EF9-B11F-0A79E09E6C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C4BF493B-C778-43BE-849A-9C26FA01E6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559F35DF-68E0-4403-9364-8DF58F192B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45A0FC03-A0C1-44F6-9DC3-7DCAC22632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637DBD0F-2C04-40DF-862B-979F971EE6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CF900CF4-6DF4-4DED-9FCB-A0E1F9CBB2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A883B397-3694-4344-8090-2A255C263C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A49D2C6-6400-49C5-97D8-F1449D42EB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FE6F42AE-2013-49D3-8B4D-80AADC238D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DEA2ECEA-B697-447C-B109-890808BFEC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BBAEDB29-66A0-430B-B393-5D922294B2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E1FBB18C-EB30-4435-8EBD-422A2A2801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D4EACC0D-9D22-4B0A-BFEF-3751AA7DAB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FEFF73F3-41A8-417C-9DE1-0990328C2C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02960B99-D728-4D4E-BD7B-58F9702399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1AB7B42-8DCA-4B3C-8B33-076621B713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F6583B9B-9E56-4B9E-86D9-D8150804C9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865B5447-CD74-4229-AD7C-9842A0AA36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CC4263E7-B08D-416D-AFF3-7170A5B9F5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5C25A54D-EC34-4DDD-9599-87869E6E58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A31029E-B84A-4E22-AFAF-3ADB92BCC8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3DCD86B-5E47-49C8-92E6-7CA7C6C28D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727C736E-7C52-41DC-AE94-1AAEB0B9C3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7EBB9D48-662D-4D54-ADFC-75896A63B5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10B0487D-099D-4623-8307-5987C8FDFD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6EBCDA6D-82F5-4B7C-845F-C0869172C1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2A3E9581-1787-4775-813B-A846E6A0FC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E14A9499-4D15-447A-9ABE-C3B3EED8D2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E4C9A5A5-3EAC-42A2-B63B-CAC15C097F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95592C3-00E9-4EB5-8952-2A8834A7FF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70A61C2-BB85-4E8C-8A05-1BC43519F8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54A9AD7E-4280-4658-B179-3B13A6CD05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75E31C0B-AA05-40B4-BDC5-8B72773D24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5B3EF6AF-E95B-4C05-AF57-CB4555FA08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362437F7-877B-4287-BB7F-BFDDBECA65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3BFD5A3-6D86-4643-BC6A-DCC1E2E311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B204AC37-D560-49ED-8F5F-B9D6F99F07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C170771F-323A-457A-9B1B-E1CEB282DF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E83924FB-B3C6-42F1-95B3-FC58A757B2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03E7434-9D42-4E42-9804-58F0B6B975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7E7EC8D-4C6C-4F3A-BFDB-94100685D3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B6490AEC-5D53-49EB-9E6A-2401CDD197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86F0771-EB8A-4A44-A579-7240E8BFD6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E4A4F276-9649-42C8-B160-3F005C79BA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D2FEC3A4-AB04-444D-8011-0422641DEC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72059FCC-BDCF-419D-88ED-6B7AF2D2C6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77EC81A-B792-48A0-BC6B-42D184B9D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C60AB26-E943-40DC-B8EF-3137057EC7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DC0AA158-B1F1-4BCF-BC47-024CCB7DFB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E486A0E5-0226-452D-BA18-2C6141D7F4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9B77457F-9E10-4E26-BFCF-D2B840F736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F6F4EDB-885E-4973-90F3-FE3989258D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D6A843AA-B61F-496E-BC04-F21A3E8C7E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8141786-AE55-4DA5-BA2E-F7EEE0C005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B4A040A1-84A8-43E4-8F5F-D3684BD51F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02AE2A90-915B-438C-ADA4-06B1CE98C2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74D8781-FF1A-46D2-B39E-A80D4AA15B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99B855DF-CBDE-40C9-A493-EA960AE9BE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540B8D43-34AF-4412-8636-E8AD411F5F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A1BD1B8B-D672-414E-BB9C-C693812D50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C04C2DDB-87E6-4CF1-B299-D1AD5403C3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C6968190-C22F-4CB1-9E75-8ED53365716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6972D8CD-CC88-4E8F-BF99-5CC86274542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7CF1D94C-701C-4B5C-9C9C-6BC1359F66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19F083F3-0672-46DC-8813-5BBCB746355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890B29B5-A4F3-4129-8F3E-762E7AE0FD6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00C06AE9-9C11-4B5F-BF45-69123453AA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697FAAFE-D3FC-4EF7-BB25-CF04EF4C47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2B548D2A-099B-40FC-A524-38057E51720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28D05C4B-FEA9-423F-B0D0-08242C663B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675AD5D8-EE3C-47BA-B191-5C02B42D93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6DC137C6-AB11-4B6D-A19F-D9898F7762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11C3248D-1524-4CF3-9E61-FE6D7053933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33A4AC1A-1172-4D95-93D7-0AFAC7863A9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7643418F-35CF-4F0E-8CCB-31797EA492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09210D5A-EC54-44F3-98FA-7D7E06305B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D890D94F-2BD2-4047-8196-D00387B9D4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260F611F-0AFC-4645-B197-0044561FF5F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F42A3D49-BB10-4B87-B329-623124E343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EDD49E29-FB70-44EC-B852-9A2EFE3043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E5D8D0CE-3FCB-4A71-9B53-147E5C2A94E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33AB752D-7A55-40FF-B5D9-703218E607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C2E84333-2B10-4A63-AED6-2B1812FA1D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95A88A6C-9D67-4F2C-96FE-5CCAEBE668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FD674EEC-0B59-47CC-B77A-4D3BD521448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C5ECF14E-1D60-40D2-8538-D2DD2EF71B3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52080404-2210-4B4C-8C5D-2A6AEFF330F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35A0B1D8-C493-48D9-B057-AA6E98CCD3E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5B5E8228-1DA9-4598-9388-2385DAA801D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4891969F-9A67-4D96-B0EC-DB57C03287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84F6F04C-701F-4A51-8C35-240CED3230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3FBF0488-D00E-4CB1-9584-B406948963E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ECFC255C-9C78-415C-A24B-EEA36D95BED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35C98762-CEC0-4529-A8F6-06E44A0D4B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62E103CE-5CAE-45C2-B45F-CF5E5E99BF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71CA0CDC-B365-45EB-9637-89A05241632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1FC7B564-CDC1-44DE-A7BF-675AAB9AF5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7CD56FD8-6D4B-41A4-A579-5FF9427F26C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E65968C0-55E8-4B7B-977C-27DDF5DCB60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0A7DDCAE-D952-44A3-AB17-3F08F295723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6FE252C2-22FC-48CC-B30D-AAB6BBCD7CD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6AA61C19-9D54-4E4D-A1A9-45071BAC42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4BA06156-D962-43EC-A1C5-5842E7BBBD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5F937040-A04E-4679-9578-7EAC8C357CA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D08B3A64-DDD4-4147-B685-BB51D4F957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944E9AAA-A5A9-4EFF-8948-E769E5E11B2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AD6FE6D9-06FC-4FE6-B883-26FB1CC5070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FD124025-D3A0-4615-BDE6-2312D6F6F5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AE0153A0-394E-4CDF-9442-1E66A2740F5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BD86C7D6-84F4-4590-ACEF-F9ACF996EA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6C5C697C-2F41-440F-B3A4-7F920A30E00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95659512-8D11-4D52-8B8B-32474A6B510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425BBDF4-5281-415E-8D16-18EBF0C2F3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0FF3E5F-9D28-4F95-B2FD-D0F1EAD4D95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5B5EF484-4639-419C-8A3F-0E8533CEB9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93C3304A-B1D2-4B5D-A843-80919D203C9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6C638362-38E6-4973-8D3C-88AA5B92E5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5C3DFEBA-3DCA-4412-ADF6-502F0D56EB2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7822E2AE-8DE9-4B82-9FBC-FAF8A74EB0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AE74691A-845D-4B35-9E69-8944ED08CCA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A56C2B5F-8085-4CB6-8435-7AC5690D52E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EFA73DCE-EF70-4DA3-97EA-437C2AED767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636365BF-5A14-4E65-ACBD-8AAAF294B9D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4AEB3960-858E-4F7C-A1D5-EBE82C10192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5C7514AD-A3FE-4D62-B987-526723C3CE1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4D9A6332-7D1C-4EFE-9601-470B810DB7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9673BD3C-ECB0-4506-BB7D-022B7277F9D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3D07ED1F-65F0-4383-9A39-B9AC570FE61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F4D84E55-32F0-465E-82AF-5F01192A63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22B1CB34-24C0-4143-8CCB-F2A5854EFCF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20A014CF-D574-42EC-8CF2-4D03BD2773E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6BF8526F-63B6-479F-976E-12DF7F649D4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FBD7711A-2128-4B52-A040-94200A43E9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219ADE88-2E09-4EC0-8323-4737DB2526C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E3F7201D-0DE6-42A0-8CE6-736109E67E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46A08EC1-2FAE-4E0B-92A5-57C90B02C5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940F0770-5DD5-4C13-90FC-679A1D73D4C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171454</xdr:colOff>
      <xdr:row>29</xdr:row>
      <xdr:rowOff>66681</xdr:rowOff>
    </xdr:from>
    <xdr:ext cx="1152522" cy="898066"/>
    <xdr:pic>
      <xdr:nvPicPr>
        <xdr:cNvPr id="231" name="Imagen 230">
          <a:extLst>
            <a:ext uri="{FF2B5EF4-FFF2-40B4-BE49-F238E27FC236}">
              <a16:creationId xmlns:a16="http://schemas.microsoft.com/office/drawing/2014/main" id="{80E45BBF-0421-494C-B58A-9DDDC41F9DE2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7" y="298002"/>
          <a:ext cx="1152522" cy="898066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B1BDAAD8-152E-4ED6-B34B-43D1CF3041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CBB30C91-7264-4617-B780-AE82C4AD4C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DFA07E87-D458-46F9-B8B3-5845F202C54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A459DF04-B3C5-4026-A082-ECFD1D2BEAB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9FCB52F8-D03C-4073-A05C-51E3FBD263E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4C2DAB99-AE66-4E5D-A123-95319D87716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72AB0B12-EB45-4747-9654-41A73ACE6F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4E23162E-CDF2-4B37-91AF-52FC55B64C8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D5B94411-7EA2-49DD-BDD6-3C56C32B7B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FB1C5428-5C7A-47D6-95EA-C03A802274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3A80A2EA-5ECC-42B6-8F43-C8B2057817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D273BF75-E208-4F4E-88E7-54F608B00B0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3F9FC442-5405-4688-BC40-C0D0BFA73B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45BDE8E3-8EC3-40C1-B229-B286EAAF540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F2F6C815-D453-4A0F-B63B-8312D691B2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3DF92694-0570-408A-9500-4A0A0D3D00D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69EFD65F-FE46-4051-880C-2C05F38E95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14DF8530-AD7E-4640-931A-6A6CBD23A4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8597F450-65E5-49BD-B905-0B0EBAE2C5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CB57A989-4864-4F11-9C5A-B0EB7043955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F957731-EDFB-4C26-961D-360DC21953B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2D457FCA-5CFC-4567-A0CC-154982B9AE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47224DA8-E26B-47D9-B106-00D4CECBAC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2851AF4E-A352-47C1-AB52-8A9616E9293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1261F8E1-672F-4E40-ADE2-99BC9D12291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6B954747-9632-4ED8-9FAE-E70EE174A2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B101EE99-03AA-49EC-A750-AA98575A0ED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AE467837-4796-4507-87BD-750D35FE85A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69A12F5F-24D2-4008-9244-8CAF94683C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4CF37C5D-6030-4C5D-9FDE-7E13C0951E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7DE6A74D-4FF0-482F-976B-0DC42EB5B5C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2167740C-A8BF-4A01-A821-4C5DB83E23D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EE60874A-8CD6-43E1-AF5C-4F2266CAB77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8643C00B-E0E5-47C8-9489-DF056691B82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41CD629E-1B0B-4A01-8C68-2CE73F0CD44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49FF53C2-5043-436F-8273-F08EA5D3787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A5B7E684-8F50-4EBF-8B94-67F36C67EA7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CEF8FF41-E056-42B0-9A25-A77E3E89617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994A9350-45DF-4B2B-A8D3-0CCC8E31DB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0F7A5AAB-9153-451D-AE5C-B8845DA0BE0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0926C6CB-465B-44F2-9F06-5A29327DEA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CCA975CC-424B-4BB0-A89F-47B1FA8EDE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8245D9D5-4267-4444-B682-5C8C0AC7873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FCAF4EDA-C71D-4EFC-98D3-EF663F22AB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98361DBD-BE54-4BCF-9749-540BD934F67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50EFCF89-E8FA-41C9-8BB5-F93794E838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04A93BD8-E93F-4D90-AE66-58BCF1C5573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BDF80F5B-E242-481E-89A2-9FCC51E56F4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A503222D-A6EB-428D-BF40-9FB677F6D9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C0615DBF-B90F-4C8F-8B5B-0472E7D0FB4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FD34A651-86CB-4468-998B-D0FB25B663F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BC8ED354-22D5-4DA6-99E8-10BF706DA9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9A2C3CFA-3D11-4E5A-9A75-676DEF942C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F383D820-5106-4FC7-8350-3B4C6293D7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33D2D461-C80E-4A1B-91F8-2DE88BB7C9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3E58C27F-7690-460B-9831-A44A533F8BE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5BB07159-5631-44EE-B49D-5EB114D5945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FBFDD571-C6E4-4DD1-917E-E20BA7E7759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7F876FFA-4BA4-4D49-98AE-57C474934E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BC027D2D-695B-4064-8E11-CF50D838530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8032AED5-3807-4DCA-871D-EB7D0F264BA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AE4D0891-5CB7-4A86-8E96-D5F65210B65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5BA6B8C0-5EEF-431D-98B5-AFFEBEED27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FA7FD100-311C-4A92-AA7B-C508D58F0F5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B5B8BEA6-5A83-4FE3-8C32-53B5E8054D6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5C4A2327-DDF4-4944-A39E-EED720856A8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8BE14451-F574-4F69-BDAB-2C946DEF1F0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42418566-6883-40E8-BB2D-9D5BC6EB9F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67D5840E-0A70-48E8-B413-77FA7E49C19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A17A58A3-4914-49C8-AE5E-6BD6F61FCE2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360C16A0-B7E5-4C14-8E4C-D8512EEC142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C231254A-0C5C-4EEF-ABC2-DDF5507EF8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500C6133-6BFC-4A4B-93D2-A0D690ECC3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6850C4E3-9774-4E97-B4DE-712644AD0D7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C34202C2-F661-443A-BF2D-7F43CBC4E88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0E744306-E377-4003-BDCB-3AB62B7A8A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C24C210-570A-4B16-A3AF-E5F0A59DFF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3E0BDDD-24E9-4DB4-9303-D431FD5A1B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92075D5-0B91-44FD-9AA1-F22A389051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A048C75-6C6C-4B3D-985F-81F34052C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7435B37F-8C08-4BC3-BCAB-E80081A732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C54FC23B-011C-44EA-A0DB-979C344BBD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C45EA47-3F22-4D00-A9BB-DCD41B8E63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840A72B9-1DC2-459A-9662-5A869A8B87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9A51B4C0-F8C3-41D5-9EF8-EBD51F5178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B85C610E-1654-477E-BBEE-62A47EBAC6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2D2B50B-D092-4235-9305-B8187D0DB5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A8F2BA4-7E65-421F-9EB8-01D20D60BC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0DE09BE7-DF6E-47E9-A511-939822417D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D4E436EC-2B23-461C-A8A9-FC19E31ED0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25D0A6D6-D3EA-404E-BDF9-4D14EC47B0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905AF04-0FBA-4C7B-8FAA-E3C11E9717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62772C9-AB23-462C-9351-669AFA3383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56426694-9BBC-42F7-ACC8-391CFA8CE9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72E147C-D812-41A0-902D-72C2A1EF13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B00792A-A5AA-4861-8593-114374731B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520A881-201E-4C00-9786-28A8471EEF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B5F06EBC-A831-4CAB-96D1-4DF6FDEB90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A23F82C-EA80-4A94-A885-FDFF786EF5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1C8942B-C0FF-4A9C-BA5C-0094E80B2F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6124D71-CD17-4B82-B017-84FBEAE2C3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B33B618-3E24-455D-BB79-7306F33262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0BAA4CD1-A5EF-44C7-9AD8-C80E0E35DD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A0F6666-476C-4CF4-A8FC-144A6E049A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D575BF5-F52E-401A-91BA-229AE72A13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5BC0E15-2A35-4E1B-913A-490D532D7A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624F143-670B-4386-92C8-0B4522618A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60A2FAC0-A9D0-4BDC-B60B-D59108774D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D014C5C-522F-47E6-998F-B3577B25C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5BD48C71-2C9E-4522-BDEA-B54F828F6C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9490CBB-3335-410F-A381-70FFDB30D2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A9B9FAC-5BFC-43B6-9461-D583DDD215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DF875B0-CB1A-4169-946E-03160AE348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20EFB1E0-B6B5-4151-909D-C9190A493D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58357E7-800D-4179-949B-BE5970A89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257D8590-A29C-4097-B50C-A544B2FED7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EE5D3A43-7947-4AE4-932D-289B175F8E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B924657B-392D-4224-923F-ED05998266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C46E7C7B-1119-434F-AE94-74CEC95D5C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6811F274-5798-4B2A-9B14-3A5067A009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9244CDC-F127-4241-9EC5-63F0FBF767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37B9B85-3715-43A4-A36B-C1ED2EC3C3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C9B6840-8EBD-4C5A-9F65-F75DF46D4D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FE1330A-F683-49FF-A497-63A46FC729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C1327DC9-D994-45BB-9DB0-3CEB7D6FF0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E173621-56B8-4594-8D47-617F31A7B3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403D2B59-7970-43B0-AD57-C758280062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9DE7749-6749-448B-9917-15E4D23BA5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E795FD5-2ED9-4609-8939-D8F860317B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A492A85F-57E8-413B-A097-F530B3D79F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F61C337-C93B-4E45-B13F-86F2571C8E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E3641A25-7156-479A-B654-ECCD497661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FCED28F-D87D-4F91-9357-5AB4AD0A39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34BC23C-EE7D-4DFD-8EFF-6FFD9C1654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F1D07DC0-1530-4EA9-BA1E-926242A5B5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76815E9-EAFF-46C9-BEB3-DBB2D43ED3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C4EFBAAC-1BAC-4A9D-94BB-C040EA5943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C1BFD0D4-8ADA-4207-B6CE-F08F41D982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7BB0F24-DDD3-4776-AA6C-4BB9C9A5F3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2B6C489-1567-423C-B93D-2ED363F643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F2B34721-C42A-4FEA-94C1-AEF240E762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8E1F4CC-07E1-41F7-9D31-5C57931470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1C34E72-F190-4F06-902D-AC666DEC8A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0EF27CC-9B83-40B3-81C3-7B20A218FD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240E49A-2FAD-4E6E-94C0-70C079CE7D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D2DA1718-2D90-4BD1-ACAC-11C9ADDF36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FBB1A61E-99F5-4E92-A91B-43A041A8E8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6EB88D82-06C3-497E-B5D0-B6BE68A89B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DBE2759-2EE1-4192-949D-4D3092341D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8827249-2793-4864-8600-2705AF3719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564E81D1-4D26-46E7-97B3-5EEDC09215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ED6D30EE-71C8-471A-956C-471BDE1E0F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66682</xdr:rowOff>
    </xdr:from>
    <xdr:to>
      <xdr:col>1</xdr:col>
      <xdr:colOff>1057275</xdr:colOff>
      <xdr:row>2</xdr:row>
      <xdr:rowOff>695326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12843FE3-9214-4A54-8FF1-1F86DF1BD553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2"/>
          <a:ext cx="885821" cy="8572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9CC29738-C72B-4F6C-B359-CE34B3D310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33A166A9-2FD0-47EA-9495-98367ADF15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7D509702-81B3-4D28-A8E4-6F7AA9B2A4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D7667893-ED37-4283-9D67-33323C2024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5F65011E-FEDC-47D7-9E2A-49BDB8F878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3DD89CDD-2E4F-4D43-A325-DEF4B7576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5AB9BDB6-9896-45AE-9B1B-52C0D5D5D0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1C94D270-40BC-465A-B536-06937B2424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83AF8922-529B-4E32-A5AB-26A2C0E2CD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D316A404-AA5D-484D-80FA-649EE87C39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7FE281A-587D-40F4-9F92-BB1AF50155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C676A767-E04E-438A-8FCA-74865B13AF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E45BEF9-B46B-48FB-80AB-66EEFD55A9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B282AB5-BD75-4A50-AC5C-3A220B08D4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D1DC0C4-B00A-48BA-826E-B9492EA39E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724D8489-30BE-4C1D-A977-43957C56FD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C7F1E826-5F9D-4051-B61E-B06EA8C2B1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30DD9C42-B13B-4012-8898-369BF938FA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4073EB1A-78BB-4EF7-A53C-5CC0285242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DAFE35D-7528-4AAB-BB71-824009C4D4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70F3586D-21FE-42B4-8041-20D6EB81C6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6514292D-A835-4D9A-A3DB-55D1086948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8AD4517-319B-43B8-BB5F-D4C5EF30D7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2C382342-28F2-4EAC-BA72-CCFF6F10AC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04AA84C4-4825-4131-AAF5-6B84887C2A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056B83E3-FB01-4C25-A275-A5B3B9574D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7F249320-BE31-49C7-BC57-F85316474B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92BF0568-361C-4442-950F-A69C750E43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33382380-DC9D-4C85-9EAD-333B5EE7EE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076A731-D260-433E-B073-CD3F2E74E0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10EC2FA-28C3-4DC5-A7D2-BD097EF35E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E1B0D442-1F7E-4057-9E3B-652EEBA939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C6A1E85-2945-4B8C-BFA9-5D4A4B04B3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8DA89DB8-3568-4FF0-BC50-7DDD452FCA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02371418-B7FE-4B7C-8949-F501ED84CA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4A7A5B9-347D-42FD-8767-6A749BA237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27443FDB-1E2B-4ECB-ABB3-5D4A109D18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7CCC7A9-BFE8-4003-A8FD-516F25EE52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D805C1F-A328-4BC6-863F-B035C9A835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977E84EE-4251-4E84-9610-5EBB483CA0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872B7D19-19FE-4D7B-8A1C-CC4663B31F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CBCF5C80-A336-4117-AEE7-A7601E0A4E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BB0596D7-8AF3-4142-A506-1C2B241B99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80D2A413-D277-45C1-A723-A89455A59A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EF461547-449B-400E-B5AD-717196212E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F984C5FF-600D-4197-AAF5-AF3D823E7F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573D0CB-A171-4361-BD5F-758DD55C71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11BA9415-6480-4E1B-88DF-DC6A8A2FB5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ACA9C3A-E684-4DC7-AE06-926B465477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593737F7-B832-4B53-91B7-9DE3F32858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3C3AE628-155D-4FAF-8764-A131CA8FC4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6C6C53C-43A3-49FE-AD46-4E55B93220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DD59A69E-7134-4DB2-B149-5400E13276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1D0FF105-CF5A-48AD-9129-B7026F4967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AF136E37-887B-4D8F-A4D1-493A7AC245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F3F3C74D-936F-402D-920E-B7A4496613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7618EA3-8BBB-47CE-844E-50A737BBBC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CAA73ACA-1F2C-472F-9C6B-0D777C12DF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0B5824D-8896-496C-AA8D-F7F4A279A2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09C30FB-BCAD-4E1C-913F-E03C1EE4EE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6E74327A-9BF9-4A6F-A25D-7036897613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486B0C1-55E6-4409-BD5C-E392F7AC74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8713519-5CEE-4761-A2E9-C5BBCEC79C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4AEBE2BC-DB86-43F4-880E-CD6E0A3634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98E3331E-AA28-4654-A306-B563EBC0C3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C912118-F69D-43B3-9AD0-B3745E0587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1B160930-3C03-420B-9384-3D4D16035E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5E2D9EFE-312D-408E-A498-AF4BF7825B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5620890-ED06-4151-A49B-6B94E3D2BA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1827D773-1218-421B-8FF2-2E7B18C0E1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9E37B66D-97FD-4359-84A5-5744C5410E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CC972EA0-DB89-4C84-8F87-C80BBD8A03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B319BCB-81F8-4F78-973F-C42B721EC7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F051DA3-C4C9-4046-BEB9-639C5922EB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82D605A0-2F52-4D5A-999A-E5BF78F8DE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3BAB0A73-7337-4A6C-BA4F-188B38847F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6071235-7476-4DFD-A7A3-58822784F6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278321C-3736-4929-9B60-B519BF9FEA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90C09FC-BF09-4068-9334-1EAFF44335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887EFD1C-C798-4D34-BC77-CB1D318FEC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246357A1-B9AA-4AD1-B34E-A0A088BE37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8125B17-3A4D-43FA-A561-2744D15941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B9991876-88E2-4086-80E1-1930868C21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A769461-126D-435F-B415-E54CBEC2EA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9C4986AE-2740-470E-AF56-C52F8E1B1E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CFECB7C-A580-4318-BA7F-DE9EF87931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24802C8E-F83A-4AE5-9C67-F3C8B39E6C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BE6668EC-BD00-4C03-9BEF-33BE45A00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864F857-2F5F-42F0-A39F-2E59E4CCE7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7E03D34F-B02F-4D35-A8A6-52E95BBF61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0650169-13FD-4CDB-88CA-36713B6763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DEE20E35-D0A2-4C69-AF1B-ADF2EB1E78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95471D64-19CE-4028-A62D-2BCC8D4620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A11C056-6499-4EA6-AA34-AFC43234EF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BBEA195-5930-4897-864D-FFC45FC6CE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A2245961-6F54-41B6-923C-5E572BACAB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7F8579F0-B232-4DFD-98B1-9BA7522A61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C006C2AA-A923-4BFA-955C-0914DF3D71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C94D197-1482-4C6E-ADC8-F01025D0CF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8929017E-2684-4663-9E46-2A29DCBC1A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D6F3F13-984C-4F5C-9B4F-C16FEC3B57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AB19B87-ACCA-4D35-8C40-DDDC6A664D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AA9CD2D-1817-4AC6-A1BB-CEE495EF72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8C6F727E-14E7-40A9-90E8-E90FD4E139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91BE356-E2E6-4F19-A006-E053136666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48C05E9-2ECA-4639-8910-FC1EDA6236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1434A05C-EF1E-4460-B085-B5A4661A1A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80062D27-4936-4424-8554-D86A01C58B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30BB07DD-32A6-49ED-AEC0-806DAF1C52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50C1380-49DF-4575-A071-13DB911EC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EC834265-0539-4D25-9764-3FD672BB7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8DA18E45-D283-46F6-8216-EED1307DA9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35A2767A-112C-44A9-816E-55D8718FB9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1A1259E-6B6B-4AE8-9695-9768C123DA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18952EF-F3D7-4507-A7DE-8C7A16ED8B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0660A25-7CB9-406D-BFB1-FD6CB8D57F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9D58398C-6C0C-4DA2-93D2-B147C837C2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6436C0DA-6B72-49F3-A3DA-08199DBFB7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A149F50D-0520-4A08-A3C2-5B79D6E3F4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FCCF8C6-D231-4050-A419-3C06BEE049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90B39EC7-1D8B-4B65-ADFE-A9D45550C0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574E9830-7FB3-443B-AE4F-60583255CE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1EF3E1B8-C6D9-41FB-862C-695AE2B0C2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77B5EDAC-7242-4562-B7DB-C74FF763C0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D4035FB2-0757-44FC-87C9-34EE52701B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5DF1E6F3-5D08-441A-8EA8-C0685008C1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E2869A0-5C7D-42C7-BD23-BBC27C951E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AC89880E-D495-471F-9873-D389DD62B7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2941F2EE-4357-4703-A7DE-F257FE3F12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A8FE1372-A1AB-4434-B360-4A703F6763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3E2467FA-1374-431B-A6C2-29FFA47268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E4A53069-6936-409C-8E41-F67A0A1DDD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280CE60-23B9-43D4-B08B-870A6869E7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851B920-1091-4791-9FFE-D10F809923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B2B4142C-2E8C-45E2-B4D3-82AF43C0D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D770DFE-38B4-4E2E-B304-009547A189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8566AAE-A922-4451-A875-98469D863A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C93BF82F-B75D-4C19-ACBB-3BE917442B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E5DF2A6F-6EDE-4B06-8A01-E72F4AD0F6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772078C0-6B54-4CAA-ACD8-1D9B2904C8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9A215A09-98C3-4F91-A508-39522380E5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A97AED1D-6929-440E-8FC5-991CA7CAB8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0AF392F-52CC-4324-808C-A554D6D5ED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995A3FB8-F1A3-452E-B3C7-03D31D50F7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C3DEC875-6453-424B-ACAA-983025B5F9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F7173D79-BE5F-41AD-A41A-656DAF30E4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EB747931-DE79-4A03-BAD2-837490F235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F548B39-9F42-42FF-BE34-967A0E42D1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8CBEF16F-E13A-4129-8FB3-C350BA0DEC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7825B45E-F6E3-46EB-BD29-EBAB49A4BD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849ECA3F-7B8F-4448-8CC0-BA38C9050D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3D74F94-D211-4D01-BD7B-B7C8E39132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171455</xdr:colOff>
      <xdr:row>1</xdr:row>
      <xdr:rowOff>66681</xdr:rowOff>
    </xdr:from>
    <xdr:to>
      <xdr:col>1</xdr:col>
      <xdr:colOff>1028701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1385BF9-1ABF-4587-88B5-E87EA382256F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0" y="295281"/>
          <a:ext cx="857246" cy="8858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ED5BD8E-BB94-485A-82B5-2FFB787B1D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6F70B5AC-F9C1-4D3B-AC53-54578A8283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8E89A9F4-4F6D-4EE1-A4D2-D3935EC08B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E824209-E3B4-440E-B399-E76609CEDB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0BC9C224-ABA3-4CE4-BA92-05A5765FF3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3A81316-CA69-4AFB-9450-A1EDB11594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9783F1D-0C73-4F49-B841-44D5D6F976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8577BC3-70C7-451E-82BF-074315FF07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F782E073-4B91-4A62-9770-D5BB4A142D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733A4CF9-C882-428B-B3CC-A77EA31629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8BE890D-5630-48D2-8CA5-B4FEA9D75B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08589C35-722C-4918-B5C2-9F731644B2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799A6A9-A8D6-41AF-B6A1-DD28200849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B604D69-BCDF-47A1-8222-3918FDD63E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28A7D301-0881-42DA-B228-634D9B3F9C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6E81E78F-9B1C-4BA5-B6EE-07DCF654C2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5BDE4CC-3F23-4559-A99D-494D118300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23B335C-E7F0-4920-B3C2-57B9E10CA6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BFA78139-F6F3-478E-A98B-F2EAC8EBD5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FA592B62-231E-4F1A-ACA3-CE24685714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8693CFBD-DE7A-4E55-B975-6D0C0CBB46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7043DA9-EDA8-4141-A164-BFE9C912BC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CDC6178F-311E-4CD3-9AF8-8F2AC5DBD2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49124FCC-95F7-4ED5-860F-AA2015D7E7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51F1EC26-8D18-48EF-A044-5BB47D92AE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F18C8CA6-C2D9-49C9-A7CF-5A53420CF2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1B8E8EB-FED4-4B07-975B-2212558527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E7B9C788-968C-49CD-90A8-9E2684C3BE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532F87F6-72C5-42C0-BFCA-A209BAB4F3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702C8270-6910-48F6-87C6-082560C9B3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4EC9279-03BE-4F2F-A24E-3550F9117B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4A400F93-B00C-4B29-8F05-69039395B4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1CEB2E5-C22C-4B64-900A-7DE2CA5522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47D3055E-1B9F-4DA7-949B-99376E9634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6273950F-5E79-4A6C-9688-9866AF1DCF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C1D6A77B-D6D2-4FDA-81AF-9C1C7FB79E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712170E-6CA4-42FB-B866-871728F4CB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098B4D23-4477-429A-AD5F-7699479513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74CE1538-3FDE-4AD0-9694-9659A9E58D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3ED118C8-64CB-457D-BDBA-254191BD3A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0E72CBEF-DC69-4C00-BFE7-89183F42D3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EBBAAF62-8482-41C9-A0DD-F2E7219C14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E5DB95D7-76A3-4502-8BA5-01C3A29358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51EFBA66-2567-4322-A7CE-65596F4440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2FAA210-AF9B-431B-9680-052AD023C2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F2D2569E-4A97-4D95-B6EE-D0EAD1B568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4EF83CAE-9A19-4304-ADE8-71700BA185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61D47C1-19FC-49CA-8D83-3C9C5F9B29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13DCD17C-5C9D-42B0-9BEB-D9D15B2D0E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455A088B-B694-4F7F-AB84-CBD39A0193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FEB782EA-401C-4591-8C9F-DB4115D26A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454E0FE3-4EB6-4D01-AEC9-6855A007A7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D3A7F312-8706-4ED8-B5E9-CA16E70ABA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7E7E58C3-B883-4E83-8507-6BF25C0205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2A5F77B4-B069-4E33-906B-B5ED20AF7E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EA892A69-25E5-4C95-877F-72CFD51E61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EBCA46EC-8360-4902-B618-1995C527C7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7CA0A9A0-F0D0-4972-981C-AD135771CD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1D94AF8-D1BD-4CE7-A12E-DEFD9B9CBF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37E44DA4-18B5-4D41-A6B6-9787670AFE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E864BCE9-9011-46B9-89D7-EDDC1DEE84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82801A71-820E-4408-B943-A41EFEB3CF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B787486-65C8-4283-BEC7-7824967CB4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D889891-18EA-4E43-AABC-9B8331B032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28D847C4-3A0D-4223-B7E8-47B69CBE34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A34F80FA-C698-40B1-ABB7-215B5E807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06B8B4FB-F808-4588-893B-A0B97B4493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E792BB91-1E6B-4C96-9304-998D29B2E1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091D183-1DCE-4B8E-9F8F-93F8A18B3C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0B496BF2-441D-47C0-AA00-640EF5E722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7B776502-ABC4-4A03-850A-0B87004168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9CC253CB-4A25-4DE5-93B7-1215DDBFF5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D19EC5FF-282F-4DD9-B7D0-61756D2DFF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5EF0E75C-B0F4-4864-B8BB-4AF3750BE9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DF17FBB-C351-4C9E-811A-043106C32D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90FEBC97-66AF-4BEA-9111-F50B8B8708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4B7FD6B-5B5B-4B44-8FC6-FB698E40A2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0D38719B-A547-4F00-88C7-FD860175C4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4FC1825B-0132-4EAA-84EF-FB35DD851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AB523EC-08E9-4D1B-A967-7805BFFE5C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A4C395D-FCFE-4325-9733-F8ED4EAF90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0FEF288-B113-4E16-89F1-88B6BFD27B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BFB0C6D-4526-42F8-8828-D98AD92FE1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6E8A496-4DC3-45E7-B599-AB67B48073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9A02FFF-BA66-4D4B-8AC2-1AF12C1BEF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485F161-3F67-4430-B07C-1257F9EF36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27C0455-54B1-48BA-9D68-98EC02234C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8A52EDC7-DD31-40AC-961F-98996B73E5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52DC851-6F47-4C9A-A2EA-C5241852D9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F07A1F2-F5D1-4755-8FD5-4D950E5044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CF606976-733F-401F-A539-3C0B3D9B6A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0673F8B-7D0F-462A-94EB-FDFB0183DC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A038325-2A5C-4170-A02C-C10CB56552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CD3F03C4-849C-40C5-BA54-BBE2E39584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496444B8-A04F-4526-8875-ACD7978ADD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1DCBFEEB-938B-40DE-B99D-C7E9DE1CC1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6A85C8F4-526F-4472-BE8A-C6929F662C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C6A8EEF6-3206-429B-A118-5CF4B1044B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BDD978E-B432-42BA-B210-6B93814089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E26153CE-24D7-4536-9E30-7BBDAAC0E9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A50D0D10-7D22-4264-87A3-422CCBC83A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FDA0590-7471-40B6-9BC8-770C8EB9E2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DD671199-BAC2-4E5C-A9B0-4B73AC3C0D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BB6C12F-F7DC-4C2B-AF55-C136D69F5E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AD6383C3-4E96-44F0-A323-32E8BAA514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4DC7B44-D76E-4357-9D11-B4D29EFD9F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ED923FC-9650-4236-A983-D05FC844B0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A2626E6-1C46-43C3-B91C-898EC75D7E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01324737-4E37-43C4-9472-46714DC13D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44A0BD65-D056-4A49-AF7D-2EE2363352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32136CE-02B0-463A-B28A-5F5534BAF0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422BB3FB-9757-4F6E-A581-AB6CF803FC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C98C0EAD-B183-4740-8BFE-78C197109E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74819ECE-0966-415F-A1FC-05C84C06E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A355ECEA-7A85-484B-8E4C-F6FAF6F51A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4FDF596-26BE-4D94-9FEE-BB698FC8F6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FA9D5C21-1618-44E6-B295-9C0F68EC62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7D5B9BB-697A-430E-B4A0-603495276E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241EAB5C-A9BF-43F0-8C4F-C1D6813AB8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7BF6084F-E43A-487E-B1FA-78088921C0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7856DD92-08C5-41F4-82CA-3A03546E0E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9D67559F-E7FB-4C02-86FC-122B478FF7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E0F2A39-C80E-40B5-9B7D-3AB8FDE9AB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BE125D54-6DBD-47CF-B9F5-687953807D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E03591C-B2B8-46DA-9A9A-2B30BF1343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4F124DC-F40E-41DC-9053-99CA666027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8407198-F00B-4993-B7EA-10A26654E8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3E6B7EA-DD60-4A1D-A7BB-8D4A641F32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1E1D7C5-5374-4BA3-A9FA-540D6585A5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8C7A0BDE-1D58-449F-9243-82FDAEC977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1D120957-71E5-4C9E-81EF-E7AEE992AE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0F85CEA-21C5-4D41-B7B5-FBFF180E70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58817DCC-A5F3-4217-A4EF-30D9E01D28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7F2E1407-5975-409C-B0FF-BF1F1D1B89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F3165D25-425F-439C-94B2-F5135237D2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48B635F-CBC7-4C66-AC92-B34EAD97C0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E877BC9A-BC6B-45D0-AAF0-D1A198CF8E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D32D2F74-7518-406F-BB4F-12841A85FA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2EDD41D7-0DAC-4B43-8470-18BDB76DD8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1EA772C3-3AB0-4873-ADDB-718E6EC320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CD585C6-7EFA-4EBA-B491-1B887F5D61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18978915-A575-4F2D-BDDE-7754634AEB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14A1A72E-7DB6-4910-BA8C-6FCC048F51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F7854DBA-F39B-465F-AA81-DA50F09EA8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6765AEBC-06A4-456F-A434-C053CA064E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7E8E1420-9946-4406-977D-93B8BB6433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27878A2B-D70E-4980-80D2-697176BC98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B093F56-E349-4837-81FA-9938430F4C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3ABB9113-1457-4FC7-BC96-3F538E868E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A2F0139-7624-4CD1-AB44-AF73ECF47E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FB6A63E-A0DE-4A7E-B94F-4AAA9CC247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72066E0-EDB7-41D3-AB1A-7E5E9DD11D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1095376</xdr:colOff>
      <xdr:row>2</xdr:row>
      <xdr:rowOff>647700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F4DB847-A5FF-4703-B8D1-0E5CCB91506B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1"/>
          <a:ext cx="923920" cy="8096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810B1965-CD21-458F-B76F-F3C4DD6027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04EC8DF2-58F4-48CF-A04C-315F3AE719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AC50F5C9-A469-423E-9908-E7BA0AB66E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F3338FB-02CB-4F88-B71A-89F0978FAC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6E51A455-39A3-4705-92F5-3D1F876826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97E970B0-30A7-40DF-B6C9-6AB424FD97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AD8619F2-6CD1-4BCF-8D22-B0091DBD4A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2694EB86-5105-41CC-A91F-F316FC4E23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31719FB1-46D0-4120-B2F1-76B4D71A6B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4C4584C5-EE43-4284-AAD3-C0D2817771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7A4BAED6-939F-4008-A07E-BD42CE3771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2A417DA7-4D45-4425-8993-5ABBE5DC0D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757C0319-66A5-491B-9495-FBE270F198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CF653A45-659B-4BE4-8164-A9858CE2B1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6317E4F-45A4-4A9F-9843-377FA34148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742BB99A-F067-482B-9BD5-83FB95F01A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B61CAA6-485C-4726-A86E-72D9FA28C9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32144C94-90A8-4001-B963-B4C9419663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074D6C8C-0CDD-4B87-8C3D-971418B8DB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B44FFFFF-A071-45C6-9365-6CE4A6DE85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3D2CA34B-140E-4003-BFC4-2BCFF62DC7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85110191-8587-4CA9-96F7-058A3149E3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EF091DAC-17F9-424E-957B-B5A3BA9978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3F37D733-7010-4A97-8AF3-BFE99F08C3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76C8AD61-BAD6-4691-9146-0C5A14BE4E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9FC39ECF-194D-458A-9078-651E8087F0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E8D89583-10F3-4D09-A31B-39DDB86E9E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5B3678A-D7CA-4E26-A2AB-ECBE3D2509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BBA83C78-2889-455C-9105-C484338B77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E87D85E6-A019-4BB8-8D61-540043AB23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A2B7C6E-5D56-4ACF-92E0-E032974B4A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9C2644A-DF2E-4837-81A3-972D92BFA3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A760C9E8-404C-4898-9196-CF2E6FA35B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50AFB66A-7823-46B6-AEE0-4E1493970B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EC4E810E-72EE-4BB0-B600-50D29E6087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3013C7B1-C0B3-4CEA-9528-C03FBC028C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ADCAA112-DA77-472C-9AF3-AE2216A41A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ECF79653-0764-4A11-9D74-199BD064B9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E3A4EADB-99C4-4EAC-BD7A-DA72391836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E22915C-4764-4642-813E-344458F044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7689603D-5F4D-46F4-9C9F-A34C6F2F7B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32BB0C6-B1AB-4C28-863D-31CEF8DBDB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15FE125-8200-4346-94FA-B4CA3FB5FA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D5A7E4C8-B693-4A11-9CE2-D57B8260F8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39877009-9E9B-4C0B-8B9A-273B561334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15664653-ADBA-4C3D-BBC4-19FE6189F3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02DA65C0-B6E5-44EF-BB38-B07AB51FD4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353C593C-B3C3-4E2B-9520-43318AE9F1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39A4D31E-99BE-4746-9005-34BD1BAD84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F78736CF-221C-45D3-BA1C-C27F29F3A4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0EA61AC-FE5C-440D-AC23-F497C68EFB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649237C3-A9F0-44A9-8AE2-E01BF1D778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D8CF4452-8CAC-4710-9256-82BFA965BB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8C3683B-A449-405B-AF2C-8259EBF0C3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10067988-0FA9-48D3-8732-7019186CAD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FDEBEECA-F6E0-47BA-9B70-5F822F65CD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D668A113-E4E3-4DD0-BBDE-B597139799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3C020DD-2734-4F53-BF94-2F9F266E12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515EECD-57E6-4E57-A140-81A83C6D7D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EB038D9-B859-49A7-A36E-B413421F55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C5B28E94-74AF-40C5-BE53-3207306D8E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275D2A58-265B-42BF-9835-A38BB2252A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E14C1F85-B185-4179-85D2-2B27B2305A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BDA5225-7F59-4E35-8A75-C7D2014AA1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A274A7FF-3F06-46BB-9213-3D8E4B90AD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C828011D-AE53-4E91-BFAB-491491DCE4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05ED9241-83B9-4ECA-BBF0-E80A9AED9F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01852852-9D3F-4B4D-A9EA-4FAF092C65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479E0B6F-22F8-4F6C-BA6B-2C71CC70D3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F9EAB63-98F3-489F-8087-162F885EAC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EB7E1F2-7BEE-41FE-A25E-6525FA41E2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AF619801-BBF1-4C03-A909-710FE01A1F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94AAF949-5891-45ED-B853-1BAE469B4E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61FDB3D7-2034-4DE4-8692-9427A47ACA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50A73E5-D200-473F-BBAE-FD2433674A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DB9ACE9E-B329-494D-84C2-BBE935D402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6491D615-0307-4F51-8EE0-0DD24F6BE4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3DC285BC-A89B-4E7E-BF32-5533117D6B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EA0F39CA-4EB6-49F4-8E5E-60A2E10820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408D2EA3-8DA8-4D6A-9FD8-2AB1CB9237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4FE7D473-10D1-4785-8077-A6B6A2EA61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A98D6A8F-05EC-4885-86E3-7663D9524AF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AA14E683-0A00-4FF6-8853-26C3462857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CB08CADE-7AE7-4804-A607-E01741BA59C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E8B4D870-8B82-4E27-BC2D-F2A2931C373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9EDB349C-388F-4FE3-B931-BCA000C4546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83B32923-4B1A-45D2-A33C-5E9F5FD612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2AF5D6C9-C356-44CA-9D92-F5551C9D43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D843ED2C-23FB-480D-83A0-0DEBC02CE17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E2D398E4-4DC5-4A7B-BC25-8CB033A642E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D63AF278-FB29-4D2B-AECC-4E224F3B7BF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AB77683B-9CCA-4F90-A36A-1AEE9E04A3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96B82E30-1E36-4337-AA1B-13DCEEB2337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1233BC2D-6785-4E73-8EEF-6B494D1E364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1B4AA5A0-0874-4C31-B8F6-BF09410988C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81362069-C08B-4DCF-8998-31489CF06CA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37C52D00-1324-4CD3-AFCE-4026E2D922F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B9863DD3-3789-4490-960C-F6BAC080FB9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8DD85811-B863-4AD6-B7B1-42CDA2E792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1088C883-F40F-4B44-A300-82E12064AC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87190C14-6430-45D4-8169-0BA04BA4C4A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6E907327-44BF-4BC9-809E-7B5E266518D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621EBAA4-C6F8-4721-BFF8-463362F80A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4679A910-1695-41F7-A639-84C18B4542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459B2B32-1D5B-47F1-874F-CA69F41BF1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359F6A95-3D85-49BD-8CC1-1BFB341C58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155A43DF-915F-458F-97C9-0C63C0FF7E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1D128268-455D-4C9D-B548-B3F55B6707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D1586C81-9ED6-45BC-9229-125E1DA6754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D1516D4F-4161-4882-9AFE-68F0CC58E46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C21EEA97-5C69-412D-AFAB-5613D3214E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6AFC0FB5-496F-46C0-8038-45EE933ABA8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F8512FEA-A1F2-4CA3-97C7-5FAB38BC3D5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802AEFE6-006E-47FF-A135-708C5141093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1707BCF4-AEE1-4D5B-BF36-0D73412A3B7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33021C75-C212-4AC4-BF6B-BA36C19A849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227A64E2-7DAF-47EC-B447-ECBA2A570C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C7A7670D-C826-4919-9EF3-CCDABED0C3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7F75448B-7710-42A7-A278-E1D5F2966B1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12DD3C75-29AF-48EB-9DBB-D6AB9056620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01FC69A7-FB46-4C0F-B10D-54F68466AF8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0F727052-8AAD-435D-BF95-E93851CC03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669679F9-8240-4671-A904-695DFB1B112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158B3CF4-2B08-4481-B340-C69E678374E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C7062EB5-2288-4C32-B6B2-49A51FFC67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07357B20-AC90-482B-9C82-2F643DF40C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0D014AC2-92B7-4974-84CB-CDE973BD8B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4449FAA5-AFD5-4BC7-AF96-A6B293149D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5E9A21F9-7F7C-4C1E-957B-E7A213A9CD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B4D9899E-47B4-4371-9CB5-CB1804D7452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BB18B7F0-9C74-4615-9D2E-5F5A9DC75B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2C56C1E6-6F8B-49B6-80A3-3C3F70A73E4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9DC6E6C3-532D-4E68-BF5D-E06DDEA7E6F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32029DFB-0724-4B0B-8645-5E325A4359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D0873D46-CF2D-4FDE-B276-48D41430229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42855BC9-C774-48D1-A775-BC603B5F7D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CE5FBA52-E794-44CF-979F-5F133AA237E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80F45BF9-2951-44AE-8BCE-284A5877654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E9F882FC-B0EB-4512-BB3C-B0AF4BA271E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0A4E6E4C-B94E-47A9-A8F4-FA691D07D4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311494E2-4AA2-482F-B663-9A03960072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9C28FE00-75DE-4DB9-B9D6-C31649687FD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44139096-F698-4AFA-97A7-05808B680A5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3BBD2495-8F93-4A3F-8DAB-9A3979E13B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BA2BFF78-82D2-440D-895B-F5DBABF952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49AA4BE0-16E1-4CE1-BB5B-2E60F2F53D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BD1127E7-7DD8-4025-82D6-D02848FD4BA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0BB0B632-EE92-47B4-A7BA-135E661A4B6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D2041E71-4C5F-4DD0-9093-085C64EE49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4429B182-404B-4A48-983A-08DC99A3930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0665F595-B8E1-44E6-8DBA-CF6F9681E6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D8FED7B0-4FDE-4898-9C0E-4D1DC21A45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171456</xdr:colOff>
      <xdr:row>29</xdr:row>
      <xdr:rowOff>66682</xdr:rowOff>
    </xdr:from>
    <xdr:ext cx="923920" cy="450390"/>
    <xdr:pic>
      <xdr:nvPicPr>
        <xdr:cNvPr id="231" name="Imagen 230">
          <a:extLst>
            <a:ext uri="{FF2B5EF4-FFF2-40B4-BE49-F238E27FC236}">
              <a16:creationId xmlns:a16="http://schemas.microsoft.com/office/drawing/2014/main" id="{38C2C39C-1FCF-4F00-BB63-EC993EC15EFE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9" y="7673075"/>
          <a:ext cx="923920" cy="45039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5D2C9DB4-6739-4FE8-A48D-C27B8434EA2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A4ABA4D1-8D06-4640-9285-BB3AD393A95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868DCD77-FE44-441D-8362-C6E61E6345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285A5CBD-A1A0-47C4-896C-FE944B17C23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5EB802C0-3E34-4ABE-96FC-9A59EEFFDEC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94230832-D241-40F9-87D5-841F5AC86F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2C29749A-B326-43CC-BC8A-B1194AAD1C1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E7FD7A50-226C-4388-8CD3-AEBA546D2F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0E7D08A7-94B6-4FF9-A50F-68C25095BC3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E1932A12-098E-437B-86DA-A324AEBF411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04D8552C-F9A9-4EF2-A4E8-A163FC5F250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1FA35CE4-F9E7-422F-B845-4AFB5B63B9C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06F0E00A-EE2C-443E-B610-3D1BF9048B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2752A1BB-3922-4AD4-9B02-A6D3D12FB5A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58356ED2-1304-421D-9F7D-C403117D40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0FF7368E-B584-4450-9D49-A04CDCB10A7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4ACEBF0E-B9AA-470E-82CC-F16530BBB61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5AFDE550-54B5-492C-95A2-3BA748663DA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125E996C-B298-4696-842B-931FD67414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FA4DAE21-0A16-4085-910A-37907CC194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79B3DD6E-0DA7-48B2-8952-9D2D514CB04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A17E1434-0A02-440F-B579-A7BBF3D05C2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9C69F540-C3CD-47D2-B1CE-0F5772D8992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47596A86-601E-4699-B3AE-9B8B5778ED0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93023CD2-3C14-4B3B-92EE-B41069FFD3D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0624599E-AC6A-40E4-907A-B439DAFF1F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4519866F-EC3E-4C23-A5B6-8DC49B428AB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CA919930-D10F-42D3-935B-E22DD6FABB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D77B0B6C-1957-47EF-96E6-3E76F52947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1A14612D-4A7B-4B02-A002-357C5293D7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24FB56A9-7CAB-48BC-9139-717BFA0DDAC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D00B5055-55EB-4976-BE6D-853261BA8A6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C1E33995-7497-479E-B993-9F9BCF2E972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B65E509C-C3C0-4CE5-9937-067967ED742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9F617072-6E74-4EFF-AAE9-76D17EEBFE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4A6350E6-2DCD-46CD-A816-C92EAAF50A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5549F7AB-AAE8-4422-A881-DA0F61B8F19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D613427A-795F-4A30-8E59-F98206E97AB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172EB196-9E7F-47C4-8D92-FCB14A9AAF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D40F6246-DE3C-42F3-BE94-CA25EB9948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16D26F38-6517-4F61-949F-F74C72B4AF6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C4779C06-D379-4BFB-843B-7801E1CAB0D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4502274E-25D2-4876-954F-48C8E256346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4742436D-39FF-4E39-A7EC-B6843A953B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0E309B5E-3D98-40B8-BD92-A2D7680F47E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5198E0EE-1E02-454F-970B-F6FC04DC2F7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11809AB1-3832-44C5-B408-F5D185F9235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F6D9E931-A3FC-4ACD-A5DB-89E0E1D5C7E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5F062551-0BEF-476B-A034-EDC45536F7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CE5BC344-46CD-4EBD-857C-ECF22254D0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7F9F1A79-95A5-45F2-9548-85CA3130353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E7FD60C0-B9ED-4D86-AEFE-B45BD8E2376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CB41B219-CD99-48D9-A7FD-4449545029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036CD8D7-DD38-45FE-BA64-7467F71308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32AB9456-2488-43A2-9AAF-5F6D03677B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F7BB82C0-3FBA-423C-9417-9678A652A24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E2D213F5-B8EF-4D58-BF67-0DB4FB05EE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B1CFE3D9-5B6C-41C5-9361-8D3BAC1E87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F6CA9B9D-B909-49E2-8D41-E061C53D99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F17E1EE6-DD6E-4877-ADBA-9DBF5957157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E946CECE-BE41-47CD-AACA-B08EA5EDBC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C1A13A2A-BD91-4AF5-8A16-C87E1AB5864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C635E8BE-2BFC-4B5B-91C7-65ACC3D0BB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F1944A5D-5F90-45F2-BB03-F61BA9B3F28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2A2190A4-12B5-40BD-AF94-626D2385424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B25F683B-59D5-4983-8E38-3FE785E284E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4B51B634-1BBD-45EF-9291-933EA440E5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DE9CF6FD-F33F-4904-BD4F-BDE5A352749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8E746A74-4D38-46C5-91D8-D01ED37AC4D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529D8532-8881-43D6-9F8C-49954D88242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4B6A48CE-FD9A-4A35-AE16-5F4A061987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005ED8B5-41D9-412E-BF99-2DBA8A40816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592DC5BF-8EAD-4F43-9DF7-12A822C3CC4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CF7A6395-62C0-4F2E-9D3E-146E5BFDB25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788EE6B1-569D-4420-B5F2-9A06A8CAA4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DB43628B-8222-4898-BFBB-8BCD98F5DC6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92C3953-D419-4578-ACAA-8F26E1BADC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918D351-2405-4B13-9407-43A38D5F6B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C7D64C3-AB4E-4842-990D-AB4B6882B7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D9BDBB98-AF28-4FD7-84F3-2EFD1FD62D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396AA24-A179-401E-99B0-CB5E9CF795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A66A8FC-BC0F-4964-9C70-A0A5A9173C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A05CF56-7F44-4CD5-BA1A-57D1D6CD74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59F8ABD2-6A89-4212-97E6-53E57867EA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1822ED2A-32F5-49B4-A54D-1089C261E4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18AD265-E22C-442B-99FC-5ECCD3D2D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BCF31FE6-E29F-480E-AB20-2CB769D075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F54F167F-B10B-401F-BFF9-EF0E17E7E7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2130CAF-5F01-4BD1-B732-ACDA4792C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74FE4B35-FDD0-4141-B02A-74C4BF30A9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F5DE89C8-EE24-42B2-9364-05F6818673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D87DEF46-0051-4CE0-93FA-BD02D5190D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B8EEEB37-1DB8-4633-BA35-A09EFBACA5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4AFF71F-AF96-4867-8005-3EE842BE0F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402EA85C-A7EE-4F49-9D73-0B3D84E7B1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C911DF41-9B59-469A-8A24-3C7911D408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73F7AB8C-EC1D-4A6E-B3D7-B86D26BEFF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C0C6903-842C-4CD7-8F01-E18E672D96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E081432-C6E6-4458-BDF9-E532BEB514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6B0AB59-DD70-4D39-B872-91C910D7A6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8DE46BB3-E28C-44A8-A73C-03706905A6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B8CC401-19E2-4DD8-8AA9-F2D87CAF6F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0393EE13-5827-4D3F-8861-C558AA5F9F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D96EC3C-62C0-47DF-9074-22BCDEB519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CFCDD32F-C488-4FBB-9473-064690FDBC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F573F1D-32F8-4465-9BE8-B8D99D509A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A4104DA9-36E9-4A2F-83C7-60370E7969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425EBEE4-05FD-4C93-904E-2886D36C27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E463F55-911C-4014-8D10-5E51B95191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FAAFC8E-BA22-49B7-841F-B12FEABE59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D398BF0-8FF5-4D11-AEBC-B6D625589D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6D8D6BE0-52FA-4B96-9A4F-054697FB60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480F6468-00B4-4242-8782-0E4DF0ED37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6C8665B-454B-411B-84AD-904BC472EE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9ED270E-6D5D-4E23-A28D-80EB0B03F0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221C7244-FB26-4053-B4D3-C4E0DE0B64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B2408AD9-F6D4-4487-A349-EA44BCE840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F0FC7D75-A7F8-4903-838A-C352962CB1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E728C432-3AE0-414F-8318-05CAE617FE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F9332235-DC73-4163-A2ED-842C16F479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68730E21-0272-4E22-949F-1A5C048257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0917FD0-6513-49F4-8B24-47AD22493D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5FE6FAA-DAF1-479A-A17A-578BE8BAB0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8AE901BF-4CD1-4F73-8C44-9F03850202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BE5F044F-C56A-44E5-8C6F-9E7975D2BF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B2CAF6CC-F698-47F4-B1EB-AA4BF31690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F1F8A78-E530-4F37-9B25-7BEB190B25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A3CABA65-518A-45A3-B308-3806438CA6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F90F1F0-05DA-4CEC-A9D7-16C4C69B24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0FFBDAFD-061A-4FF6-B472-99AC25FB4E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3A0BA0ED-94BB-47D3-9234-530566CF3A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58EDE306-5A78-4714-B441-75C8774E22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41CE605-B549-4A64-A2B6-6ACA9D7932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8D7617AE-4E59-4559-9BEF-6324BFB4B9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B2A0876-0EAA-4360-A2DF-9F5808DA9A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FFB32651-CCB2-4C04-B008-28E2574437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B9F47A5-0122-4F8C-A142-BCFE2EC320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3525CF70-4AB8-41C4-AE65-A982340A0F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5EC448A-5190-4B90-94DF-6A72F6C17C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C2E8CF1-BEE9-4B2D-A254-EFAD79F6A6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F9F3F4EB-450D-455A-81BD-9EEDFA69A1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1BE65E4D-1A43-4330-86F9-F2CC7C49B6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BA1AA60-101B-4A29-93B6-5574FF477F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53BEC5A-DD86-411C-B630-0A36EC1B33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0F90D0CD-AC03-43BB-A64C-517FBD9CA5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04A41070-9692-4A3F-8398-E3E36E14E1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007115A-49D4-4430-9476-2A359F8010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4099431-CD14-4B46-A4C7-2F1CD3FCC4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7F7AF17F-C9DB-46F9-8E72-24C087E72E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79049246-35E8-46B3-B77A-1C0C31E144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F70DB4E-0818-47C2-8B8E-0CF851EA18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FD9EF5F-562C-4A53-A86E-F5F028B08E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1019175</xdr:colOff>
      <xdr:row>2</xdr:row>
      <xdr:rowOff>723900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0423467-2305-46D9-99D6-FE4BC82F0332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1"/>
          <a:ext cx="847719" cy="8858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BDEE5C38-AE56-4D54-8AD1-BAE6CD4426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0D6E774F-CF00-457F-AD87-88BCE14ECE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7F1E5802-A896-4B5B-8989-5002129DD4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A3F3CD4-1943-4AFB-8584-158D1E29F5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9ACC5ABF-0F9D-4C9D-80F4-0DEBA9A759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D0C6839-1463-4BE9-BE7D-8924120B76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246478BB-FF45-447D-A9C9-69F535C72D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441F2F00-3EB4-46D0-AA1B-6555379ECA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16C8FC4E-0BC5-4FF5-874F-0FFC9B109E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636F541A-CCE9-42A7-8584-131B59AB53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7ABCA5A-86E2-4D3B-AE28-2FD9897F89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60ACA43A-FBCE-4733-90B1-4ADA7E9C7B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640D855-8B60-4448-8499-FDF3419896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C200A450-86FF-436F-8B45-18085FD58D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6EB15DD5-5D23-47F2-9C30-C860F669D1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05AC99B7-2FFC-4ECB-A354-8EFEF7BA6C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021DF8F-BE7F-4DBA-B6AF-0B855C4367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54594332-E676-4950-9B01-21F5A6E4DD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DCBD45FD-DF26-4F08-BDB4-8F9B0332C7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96F0ACA-7253-406E-9123-786726FE40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B7740017-3117-4820-93BE-343BF8C0E8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03341F40-0311-44A0-AD49-5FBEA0CB76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A32E3B5F-2512-4B32-BADF-9404169E4B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1A293288-8348-400F-8F6B-C671DEDFE6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DFF59320-F503-4069-855F-729E54BDDF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7944F93F-FC1E-464D-A1CB-29A2243EC2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6E776B45-669D-447E-9171-B326231610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9F229CC2-481F-470B-B7FE-1A2943F2D2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644A2A13-49F8-4CC4-B24F-23770075C1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52614BBC-6771-48F6-9A80-825EAF272A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9206E568-450D-42FD-86E9-B66C0BD03C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44B5FD6-11FF-4E1A-A883-C018C7A6F4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C03BA07-5CD4-4CD9-8936-5D111EDD62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CB7F6BB7-1661-4D6F-A9B0-BA4AD53FC3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9300DD4-7A6F-4689-B286-1A32E574B6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6384EAA-18AA-4356-A3B3-C3BD4B1E66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277A170-0C60-4B37-A1D0-D5163066CE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02E65310-03D4-4071-82A3-5C7E0A256D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4B727146-9677-43ED-A6D6-B662344945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9943E8B8-69A3-4CDA-A52C-3A5C40031C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B54A6195-31FD-436E-9538-8FAD859C5F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F44F381-8990-4757-B16F-BE39595F1F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63B9B8FD-DB17-467A-A1CC-93EB44911B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4B7E494D-572F-42E8-BFA6-C80D492E32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A4BA9A63-A9D6-4A71-88D3-1F1E9529E3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0F6631E8-667B-4DCE-A68E-4A7BF7329A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7D36637-5551-4531-9E09-78686E2989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7F1CA769-77B6-4EF1-B41A-0167CEF6ED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6E4ACF6F-A43A-4E13-BF77-40B5C06E52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386509B4-C985-4732-B8B0-884D26D1BF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3707D1F-AF96-43EA-9A48-9102BD5D63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92C4E7C3-8091-4FC7-8C5D-8DCE99E80C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1109288-C8FF-4573-89D0-E400962574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B98D4DBA-CE20-408D-BC94-6011C68BA8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786E68D1-65FC-45AF-BA8B-DE96C05FEB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693ACD84-1338-4988-9A89-7FEA5FEB30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5F27FFD8-74C0-40E0-95EE-7BCB9BACF1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CBA85DEE-B13F-4FA7-8063-BCC9D4B96C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935942E7-1955-49D0-A163-AC0F2776F7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DADD0BF2-FC51-43F6-9D3C-CBDE80DFFB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6617304-38AF-46FD-B826-DFBAC9479A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8CEC45CF-E3D0-4667-B111-C17A2BDB85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78911A40-7E8D-4C2C-86DB-067B3F0935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57E3E7CE-2F1A-4108-AB3C-DFEE400498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15311E7-DA07-4BD6-9CB3-B012C6B752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706DC8A-E672-40DC-A15B-6036BFAB04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A97FBFC9-95C2-45FF-8A73-EAAE67A731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229FB892-6C4E-4EAF-AEAD-55D64A2DD2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15502241-4B6E-4212-A5B3-45BF04E205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7EFFEF9-4DA4-4E4B-8933-9A79240711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B21FF20-4351-4986-BF3C-922A0DFB44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F6711630-CBB2-4938-AC11-43CD74A6AD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AED5FAB1-9ADD-436B-B23F-0E8434F9EE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A7FE3F0C-4F52-4056-A398-BB49CCB30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166ABF7D-3B90-40E6-A087-D5C9339947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B5BB53D-3A72-4273-86E2-46B6A6B8FF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D6762325-AED3-4D16-8D3D-F62AC5F570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CBA7460E-3D14-499E-AC0E-5750387EFF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D741979B-DC05-470F-B146-3C7372F2A3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9395668-5B8C-4C79-8C8D-9C06BDB6B1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D63E098F-0857-4823-84D4-95D59AF8FC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F2AE978-5A6F-4E74-818D-33B5222B5E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AD448CA5-D9BD-4B3A-8BB6-A0A3641B6E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F27EA8B6-F954-423C-ADAE-2152B16758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3FA8448-E0C4-4043-9DAC-5B81E7D9AF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5A14927D-AD3F-45E9-B98A-CF10A9B92B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A16CE408-C338-4C58-9320-6FE71DA7A0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070EEC8-555A-4D14-B245-901BDCDEE0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96229C4E-DE22-486D-A44D-693B812824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D923AFD-A836-4648-9AEB-57D9680D5F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70E39CA-4D13-419C-902A-05610EE36A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7D22EA5-112A-4124-BE81-B3C45FADE7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4F76B23-B85E-4142-959F-ABEF47F404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2042C5E7-BAC2-43B8-8D68-F157CF401A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D8A4999D-1554-4981-A411-3C3A972DD7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DA4FE09F-5FF9-4926-8B4A-8ACD87076C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C79F92D6-D44C-486D-B0CE-0D5AF908E7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4D6A6E4-1336-4BAA-95AC-09D451F42D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890C33C-14A8-455C-81E7-5DA1B9FD18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5C2583C-08C7-459E-A9B5-267FCEB146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CB1E8B0-AE5F-4354-A4D9-75E184723C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9FE4D773-9FE9-48A4-96BE-20CEBA38F2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376B57F9-3CC9-42D0-8C2D-DF33790F1A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45A95E4-C7CE-4008-BDF8-C2005B523A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4204098E-A813-43E3-9EAD-3C3C57F61C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DDE72AD-29A5-41E0-9697-B7ACD5ED62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6766F2CC-3DBD-42F7-B6EB-8E2D85EED5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4D317ED-AE7C-4ED6-AB5B-1FD17CE541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43F71F0B-402F-4F4D-86B1-5B2F3A92EF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6321FBDD-4924-48B3-96A7-279A5BE23A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32D71D9-566D-417A-9E40-62AACC4F3E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C12A8680-6280-450A-959C-586A8A7B69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9472BF7-2085-488B-A876-D66189BB10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DF85D31-AF9A-4589-A098-76674DAC9F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77D1601-6663-45C2-A9DD-4915F8FF31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87E4E1C4-069C-499D-B903-92768F8645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6F50FE8E-7A22-4FED-9A0C-5E975AB3BE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1F7E672-CD41-4AF3-A0E4-A848F3B7A1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F975B57F-1ABB-4E2A-8BB6-CD9F044018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D434B4A-6AF6-4E9F-A135-D479D62DFD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4A870BF-3BCE-4638-A56A-C43EA2AA96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60BC5BD-522D-4B54-AA2B-DBA47D1588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3EA6AA67-BDA3-4182-A273-4A96F9EEEF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5F82F675-B8E9-44A5-A972-61C10ECA58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E44FCBE4-EFAA-4C03-A007-1C26F5AE42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8BCA9E41-A63B-4AD7-B59C-977594585C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FA23563-2085-4409-91F6-E87E033B4A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7194ADA4-6056-4F92-80D6-A0074FE88A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9F6D3BE-3816-48E1-94A0-1301647643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938DFCB6-E8F5-4D96-8475-3500A8D9A5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93429047-25DB-440E-840A-6B3DF8347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A207836D-BD6C-4CEF-99C4-DC8BD4D706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C8933FB-9661-42B9-B4BF-8AB7E3DAFF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2DE0BFA6-DCBC-446E-BAF5-908A48F0A3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47C5D3C-7BFB-4508-B3FD-532AD48416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6436F58F-8214-4641-8825-8BFAA6F11D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8105694-D20E-46B3-85ED-CB1124653C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1D651F02-CFCD-4997-9D81-A5F451EAAE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DE155F8-2E79-473E-AB91-5EEB87EAAD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FF4536A5-604D-479E-9C81-F04BBC29DB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179E963-5BBF-4519-831D-E9663EDBFD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9F6582A0-A07E-4300-AB92-0A19ABECAC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1A1FD86-F292-4B24-9364-1973FE4F9C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1BE06973-B345-49F2-BB84-36F34A239F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09939AD-0528-47D1-9E20-2FD6D7FA92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5D8F77BB-6D04-4169-8642-622FE7E1CB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2CD9425-9283-4753-8B52-569B2B72C7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DFBE82C-FBC1-45E2-AF96-E789A9BC62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C9729649-E561-4A84-989E-6733DA2BAF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0281564-D3D5-4895-911F-7F56866DFD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63286F2-782B-4339-8E6B-E7384D0FDC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5F5CC27-0990-4915-BCA3-052E6C0922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66681</xdr:rowOff>
    </xdr:from>
    <xdr:to>
      <xdr:col>1</xdr:col>
      <xdr:colOff>1076325</xdr:colOff>
      <xdr:row>2</xdr:row>
      <xdr:rowOff>771525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771884F-5EBD-419B-A4CE-82944EB7FBBE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1"/>
          <a:ext cx="904869" cy="9334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4DEBD46-C448-4A50-806C-B45EE682EF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88E4817D-F865-4D32-9E0C-37E9B1BCD7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BF4D91B8-77E7-46A8-9F9F-8DD0DF1B60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F79A9DF0-1454-48F4-91E6-D85111E126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F169D5E1-02ED-4192-B2E0-26E16D3176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40B716C6-A506-4369-9157-A9C7206E34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F76767A7-E5FD-4EBF-9BF4-A063C16E8B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4DACC55-B7D1-4A21-AF60-AF0901E7C6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3E54C02B-CF61-46DA-ACC2-6761868E58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5C221C3A-7DD6-4509-869A-CA1320A1D5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07D71549-A207-4720-9145-4C48A8A5BB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41B638F-5533-4DBE-8EC9-F438EC9F88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C340C40B-F3F7-46DB-8EDC-D5CD68DBD4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1E5D3643-8DC8-411F-8F09-A8A7ED244C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981E29B5-7333-412A-83CF-660F6AADAF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D478717A-CC2F-49EB-8BAF-CDAB6B40FC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5BE0BF58-4295-4B6D-8087-D6B5D0CE7A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97402384-DABB-42C2-8559-FEC981D511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BD7104ED-3C50-472A-9937-69C6960538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696D6D45-39EC-4DA1-8AC4-5DD45EEDBA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61AD8170-39B8-444F-B986-78ABC3C656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2376A5E2-C2F6-44D4-9AFE-D74BDC8BA1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3ED9CEE-EBE7-4948-8961-7F78F1EBC5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53FD605-A087-49ED-B992-5B28289C16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1BF48B28-61D4-46F9-9A22-1ADC577426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3B015F69-B5FE-4FA9-81EB-8771C1986F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81FE0178-1634-44C8-8045-51469FB692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F1AF4DBB-A1B4-4258-A91D-4E8A7189D5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AF22F54F-6B42-483D-89FF-B38549DE04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0A326C1-1B8A-46FF-9940-61EB43B417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C5C5B3AE-1158-4B63-A3E1-16FDA8EDF3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3A4786D4-D102-4CBA-9C9D-990362357F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105FD4A8-6040-47DB-93CE-644042424A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49B8299F-1666-46FF-8C42-F131999DFA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68EBD23-15B0-486D-866D-52106D6DBB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54E2402-5CAF-4BF3-8721-56838A907B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49B7F3A0-C437-480B-AE49-395364E4F8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2ACA3AAE-14BC-4D49-93E9-3A35AEC3D0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42E2C96-32CF-4D29-B47C-F9852F4B77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52702A77-D864-4789-BCE6-EB87196E62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E228647A-7899-4403-9B24-05D6D61D3E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3746DBE0-8F56-4DA8-8A9C-5BDE7E5A10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F06F508A-A8ED-47E0-8A4C-0C6F593CE7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A086DEC-F880-4318-9CC1-E31C6A1852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FABE3320-B05B-4D1A-8245-0B2993ED9D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9467B530-55CA-48D4-9C91-5B16586AB1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49E5752A-858D-464D-8EB4-252E885AB2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3F54B28B-47B0-40C6-B8F0-B290EEEA3B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D7DED9B3-F464-4D8A-99D5-84D1EF6FA7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5AF82B28-FFEB-4FA9-819E-E358A89A2D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DC812C39-B46C-4EDF-AE0D-9B696EC5B1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170EF64-1ACE-42B0-9E8D-BADBD35A23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27A7B6E3-AE28-40C8-8B8E-B801706B98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DEFF5662-79FF-4554-A914-FA30BE0ADD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2608B15-20C5-4892-BC87-9D2B0EB274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BD82156-01F1-4FBF-835E-486217C16D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E7461554-B6F4-4728-9A56-374557EAD0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5272F265-FF62-43F8-8441-7A180DEF6E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18079A23-B776-4A3D-A764-BB2A70689C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C400CF51-B69E-40C8-B4D0-1D2719DFF5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F0138053-3B34-43C8-96F5-F2D1ADC606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568B2B3-E24E-4B71-8515-5B2C3D268D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D915182B-B957-4E67-84EF-E81ED307E9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CE451164-2483-44E2-9A71-05DFF1A454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D65A26A1-5A55-448B-B80F-8ACE63DEFA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95D4FF3F-0902-46F2-845F-55D144D00E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D3AEF51-C03B-4386-B469-3E05F93809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FE574E6-22E9-4ECD-983A-869DA99FA9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C6F593BC-2564-4849-823B-7A6284464A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0BDA34FF-3456-42CD-B5BF-411018878E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667C038-BAB8-4CD6-B9AB-47474A968D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01B23682-EB04-44FB-8759-0ECB453ABD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5A28CD99-2CFB-44C8-9FE0-40542ACED3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CA1F4D29-83E5-442B-9BB4-756C619D32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34338E36-F85E-4488-A356-61ED614F18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DE08C9D1-AA3F-4C4F-807E-6B1A11417B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8D21D0D3-F26A-4238-97AF-6965A0CE57D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FCD0231-0DEC-4E42-B118-FB9E33E959E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7AC6402-D6FF-418A-BE83-977906C9BB9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E8C54E24-4865-491F-8F50-E0E10587E41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1A612BD-0C00-4DF5-BB22-17ADFAC8BC9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C0ECF9F-D921-4D15-973D-6CD0C8A2481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692F692-CC34-4E70-8620-F7B40D9ABCA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5CF1E2C4-649B-43E6-954D-CFCBD2F207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63467935-4989-4596-BA61-7633A4B826B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50DCE4C-23F4-4AF2-A250-83E464092C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76E3891-4EC4-493C-A67C-EC57F945910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2A6C326-6E8A-43C6-8C94-5F1EF363052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89E906A3-992C-4A34-8287-B7EE293E419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67B6E74A-E095-471C-BA11-CD6C9829163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0FA179B-561E-43F9-8651-58AC376211C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40C4FDE6-EF90-4865-B99A-418B1879C48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3AF3887-9E62-4CAF-AA28-D4E3D6B496B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81E1F207-B954-4BFC-B74A-E1B8EABE36F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57A5654-0323-456D-A8AA-425A8CCB56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A52BE40F-A5D8-4085-A4EC-495A7CE9383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B651BF5D-EDEF-4024-9958-77B691761A5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5E3221B-EAC1-479E-A7A5-D3076A4816D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C874F00-154B-40C1-BB29-3DFFE91EF7C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5B8384E-034B-4BA2-AF01-B804ECE775D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0B28C34-12B0-4B38-8DDC-06FA28BDA5B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B45E45F-1C6D-49E6-8596-CBADCE17EFC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6A32991C-6766-408A-BA33-369D097137D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9F85436-B23A-4C8E-BB42-8204CCC71ED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5254C9F-2F75-4793-B305-9D56DE7CE47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2E5BD2AC-3A07-496F-A63E-8CCA1CF46B3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1362F741-80F4-44A9-9317-166B8A64415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9DAA4B68-E694-4134-B583-C7764BFDE43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5A112260-031F-4E02-A837-CFA0E6F9BDD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3D20C99B-B93B-48E7-97BA-3BA32E92B1B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3DBCA8B-9F97-45F6-B616-E5A18BF6AB1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6A41D902-0358-4739-AA8B-FD23BC8C1B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1F0C4B6F-E6B0-4423-B741-30B80141280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A7B0C32D-F537-4344-8237-78C03D50419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0B6C9B13-892D-46E8-907E-9846EB670A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4ABFCECD-7B00-47CD-8A16-357600E6C70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3AA23BA6-3A9B-428A-BEE2-4624A85EACF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83DE057F-561F-43B8-83DA-B7C0AFC233C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B3CBA44-B1E1-44F3-AD55-5C390DB5053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52AAD895-302A-4BE8-9A29-023EAD3439B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BC5CE408-D941-4D6F-872F-66707FDFBD9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79DEDFC4-3EE9-4BCB-9770-E32C57B3C1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E522F23F-D27D-4ACE-8E3A-F9F5E18A242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8437B4A-E5F9-4E50-B5BE-AF7D2E48BA8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99542AE-D3BB-4A43-B15B-2A7E1368F05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55D25A78-DF0F-43B6-9B0D-EB7DA6EA87A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4898805D-F929-432E-AB8D-611E213BC4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E9D562E1-1660-4430-9EC6-21EF4EC82F8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97CB9726-2682-4867-9BF0-BBA78209894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8CA77E22-D978-4909-8828-1D54C729E1C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A6FC172-013D-41E2-8DB1-4B6731B54D7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3DDD7EA7-C23B-4801-AD3D-FB968EAA7E3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55ED002F-157D-43AB-AC5F-12CD376FE5B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25511439-8975-41E3-88AA-0324718913F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B36E288C-4A21-405E-9101-00348A42DBF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BFDF52E5-A4C6-4214-AF8A-71B73481E9B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B7358C43-94ED-4861-84D3-BB564AF76D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91028FB-4CAE-475F-A84C-8C3BE9E8814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32CBD85-4E40-4999-9B5D-22F065A8D55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3379188-7D76-404F-9871-528C7C857C9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DDA018E1-AF5E-4743-9526-8D34FDCFE20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2AA1C65-7BFD-4FE3-A830-78BB80380C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1B5049D-A9C0-4A69-99ED-7175C4CE77B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76A3F97-1515-4105-82E4-174CB5C23E8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FF0250B-2566-4458-8F23-8FF1C0CB004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C188DA0-7368-4621-856D-054C8EFBAA0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3BBF73E-F549-4864-80AC-FFA30D54E9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0DE8250-DF95-4B8C-BE33-327288B5916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B9E13553-4D67-4892-95A1-4C5ABB27F19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D6D35E61-9829-4484-A94C-B7A8523B4EC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F667E959-7CE4-47C2-9D58-DE5C60121E3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E343C8CC-AA99-4F6F-A2B4-7504485E99B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1143000</xdr:colOff>
      <xdr:row>2</xdr:row>
      <xdr:rowOff>752476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35D50185-1F1D-440E-80BE-F11550F4BCD2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2"/>
          <a:ext cx="971544" cy="9143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6536B31-E141-4D4B-8A07-E2055EE6623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FEFDCA1B-C4A2-43A6-9BB4-99A24511737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31CEB0A1-54D1-4B6B-9998-45DAE8EE2D0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D64CD2E-42CB-49C7-9F5C-316274951F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F7E5AEBE-7235-4110-BA62-3467CAEFB2E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639CAE5D-7DA8-48E4-8DA9-6FA0B790D25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3029A6CB-BE89-4314-87E1-85F579BFB10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721B736F-1C0F-43BE-8E8E-A70AF7D0537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FCF255DC-245A-473B-BE22-115A71B58B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F67E14C-0C5A-4C02-9C4B-62C71907090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9B0290D9-25D3-4285-9E91-36A6415B973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A178C7C3-A3F3-447C-A50D-79D9648763F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AAACC7BE-89B5-48C6-B61F-1CBACCE6AFD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92A6FD79-44CC-414A-9AD8-D45A95A926F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17B24D3E-69C4-4E02-AFCA-F585260E15A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F740E269-F360-47DA-8353-933D05F61F6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F9829DA-2033-4FDB-9AD7-2A78713524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5EA11FB-2325-4672-BCE1-021A929B1C4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88A969C1-ECB3-4521-80E4-21D9AF083FA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03FE32A-F8EF-4AE8-8BFE-FFC7600D810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980B6426-4103-4128-87A5-3D5E7F397B3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93F2AEA-A6EF-408C-90CF-2CD51AA0F68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4AD42A29-4A4F-4B46-AC69-78A77BCA182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7DE982C-4696-47F4-9D66-AC091F78DF5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90B7452E-2656-45B9-9BB5-3D49D3E264C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D03EF8F4-DA5B-4057-BFEE-9F31EAAE0E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7D9F727-3425-469D-B8C9-AC647754DB9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69CFE43-9280-4A96-A695-323CCDD0F1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7C547BB-6A38-4303-9712-351E6D2E921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A7E78D76-5E10-4C24-B52C-537BBD07FA7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B91E221-C1DD-41D1-B997-4EAC0391424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67A9FEF-B46F-4733-9F66-C0C8EF38847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95A43D4D-9BC1-42DA-932E-B8C128527F1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1504C78-51DE-4890-93D9-37C81A9B00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54FF6441-F4DA-4FEA-8074-084FD40484A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83CC98A1-0321-40AD-8B1F-3A52D69DE38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D7E26163-1A43-4494-8CD6-D3DF091F2B0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50CBA4D2-5124-450B-BEF8-BA1B78BE83D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5C9F28CB-00C0-4266-9B7E-A38E8DCDD97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09D55C0E-684C-4A22-AD22-CCB1227C8C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70A99FA0-8FD6-48F2-80F8-C21D8DEE32B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3A2134C1-BB3E-4C19-BFCD-F2166391BEB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E39E1B24-1841-4147-866C-61FCE03D66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1F55AA86-8B3C-45DD-8DDF-1E75685DD0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B1BAE249-6BF3-4C85-A24E-F057F930526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A8A7EF8B-5BAB-4423-87BA-C10133069F6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CDD1698-F658-4287-96CB-3670604C465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C259EBF-19D3-4F6C-9B46-FA3EFDFE9BB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298886C7-534C-4418-ACAF-C44E50D20AF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FBD927EE-F2B1-407C-97C8-998B50D8274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739737C-D18A-43EC-8705-C7411341638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E58D2F24-1C1C-48A8-BCA9-2010F8A97C0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12CBBCB9-76B6-46AA-B684-2BF571B5CF3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166DDC0-ECB2-4732-B574-0D3FEBDB63A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432F25CF-5FBA-4392-9B1D-C76149643A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1C0009F-E011-4DD8-BA5E-FF535351555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820F7D7E-18D8-4AFC-B5ED-A6E5DF46A98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29CEF912-71DF-4FAC-A098-7C289EC140A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DF61C844-E462-4BC6-B3FD-F96F0E54BD4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9EA330A-CD9D-4334-8506-1A92AF2D763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94E4F388-2F6F-44A1-80FA-6169A67882B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EA3C8A5C-8139-4A28-A72E-E4E0B3CBD04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5D31EF0-E9DB-43D9-B685-DA7FCC58F4B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41065D5-0FE9-430C-86A4-D97DE03CD6A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E67F5B4E-038D-4CE8-B29B-B60FE4C093C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E6B3B199-6357-40DE-94E2-4622AFE2B0F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83BD719-CA08-40AA-8C1C-96998554BB7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9FD3E1D5-312C-4482-9F99-F4E1196F035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E1BC16AD-BAB2-4F99-81C4-995F1B0BED3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53EA33CA-0AF8-46C1-AE9F-288CAC5EA58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3B08EBC-9055-4CFD-B745-6D92C3F2548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8AB02411-11E4-4D12-A1DE-60457FEDA50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F425523-07DD-4595-9878-7FB3AD9ED33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FBDB9190-08A5-4959-B733-D87CD7DB25E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A5718D34-5C76-4233-8118-E5F93417EF8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B3DD9F75-BFD6-4208-A8C0-45F9444ABBF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2D6EC22F-8DF0-43D9-AFB3-06F63216449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1763C45E-8E6B-4B2D-AD59-B472ED06973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ECEFEB86-0AD9-4E7A-A8A1-D970587E156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8F701E67-4DFC-46F7-AC0F-5B326E6632B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9B03922-8B62-4E86-A6FE-AF2A212526D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05C94C3-EF8E-4B9D-A7F1-14F58C862B7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8199BAE7-6CFF-4217-ABBC-0ACBF26AE8C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4B3B0196-EBB7-425F-A4FD-638F17AFE16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476B11F5-2853-4F10-A1CB-CAA9CE77821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4357CAF8-C0B7-4E01-8B4E-C31C520D84E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5CFB8B9-21D3-4427-9C4E-6402BDD6518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E2508A70-13D6-42EB-9ADB-3559AB38444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62EB1353-CBF4-4C98-8856-238E070F959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8DB49FDF-8CD4-407F-B2DD-A903B49F701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6668C2A4-C7F4-47B1-B7EC-95E86EB7D3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4E8EB99C-52B7-4B86-8454-CABBBA9952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287FB400-1A5D-46C4-AC54-A964D7E92B2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B9FFD187-42D8-4F12-B8D2-32AF373D92A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0F7179D-C67F-4AE7-B3CE-B954912481B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5E3CA49-AD6B-4D52-9440-895F3B05972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AD6857C1-A143-45AE-874A-E78F41C7F1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BB35661-C8FE-45EB-8F70-B4C2B1F9721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3EB196B-5DFF-4FF9-87EC-74A71AB4D69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DAC0BFAA-1E7F-489E-B2DB-419D9F733EA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CBA023B-DCAC-4756-9A2E-BC46460FAB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675CC3F9-22E0-4BE1-86CF-5CFAD13CC48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06166F3D-959C-4465-981C-6220EF64373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30CD736-82A4-4B7B-A423-A200357C863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904BE084-1E7A-4777-803F-5FD528C4DF5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312298C-4366-41B1-9EAD-F1E62A12D86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E9852711-E07A-4B66-BC30-2DC2FD86632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49CF0D1C-65D4-47F9-AA9C-DC7D32EEBA9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3B67C17-0ADE-4964-A57E-A37C6D2A17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AEAD63D5-66DA-4360-8EB7-EF806DBB709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0EFB2DD-4B02-453A-86A5-7241794FAA1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0E052073-9B88-42BE-8803-F4A1567A741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458F518-B899-436C-A0DF-DA972072DB9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8796F5EC-6CB3-407F-B69C-65EB58AE94B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88BC4AA4-4800-43AD-87B9-2CD5E0062BA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0E847021-B54C-4FED-81E8-FB0949D88E2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83D1DA0-91AD-4B36-896F-64445836E36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06AF22E3-3862-4E77-9906-BA73B3A993D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55AD72B-27DF-41E2-A28B-30F2D892BFC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10E32D40-B88F-444F-8E60-ADF67BE8AFE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9036B092-F5F3-4A9F-88A8-49D718BE3C3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20FF2178-D119-4570-950B-28C3609AC7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29145D0-040E-4FE1-AC7E-91A524C563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B0CC34D6-B29E-49ED-A1CF-C613CEDE00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8ADF2DD-F934-4D5E-83FB-544032DB7E9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A60A381-735D-4F68-88C6-B0A6A461645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3D0F1DB-3D03-486F-906E-FC403159F26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DDD54FCB-C482-4A80-B351-862EB0F6C19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5AF86551-EF7E-4BCA-BB29-9BA82152E49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F0000161-2FE5-4948-A5A6-886A65892A4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3AC2D1B4-4CA7-4F6C-BD5D-21F95CA07B7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9894473-018D-48FB-80E9-97A701FA3C9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61C1C9C-1400-4D38-B823-FA37EFB9730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30FFCCAD-30E8-4B34-BF36-43428CD7D37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BA6024E8-6B47-4293-B2A9-9B1DDBBBE04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D8216690-AB8F-47D6-B662-F9D38F2ACBD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307884C-8792-4768-80D6-4CD293B91D8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92CE506-A990-4753-9E56-BC8167F109F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5164B4D3-9BBE-4601-A6B3-B00FF26A4B4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B2445DF-3446-425E-ADD9-12A06707B2B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30B6305E-735B-4463-9BE7-151CB3EEFC7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2DC3C98-9BA7-4995-8C26-DDF48F69C67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2BA7080-48B4-4AC4-A543-AE6A3FC0F43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5BE3EA48-1EFA-46E3-91C5-7F2DF11C2CF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AA7972B-9BC8-4F7A-BD78-5A8EE9E5517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8D41B9D1-7E4F-4544-8903-47D560AD085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7DCD5952-B3B7-4166-AEBD-EE17D3E5A43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2F050DF4-D775-4EC8-A30D-F6712E87BFD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0E1CC0B-5BA7-4DDC-B930-36447D13A0F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075708C4-217D-4845-BEF7-D23D6A4A4E7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C3E139F6-B3C3-4E2E-A1C6-D6A51584233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F43CA8E2-293A-46BB-9430-D3E28793A0E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1343025</xdr:colOff>
      <xdr:row>6</xdr:row>
      <xdr:rowOff>28576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47F6C80-65E1-4DBC-82F2-8A90946CF1B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5781" y="295282"/>
          <a:ext cx="971544" cy="9143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26868DF5-50F9-4993-9B85-41FBBC9A521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6BC986BB-04D0-4074-A0CE-FD2BE7F3D56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B1BC61A-D810-41B3-B7AF-AE9C11F511F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8318CA9-CF68-4911-A79F-D14E8F9F08A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48838BCC-E0B7-4C01-9B7D-BA651DF415C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E9FF855-7DF7-4930-8A95-0B95FE54242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2A874FED-4B77-4E3D-9927-96473E33C9B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51E7E197-9A27-46CB-A992-62A65900570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AF65F3E-4DC3-48A4-B204-D70D27CB12D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082B7A6D-134A-417A-B5E2-0DB566DD1D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177D8704-5412-4052-A4E4-D5D027C7C1C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A5CCFC5-E00C-45D6-A252-15CC5EEEEA0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D6F59E89-5DFB-4C72-93F1-27CD9F9580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411D339-AFAC-41C1-8413-BB19F592A85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4E2585A0-E5C4-4138-BF9A-F79E4F0EB5B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D1894130-875C-4FC0-955A-E07A0E0A21A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E134408-1912-42BE-BA80-BFC6CEFC697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C6F66C82-6AC3-4FC8-B19E-38404974C2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CE43050A-195D-455B-8C90-A41AB001A26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CD0D91BA-5BA1-47F9-85BD-1395979B05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BB9D2A5-5AF9-4168-9507-202FC7C2DE4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C248D0A6-C51F-47E2-9B3B-B7E94BD33F4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31CF2B6-3086-4314-AA21-B81F0F2F827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7349F06C-6530-4AAA-B528-DE7F87C60A5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26F17D92-E79C-44B1-A896-C4E225E4656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3D1756F9-18C5-43B5-8963-74DAEC70F78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258F3224-97E0-46F6-BB62-B11CC0C74B1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1A0965F-7B69-4F70-9AC0-AB4E60323D9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CF300DB-6275-4312-95FD-956651C4D3B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4D58F6D7-105A-4D4F-BB58-5B749142313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D852BF16-64BB-44F7-A663-9119FBD9B3C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E45CDEF-E53B-41BF-A09B-DEF55BB0789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DE22F5CA-A30E-4742-A57C-407B607E0CE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80627BC4-DFD9-45E3-B523-ABFAD4DB1FA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D34DE5FB-04C2-421A-9E89-220DDBECDA7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8C55BE9-4CAA-4F62-A46C-8FB6F7E9AFB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1F980D6-9984-477B-BB01-817862FCD71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24277607-2DC7-4E0A-A13D-F9385B88120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0E0A5678-7F1F-4A53-832C-E36F92B1DB1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1B290076-FB9E-4E14-AE8B-F04DAD4657C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038902CD-F7B3-4B23-A40D-472BE19134F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6B77BCA-899A-4324-9743-3F8FF573B16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242B44B1-687C-4837-8577-56FCF24C73E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714333FD-3C42-458A-A4AE-24BEC7FD1DE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D4C1745E-4B80-4F70-ABF1-B7C96CE90F8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E6F0ABD4-9E2F-40C1-B9C9-80AD797E795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A2E372B7-233E-4004-9AA3-9CE3279CFE2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BC1F070C-7BEC-4D2E-BB1C-EE84DE6222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0CF92CD9-862D-48E6-8414-6B076EBB435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657B07A6-CFE0-493B-85B7-D3A0756D845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F9A9AD9A-1DA7-41F5-BCF8-42BF1B49723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BCEBC20-0005-4587-A160-48943CE1C6E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1C8AD2DC-A3E7-4093-AEB7-6967E8307E6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24902D8A-E504-46A9-B398-404FAB9AB85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EDF8426-4046-44D5-B800-7B78428A77A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C13F7A4-9C61-40A1-A07E-AC294076DDC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968491BF-8D3E-4A4B-8D18-10C02E90F6C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C6D9E543-EBB3-419F-9E05-F0E80A4E490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FF82EF76-E2E9-45FE-8943-C75EB71D92E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402515B-D267-433F-8E3E-94019F55327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31E4AF8B-6B1B-4C58-9179-6ABB2C78823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951A8D8B-BD7A-4A7C-BA96-FED98FBA8B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16D316F2-AB09-4620-9E66-CE1E5F93470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F3673DFB-3B4A-4A28-80EC-EC0D29CCEA3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E39755CA-CD75-4442-974B-4175222F10F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BD02B410-CBE3-41DD-8195-AF18815BCDF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9A979866-E4EA-4447-870A-2995F9E9BE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3AD157B-0060-4545-8BE0-90561021527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415458F-53C1-4E68-AD1C-F8776A26A03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892CF2FD-70E8-4070-B468-1141D2CBA22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6CF34F1A-4F9E-4FB3-BC2C-1404D281317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501328F5-D03B-424B-88F3-9A7D55AC2B0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A38E3CA3-07B7-45AB-9B6E-E07770D0BDA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88B96912-9A48-48B1-85D7-C0377B55194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DED1AFE-E3F6-4F2F-9C12-0DF34EB8948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6A9A7A81-F0CF-4F41-80CD-5B70BC16B9E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4339ECC-A4CD-4707-841D-37606C6194E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4A440BB6-F736-4CFC-9624-6A9322F3522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B0B78D6-2664-4BC0-BDC3-C023412A32B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816536D-FE30-457C-8BDB-1CB606EC62D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5C0A746-564B-4ADA-B635-171FB7AD5AB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7CE79977-A47F-4696-986A-2A729336E4B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C7C3B463-0677-408C-8D0F-5A53BCC6FF7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E5235475-C7E7-4934-B468-533D5DC3423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65B8C95-4B72-4BE6-9F20-5FD2D432ECA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26E2854-080D-4B35-8667-211935CE866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6721E4A1-4D7A-4BE1-8DED-EACE161D72E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FEF8C2E-01E2-452F-AC4F-55558AACC63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7BD775B2-00BA-4DFF-8503-204014E3260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017C693-4519-416E-A719-B7859B8BC03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65A349D-95FF-4E7D-AAC2-E2BDC3A0618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65F6BE8E-A4B7-4CF9-87D1-F807244F638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B723547E-CA71-43A1-B04E-3C08D521A1E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A5B09473-1ADF-44BC-AAF0-02E42441F81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B4935A1-6CF2-4745-95FC-6F18C02B4C3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3425CFD4-ABDD-4FCE-B897-32DD8478BA0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B5BB9BE5-7487-4DA3-8E4C-45D46627F36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A7CD620-7B8B-41A9-B51C-F8E3FBB7441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2D305B8-C447-48D0-959C-B0C586FAD8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8F3A7927-7E94-4C62-AD26-2C1F8F15427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C3A29C03-A26B-44AC-8CEF-6F0FB88EC7B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CE665823-FD43-4348-B373-D2A7EF40C33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315467E-659F-4000-95DF-CE886094C0A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638A161-63C2-44C1-9C39-274C5315161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8B9A0EA4-F335-4DAC-9C97-E866118977D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EE0259C-99D8-4B02-9C6C-2D62B1F3F9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2490279-9C29-40F6-8607-4D5325B50A6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A01881CC-3F16-4BE0-8420-9B91CC18485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E9B7B72-6235-40B4-AC8F-C28D2F61809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8EF4EC4B-4ECA-4C37-825E-1554B3F1FE4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3F990B7-7103-48B7-B869-8500D8ABC3D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74025A62-F8AD-4107-897B-33580C8A2EA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3B9BD817-1E05-41BF-87E6-F7FD61741B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4E97B173-2BB2-40DB-A1F8-E91181FF7E0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39922FD0-7568-4E41-957F-877BF33AA6E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F05271F-5F06-4171-8A2F-E0368A20EF5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C010D332-6BDE-4A71-940F-E14C8B26A19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AF971C2-7C41-4353-BD17-642594A6DC0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EDCE7409-2C92-4A8F-9A83-E4DB37AEEE5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F9E5720-3A39-4CDD-972D-A6ED1C89F72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B43B069-B721-4212-9823-C40305BAC28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03777AE8-A95B-46D6-A4E5-AACB568D810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156DA6FD-1F72-4E9B-B9C8-170233D1DAF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0D7F753-2686-40C3-9A4E-A0D15F9C60A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4754B97-0E3E-4EC5-9EF4-15346B0EAF2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3EA4B067-40F7-44DC-838D-0EE64B55BA5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83EAD012-8F7B-4712-AE38-F64946F46F4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913E817D-171D-4F40-A3B3-C2A8D60E2A7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BFA8E76-DEFC-4F08-BBDB-7CE8C049676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F9F6976-F880-4F53-8E5E-C542A7736AD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F640F7B-C653-4A5A-83CB-71B6595788A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6C527F6-56DE-4F44-A3FB-3B681245D2C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CAC8A0A2-01C4-40BE-A906-FD1CDDE8B36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D566203-5B9E-4608-BE71-D0AA0E1B2D0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B096C3D-42CC-44EC-8ACE-53698C38761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58A482CC-E3EF-4410-B3A9-81691954320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93210E6A-B550-4AF7-897D-487F427F0AB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39687D71-D5CF-4DF3-A09E-C9D3B1EBA6D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5640A533-25B4-457B-A6AA-94FBF93545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0CD9272-4C45-49FA-AD86-F0D3FF5FA30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858C7741-8E83-44DA-939C-02948A75A7C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EE2307B-9D6E-43C8-BC5F-E29130FFDA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74D27F83-6F88-42B5-9909-AEC6C837609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574C82C-28D5-4A70-8629-F752D5BC230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64B00DEA-A357-4539-A6C1-8F71C62D3F8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6051E80-07F7-4286-953D-5F7750E6D4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29E5348-2B46-441E-A0E7-CF78E2F42AF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9E5CE2EB-74EB-4E42-B288-C6578E93BA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E9DFCBF5-8A23-4A82-8907-3BD6F70FA2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4BD50B4D-5FEF-4705-A923-A2C7FF38495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927AE384-AC95-4C38-BF9B-045E56259E9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D5DEC97D-4D3E-40E4-ADA8-BE858525174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2</xdr:col>
      <xdr:colOff>217714</xdr:colOff>
      <xdr:row>2</xdr:row>
      <xdr:rowOff>762000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3B7226C-05A9-40ED-BC06-EFDA6C1F76AF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4420" y="298003"/>
          <a:ext cx="1515830" cy="92664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6C6562F-DB90-4864-B241-155E5F94715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793D2CAE-11BB-49D5-8273-FEECD3385F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6455334-F1D5-43B9-AA90-51966D33B9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C2DBB98-A32A-4E3F-809A-EA35C432FBC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2DC1F04-75A8-4795-872D-F017D6664E6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64170A7F-D149-40E8-A767-314AC897152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74D872A1-621F-4A1A-B28C-E8EB8BAC0DD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21CA3D53-15A3-4C10-8829-E2D2F9C8DC4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BDB8B037-5D09-4657-9CB0-A50BBF5CA06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719D1E1-7BBE-458C-A299-E3C9E3EA94F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086F74A-BAC2-446D-BAAB-A2A96BEAD77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C5B8A055-3A2E-41DE-A1AB-0CCF3D65D2D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7457011-20AE-4197-93CD-E927694721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354948D7-A5CC-4CE3-90CF-4CDB0F2A3A9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149EA04-01B9-4CF5-A793-BF88708620F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812D875-BAEC-43EF-A45D-BA57D1AFF9D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25A93AB-1D8F-4C6B-9E02-6FFFBCE0610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423D7099-2A34-4034-892C-87DADA7C98B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49D8D07C-02A6-4A26-9A98-492CE2C44E7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3DAB4B4-2AB6-4C4D-B423-F143B0F4F9B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84D0E283-C7BD-4296-917A-958F60037B7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E437C4B2-BF1C-4F7D-8B9B-7EC7A4F112E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70E9ED17-1E43-43FE-BC15-7AC8C850608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D0F58BE-E803-4164-885E-592E065223A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64A7E935-D3B0-4324-89BD-F12B3A21AA6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42E13392-82C1-46D4-9FC0-F60EF19171D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93BDAB97-0772-4D87-A2CD-769E2C7E70E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E77091FE-A44B-45C1-A0A0-C07F905854E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70B86AD9-DCDE-4F54-8E6E-6C54BA8B73E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A11ACD0E-0ACD-4E31-BC8D-5D3339490DF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BFCA129-0A5B-4C74-8099-E66F8C06590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B806D575-794B-4BCD-91E6-1B3599059B6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241B5FE6-BBE5-442C-ABC7-5CD1E18FA60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76D8E627-4A34-4D4E-AB37-79B3E4C9B9E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632FAEB4-52DD-4238-BE52-90FFD96D8FB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5DC6471B-C77A-4D08-B714-844DC946BBF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035A6CC3-901C-413B-A424-8BE413770D9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2EA491DB-D678-4311-89B2-F8A41588B1B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FB1EC74-C887-4053-AFAB-8492CCB65C25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7B26C7D-7CAE-4890-9ABC-AF0AD945588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06BBEC62-8F6F-413F-A947-555F93651EA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8D22DD8C-24A4-4732-BFE7-486B15079F4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0605683F-120A-4A32-970B-89E027BE24D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A3C7E2C5-C6B7-44EC-BB94-15040E5446D6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5C8134F4-F23D-4140-A447-78864D6B4A5A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D6A60E1-41BC-42E7-AD62-7F7677319DF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873ECF29-CFF4-49C9-AFE1-F5BAA267653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25FE13F6-EBAA-4F2B-81D6-604A94D35C9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7A82836-ACAB-4495-8846-EE3C7E0B6C0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E238793C-D1A8-41F4-A9C1-AF35EF8A4BA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A7708AC-279B-4327-8364-C395F66CAB4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19B0A65-6F1E-4C79-86E5-FEE149EF720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47649D7F-A1E3-4946-BCBA-826B335072D2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14EC462B-0479-4177-B98A-282D0B2C5B64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BD73BD59-B5C5-41D1-9639-E7A3BC78078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A8255E8-8008-49A1-81E4-E5196EBF5E6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55C52A8-B05E-4819-9606-3409E0F8314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E9756F91-AA2F-4E33-9B19-7C4664E8A5AF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2B7DCD83-6669-423E-A4BB-B443D4402AC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300561D-ADF1-471A-A895-39AB573D899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1F493454-0B90-450F-AA5D-D1293AAFF6F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6311EB32-4F5A-4C7D-8AD8-E8105DF485D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8C9B305C-4EF4-4A8A-90B0-CAD2AC4F076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176FA976-B696-4713-A24A-C474CA7D74F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A09E66E5-4123-472B-B7D1-3627EA31C9EC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09C34BF-D125-4958-9137-D0B7D6F4AFE0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F5AB1F5-408C-4E79-A387-21136DDCD2FB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BD9B2E56-46A1-4D3F-B84D-7D996DAAA40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831974A0-7A4A-440D-960C-1C3958BC8AF7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75C0681-0F9A-40F7-8900-8A5B04EB06BD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68C8E1A-E881-4AFC-8DBE-ECC0FE96A973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5E2FA80-29FE-4491-8D60-43C0406C1848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3DA8DA2B-8607-4E20-8B95-C189B4E2A50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7FCCE40C-07FB-44D6-B54D-2DAA52B8A88E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239BB4A3-9291-4564-9687-48C89F0DD851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EEE14376-EE46-4C5B-94E7-F0D75F51D149}"/>
            </a:ext>
          </a:extLst>
        </xdr:cNvPr>
        <xdr:cNvSpPr>
          <a:spLocks noChangeAspect="1" noChangeArrowheads="1"/>
        </xdr:cNvSpPr>
      </xdr:nvSpPr>
      <xdr:spPr bwMode="auto">
        <a:xfrm>
          <a:off x="85248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35E00402-FE82-4ED5-9309-6A495904D0C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16D9F431-4A49-41EC-A23D-37D1E8EC271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47C3D974-C2D6-49E2-81DF-AA11BFBCA54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71BE90CA-F0E8-4EE3-8DC5-87192395F2B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813F5D43-C2B0-4196-AC63-D5A53CB1E80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32624A90-05F1-4BEF-8109-9210A533E44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41B7624B-CF92-442A-A24C-EEBE9A7D267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198BF665-661E-481E-92CF-97271F7124E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BE1233A6-A07B-490C-B439-5EB002847EA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53EECD29-CBE6-470D-A263-FD9DB112894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DAF4F24C-70BB-4A04-BF68-CEFD0EB6289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8795A05-57B0-4C60-B7A4-97BD8533599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C08347E-5F22-46ED-B7A1-F92ABED04CC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AD5DD19-58FF-44B9-B2B6-9160765FAA4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7D4294B-6633-45C7-A365-90A953EFEFF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3DA13AF-697A-4929-8BA8-221A69A72B3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440C6C05-9729-425E-890C-9F3F38DAFDA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5C953348-CF4D-4C50-A32D-06FEFCA99DE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42A0A41-E2AE-4064-ADE4-79B1BC4DDE9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7B0A66C0-4C3B-46CA-9021-08865E1387C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72FFFFA4-9601-45AD-861E-0CCD72B2624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70C35968-E620-4051-BCA7-FD0C1CE0C0A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72FA64F-ACD3-4A16-8B04-AE76EB97E2B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77607BA3-FE5C-4418-8AAE-61683D4C62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E3ECDB8-F91C-445A-BEFA-2AAC165E479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3172E426-07C2-4F7E-A216-27559C65B45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BAE66A59-C0EA-461E-B386-70F35F30414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2CEB866-DA6C-4A5F-8D04-36FF2A228EC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E21D528-5C2E-484D-874A-1D78D180342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1193434-5104-4F87-8826-3C84CFAE0F4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772A11B3-CD56-4D84-818D-824800594B7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B4CD9E97-EE75-491C-8611-0860733C46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2058127-9A4A-425F-9B3A-624A635F55C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E16FB12D-C79B-4884-AA4C-4D26451B897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23F76F03-52A3-4367-ACCA-36FFA1B2C60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2D6CBDAC-982C-4945-8D93-462456145D5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62505DF8-E7F8-494C-A47B-2315AB14C52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FFFC263-FE69-42E0-B770-51EBF99CAA4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B337CB47-E5E4-4226-9439-4D67AE2A300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38B99F5-0C91-4880-903A-6BAA90D6D16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52651923-96AC-4056-98AD-8C00A81D893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BF84BD96-0BA6-4852-8F69-9306A223493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8956B695-DD48-4D87-B1DE-FC77E5B3B3A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921F214-C84B-4E3C-BAF0-A5E7D56CC9B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6AE5F33-78C6-47BF-AD0F-7BE99B4B229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321AADA0-6E99-415D-96BC-C53BF547C23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E44B357-61EF-4772-85B1-7DFFA470A8A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BE3241C-6570-43AD-92B7-23361280681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230A6B5-6FBE-4812-B1BA-D00BB8C11EE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07B90D14-D4C0-44AA-87C1-D777AC10317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1C4BD3C-10C2-4966-A03C-730DEB927E1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928E29E3-D494-4331-94A0-E311F223972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3D3EB9B-868D-4724-815C-1D5CC4E06B6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99240118-B287-450B-8756-49FB6DB149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09CA3AD-C1FF-477D-AFF5-0809E7EC6D4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75779A3-D56C-43AF-A667-206417F6AC4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2A54244-CA1B-4B67-AE87-91C063319DF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57BC5BA-72B7-4315-B905-F6C38AA1622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5FB3447E-BAF8-4DDB-806C-135FAC26CC9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773F945-C9AC-4B60-8955-68315E482DC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32A7DDF-37D7-49E0-AAA6-552B4041570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C016BC1-229B-4E94-B511-7723BC79C16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DF5EA19D-BA45-4930-8691-965A747CC6E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8A00C3BC-792E-40EC-A4EF-B90F4D541C4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ABB91E8-1715-410D-A0A3-A04F41C38F0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6476202D-8589-4976-AEFB-A2D33493FBE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82F2867-EF1F-46BE-A937-46C7C1BE60D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82E11B0-B7FC-43D6-8338-566CD504DA4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E6A38E89-1840-416B-8DD1-E8A2441FCE4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A0CA85E-1AE3-4BFC-A9CB-1D8A0E9B96A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AD49D11-D4A1-41CF-87C3-C29DA3E6961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F328A0E-63FC-4175-8920-77536D031C7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45B53A1F-783C-4EAD-8B2D-71303E51F05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11E84649-4234-4A70-8912-3C891B3C92E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D2775C74-E27D-4F0E-8C14-1D2121310BE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1B81385E-A23D-4338-95D1-A79AEC72C40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2</xdr:col>
      <xdr:colOff>503464</xdr:colOff>
      <xdr:row>2</xdr:row>
      <xdr:rowOff>748393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DE2EEA86-FB55-400A-9138-18D51ED0B2A1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484420" y="298003"/>
          <a:ext cx="1801580" cy="913033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B3919D5E-6963-46AD-A1C8-8490C61107A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53CD0C2-3DEB-4FFF-8856-03F5F40F018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E7145DF8-A323-4502-95C6-DF2334A4AAF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2DD1E21-CEF2-4E84-8027-20EB00D4D72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C8DAD128-BFED-4850-A861-45099EC889E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F6AE098B-5330-4F24-8C0B-F53073163A8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1AA4DE1-8301-41AE-944E-0462E5B47F7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B5A12A25-8568-431D-82B8-3E48A90B95C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606EE0C-01B8-4CC4-93AE-CB088EB562A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53F5873-546D-454C-A71F-A89EDA9767B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C76C1F88-E665-4D78-B664-F391165E869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4D73D67-CA41-4C5F-B5CC-3231F47689B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5EFC0C7B-39F7-417F-9CEE-6E156CA10EC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6BFBF0F0-4E7C-4566-A558-F9A61D42FE3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4C805DB-3391-4936-AF13-BC27580391C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8608A9A-26F0-49C1-87D0-01DB1DC9668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AC88EF77-7F3F-4D99-8ACA-1350A15A3FE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79E3646B-96EA-4E93-86B0-3834C68CB58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DAB5E68-4624-4817-9321-B2580ECD54E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83E08E5-B538-4C82-8D1B-E45D9D8167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DD701C3F-6659-4C74-84C3-042D16EAA40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77F09AC1-025F-4271-AE3A-AEC32B561E2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D65ECD6D-61F4-4110-AE34-D9C227F8C34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5BEE7988-98C7-4FC9-BD6A-F5BE08BEA1C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E2E34D25-11F8-4E1D-B56F-B4CE28D544B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4FDDA405-9FD1-455B-AC70-052FEAC6CAFF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2324BD4-3542-4768-A215-4110617E4A4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FEAC50D-69BA-4885-B0A3-2D2F9DEB7E90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01E80E88-2F89-465F-BD2D-319B36673DB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BBF38DE7-5F40-43B3-A4A4-ECA4BB141BE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E72F1303-B592-40AF-B955-8E06A1C684F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6C81E22D-7038-44CC-B999-AC68B3138B7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FED6A53-8EAB-4AE5-B706-4DB2DD03D9F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AB9A9250-0079-4794-8B76-BC74BD007E3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AAF9D38A-4D8F-4542-B87F-E217D430897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6CACE6F1-4325-4328-9C8B-B03C04C930F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8CD00FE-9FFB-4083-A5DA-05E769AE1A1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FFBA342B-8AD1-4BAC-A236-2C53487A699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DBB71CA1-4404-4F1D-981A-645CFC364D2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0947272-B714-4255-AC40-CBD64A96F4C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2CA5DF2F-04D5-4EAC-96FE-73A32A9EE35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DD8549B-3045-4181-8923-E27C7DDE5F7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F5CA69BC-E139-4DA4-A7FD-CF78DBB3C29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8E17CCD-41B3-4778-8C48-572535DFDB9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5FDFD117-66B7-4AF5-8955-3302F2AA038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9F47D93-800B-4F94-9C4B-8ACF6CE563A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7B965936-3313-4BCE-8830-38F4E6ABFD3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E6C6D878-B373-416F-9728-8EDB0D3536DB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E6FDB56C-FB31-4CBF-8EA5-AC952967A8B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E9B3CDF5-CF12-44BD-98C4-73500BE26CD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62759C15-1809-41BE-B64E-23F4B345A32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4414E71F-5C4B-40BE-8A0D-64488C7D76B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8770ADA7-8604-4EC1-89A5-E1D2DD1A859A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553FC6B-8ABE-463D-9F92-917C707FA141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FF5F5346-F7A8-46D9-81E5-8C62545FF44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5506B7B2-DBB4-42A2-93F6-9D81186FC3C5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C66C8BC-8B07-420D-B7D5-E3C4ED5D2C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780DF10A-97A8-48C2-B84D-75A544705276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91E82F8B-D012-4588-ACB8-C4218DB6435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9110163D-360B-4B2C-93A3-B1CC3BEB8F4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E18892F-F92A-47F2-8A1A-CE0EE59E8DC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778E2783-AD63-450D-B9A4-EB4522F7B27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4514629-D35A-435F-A449-C79CEE12809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CB7A9D6F-C950-4B3F-99A5-EC5EF39E5AE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239C3F0-2706-4063-A842-C3DBAE1BEFA9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60AB254E-8A99-411F-83A2-80EE08315077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92DBB92A-C907-4C6B-8716-58D567D191C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B61324D3-5850-4857-AB2E-2E0BAFD98283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E3BE9D8-8AC9-471B-B69D-7590C6354FE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D462B8F-5300-4235-BBC9-F29DF4B2CEE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11A2AE8-7FC3-4AF5-A3B0-9FFB9F8C3684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1B6F99B3-10F2-4DE7-9BB7-0ADCADC04698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3D7160C3-6985-4740-A1F7-E4E4B06AF512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93EC73E6-32B9-446F-9E48-1484EAA2A6AD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ACDC4C58-872F-4E05-B740-7F1F5F3BD19C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1451128E-B2FE-4051-817A-48465067287E}"/>
            </a:ext>
          </a:extLst>
        </xdr:cNvPr>
        <xdr:cNvSpPr>
          <a:spLocks noChangeAspect="1" noChangeArrowheads="1"/>
        </xdr:cNvSpPr>
      </xdr:nvSpPr>
      <xdr:spPr bwMode="auto">
        <a:xfrm>
          <a:off x="868680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0ACBBDA-E19D-42F7-BD5D-137322C187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74B1F41-9567-49F5-AAEF-857898FA2D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6FEAA83-71B3-4923-B0F3-39325BBFCD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A7F1230B-D64A-4BE2-8E88-453CC04993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C3D56DA5-65FB-4D5C-9C4C-4A1F6536D9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BCB3614-7B22-42C0-9E9B-77D8EE3024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ED975C8-1740-478D-B735-F6BDB2EE6C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488F8D09-E474-4F99-BFAD-A77467925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A0F87CC6-E785-4AE2-9C76-8F41D2DD89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5FE5D58-C519-4E77-84AD-2FBC8B4AF6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9093B3F0-9C9D-431A-9DAA-FE52080519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85952EFB-2B75-4E03-922E-537BD9D9F2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5ACB9CCA-0767-4C61-9B0D-980D2AC157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DD57D164-E5C0-4117-98D8-9FBDFB2805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33D8D2A2-D180-4F3D-8FBA-B42F346DFD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AA54FB7-6F14-4129-8399-F79F6B856E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4667210D-5D3F-4A17-A567-3AB797BA82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54E30607-A2E3-4292-9BC9-D48452D08B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B4EEC8E-EC8E-47F4-9AB6-6C17251CC4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97971556-C6C1-461B-A135-EF6AC04089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46E5EE0-A687-48D1-B051-E1C28D374A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0BEE1DE-78B8-4C59-9122-8A7F2B8E93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1E4B92C-3EDD-4654-9131-4EE1D30560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525CA2F9-1DD7-4B47-A674-8A0094F19D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F8C7E357-9C62-4A25-B6EE-69E0741AD0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8E23F176-665C-43B9-A72A-C4882334E5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5AA407FC-FCD6-4C74-A2A3-660479D2D9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E43C506A-B6EB-4D09-9173-F2DD0D8A2A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422F4C4-9FB2-40E6-86E8-FDD280FDC1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86D33F5-F56F-41FC-B586-44543F7A6D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FA732BA-19E8-4D4D-AEDE-CE64F96AF2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A67DA5BE-2B10-4FA3-BA96-F12DE6EF0D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4E0B728-7F02-4651-A913-D854C78241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F3C0F9B1-6918-41CB-9E47-3AA0B2E35E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A33186BF-F28B-4966-9817-8A13985FF3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CCAFA00-C66E-4192-931F-A2823F9269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B8E08448-8B54-435D-90AA-AE52DBA034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CE270481-EB0A-49C6-A346-2EC5E5A605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79957779-E0F8-49F1-9642-575B1D0DEC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5D8A69A-D46F-427E-8BD9-E86AFF1D60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B514F084-929A-4068-99AE-DFC78F2A9D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3BB6EAD-E541-4F1B-A7B5-B0B279918B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FF6E6FFA-E2AA-4867-B2DF-D1594D4792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B7420CAC-2CA0-414B-964A-1FCEA5E7AE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5D6B46AC-EA3F-436F-918E-EF1265A562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1C1D4B76-7A97-47FE-9DDD-BE50B0AB2E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BADF130-0D9B-4471-B182-C56EAE6046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85C9B431-43FC-457D-9F7C-04242A8E27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1181A209-F0B3-4DF5-969F-81F4AA835D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FFCA09A4-44B1-4FA5-886F-AEB1EB14E7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37B28DDB-4FDB-4EF4-ADDF-E8BCB209ED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ECBEF12F-83E0-4D40-BB9A-E48DD797AD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5A13DE83-2458-49C5-A604-90433DC675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4FC526FB-8FE8-4FE0-88E7-B1E68A711F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82814A38-4D21-4F83-BED9-D249E5B4D2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DDFCC99F-EA81-4933-9387-A638455D55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26330D48-9C2B-4D34-80FE-2C4581E76B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8EE70628-6CDF-4289-BDB0-5063E2B5A7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CE6D7284-7E2B-49DC-B90B-9AD5D600D3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7E2D25A3-01D8-40D1-8D2A-A023744BBF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581DAEF5-318F-4C12-A537-B091D4918C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149E2BA3-D1FB-41D5-856E-0366D20F19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45C3AB58-F462-4F29-8E1D-C3AE7F4ACB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67632FA-F98D-40C2-90F4-065547E521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4BE4702-7444-4F29-9DFD-FDB617CAB0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86ADDF05-98E6-4604-B3DE-65B6B45670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FAFE056-03AC-487F-BBA9-82319B33F1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9EAB343A-1241-4BD8-91FE-1110E4F912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50F12065-2786-4B47-848D-C85AFDEFDA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4D84522-58AD-4992-A6AB-1AE15CB74B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6C36569-3348-452C-A7C2-C390BD93F8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7D4E2386-B4AD-4A6F-A643-81F21B2C95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09C3BE52-17E8-42C0-BB2E-3374C8A81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0D30BCE-7CF9-4FF9-9A9F-FCEA7EE82D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640F1E0B-17C0-46F1-9DF0-B74950B50A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5DB0B731-4B37-4856-8C63-023D94EB39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1095375</xdr:colOff>
      <xdr:row>2</xdr:row>
      <xdr:rowOff>790576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BF7C83C-5FB4-473A-B7D8-20E0815FC1C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633EF85-E3E8-4262-B194-6D2E219FA6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0589357-186C-4033-908B-FD45E84555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80F197AA-DA9D-4589-8BB0-9F4F5C21CE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5C8310D-AD7A-4AFA-B212-7993810DE7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90BAA2F8-56B4-4002-8D8F-6D070A8062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9D2441D0-6A75-4FA8-9683-C621C9CAA4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19B1DC0-06AE-434F-BED2-322FF02209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0403C640-C394-4BA5-8078-52D6E6712B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42876B04-911B-4BDE-8DDC-2819BDB8E0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FB899193-9E33-45F9-B5CD-31FE0E54F4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5CE37728-8B24-4DC5-AC45-D6F2EDEFBA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DCE4B3B7-791C-4068-9308-1C9BE911FF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80764B3A-3A8E-4D21-9FC4-2400E5B0F1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C89048AF-40E0-472C-9C37-7169D7108E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BB33A750-8CBE-4D7C-AD8C-895455A77B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7F62D913-CDBE-46A6-930D-D933EFD9E4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808E51FD-7D13-4F62-AA63-D597E6AEE5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63C7A986-4A69-4956-B740-5911EE5A2F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B2A9F57-ED75-436E-92A1-2D65D4C36F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44C7A3A6-3DDD-4B33-8AFC-5F2209607A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30D5319B-CEB1-4AF1-B071-F29D89C137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3B494CC1-BBBA-4F2C-9008-58D02ADDB8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B369211-8983-465B-AD96-1C7A278C2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574382F3-70FC-4C8E-A139-0FCEFD1C99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B7121E6C-EF01-4CBA-B42A-9B430EF393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6612E299-EE4E-4122-83C9-BB70B0F624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97883AE-A403-4B68-BF25-707E4F1247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162CA3E9-0FE6-49A1-B0B8-5458C8DEB2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D9D071F4-8BF9-44C4-AF6F-7283F0BDF0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5068E97A-D758-4F89-BA61-38425F3CC2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A60136D-8BF5-4BD1-86D2-D73ADFC7EC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3EA6303-17A2-4C84-996C-244CDCFF2A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BC226C6B-386C-4F29-A321-AC946D27AA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E3F41547-FB77-4A3B-8217-B086A95C97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B3605657-0AEB-4E10-B723-7017ABD163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395C9D71-5A0C-45F1-84B1-7DAE800791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2050D4B6-E3CA-4BAD-ACFE-B75F79A4A6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79FE3F51-E54A-4A83-8661-0EECE126C9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42AE904C-280E-4D93-A2FB-025AB84F15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2A72B59-6E0A-44FF-BFD9-8AC277C7FC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C597B162-4BD4-42FF-BE97-2882BCDC1F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FCFA4A4D-3B38-48D1-AF0B-5B2743ECA8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57704BCE-CB97-44B7-BEE6-C2EB399204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A6FB8EC4-C4F7-4FB9-801C-66BA7ACF3D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2149CFB-5135-4A7F-9719-AB68B07219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CD0EDDBA-216E-4B3C-9801-1B09956ECC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74B37E7-DB84-4EA2-8423-B366011FE4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CFA8054C-3EC0-4D67-A7B8-6250819850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BBACD494-1EC9-4515-8671-98F0859F6E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2BD20D45-BE8B-4CB1-BB1D-60C759DDB1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E46CE526-5FCD-45AC-A907-20B8069FA8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705D77B0-FB8B-4283-A7A6-F1506F0CA3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F4C55115-47B6-4F18-A535-716616679A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9491AF57-DFD1-4499-96AD-BE092F68D4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9045C428-4656-4EB7-A862-534D6BE209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F80C59EC-2906-4154-B209-B2BCDE1E61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9BAE190-F094-484B-A58A-E3D0D17106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7CD719DA-EA17-468A-9AEA-FA66F2DD81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330196E4-2811-4B46-981A-D4196B1B3C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286A65A2-01DE-41F6-854D-DA1088CE26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2262F896-5230-441C-9AA5-0FEB3F0BF8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B20E99D3-C45B-492D-8657-7733B1FA80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06E15021-2528-4356-9836-3555CDAE59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D35056C-CC23-4C28-96E0-30B55810F8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4B5850F7-FBDC-4F6C-86BF-5F82E41EBE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5A821986-94EA-4EA3-B8A6-76459DE5BA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FE1A148-3526-400D-8ED1-CD1BB114BB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D888ED1F-0DA3-4001-A16F-4F998FA77F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2153354-EF94-4BB0-81A0-5FDEF1EC65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5930834B-8563-4F6D-9C7A-9B0B917E4A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546B90F6-4117-4061-9838-A14AA53937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7B374DBC-E138-4CAD-AC3A-5ED6342F26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6872534-2E6F-4C5F-8D29-D72C67C570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A77A96EE-D8D4-47E4-8E8F-B3C6A71929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1C5AACD-340B-45C9-BC91-5E04B0724D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051BCA2A-7CFB-4191-A1A4-9EC166609C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CEC60C4-F068-4645-AD62-A746AA2BA1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D434CA5D-D7AC-4C81-B011-55CD3B7BC8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7A8213E9-5586-468C-ACDD-E9E8FE4A08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05D898DD-C25A-464F-80B8-812FE19B5F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9912FE5-07A8-4EF8-B5CE-8AAB2DAF07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A403466A-7E56-4A38-83CD-DBE7E42F4D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01CE31B-5F5A-4202-94DF-E3A384CEC1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D0CC553-9B9C-45C5-A98E-85E8D42B9C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8BAADB86-2708-43F5-A6D5-E0DE413013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4D45411-4C7B-4626-92B0-004E74D4B4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15A74B7B-420E-403A-9739-C6A7033356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CEDC5A91-B8D5-4210-9632-6EF075C394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9AF430F-2418-488F-B19E-C17AF00C54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AC4FAB15-3305-4E52-B994-FE851A939D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0087D55B-C568-43AA-995B-6C8E64B982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151DFEB-5A32-4519-860E-9A1531B326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9671020-AEC8-4E60-8643-3F1A73C033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9D170EBA-B4FD-406A-BD14-473C963B37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9695CDF4-20E0-4AE8-BDF3-FAD1056BAC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1995D58-B184-42DE-8EAF-F9AEE8F109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A881ABC2-3205-4EC2-A787-2E7F745190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C4529D3-0961-4F8C-ABFE-4BAF3696E7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25C63F4B-BC10-4F31-A0BE-873CAC31EC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781E7A6E-5F26-4925-A7EE-43FDBCDCEE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2883E0E-C7D5-4245-B242-6CF316930C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4BB6AC1-F3C1-4B7A-8FD6-05FA3D8EE5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7AEB6DA4-C4E5-4155-A36B-FF0C3C759C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188387EC-7301-4880-BC94-AB5C922C87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C218814-7F2F-4AF8-9CD2-B68C9B24B1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1D4761FF-1959-4EEB-8421-D2ED02CE97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A36782C-FF64-4F0F-830C-932095FA66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9765D9B0-F15B-4261-BEAE-E576396017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3B7DD33-D5E1-47A7-A05E-743E96FDC9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F9F71AA-F2A2-40CF-A586-6DA1C0DA2F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65EDD3BF-3821-434A-A6F9-CA0C730B03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17BE531-CB65-4626-A6C0-147AF3A852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959349D-8D5C-4398-B943-2D250DFBAE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0BDD858-F534-4257-B2D2-C0FCFBCCDC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2570B75B-F11A-4D4D-B8E0-1640F12191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D0C9C43B-FDAB-4AA0-B589-0EBF0D5E44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679C957-8F15-4A05-A877-1F18187FC1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53E95E3-8CC5-404C-8008-7F2BE57464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9A49B120-A9E7-44E6-851A-849C5D9E2C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90910726-AC85-4314-AE27-64C0E85DDF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7B4C9BD5-99D1-435C-93AD-CADFC84971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AC555051-EDD8-498A-B2A4-825CD9B96A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7476F51-8AFE-441E-93A9-69B1A32FF9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0BA0C7B5-4325-43A7-959D-C6E3CD83FE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8C234668-D8CA-4A8E-8C95-CE80EEE21F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2D84A1E6-286C-4DA3-B31D-EC743A0C25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7355E66-26FF-4764-87FA-B134187C55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A9937F95-73B0-4256-AB43-5E22772AA5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F2FC1327-CB69-4423-8F35-E9307D5EE0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598D433-C4C0-4CA7-8D3B-A0A8E493CF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D9A1C0FE-C98D-486B-9DA8-CA43B72E51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E4B40D6A-81E8-4403-B09B-5C1F85870E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4D57EACE-E636-4782-BE16-892C24B7EC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91CD9C14-CE6F-4F5C-BE60-B81CBEC609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BD61B02-1904-4B24-9C23-F02905F8B4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1B7B6C7-AB96-4AD9-B5BE-66B4840BBD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74FF3513-85A5-4884-B368-1B05D7F953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92A1DE51-B52E-498D-AC20-4EBF3DAC55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27298B01-9CA7-48A6-8E8D-FCF4FE57EA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64E10E2-138D-4589-BE8B-B07EA2ABE6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9409331-55CE-4968-81E1-0F0FA42F44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1581C566-9299-417C-9D3F-EC0D5D273E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4A19A45-9C04-4A9F-B0D3-B70B49F025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8154D107-4AD8-4FAE-8CBE-B11FB78EDB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27EE2DB-8610-4A05-AD4F-2C5AB1F391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EA466F06-5838-4DE4-BFE1-6E5495824D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B8A22D4-0C25-4863-9CB8-8364D3D156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61C7410-B832-4465-8B53-438A981D9B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8323C135-44B8-4B1C-BF09-A0D2F5B234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D72B13E-1DF8-4673-A88A-A7590C9FB4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8C48898A-5B85-483D-8795-CA93935EDD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F834A48-05DE-4BD6-B7AF-A56F4285C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66683</xdr:rowOff>
    </xdr:from>
    <xdr:to>
      <xdr:col>1</xdr:col>
      <xdr:colOff>1295400</xdr:colOff>
      <xdr:row>2</xdr:row>
      <xdr:rowOff>666751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645B7BF-0037-4746-B093-BD3947BB63A9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3"/>
          <a:ext cx="1123944" cy="82866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59CBB699-324B-4DB2-96F2-D40ED95ED9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94C4336D-0F35-4479-A8E5-7BFAE7ECF3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A8A5BB2-3A1B-457A-B113-4C1FC9E301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CB3B760-2AA4-4717-AA65-D3353BD03A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2A434F5-EC0D-4AB1-B39B-E92F3E694C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47B16BB9-7AC7-444F-A82B-5607C9EE60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BB7D4612-0184-4572-9CC5-65B3E19C35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B9812B74-10E4-408A-AE2A-C728465B21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DC8B4B8C-5E84-4F89-A9C5-814AE4818C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AD368EE2-04F0-4B02-BB63-97942056BE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E717554E-B7D1-41DB-AEF5-08575F3554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5AFEEE48-6D8F-43CE-A339-879DA593F0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4B274507-3053-48A6-AF25-238DA9474D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923BA1D3-EB31-4F1D-99E9-550DB29C09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167CC05A-82F4-4762-BF54-DC36865854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39D91096-019B-473F-A358-94DD9B7005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65417EB5-9437-4E2B-AE78-2404E4B6CF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485A870A-C832-43FF-8FA6-6371F94844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E5995941-A987-4152-BF28-640C0A893D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47C7B00-9142-4019-AA40-F8380AAE86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3D5F142C-BEAD-4D2C-98FA-27C23C1B28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FA477205-E39C-46FA-9AB1-701BBE7AC8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7FFED17-5511-4028-94C4-3B62FB602A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11CB284A-E2D1-401F-AFCE-34B588D775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EE1B2428-560F-4F76-922E-6F7ABF2CB1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81C4A3D7-6CE6-4D1B-A97B-0F54B9A744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37C52048-9BF1-4873-A464-A8812EA758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3F5BDAD8-0880-4557-ACE0-69060BE7E7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274D3B6C-3D92-4E73-B1AC-8F5FB25F98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FF24E182-13B4-4184-9A38-39B2ADDFA9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824178D7-1184-4DD2-AF0E-0620FD3312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6D2A0E7-5A28-440E-83B0-12AD9AC44D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D4F025CF-69EA-48B4-946B-55E0A82354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CD35D619-52B6-47F5-B488-3411643CDD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F42E217E-7840-4540-A163-835CC3B8F0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07054C46-B8BF-4278-88E5-C2B257CF8B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EF5D9BA0-B98B-4962-88BF-C84F5F8D0B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9D6BFD80-C290-4E48-A01E-188614D429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9F2D1C0E-BBD5-47EC-891A-F984585D8F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913D8304-3A8B-4EA0-88E5-22D58823D8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CDFD2B64-DF64-4934-BD24-295F140C40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B03808EA-B920-443A-A291-16FD191FF8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E8E53D66-9D48-4A20-9D5C-010D8A32B3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2653331C-8B95-40BB-8211-5DA66440FB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F7D361F-A14E-4110-93B0-6B344958E2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418D72B-3B9F-47DE-BE24-7A9F8134E0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867BCEB-3A24-4E8D-B297-A59C77366C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459C0A20-722A-45CB-9EEE-1059D07EB3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80B01EF-CE0F-42A9-89CA-9D25D66393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98D0FC93-BEAC-44F9-83D3-519176EA89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673F5A14-1003-426F-B5AB-CEBFAE7BEC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4B9CA7AD-C2B7-4034-B361-22C3B97A61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8581EE0-2907-4531-BE3C-6F2339AB26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BBF4688-5015-458D-B326-48C2DBAFEA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D21333B9-3D18-4A68-95D8-5232017B67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2689670E-F8B0-45E3-846F-B62E14E9BD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AF15A5F7-CA89-48A0-850E-022BABCF50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B178241-AAE5-429F-A29D-4485C4BC05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BE980BAA-21EC-46BF-B73C-307CB623CC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C7270E3-512E-40FC-9ED9-8D29E4BC4B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216EFAC-FD55-47B7-AFC6-5E4BF2FEDB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87EC59D-6CDF-4253-A26B-0F0FAAA113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52A77442-925F-4BCE-966C-3A5AB4C19F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4D1CA21-C785-4978-A587-83272FD7A7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15BAC06-4F89-4B8D-A974-F4E297570F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FF160421-BDBE-4F23-A916-EE54B944D6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C2082B9-A855-4700-83FA-E00E92E4F4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8E0B5F14-D0B3-4CAA-B838-DF3988ECE3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6ED7324F-69BE-4397-99B9-49B5D98B62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0DC75DA9-463A-42D5-B43A-C25D458B57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C24640F4-CC25-4CC9-A395-9F1E68C635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2DA40AF8-FDEA-47E5-B1C3-ECAA126E64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026D0AE5-81C9-4A9D-A30D-218578749D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21A6A06-3C02-4790-88D7-59CAEED754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C42F1C9D-0F2B-41A2-92B5-95346C5849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DF6295F3-D051-4476-A3C5-236A87CBF8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918B143-32CD-4716-8156-756944F08A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13A41F22-27E0-4484-ABAF-591DB810BF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0A0C845-B256-45D6-9DE7-56D87DE09A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90317E7-7298-4894-A1A7-B0CC144B15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5A467164-3BBF-42B8-8444-36C00C17D6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69CF1FEE-26A9-41E2-8C70-4C85E69BD3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5E7D4ED7-BACF-4406-975E-F0776497DF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8378516-2A9B-4135-8547-B6574BFA38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0E27B0F2-8F3B-47AE-919B-F4C1FC1BB7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0B162628-B532-44BB-8C97-DADC257048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B7B34C28-96C4-47C8-9C9C-E891E61C6D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EC2E331-7284-4109-88BC-6D1DA8D1B0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26F92D18-D260-4F16-B0C2-5BC1F4B9AE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68C3AD2-23B8-4E32-8E1C-1CBFD55C33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D33388AD-30AC-4C9E-B396-A6113A50D8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EF9D9349-984F-4807-8F25-E158898AE4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FED45F2-93AD-437D-87DE-2002D26604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56FA7FDC-473D-49A6-8DA8-25310B70BB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4D6EB74-52C8-4F55-B3AC-CF46249F54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F86F24DD-F627-4689-B0ED-324AF60825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351FB78-EC23-4E62-912E-C891E76871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1C794643-0233-4959-8886-E330ED6581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8F79E45-571B-42E4-AF49-DDF224CB73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670D443F-8BB7-45C4-9270-7F14943F4A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A8FB2DF-FCCA-4A10-8A5F-15F3130E11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19B077B-1C11-4AFE-B703-96A16E0BFD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F6D75B9-5C80-43DA-9A2D-948278E9B1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ABB7B5FE-8EF4-468D-BFC5-E196865F4B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1AEB6C99-4E20-48B7-8AAC-D7DA8F8132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8E048E8-403C-4ECD-801D-B374223896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F43262F-8787-4356-B61A-657D4E6602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3AA24CD6-5BCE-4C2B-AABA-3AA3BD8CA9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E38EA831-096A-4836-B2B5-6076F2BE21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83903260-AAD6-4D67-9828-C7776DD215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F83148D-D658-49F6-84FC-478DF8E9FD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EAAC77C4-C44E-4667-86B4-7DFCA1B517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697C1A81-1E8E-4CD0-BF27-FB1E333194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45A5CCAF-F72B-4269-BF67-807E09B1B9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36C5579-E046-46CA-BA0B-E39FDBE250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81DBB88C-5A63-4B1E-A467-896C2CE65E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E802241-30B0-4D26-9446-592A228535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E61A316-3028-46C7-A7A5-D56502F47E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C4516B4F-9023-4355-9A7F-4F4DADA433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271C3E3-FD52-4E9B-B7DC-24F0F8E341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DA22C37-D487-4787-8679-DBEA961D41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9E90BF9-BC9D-4FF3-8C8D-27E3785B57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3BC6FE34-44CF-49F4-98E2-E12C6263E4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BEFC3E74-1395-4DEA-86AC-6CDC21C6FB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54F6334E-2034-48E8-AEE7-CCFECA9D6E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167DADD-4095-461D-BF65-570AB56C3A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22F2E27-DCAF-4928-9F73-DBFAD1B582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8F1945A5-FD51-489C-9A7E-E08464E3F9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CDECF97-4B2C-4D3C-B47E-D29F73CB77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C925DC21-C039-47E5-8CC5-0960554D30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F098CAC-E34D-4643-99C9-0ACE237A30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85906337-9035-4E9C-B030-847157B8B5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9627170-306B-4743-9A85-63688D7E13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1CBDB5D9-6129-4738-95E6-28C0C7B2CD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37B6DE03-C815-48FB-AAF3-05E4A71232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4749EF77-39E8-416F-B9D2-B716D96E03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F97451A-4FC7-48C5-8344-213D67DAC4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B27034C-66C9-4DB9-A449-70C0050612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DB634266-20C4-4C93-8C09-142A48EFCC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6F562E9A-70D9-4A46-8F4B-256D72C512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2CD81F8-BD49-4C38-819C-EDEE001F02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4943E899-1757-4416-A965-978FC5801B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AF913222-9790-4D75-BA7C-BD463DC74B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2C13837B-F2E6-498C-BC7F-24A402E72E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4F14622-0EEA-41A0-98FA-E6CBD35C93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2916D3E5-69E4-4943-B5F8-91FB119F06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3E93D00E-8234-4455-9A4A-EC32D8A34C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8A2FF9D2-15D0-441E-A547-C91D4E6961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2F521C99-E0B6-4904-9F35-1C2DCE5B3C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BC58E341-41FF-4EC7-8276-15220BFCF5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A279C4C-241E-4145-8EE2-C84F678DA1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24E9CC23-07C4-4238-B633-67222E0E09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171456</xdr:colOff>
      <xdr:row>1</xdr:row>
      <xdr:rowOff>66682</xdr:rowOff>
    </xdr:from>
    <xdr:to>
      <xdr:col>1</xdr:col>
      <xdr:colOff>1295400</xdr:colOff>
      <xdr:row>6</xdr:row>
      <xdr:rowOff>66676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F3317EDA-D0CD-4F4F-B23E-9DB5AF858F2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1" y="295282"/>
          <a:ext cx="923919" cy="9524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9385B234-F762-4C3D-BC68-B52C05B5FF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11C493B6-7C1A-4B43-8B07-EC22D621CE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AF44E45-FB09-4BD7-B055-4C6A8FD0F1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176B32AE-2D17-4351-9E4B-9CCBD13E16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69B151B-DB1F-4F4F-AD14-B6940FC733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1ED50ED7-0DF9-47CC-B46B-96ADC945D7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1D29386-1442-47CC-B0CE-AAD819331B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14C3DEF8-DC42-48D4-875A-80EC2DDA63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05981A95-AF4B-4ABB-BC02-02FDFCB0C9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94E9FFA5-19CD-45F5-A367-6C9051B8BB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4DD2537-E661-4DDC-8DE3-08CAE18EC8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A1A43D4D-6B75-4AAF-8A9E-ED103FF0EB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583124F0-F132-47A8-BF73-6D36EFE530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FF421A84-53F6-4992-9C88-AB23CA1C78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4A6BC3F-522E-457B-AAAF-CFD118AF72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DE7A08AE-9FF4-4923-8D6B-146232DAF4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988E8DC-AA15-403C-92E4-BF7F5B518F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89D0CC63-828A-4A99-A43E-4123A985A6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2601A56B-3580-4610-9877-2C50F262CD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D6B188DC-FE63-4F58-9567-DAD950C37E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82900280-9942-4F71-BFF4-A00D83204C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6FCA36BC-BC97-42F7-B49A-33C3DEE812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39F9949F-AB79-46B1-A6B5-D1B5D34ADA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B9C63826-84BD-44B5-B211-BC66C0EB9E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BC76F8B0-8D89-49BF-809F-8129734415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72179C91-1B36-4D01-AA91-49D0DF80EB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566E4BE-8B98-4882-9B40-ACE08CE56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817C1467-4DDD-4929-865A-B40D867EC0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58C26D24-49A8-418C-97BF-EB26D7E022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233274D-B224-403F-A1DE-163B9EDB07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30433EF3-19A0-45EF-A2BD-2F61951B04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480317C2-8F32-496D-9681-D163DFF4DA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9F179C12-2E35-4632-800C-B61B7B806C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20F120DA-E899-40D6-BC4A-B328D61ED5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A8801428-B42F-4C3F-92F7-B6C95B7D06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F92B287-3153-4A71-8834-067050DA70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CAEEE9AC-E4DD-448E-8349-D6E4D320F8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1689935D-7731-4B95-92FF-B256E59C2B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C87B0E7-1F79-42EA-B683-5F6A0A7872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8F4E2D2F-3440-440C-B96A-16842715AC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97F238D3-F976-4645-A83B-3D0FB730E7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A304EE3B-9D00-43D2-9B0B-939B7053AB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32276F64-B551-4E8C-80FB-DC8DC9E2AF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3AAC4FEC-3E0C-4358-B723-1252116F18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18270EA-AC56-4567-A098-F2C011F3E9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8785D199-FC74-4EE6-83D7-66BB46CE59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49334776-40FF-42C6-A839-0C8A411A3D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41030698-10E1-4B55-81CB-BDD9690064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00E2BDCC-8ED3-4FAC-998C-33670160AB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031F8EDE-BCD5-4192-9F8C-F3007865B4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A417F53D-C353-4B2E-88A0-BEC8AEDE2E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57E468B0-8F3F-4F74-8813-44FE8788A2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2F96D542-D7EA-4022-B941-B1B208B1D8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891A3173-0361-4682-80EF-CCB9B12BC2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1BECE890-2A19-4036-A672-F81C5112E9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FFD3BAA4-97C5-4C01-9D0C-D3E2D69149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5C8DA771-3D77-4634-8F53-B9F9B9F819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54D2B6C-76CB-478C-96A5-8B6C5ADDA4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7FA5C6C1-D3B7-41DC-B437-CAB3D26A74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BFA9C855-E46D-456F-AE89-CECE8D088B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115BF290-1298-4549-AF3F-A056E7A265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196E28D1-4EF0-48E3-9428-34FDA04F19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8303CB5F-7A21-4E75-AE9F-5AAB297B11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36ACA5EA-53A2-4708-B71D-83449512F6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8951D57D-BADA-4A9D-81C3-6ECE4B73FB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02B95511-2486-4411-BC76-3F3F358731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58C24AEE-2877-43F3-96A0-8B0F346014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2C2C87DD-9145-4E0E-AAF1-E60F57595D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BAD8BBE4-93D0-46F3-A0CE-5CE5B64096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00161385-DDBA-4D2C-B589-4911672C9C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907A1626-9A24-402E-8D07-A0FE001DC2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C7129BED-0CE3-404E-9B40-B302B77F14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333C9B6A-FE93-4388-8740-817025D22D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8592A0A7-DAD5-4867-BFCC-68AC54289A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5D6822AE-2860-4372-9FEF-F81B7CF72C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D178DE1-19B4-4B3C-885B-CC64FCC6B7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284DC8C-0777-4E86-B1EB-3918C8D88A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2DEB173-C302-40AD-B9FC-5CC4258D53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4EF25203-D45A-4730-AB86-329E661418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FE3B4F8-FC7E-492F-B6B2-9CFBB58C97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F09F6BEE-01AF-43B4-AEA5-77BFDBE9D6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48B984D7-B65F-4A27-AEAB-01C465E419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9E7655CB-15B8-4D08-8EC7-53912A4437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B6B29E06-9C55-4783-A853-04B52DF767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7C342436-8F71-4A87-AF91-9CAE5E97EF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26186379-0A40-4834-A1AE-A5757FA578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972514F-A885-4BED-A3E0-72B33D6D2E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34EB2391-895D-4F50-9492-998932FFB7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1BE8231-D529-4896-9928-6D4A3AEB1C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65370ED-79E9-4618-B6ED-297ADF5363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7ADE1CF-5827-40AB-B4A5-E3B96E44F5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5C9B47E-F1D0-4CA4-A619-B23470781B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EDAD65E-2B63-4755-B4AE-BDA59E78A5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4BB4B09-DDE6-45C6-A8E5-7B7250A7B0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76E003B3-3938-4B50-8389-8056EC8A8B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A56821B-BF34-4F4E-8FDE-3A6379E5D4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FD3E058-447C-4751-83B4-E8CFFDA40A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E23D86D-9860-48C8-B139-37E5C66635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74CDCFC-A823-4D75-8A12-72E8700368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212A134-4FC0-4004-AC97-C19E0BF2FF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DF9A9BC5-7281-464F-8CD6-AD72D78041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349370B-222E-4AB9-B9D1-C070F082C1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69D2481E-DE4F-47B2-B6B3-7885F9E28A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44F66BAB-5348-43CA-9A9D-E1789DDBD5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8E84E2E7-BEB6-4198-AA68-BF650E9D9F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5A0BC6D-BA06-4A82-A5CD-926702FC61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1A76C58-B2C9-4BD0-914B-D15F5B0E15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028FC244-7DA8-4AF6-85FB-785F3EC278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E74E2B00-606D-4CDC-A120-CA07C67651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1D91689C-EA0F-4B9D-9B98-7EB368CA3B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B7A5A373-29C7-4CED-8B98-D48179654C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7D249C5-CF16-4207-83C6-04AD6536B9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3EDE6355-CFCD-41B8-8758-C32CBCAC17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D261E4A-4510-446A-BE5C-AB873F2CB5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CF9650DC-9060-42CA-9446-89A70E0920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127DF6E1-9D8F-476D-ACF4-7D0F390A73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A6BF2431-D5F8-4473-B874-BEC6447801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2E3B287-8575-45D6-A5A6-E214D217D5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103F1212-DB79-459D-BA54-F6A2EE9525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27729A65-3FE9-4478-9B00-58A292559A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4F852074-FCBA-425C-8027-3CE1E85891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CA2A4796-793F-40BD-929E-82E566DEA7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A7B97191-A6D8-4AFD-A696-CF0F0C2A0B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CADF4F65-2195-46D4-BE9A-621704BB1E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E78B19D-4E64-49B5-AE0C-3C0CDA7256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2CF3215-E41B-4DF9-A87C-53B3F048D6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79AC854E-EA05-4B7B-9111-ED2227B405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C2ED19D2-EEC5-4CCB-AEA5-9202D94F45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534582D-7300-4EBC-8643-650E90FF70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D9A0E33-45FD-47C7-884E-EEC299E05E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7EE5CF5A-FAA0-4634-9F57-E3E3EC1963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2783BF5C-F85A-488A-A45B-083FE8807A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B3D09250-AB4E-4FCC-B3B0-23BCE1878F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3AE2E9B3-B6A1-47F5-A267-2E502A6871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A0E7DA6F-AFD5-4B60-8B5E-2C8C89953A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6346603-C71A-43D3-B858-B4918EE771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B27839A-C867-4511-87AF-D3B2E753CE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DD8E844-94F8-41D8-9CED-DF7DC4AF71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DA2AE39-D43C-4717-BB7A-CC8699A3D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7326A106-75C1-40FD-B442-D8C8AD4B77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21F409DA-2586-4132-BFF0-1B81B154F8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7855DC8A-FC6C-43AF-A4C9-619C639A57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0B670B8-7D29-4487-ADAA-BE26BD5816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55739DDD-1566-4CCC-AF57-D7EE4FEA1F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DA90C961-305F-42FC-ADB9-288DBE8E17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9E706D7-B9E2-45AD-8E39-57E390BEB7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3DABDE3-2031-4F29-85E2-2C346A4138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A63A01AA-C8ED-4E20-9436-3046A570CD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95C8FA61-1F61-40B0-A7E2-5D2C4E2B6F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B6A2DB4-103C-4152-9FC1-707788F0FC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C857DCE2-420F-44F8-9E04-014D2A30E5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C3F35966-5C34-40FA-9A2A-C76FDEC03C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200031</xdr:colOff>
      <xdr:row>1</xdr:row>
      <xdr:rowOff>104783</xdr:rowOff>
    </xdr:from>
    <xdr:to>
      <xdr:col>1</xdr:col>
      <xdr:colOff>1323975</xdr:colOff>
      <xdr:row>2</xdr:row>
      <xdr:rowOff>552451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D3B106CF-76EF-449B-B164-2043B654594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81006" y="333383"/>
          <a:ext cx="1123944" cy="67626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32169EC3-AB80-4140-B151-35787D0946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19180DCA-7CBD-4473-A571-5CCA5BCAC4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86416CE8-BA73-4FA2-8AC3-312635C71E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C97BD7F-3239-4BEB-A01A-56D0F1B2E8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21E742C1-FC31-4D60-80ED-D242947827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404C7258-A221-4178-931E-7A2534662D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C3E36B1A-E61B-4C79-B73C-B0DD9B6946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F0BE427F-82D9-422B-8339-E74170E077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EB34CEEF-5AB7-4CAA-A5A7-0DD542B268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4F3C17B1-D1B9-4A96-B73A-C369EE0A62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BB8EEA5-B1D0-4DD8-96A5-C10A6E607E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322E1C79-F061-4E18-80E2-B25E40B50E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B3547AB-B12E-4152-B656-D290895AEE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8809FE2-E41B-4953-8456-19BD1CEDD1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7DAECF1A-BAF1-44CF-9CBB-3AD5EAE3E2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9AA9D112-368E-40A5-B157-7343E61D1C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719F86DC-076A-400D-AC7F-7E58EA126E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36CA8A94-C049-4135-AF33-3856815950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CC4BAD1B-4325-4FA1-9CDA-D6C0770C08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50B8A44-BAF9-4721-8AAE-69C87CDAF1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2DC9D09F-FBFF-4BD1-816D-F914B3D1B8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4246BCAD-E769-4E8C-82DA-051BD9663F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15AEBBF-2F26-4042-A120-D6971BAA5F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C5ADEE70-45D2-408E-9F1F-6AA09D0639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038D4002-784A-49CB-A749-4E6A8CCED6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959E4147-3CE3-47B5-A72E-10B3DDCA8E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5C3D82C3-A358-4EC8-AA25-3795E772D5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F7FACFC9-70DD-469A-8A40-CD96E47942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0D6356E5-E8EC-4A58-AB9B-0609B9EBE6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BAF0C679-EFE9-42A1-979F-A3B75BC6AD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5A614A00-86DE-43D6-BE10-B4ED365423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DFA7F188-23DC-4499-81E0-4C25518403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BD0A70F7-F956-41CC-B95C-96A4523689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0E68D668-5BE0-4615-A0A1-A50C26C9AD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687F0D0-BC92-4BCF-9A03-CB3682CCC7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23D8DB84-01F1-4A56-A477-4345FE4CD7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168C9382-00D9-4A9B-AF50-B0FF0AC909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3F10EA5A-B6BA-4DD1-9B44-EED8D284B8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FC438C88-B766-4B32-A139-5ED0E6AD5F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DF8DD73-6F7E-4092-AC28-FD6CE1FDD0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DE2549FA-E1D8-4DA5-923A-AF6688AD57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44B7F7D7-F130-4881-ABD9-872000A0DB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5EB226E4-0112-4F8C-9EC5-27C38D8BFD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8BF204D8-702F-43C4-8401-246662FCB8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8482342E-CB09-4ECD-8EF0-F86712059D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E550B7F6-F927-4C96-B4C5-026C3997DD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1927072A-D0F6-409E-ADFA-4A26017E06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BF455AF-598A-49FF-8DC6-21726E50C9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1C444FB2-2316-495C-8C22-1A78F007C9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9E150B4E-7F7A-499F-81C4-49F527069E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CE0CD0CA-83FD-4C0F-A9CB-CDD20A1E6C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BC60CC1F-AE0C-437E-9B4A-41611A5522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551F5EC2-37B6-41F7-85D4-03E0A99E68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16135B31-84D8-4808-9650-FFFBC19D9E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A7F2C5F-8338-4FFC-818A-6C9574988D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DD2671B1-2336-4B4B-83A8-715BBE641F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8D542284-095A-4854-9E5F-276070E30F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D659117-8FB3-4304-8591-E5FB7963B5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6F893A48-D663-4733-A958-4B8314E894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21D1F535-0A40-4A65-A02C-E18FC6AB00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66505A7E-62C7-437A-8D06-54074C834C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012AA533-15D4-4AF9-A5F9-408DE5574A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E8D6C2B-851D-418B-8812-75582A66D4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D5404D85-AB43-4004-B26E-01AD9BB3F5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D8BA4486-A644-4C72-909F-E292E50869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071829F4-9539-4DD9-8B92-C44BDBFC2F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1E40C706-E2F2-4394-BB3A-F4FF560B5D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ECCB0E3D-2CBF-44C8-9490-F77EEF973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426A3A1E-DF79-4741-94DA-D5E84D5AA4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CB09D706-B668-4556-B130-AEBCCD677A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1405EA3-36E3-45AD-8393-2DF66CC307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DAE61407-5443-4B9D-9299-40B109A33F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D373CAEF-A9E2-429A-8DE6-E1F3E67838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CAFD212-1821-4CC4-A914-78DE76741A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FB49B2C0-C007-4055-B972-185DC55E44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B02DB4C3-5809-4623-9BED-DDA8CC0806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DD5916BD-A471-4338-B2C3-747B42E313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B096F993-3DA1-4406-B08C-27FD892A97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92D5A1E3-F4C9-4ADF-9707-B194B23DC0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44753BB1-6785-4AD6-BE6B-7BAE3E4B69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EF652288-949D-41D4-97F6-4BB65EE62E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37705B3-CC22-40CF-916C-AD7F4B671B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521667C8-3EB3-44E6-AE1D-194E65750C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77B0B5A-028A-49DD-9CD3-35148201C5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9A07D1AE-E5D1-429E-B7FF-9BC3A233A5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239995B3-9D1B-43D6-925F-B4F9185496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F30E2AF-DAAC-4DD2-825F-A6E649BB0D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12A105B-0B23-499D-BA62-577B2664AD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E4C9D983-7A4C-46B6-98F9-9A46AB605D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3B7B2A4-6DB7-4669-94E1-670C3D78D7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F8B7837-0B91-4E1E-BEA2-E91762FD66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F08B542-E934-4773-A411-9726828C1A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6B0133C5-65FB-4CFF-86FC-186D8501FF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FF27B046-25E3-46B9-943F-1CF7253BBB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14B0129F-7EAC-4D45-8D09-69B82F970C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2FAA22E9-712C-405B-BBF5-CA42AE506C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3CBE6F2F-FC2D-46B9-9528-5E9CC01952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2D650319-5800-49FF-9061-CE74485DDA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D35073A-03E9-4757-92D4-3ED32A8E82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2E97EBB0-7B33-4BC3-8853-A304F16CF8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7E9BECC2-2ACA-4B8D-9848-309D273F48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C5FA223-9371-4265-B508-C4543B4C4E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40FB276D-8FBA-41EB-B7CA-7D1259F8E5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F3DEC59E-E638-4607-8768-DAA54A9A38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EC36F86-259A-49F7-8E23-AE27F2B391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01024805-E5C6-4FF4-B21E-EE025F8109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50A37626-BCFF-462A-9301-629C029FC3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1FECA87F-6CB7-4B31-AB60-9CD46F1A3E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47BDBBF6-C810-4A5B-89A8-392861983F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D856B4D-BA89-474D-800B-AC364DD89E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7CDFB6EF-9179-4C02-894F-0AAE6D2AF6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C54EF424-72D3-4ED1-906B-C952F5905E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71AD89AD-AB13-466F-A31E-6BA8602E49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2B03541-9085-472D-8ECD-27B43F3DCF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BFF8E2AC-DB95-4220-8E40-CDBCAA4552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FD486553-840F-49C4-B0DF-EE199266E0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96113A7D-A8AB-4B12-87F4-19F0D0DB34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43B5DE44-6BEE-4D3F-BC00-74B466D87D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DDEF276C-F857-4BBB-B8B1-E4BE386806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EF4DA3C-3574-42DA-9144-718ECFD82B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645A0E2-DBE9-4E40-AAE3-404DF2FD7D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45EE39EB-65FE-42D4-AEFF-4D5133BEF1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D13B5C5C-7482-4DFC-8782-DA5406AADB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E454999-E333-46FA-B76B-FF5F3B7F53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3062EB3A-AFA7-474F-BCE7-26BE5D9A67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64025AF-DCD5-4AC4-AB10-4CDE204E89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1FB5CD71-F87D-4C69-8821-2F589F42AE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22F57F6C-B6F7-4F4E-9859-59591A2B28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4FA2296-D822-427A-944E-A8C8DA4B86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AF18570F-A862-4C01-AFCE-5F857B6796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07440CBC-B274-41FC-B2F7-E6A0C9E30F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6EADA6E9-27D9-4052-871F-877FEBBA51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78DBF84D-A7EC-44B6-A4D0-ED6A8709F7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BD5758BF-2A78-4FB1-BA17-7EAC436965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4CADFEB-157E-4C28-9789-13662459BD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F00C906A-1049-428F-976E-8BE29FEC9D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61754208-B534-429B-A42D-F8E3C2B53D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E5518913-172C-4349-A71D-370BA9D5E9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C07DC421-530E-40E4-8E9C-D25AEC5CCB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C77E8BD-E7FF-47A6-9ECA-D40F3D8AA3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39E237AC-0D6E-4A49-B303-3B0744B199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F9DF2593-1A0B-4781-9391-E3788A27A4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1736843A-67EB-4F44-A8CC-01239F9140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409998E-F2B7-4167-96E1-13014E748E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E5619E8E-43D4-45AA-BB43-A2834926BF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50C965E3-050E-4746-ABAB-144222CA77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94631F7E-211D-4647-88C5-34D0891CE1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4E67407-FFEF-486C-99F3-4C11E11966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6767F67-23A4-43CB-B95C-1988657F22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B0629D2-5CAC-49D5-B0D6-32E6F54E5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785EE51B-0580-459D-9C75-08BD8E1E6D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975A59D4-3DCC-49A3-8D50-F96662E8A9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1304925</xdr:colOff>
      <xdr:row>2</xdr:row>
      <xdr:rowOff>742950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EF123AD-9881-4560-B3FA-21B8BB0D263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1133472" cy="90486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FC17D09D-F8B3-41FE-AAB7-5EF8ABD213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4108DB81-D92B-494E-ABB8-07D07BD0BE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ECA40A17-D918-4542-93DD-4EDCA3C635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F8514A6-4D09-4236-8FF6-AF9023B34F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9DE6D0C-E10F-4881-8C4F-43CE522418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3F0EAB9-4172-4C6F-8780-5F8D676159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10013C5E-5EFD-4B23-978F-A403B90D12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6AD7ECCE-B6E1-4FAD-8317-E36D7D6F92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669A6F67-5E97-4494-AB96-DD15228C44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8C6F3B75-16D6-4AD1-BC87-D10C21167A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6FB5B338-781A-4D51-94D5-67EC5F840B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F1FC82A9-CAAA-44B8-A2A5-60BDA5DAB7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CBFB8579-5212-4E24-B582-980B115905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524C7174-79CE-4696-AFC8-9998092B71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BE0897AD-0493-4D2E-9189-BDB09F5CD8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EA34D9FD-39A0-4E36-975B-BDD7DDDBDE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98034F7D-EDCA-42FD-B787-20A258721C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1E0BFAB3-D573-4817-9ADE-CAE40DEFEE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22268BCF-3E55-4A29-972C-20DF0E676D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01ED0F8C-4457-4F6F-BB09-6190CE02DE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031F0BDB-AFDF-42C7-9576-B4E422D144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99814A7F-65E9-47B4-9103-F16A3B58CE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63AD272-4CB0-4738-8786-9E37F25436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36F390CC-BDB9-47DF-98B4-2CDCEBBF28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F8508574-E33E-456B-BC11-F7121841F7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E50373A2-0FE6-4997-A721-F9D9113EF3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1D7A7BA-A3C6-46E0-ABD3-823DB6BB29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54206A9D-8E53-4DFF-9434-7852FFD958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859F2F8E-A708-4B0E-9920-13BBB15ACE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949D6235-9D76-4088-AE25-216001256D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AB05D3C-4777-406F-B726-DDC52BCCE6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33CB92A3-3495-425D-8121-7C365D6D18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C663343A-710A-4413-8B1E-6912B91B41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195AC54-F5E4-4797-A827-29EA50A679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D924AFDF-6A99-4EA6-83B4-BCC5854170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5E9A042F-757F-4EB4-84DC-BCCA623481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9BF60362-3015-4E2C-8B03-02A7525032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4A5F3BBB-40A9-4884-BF58-A336518DC2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1AE22CE-64AC-4553-A69E-E90F83FA06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7E374509-8FDA-4AB6-9590-2728304270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2B8E4C12-8DCF-4BF2-BB33-0FB3E502CF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D2B2D41B-F234-4057-9B0F-2EA6086A3E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565FFB9E-4E3C-4B02-86BC-60F6FA30F6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3BBF80AF-988B-47DD-BD3C-2CAE691E55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60308C20-B057-44E7-845B-F18F2597EE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2A74801F-E414-491C-BDAE-E35B82E829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67F1A7C1-3310-4A24-9FF9-C957EA3198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04CF086-8685-45C6-9D4E-EDA553D2EC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65BED599-22D4-4921-A29D-107373B0D8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EEA4954-1D57-44A4-8729-6E706060D2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42FF4A17-D1F0-4E44-8194-C755779898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19FDF33C-E651-4680-8AF6-945EA6634A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E02B2CE1-C137-4EC2-ABF0-8761070920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22A933F1-6268-4485-B465-4C0C02CB7C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B6824B2-2970-43E7-BAF3-FACEF6645D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9ACD269C-F104-49EB-8EDF-2063097751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961A205F-89FB-4A04-A2E4-01C017F311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FC93CA42-93B7-4855-94BD-9C3BE5DF10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6021C0C-2700-46D7-936B-3A3F512DA2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0A2E1527-F52B-4947-ABC5-A2987C6385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54011BAA-C505-4B55-8DCA-ACA7BD6253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1F69471C-FF26-4096-94A1-D3BC88534F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6D2684BD-3E94-4CFE-AAC9-890BD486B7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E92B7F31-B00B-491D-B7B8-0928133F7A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9AE74393-0D78-4F9A-8B56-F60C2B5AD6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A53673B6-2890-4C34-B5AB-33168AF31C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C44FA97E-4C65-4480-AB77-C6BE1217B4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2693C53B-A344-458D-87ED-9B3F9BA779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8EE29430-CB50-4911-AD96-B26FED215B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5016803-3944-4C5C-9712-25605BF763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9080009B-9716-440E-BE21-41B98F4F8A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92D14D80-AD06-464B-B292-BB6B7E87F7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44A0CFB2-34FA-4860-8AA2-6E527A905D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825225E-17E3-4C2A-8C5E-27F2B66182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3869683E-5AC8-46E7-93FC-A785AE2917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9825764A-218C-4D7F-94BC-A5B455DEFB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DF7AAF8D-D1D9-4718-A0FE-A652D5BDB4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9105D8D3-D029-4E6C-81E5-5C2903E98D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655E9B78-DBD0-4D96-AA08-5CDF0CBB9B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D537A2A-EC97-4757-B6D6-F7AA551B29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76D73EB-D07F-433E-8192-2E1A23E9D9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9B3241BE-3997-44AF-94BF-DDD1B8EB89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7F3874F-B029-4AEF-9794-C042D4F568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6A869275-AF4F-42E4-A157-3D73C5DEC3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0220944-89F6-42CB-BEDB-CA85C4E217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D906A878-0988-4F0E-B3CE-335C10527C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20DBBBD-69DF-4402-ACC7-187368679C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2BA68FBC-0DB5-4246-A66A-49E4A555BE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166BF1DE-CE65-4B47-89D7-27118A4CE1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1130CAF-40DD-4EA4-A9E8-A607B99844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8843F176-B0D3-4748-B399-EEA4E58E08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32841426-9BDF-47B5-974C-6E1412ADB0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0C1965FE-84C1-43DE-8CFF-C8F9686093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3E506779-9813-4A89-8793-4548332DFE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D894C6A-23C4-41FA-896E-170450C908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9D956BE7-6D3E-4E11-9B8D-4DC74420B0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0349AB46-3EAA-407C-8F7A-3E7D552D39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496A6203-3674-4F74-AEAE-2A54ED27A6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5223CACD-65C2-4EEB-948B-3FBA589E55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1CC5F9C-6E00-4EC8-9D0F-E0D76121FA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54244A15-70AD-4C0C-82AD-04BAD85303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28FD10FA-33B1-426E-BAC9-D68AFBDDB4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6BDF317-3F87-4509-9D72-E87F304231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53003796-4391-4918-924C-B33DE39322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3B119BA-31CF-44CB-92E4-7AF7EC45C3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5FD3028-2E74-4865-8475-99BC79B8E4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6909532-8165-4115-9924-EA5C1FEA49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DAEE7F77-8947-4FBA-AF42-A405ACC403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99899F8-634D-4501-A429-E27C012425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50952401-CF6C-4DD7-85F5-273A6BF44E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0978893-9FDD-433E-81CE-7A2E7AC038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9EDDFB2D-5D95-41B2-989A-54CBA5C5E8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9CFF9F0-D092-4437-B0CE-BCB84E5CF7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3CA1CF8-898B-441A-BCE5-DCEEE30E1E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E3F221F2-6578-4566-A57B-A89DDD234E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977A3AA-9112-4382-A7EB-88E2DC0DDA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4FF5FCF-5B83-4C5C-8D11-91AD1F1777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C6711F9D-901F-4CC5-B144-7032F5AF8F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FB2260B-1247-4BD2-8CB9-A6B4CD20FD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5E5323E-4B67-4D7D-AE54-574D5F961A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DCC984F2-FECF-450D-BA88-772AEB04D1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BBA6E527-C059-41A9-AB92-E772063F7B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F998C8A2-88F1-4734-B7FF-AA538A0BA7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6A27A6EF-C455-42D5-B1AA-E580439205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AF02A30F-C640-4F5C-966F-D119805234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E3D380DF-B556-4844-8E99-E7D88F727F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16AC4A5E-7BF3-47A9-B1BB-B2AC996E66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399EA2EA-FB33-401C-AD23-59E2FABB26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EF263C29-F96E-4576-A3B2-A4C948822D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9441D34C-2736-45D5-8252-32E5CF808F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5CD02A1F-97DC-4315-AD32-5E7D0E72FD4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F944D2AE-93BE-4A15-819A-B7171BD551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D8D23AF0-7C98-4495-A10C-8218233070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EB062E4D-052B-4F37-9251-5A32233DC8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5EBE907-CB77-4716-B68A-A82CE74948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6AF0AC4-6D5D-4EA0-B625-58D6A91193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4A89E237-E4DE-4A03-B1C1-8D79DF5E2E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1C462832-D190-4313-A54F-2FCE7F9CD8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9A695B1-3F1A-4EFB-8141-7E08097F77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BBA8D5E5-4493-42FD-A37A-0CC2CB34DB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893CE04-DA57-4728-91F0-6A5A717E9A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363C4FAF-AF35-40C5-AC6B-9D712D44EA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69347725-4737-4174-BD9E-61E340159D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E14A87D0-9C93-4927-ABE6-D32CA41351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3AC44908-96C8-45E0-B888-C78FED6103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976611B-6ECE-4F6D-9B42-CF2A368426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B04C9176-D605-44F2-9038-ABB923A5AF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29524B5-24DE-4D02-B7F1-B7FBE21615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480BA180-4675-4ADA-9C0D-0722F4C895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9CDDEF25-3801-40F2-865B-AC935DCCC0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1AE607E-C3BA-4AB9-BED4-0C977EBA53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E13F5FD8-B4DB-4041-A16E-B52B2DB0A3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1104900</xdr:colOff>
      <xdr:row>2</xdr:row>
      <xdr:rowOff>714375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462DF34-150D-41FF-9231-AB8C601AD77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933447" cy="87629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3492A61D-1395-423E-8E69-527DD6936D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3FCA0C50-54E3-4A7A-95D8-DC05413171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F8F46953-99A4-4FDD-8DC3-4EC8CA02FC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A475B02-955C-4AB2-97F7-E371A51513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0CDAFD0B-4B2D-464A-8AE9-AE59C41CA6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A95D4ED-5D39-48A0-8F58-09B0C46F82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2F75C126-C2FF-4CCE-A377-E5AD697905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8DDF4D71-41D4-4D6E-A585-04525A1B75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8FD8C6DF-61C4-4289-BFE3-90E669AFAE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F2FFB56-011E-44F7-AFEE-EFE69930CC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E3643E7C-E371-4318-955C-7285525D0A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4AD3F5C1-37E5-4B68-8CA1-6997DA19B6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BE059CC7-1EFB-4AC8-AECF-E2EB424644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4262540C-1D94-4B43-9460-C0C936EE4A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41BFA9E-C7BC-4815-A07D-4236A26E1E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9E21A6C0-8F36-4BCC-AF2E-CA473A9E28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B923067A-2719-4640-B858-1AA1B348F4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B03A80FB-A602-4978-A43E-1CF6789C24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FA2331EC-C72C-401C-A179-FDD2CEEF07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C161E7DB-9996-4B81-9009-775AD58B29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602DD782-BF74-4F37-AD8F-178854A7D5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B7537826-7983-48B4-AAFA-2FDCC34569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0F58945-5E4B-4E64-9B84-1D079A0D37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3460B3AC-9B1E-4944-8829-C7CE66E03E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FE28109A-DC5A-4376-81D2-93F7926B90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BDD2E74-2957-4D91-91F9-F1FFC01738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F60EE505-F923-4249-ADCC-C5A957EE63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38F5FEEB-6CE5-4718-B491-0153E13830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2DED336-82FD-409E-8201-A76052BEF9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E5C608D9-249C-434A-B938-9B071F9451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D01D8218-13CD-4B69-9ECF-CC304ABF96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9005F49-B88A-44B1-97CC-1E35E14640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6A96E036-EEE9-4062-B022-14F6409930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CDE4400-63DD-4880-8160-E167A58F5A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94AF5013-ED85-4E0A-8CAC-1797D62992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1B1661F0-A478-4CFA-B6D6-6BCEDD32B5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2705BA34-AD7C-486C-85DB-EBF5BBD324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0EAB96B-2DA4-4A48-91CD-D2B17D5F9B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68BE5D69-ABE5-40CD-B939-212FDA7993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CF8E2946-784F-4288-8EF9-A6CC66628C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ED6CDFCE-A701-4F6D-881A-04B6B057FF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558CF5A4-8B28-4472-970B-C6F9F783AF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D1DD455D-BF92-4FE3-AE21-7E2F0C41CE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241F984B-81CD-4A65-A205-474279E177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A8CD2C1D-DB6C-4A20-B1D4-8560BC72EC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44C07E2D-EB9A-44AA-83A3-DEB03CDAB9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C3971E5-208F-4A97-B981-6CDC430180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46809842-F199-4964-8470-E7F6EABBF6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8B596FBD-5237-431B-82AA-3FD9E3FCCE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6A62D61F-8C34-4371-B80B-D03ED32881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598BE30A-53DC-422A-B52F-24E8CF5B1E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EBC3ACFF-ACD9-4DF0-8B9E-1B070ED949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2A1A76DC-F495-4253-AAA6-9038FD562A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D300E319-5F10-4E46-BC10-F1B79F0F52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25FDE40C-2B42-4723-9FB5-B440E4DB0B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4C3A8B1-5CDF-4FF3-A4BC-3F01C5F275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C5C80097-D9A8-4B22-922A-2ED3E6730F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1F952A2B-AC8D-47AE-B945-B1218F0DEE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F49E5BA-8E58-4076-AD91-E9AA9D4E78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079D7970-7CA5-4A1B-A662-1BEA111FA7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AE183668-4CE2-4E58-B5D9-E73A543F90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9395218B-13BD-443C-938E-A19E9066DB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11E49181-5D61-4E8D-8C93-98E09BC83A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749FE7A9-0D92-4325-A0B5-BA64E2A7DF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A7C663D3-5B65-44BC-A354-F7F96076F9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2CBA5FC3-BECD-4CC3-ABF2-818F1AAAF1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FF391FB6-9A49-43FC-A249-566727D2CF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BB0DF5EC-D1E5-46F0-8CDF-81A422EA4E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88CBF933-CC7D-4890-93D8-F1A01992DB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1268D0C-4FE3-45C4-9A32-767C49BDD1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EDDE200-AF2F-4CBB-8934-B9480741D2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3201B68F-27F2-4E99-BCF5-6B6D0903FF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84E4FE6D-C562-408D-A862-8786958288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F9410DF-7AD6-4890-BA81-9697E22DEC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B3618177-40F0-41DE-AB4C-BA6B9A100B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8E3E878B-536E-4E4E-81E9-07521AF333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B93118CE-A798-4167-BC59-71C90463E4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F1389874-85F5-4F78-A25B-2E71D3874E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2F07FC24-071A-4ED8-8AAB-FF0F5198E1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B9F5F8E5-A2AF-4FB0-B141-E478FE48DB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D91E312A-B411-4F53-B7E2-88EE081A43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ADDBBE33-DA37-4965-9986-D66407FCBB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31C655AB-DA36-4D5D-8192-9C45F29668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CBC1B63-0382-4923-93FC-91851A7A7F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ED910CAE-1633-4EA2-A970-68C833796E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E43B98A-FEFD-45DC-803F-6ACA7C4477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39A50D1C-4D2A-4D69-9319-D549B686C6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77B22098-88BC-43BE-9472-4EC3F75BC5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F30BDFA8-EA7B-462C-89AF-76FB97B3F2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340CCE8-F148-41F1-B327-E90F35BE55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ECC80DCA-644E-43D4-A1A3-4C11712812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3550CB32-071B-4A0F-B0F8-D71446131C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E9845602-6975-4403-B4A1-85E20FDE50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19E2A519-0741-49E9-ADF5-86F35F7648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761A9C4C-6352-46E4-AC40-A7D13A0ADD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2B90B0C-F19C-42AF-A701-EC32085CF6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974A2BFF-E82C-4F03-AD50-3C204400B9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F33F8A6-2A05-4D9E-ADC9-65CB19FD68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1A6F2DCB-2BE2-4C41-8DAD-DD95E2AAE9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BA5B8EB7-AE6D-4571-AC27-361ABA974A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03F46C66-7F5B-4F4C-B14A-53755A0A93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E4692303-A2E6-4CEF-9143-8AC3A8B380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FED0D37F-BE49-49F2-91D5-8B0410148F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3327EB29-6589-4428-99D4-514726FE4E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E1779C0F-0AAE-4BDD-AAF9-4822A60CC1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96CC63E3-3D96-4E63-A4EE-3934575B60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9949DFC1-D785-4342-BA06-1119BD0E53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082289C5-4853-4CE5-AADD-303E97F03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90CE4E40-CF8E-4BF1-8F73-3D9C200183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BDD2B56F-E4C5-4CB3-B0B1-000F597057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4F2809E-6A57-4171-A622-28053593EF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63714DD-A6E2-4250-B96E-A9CB442592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859C0CB3-E041-4495-9FA7-E4DAB37A2E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5E3FEDC-3B1E-46D7-B586-35236D0FF7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6B553E4-CBE3-433A-8A90-BFB4EBA0E0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6D6374B-6EFC-455A-80CE-DE4BCB47AF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0E12A441-D0C1-4DF5-B4DD-CDE967DB39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3D6C17C5-BA77-4551-8014-49D496BE6A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AEF1BCA6-EA6C-4591-AFC9-38FC620053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4D41CCD-BC82-4973-A20B-430F173C4E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23C4D066-B866-4C99-A1AF-235E393654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34AEE92-9860-4467-9AF2-DE37C978D3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F98E393-22CF-4129-9480-64DB736928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DAE7F6EA-CBEB-4FD0-A753-B842C248EE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738DA69B-09EC-4A61-9C0B-3B4CA55F6F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92599A88-9D4D-43AF-B058-529B455152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365E8AAF-D936-44F2-A0C6-7A41B7CFAD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EDC2E0C-78EF-45D6-9A9F-F422EDFB50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DCFEB736-62F4-479C-A22E-4167208166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155D48B-9760-463E-9D64-B63106EFC4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DF5372D5-E7EE-45A6-9ECD-2B46010F55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DA5F968-8094-4A42-937E-22589319EA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412F346F-8770-4047-B6E1-141EDC91F0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A590F328-973D-4144-9EFB-F8D3B0DFBD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9CD9527A-8F18-48AA-B6F5-07428F485D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1FA12B26-9FA3-4215-BC44-64D836ED18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44E39D7-B88B-4459-91ED-0EE814C984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3AF26901-A124-4337-8A8F-FB0F04DCC9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292AAC4-2D38-46F1-8146-A630718318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0B799487-839D-4B0A-AF79-E921308334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569243B-7F49-4CC0-B7BA-ABE59D8F03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19368CB6-19AA-4C6F-AE09-5CD5B8C2AF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FEFC2185-C186-4EBB-A762-B8D4A69E68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D9514C91-7825-4E1F-B8B6-CF353F2C79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F0F4FDC7-F870-4D12-A6FF-C590FC7695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B34D41D0-9AC2-47AA-9C94-D728D5BB0C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03CFB7B8-CD59-43EE-92A0-1E4BF3BC02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CA30534F-0B50-4355-99BF-D7481C6F1F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3042BE4D-F16C-4E06-9EAE-BA1BACA8B6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2F464079-6DEC-4FBB-A87E-8DC20EAFB5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A1608E53-118C-4AD4-86B7-67CF9C7AEF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CCC2CDB-90AC-4699-87B6-1B40621507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1143000</xdr:colOff>
      <xdr:row>2</xdr:row>
      <xdr:rowOff>762000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CCB23623-FAE1-42DE-BF5E-7EA70AC491E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971547" cy="92391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6E16E800-B06A-4DCC-8DB3-D95011188D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D2FE6657-9C83-4989-AFDF-0A1E870163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31260B8A-5C8C-4E22-8E1B-1F495765E8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614DCD22-E840-4120-8005-F58251A28F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B0082AC-815F-4DF0-81E6-4872F933C5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B0226A03-C794-4F52-9576-592A1A46C8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F68AD212-280E-4867-A2FD-D4A9B3D495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0F9365BF-4F16-4F4D-A283-9CB4638BE7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CA894C4C-7CEE-4C05-B50B-0B6E212D7F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6EFF3DD8-14BC-454A-9ABB-51697D714F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E39DA53-4DBE-40F7-98A6-CCE2DC996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B145F2B8-7098-4696-9A49-201D7A3EAF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1F842ACB-1029-4798-A7F9-C7950C575C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1DA1264-9DDC-46BB-8FD1-027EC5EA91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2B17A984-EF8F-40E4-869F-BE665A4F3A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919367CC-742C-4330-BDED-B16C73A03E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67FC3B4F-C6CF-4DC8-9381-2A4AEAA5AF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13782216-9852-44CF-9764-0C0E1E8707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BEEA01C-14CD-4313-B0C8-A4B9BF1A5D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2F0CFE92-773D-4BDE-98B0-198DD32132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6E78E81E-8A2C-4A61-97BB-7C0AF15BAD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24EB37D8-58DA-4F1E-9A87-772555D1F0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26DE80E5-CBAD-4117-8B80-5EC330DC91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500EF435-E661-46C5-A64D-369013C162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1A4A3013-FFE6-4DF5-BAE3-001415B944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17C446AC-4858-4F9B-B26D-57B46C61A3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26D26D2B-6D1E-4FD0-87FB-B7B7D08911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AFA3313C-D5F3-43FD-94C1-F7AB635651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89800930-9483-48B1-8A24-1C0F72D873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869313A-AB99-4119-AE53-CC34583ABC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7CB5A590-AD79-4BB8-947D-6D9B763D43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36693081-BC1B-4271-95A2-FC4CC85C8B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96F06B1-EF50-4844-839A-49498CD09C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6417CADF-996A-4AB2-994A-38E3FA872A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537970F5-A808-4C78-A1CE-DAB54BDB9B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00150940-C65D-4559-BBE4-4D75FEB9B5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4D4B7A34-36C3-494A-BA74-FD240FA1BE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B2FDC74E-8149-4235-B72B-D2DBC773EC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E42A2FFE-68C8-42F2-A582-3909EB82B1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F74E25B5-338D-4735-8D4A-42E293A482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88F21306-EA44-4002-8D92-BA7F099227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27D30D1C-6FE7-4B2E-B2E2-305AFA8889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01B1F118-2B5E-4EC8-8D9B-32D8AE9698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3F8F3B1A-63A8-46AB-9674-7542E0323F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661D888-B203-48FB-B945-DAB3A46637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6E161923-8451-49D2-A82A-6B5E256FA9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EA17BCC-F364-46DF-AD8F-C70777B2D1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0E9F6266-69FF-413F-AC49-7F9A3F9BCF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9E48AA17-B7BD-4EC5-B47A-0210F5C246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4FF1992-9179-4612-83C7-68CA1E010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18D0CDA0-5CD4-401D-BF28-1099B9DCFB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2CF2DE42-D41C-423D-B745-8CBA7F213E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520D1787-286A-4F34-8312-F78F173FE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2D25971-7243-4184-8AF2-E2B2569215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759F0691-292B-451A-A20F-D024242418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E078A4BE-2B5E-4430-83F4-DDA356A47A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10380E2F-E5D5-4DBE-9B13-FB275EF484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F1D00451-CCA2-41B3-B574-01FAD98A3A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153788D1-FA02-45FC-A358-06F200C6A3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413E7EE4-8DE7-46EC-B75C-A84B61B266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095453D4-4F79-4D9C-9729-F27BE233E6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1D92AA8-D0ED-4C77-AF58-86DEC23001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6FAD1A42-E91C-4590-B465-B810E8C98A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163B420D-C03D-4EDA-9230-0AC599D341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6FA360D-D2A1-4B75-9CCD-2287630035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06413F74-FCA5-45D1-91E9-2F63F07E9A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01C624E-A391-4935-B3BD-F659D901C2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6B186371-E406-46F8-ACB2-CF1BA5E012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BCD85899-BFD0-4FA0-99BE-AEB265AC5F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75338532-443A-40E3-94D6-6E885FDB65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834801A-991C-4420-9AA9-7A1D377A86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09256A36-9AD8-4C00-A6A0-55566D4F89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384A5735-B36F-4190-8DB2-CAAACB936BC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A24BD022-630C-4252-8789-B49F81F5F1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8C24E754-B190-415B-9FD9-B10F51FCF5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3FE8F154-C892-4B90-A7BD-FEB1E42157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698FAE53-3846-45E6-9340-8BB0974E42A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C908C24F-FDAB-43A9-B060-532D4EAA00D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B322FCC8-BCBD-4308-9151-A129DF5341D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7332897C-7287-4997-95DB-EA9362B9686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339BAF80-BAAA-4FCD-AB6D-D1BB5D1C555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A08721B1-FD00-46B8-9234-BEFC1F29937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D46D678C-3F1B-4271-90BD-AFB3F5CD96C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1393055F-810D-48D1-939D-C7BB9914024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E95B55D0-CA3A-4897-9A5C-D11AEEF7B12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D161D484-F5D2-404B-858B-EFD67DDD508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A4C4C348-E727-4577-83AC-5A8A1E6F5D9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25926B4B-91E1-428C-AC97-9ABAE6BD441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9B80B933-BDD0-422B-BA56-F785D7F0577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2EA216B8-CD5A-4B3F-985B-AF9596B4ED5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CD76B8A4-EA62-4EE3-8BDE-4F5CDF0413A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C70DA700-72B0-401D-912C-73D7B55EE47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B2BCA82F-6354-4D3A-B504-2E25B1E7FD7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AA1F2983-75B3-4534-BC50-12793858317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E2B6A1A4-2E37-4A64-8539-1ACD2B4366E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C22CF5F6-CE0E-417D-9144-A5E2D433EB1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1AA7DE32-2F83-4AD0-8A5C-C8EAC129A75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3CAAD418-3488-40D2-B156-B42DDB3217B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7E372BE1-FC5B-478D-9B99-2C0121F0ECC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D7D7AB0B-955B-479B-B283-92839E234BF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986E417E-0909-4881-9615-E62291F7F00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A16E6B1C-D6C6-4D92-A451-BF193AD9B50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3B9E511A-28EF-4549-A266-5A2C814C35B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4C83A464-0AE0-4F9F-BD9A-F0DD6867491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605D86A6-00CB-42F2-B2C5-63CC3E0F76C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4E95B7D3-6CD6-4AEC-ADDA-9000CBD9C47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204E6653-4F4D-41CF-9198-14AB8326CC1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91A0A28A-021A-4845-B34E-B4D6632AB98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541CD0C4-14E7-46A8-88D5-E36D0768BB0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CBD48AA3-3C4A-497A-9829-6EA1BED68A7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2709C04C-6CC4-489F-9B9A-DD09491F053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7245A6CA-536E-4DD3-A788-ECBA3638986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4199AAF8-C63D-4BA2-9F1F-96F57404DEF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BCB4F0F2-69B0-4AF0-9539-78F11F49BF9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B16EDF02-8EB8-4AE6-B5E1-0E83E79D4D6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8C3B75FA-BC21-48AA-AF4B-4B0EDA8D5D5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407BAE11-2184-404D-A9F5-DB67A1EEB1C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783FCEB5-6240-41D1-BBB3-CDCEA16DFCD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387551EE-D36F-4A27-9E89-8A80DD731A2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B08519C0-9727-46B2-9821-28DAB1EA80E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8EE6081B-C102-4DF3-907F-122446A73E2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40B2D93D-8D7D-43F9-8D8F-258CDAEED25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3F5E487A-9B57-4203-BAFD-79622D068AF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6CE2B98C-E453-423F-A2BD-EF82E969FC9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4D1EA3D0-1E69-4188-B1A9-20CD9B748C6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BDA475FF-842F-498F-B1D6-CB31D9B524D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4471B65B-8FB5-41E6-A77E-3B34799C33F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893B8CCC-3629-4818-B359-A9C786929BB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C43945F-F77D-4210-AE00-C0F6ECF86B3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9166950E-6766-4ACA-A05B-A9FF60F1D89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E885E2B1-AD3D-4DC8-ABDC-77EE4E9C724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B3A3E363-5FFF-4FFF-89E3-6B81A4AEE18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073E6603-13D2-4A33-9315-F0D99FDBCA7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D24BF8C2-5DE9-452C-B49E-44126D6B80F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6C308EE2-3EDF-4E85-B1BC-05BC7543064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BE787384-8DA2-4C34-B929-8659CA39C03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DB13895E-41CE-4439-BEF4-05C12AE6904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27D9A7F5-52E6-475E-9C33-D6EE39A3677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F04FF989-B675-4BAB-9309-2CEE7CD5209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EB93230E-0F8A-4553-B87C-710467701CD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64CD437A-A321-45BB-A424-29AF8A28E74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CDD7BF64-B9CB-433C-B796-42C575CBB81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B69B7462-55D7-43C1-B789-4BFEDF13FEF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6CC51AC0-A321-4838-B990-76F5AA2BA46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CE95EC91-913E-4D52-B517-926CDC04A3B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2C41AD07-4AA4-4164-9F81-9905440F060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B9D128BD-EB27-4788-8A94-C0F2C8BEEA0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65FC4B7B-200C-449D-A752-6ECFA324333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33CFE54D-4A6D-4FDB-B4E1-AE0836CB09F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D80D7580-AC57-4929-8954-157D61D8AAE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FA45E250-3BDD-4AAD-B221-DF247954A6F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78170C4C-96AF-4A72-A8F0-374763E025A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171453</xdr:colOff>
      <xdr:row>28</xdr:row>
      <xdr:rowOff>66681</xdr:rowOff>
    </xdr:from>
    <xdr:ext cx="971547" cy="917569"/>
    <xdr:pic>
      <xdr:nvPicPr>
        <xdr:cNvPr id="231" name="Imagen 230">
          <a:extLst>
            <a:ext uri="{FF2B5EF4-FFF2-40B4-BE49-F238E27FC236}">
              <a16:creationId xmlns:a16="http://schemas.microsoft.com/office/drawing/2014/main" id="{54DF5793-A78E-4D7A-A398-444FC03187F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6078" y="288931"/>
          <a:ext cx="971547" cy="917569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44DFF2D0-C4C8-4FC9-8888-2617E62E188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6097B66B-55DB-4DC5-9DF9-3E8E843F0DD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847FE15F-A9B6-4564-B0EC-50397979838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E1585276-2248-4103-BE47-C4594B60B83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C5CA8ECB-A7CC-49EE-94EC-D071487FDBE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1116CE1E-1231-4D78-8162-465856F8630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C31A29C5-BCAD-4791-AB31-300F3FEDDD2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7692C853-4168-4E56-8103-4809AA8114F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6028F23B-6835-44BB-B0A0-0A2AB5EAD18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43BFEE78-BA86-437F-AF26-666A90D8B87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E370FFEE-25EC-4303-B4C9-6E905B1F7EC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318A43B3-BD9A-4A00-8DD6-0DEF26860A7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EFAF6070-5352-4CD9-B61A-B678D36F929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0E922506-421B-4CE7-BD32-1801C10A595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C81B98A6-671C-48CE-ADCE-4F87622E73D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5C3D49A9-0075-42F1-AD79-BB0BB736720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1423DBAC-1044-46E1-983B-D6C2A0AFB4B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32C03477-6E59-4816-A472-6A1F0EC3A93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76F5897A-76BC-45BC-90B3-530B822ACE1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BA51922C-1342-4D0B-9610-32EB9FFE2AC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A692F41B-62E9-4C1A-83F6-4A7C44ED986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535F9FB9-9F4B-4FA8-8F0F-2571466E14E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5163195E-CECB-4556-A9E2-F0E26B48C9E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0CD14318-2D14-4D39-ABEC-634FBFD50FC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34B9FFE0-1DD5-4C7F-A6AC-73841FD4DD5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138F8786-C718-4D52-8F90-CAF880C12F5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5209E4A8-55DD-4886-81F1-7C7F8985023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3D30860E-37EE-4505-BA26-588E7947E28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849AA284-DCB3-4F8F-B55D-939715CAD2F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D3744AC3-4049-499D-A04E-9156CFA4F58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FC3F722E-780F-4C07-B459-648094EC972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146B7171-3FFA-455E-9717-518D7890102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9EBE1204-B6C9-4002-86BD-A2023550620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C623C4DD-D8D9-4868-B92F-1ACB2D5AB32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60184C36-EF33-4219-8FFC-786A56281D5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90842B17-7FD0-4787-AF6D-B6C490A725D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4C1A99B2-76DC-4F66-BA00-FB328CE78A0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9E9305A3-760E-4062-90DB-38BB603BF62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F1FECF92-6452-4FB0-AB61-C6F362742C7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6BA253CE-1A6F-4D7B-B4C7-BD269AD8FA7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B1707BDB-2EF1-4E95-8CB2-D60C5C43C53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6638F82C-521C-4B56-AE27-DC60A734D29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B783A667-944F-4E29-B4B1-37296112CF9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E5D9E229-2D37-41E5-B07D-EC637F36B44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B0894C8F-FA02-4B7A-9962-49D238D7236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94E74F98-7867-4276-A151-D2BBABC84D5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026106B5-9107-48C8-917D-8B8DB3F62BA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CBC808D7-63F2-43E2-96B7-B8E8571E84B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4EDFE9C5-42CB-44E0-9DE5-488FC220E8A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DFC3431D-8642-489E-996C-A19B689EC35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E7AABA14-4A95-42C0-84F5-7933D802D98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FB6EB36D-2E2F-4DCB-99F7-0B932370D27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0D7E0988-DEF9-43D0-AB78-074301A38E7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1EA0CB05-E769-4ED3-9B05-18CE4DFFCE9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92A6EDDE-3CD8-4CD0-BE49-31FE8FAB3CF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02735C91-15A1-4E4E-BC0E-101958C1E73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CC28E91F-1837-47FC-AFB1-EEB2B216C03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787B3BA0-14DA-4B69-967F-821CA714307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B844115E-0541-4797-9055-E8F76D57F6B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BAE3FC67-E2D5-4716-9DBA-244ACE97BA9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4A360AE4-85AF-4B55-8672-0E44A502120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D2F57FB2-7BD8-4E16-AEB6-A10D12F94DD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7ED26A09-5F44-4852-96D8-CC4FCB04BDF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366C7F00-973A-4151-AA18-3B70ABD7970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2D8B4552-7172-4DF8-B9CA-9695CE623B0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D6221BA7-B8C3-4CA1-AB11-7D81EE69736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CD6A84A2-B1D3-46F9-9C13-96509B0792F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37947073-F3DD-4D08-B0CF-A6B7D36D264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4C044AC2-9AC2-41DC-8967-AB84DB6E28D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D84F3283-1D5A-4977-A791-2B64BE21431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4FCEEC9A-EE2C-43A2-B330-3874F5A05E2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C24D9DFE-D34C-4BC2-A8FC-9F54A58DD2A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B20E63B0-176D-4F79-955D-E696EC36F07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3A6A8E6E-8076-49CF-B37C-08D618B41FD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3064F0C9-7231-42E7-8E97-5E4D33DAAEE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70304507-6797-4D07-8694-5F9858E8616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2B2E3F0-8B71-46D9-A0C1-30A1C5812FD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8AD1C9A-1D90-44E3-9EB1-B440D6D24A4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873E1D28-4D0F-462A-933B-9AE433EB879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BE3EAFC-348B-4EE0-851A-023B4F1E56B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59EBFEF6-7B26-42FB-96FF-A24A9D53D2E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26275385-AF3A-46DB-8E30-C6E6ACA6B55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A9CEE194-BB5F-4CC5-A99D-115A6AB537A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6E58030-1EA0-4D48-89CB-88C58150F21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F19D22C8-4231-4C99-98A1-E65E0E9937E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9C27A653-E666-4525-B55D-C2E4D6C8660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C19184B1-66A7-449E-84EB-6699B3B5FFC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6BF01437-9A12-4687-88DA-35F80067721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CEC4619C-76B0-49B1-BE21-2CCD2AE95C0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609C7314-E4C7-40E6-9FC9-C2B7767BAF4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98AE0230-F6AD-4220-96FB-BA563336E41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BF82FD2D-D9DA-4AF5-A73F-DCF06663587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BDC3A0C-AF28-4483-9EBF-712B642B7F6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0D08472-ED89-4390-B191-5411AC09A65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6E873772-4ED6-427E-9B01-6E406D3BE4A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473ACB9B-20E9-4824-9B12-EFDF7DECEF7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B6C7DBB7-9F6E-4E31-920F-17A87A238AE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84A31B6-FDAB-4608-89A0-BAB533ACB2E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6A26395F-A85D-4431-A6A3-93ACE4F745D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11BC24E-12FE-4D06-B72E-C3201B58D9E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2169660-E918-4EFC-896F-9E83B7BC7B7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16015EB9-8760-495F-9A2F-BEF6030BE5F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A27FEC6-3346-4D2E-BBD2-D3E080FCB7B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2B6D68ED-CDFF-4F50-8A5C-94D96D27746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27E960D5-2547-4FE3-A71B-D9F32BF999B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E1B3CD63-F91A-4F99-8B00-C6E66B139EA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C953A12D-5BD0-4473-9429-263157BDB61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FB213A1-7F33-4C6C-87C5-7B9287A65B6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621AC50E-5091-4E4E-B4E3-E8DB3A59D3C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F7E09BC-0DB3-4FA9-8CED-61514A1BC6E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C0FFAA94-0671-4EAE-AEFB-8E42903EF40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B5CCE0CC-75EA-42D8-AC1E-C9C68E36999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EF8982C5-C694-45A6-9E93-DA1D3318222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9BA7B6C-7B4E-4C82-9D14-FD8E3AAE554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8495F62B-9C54-468A-9D57-1C6088BB0DF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C23D9E09-8813-41F2-BAE2-524E1106663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23879EA8-568F-4621-BC2B-0BFFF86ECF2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54D2267-FD3F-4C07-8074-812E7F2E97C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FB21917-E97B-4387-B40A-069397A0B6C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A3CA9EA-9F30-4BE7-A763-9940FDEAFB5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14D5026C-08C0-43D1-9E45-B872F8A80F3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F90996A0-0A2B-428F-B0D6-E1B4586ADEE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1BCAAF36-3D7C-459E-B146-A8511554224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0284C33B-086D-477C-9485-3816FB9D458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638B463-CEFD-4AC6-9DDC-4539E13255C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8D6E266-E0FF-4C30-A24C-688BBCE62CF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E4AEC40-224B-4921-87D7-43C119143EF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63D0F28-273D-4646-8133-24630248C36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344F60F-E1D9-4BD8-886D-C4EFCD205F6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9338761-FF9F-46A9-AABA-4C1BC78F8ED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6B9861E2-F9F6-402B-A226-1EACB3F904C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C2FF80DB-39C8-451C-95B9-98C6FDFD6F3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8BB30EF4-C6FB-4479-AF4D-B2844F4B127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10AF10FE-19F4-4706-B2E4-E768B2687CC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A7F56B3-60A4-4977-9CBB-15E5EDD10DD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3BA16EC2-4118-4D87-AAB0-9CF0C33EE55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B9FF6EC5-2AD6-44CA-98C4-8A154A9CBAB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9F5729FA-7918-4E73-892E-230A77A2BA4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F804F53C-BC5F-48D7-A6BD-2A6EEFD370F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81273E6-37A9-482D-9D86-FE0A2FF68F0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4ACA838-D7B0-40DE-8D33-2C3BA550E2E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1A46B13-1A57-4509-A7E2-F1E08A13BB9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BB7D3CD9-39E7-453E-BFC2-DC24B649606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7BDDE3DE-1733-4F24-8A38-DA1C67C5BA4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C70C02EF-A27B-40A7-84A0-CBBE8897E00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A5ED6521-069E-4EB6-81BF-BA437CD614F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ACC32200-E218-43CD-8DAC-C107E891D5A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C37A3A32-8B15-4E9F-AB31-1E501C919FE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8591A2E8-DE7B-42FF-89AA-F1A983EC2DE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DD116563-34F1-4BF4-854A-F97F3C739A5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07A19057-0E5D-4836-9239-9D7C6E41114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46704F6A-ABE0-48DE-A794-4BC922BA3A7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1343025</xdr:colOff>
      <xdr:row>6</xdr:row>
      <xdr:rowOff>38100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85714ED7-CA14-4C0F-9BB5-30D302FA76E1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971547" cy="92391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7914BF7D-1402-4714-9F0E-15F67AE9FE5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66B23535-3487-46EB-BBDA-EB4053EA0B2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E1DE546A-E14D-4009-895C-4199BE97375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E6847B6-4B43-40DB-9043-3E5B0FDC501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B3BBA776-9B4A-43AF-8547-BC3E7BFB487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81A00C60-B985-43F7-8601-02602194CBC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29D385BA-F647-468B-8E76-0370F167DDB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C65DED0A-0BA3-46BC-8344-427C9955B0E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0B49E924-BBAB-433A-934E-D3A0673AE4C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AF29135D-72B9-4C6C-8CA1-CCC87CFCA68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0ED88C54-AD55-43AC-A3D1-91C5135591D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17CC1E87-2610-496E-B65C-7BEBC8B6350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184B7B8B-7661-4143-94D3-970257BAF76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8E4789A6-6ACF-40C8-9C02-DA32D0829C1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435B3CD9-07D5-4C68-BDB9-620E5C35C2A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298C68C5-51B3-4989-95B9-0AECD0D98AA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B595C69-19FC-43EC-B258-71EDC65B2FF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AF3B244-7222-41E2-9233-BDD9C737E00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059C2111-AE14-4991-8501-4C46017DD0E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65F4E51C-C735-4973-BBDA-7EE190CE1FF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20211F6A-1074-4FDB-97F0-0B68BEA3A67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2F8A14A4-4D19-4D32-B261-C2AB2E8E69A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5F3D65A0-131B-4D88-AD68-2DC70EE1086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72CC670-80D1-4D54-8B6A-E78361B2B5F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C9D10562-9B43-4093-AF82-DC6578454A0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F8EF1B0-DCAA-4013-8BE8-C497A25A1A1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13D45D2-52D0-43DD-A87C-295317D49C8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7B239C59-D7B1-49B0-BDAB-FC19C73F553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AAF9173D-A0C9-43F5-94D7-E33BFA00ED9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33164017-A7BB-4C25-8554-3927E619928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251CF86F-09F5-437B-A0DE-A0015DA8A7C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A6F77A06-AE8E-40FF-A4D9-BCBEA66E801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4F6FC590-9A73-4893-83B7-D5F8738919F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FE8E314D-D483-4432-80C7-AB41EECF2AF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55312C38-439A-4897-82AD-D4E164491F4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E7241419-41BD-4EB5-904B-9BB38415BC8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B76F2E36-9B2A-4430-86DE-AAAB1FC355B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D6A8C0F6-7D6D-4989-B775-8D5F3305101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B362BE1-8EE6-4312-87DD-9299D83BE68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9A19FFE9-ADF9-41ED-A11E-73F5DAA515F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CA4C3EBE-AA3E-45F8-BE97-2FD9ADC3428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9CA8FF3E-F39F-4F68-878D-5AB3F28871E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3BCD1553-C6C2-449D-8811-472BA81538F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CC7C4912-262A-4786-8FEE-CFB231ECFFF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4A9B63F4-2000-4314-A4B5-025C8AEB272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CDFD8AC3-B431-4B50-B9ED-2126E961289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03E29C2A-6CA8-4879-8172-940B1CC1C4B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C935B52E-0190-4B04-89E9-103169B1B34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3D28182-9A39-4656-8B20-02CF6D2C6BE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BBEDD0FE-B110-4598-9354-38BB2B1B10E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2E07C034-9768-400F-876C-5D04897CB63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7A65D3F0-E9A1-4CD6-8ECE-7C37344EBD0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9D81BA21-018C-4786-B1F2-8512027DA12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6CB3BE5E-80C3-40FE-984F-69923E02A4D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192608FC-955F-41C8-9C8C-C99FA55290D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4376527-023E-4C2A-9CD0-D914AE1165B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8D786B4B-DCC5-4931-AC16-D418B23E4EF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B8CC9EF6-3F4A-4315-A61A-062B997980B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9BC7551-3E24-48CC-826B-C352DFCA048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B19F3BB5-10AF-4DEC-A819-FEFC32104C7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4DF83D14-09F1-4EA8-B11D-2965226B7C7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CDB901E-2ED6-468F-85D5-9A052674590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B392A148-CEF8-475D-B29A-9D8CC97D765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B8A445C-89B9-4462-844F-A5C6875F2B1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5C0ECD0-04BF-4132-86FA-92A15330F8C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B163CDEC-6F26-4C84-B83B-C91F7564F2D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FD32B61-6001-48F2-934D-60D46C46555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AA568A12-78CD-45F0-BBD3-AB62CBA4CAD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DE48A19B-4686-4108-B63F-4A76D197693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8D322AD6-D0A3-4CC8-8BD0-A5F86F34157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AF55679D-0317-4F1A-B551-B47499402ED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A9D0FE59-10D5-4802-B155-88AC451D755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9D544A1-B254-4A78-979F-C8ECEF04773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E527DF97-4277-470B-9B1A-81C911541E7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70A05644-EF33-4F5D-819D-FD6F3C57DBD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A4FED092-109F-48A1-B2CC-7A87A689C06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C11BE15F-5AC8-4941-8B06-401FFE64DB3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2E73A3A3-C1F2-420C-B702-3D003B56FFA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5D41ED34-15FB-44AA-885F-368D98AB3EC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4D63E400-C4FB-4C98-8E64-70FEB5C8D11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7EDA486A-F40A-4E9D-81BB-FAC0AFB92D0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B3319F67-7555-4E2E-AB69-8604B7497A0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A76E4BDF-B573-4541-BDDA-5DF8AF1F39D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2A9F5824-A522-40EA-9CB8-67F5F1AD0C9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4C2C2E30-25DC-4D0D-8558-BA0B72C5F38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7AC8311D-D513-4147-B9C3-BAFABD3EC5F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4964640F-E90C-4CBC-A607-36C1E405BE7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0982CAB6-00F6-43A8-A6AB-1A533B273AD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DC1899BE-C9C9-4464-9F08-1077EB48DB9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EF55A469-AB55-44FA-8B24-CB2DE92FF4A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8B2CB7C6-2103-4E34-BED4-0811CFD9BB8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7E040BD0-2F8E-43A7-9592-EAE74A05746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0565B4D8-A348-4299-A807-965FECB28F8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1CC5D9BE-C5B5-4CBB-8B6A-5421519EC0C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C2719265-DB28-4FEE-9028-626EAE15299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473E4CA6-070A-430A-9933-0B9CF782E94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8525EDA1-627A-4E00-ABAF-2D8519F1C1B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7EDDA7C1-C389-47C1-85B4-545A429CA5D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BB8D2DE4-905A-4DBB-A205-A5CAD28CF5F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56D1DCBB-0645-4334-B578-009E4FC56D9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B5517CE5-0DEA-47DE-B7AF-0A66B0427AD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4D0C142B-2398-432D-8D05-BE35DBA573F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89E6BF90-6477-4BD0-87B0-C56E7861A50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6D0AEF90-F1FE-4FB1-8FEA-3F01FEABDE5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CBC60C56-1304-4805-83BC-097EBA0DA38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EF79C99E-24F8-4A64-BFC2-A433575B904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86C744A2-F41B-4F93-A1CD-88A1F1BB3FF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F4C90B47-C11D-447C-A91A-13AEBDC3CDF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A89433BE-DFFD-474F-9B17-B3354393741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5226D22D-F9F5-4379-A604-54032FE638B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6F1F12BF-26AA-4EE1-ACC2-DE309DABBAD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76717079-F223-4AE2-A2BB-FC379ED9FF0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7A2D0FF0-DD86-4329-B598-D2F605DEE50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C2B1048C-9054-4494-A6B5-26711B06249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67B80259-9BAF-404F-A729-ECD197D4C80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38177ADB-9C44-479A-A8BE-A092FE197DC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A4910F0B-A560-4A2E-B09D-E047B39FB47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10EF7753-7986-4FF5-B908-F3FF53BD4DF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48568A1E-76B6-4A4D-870C-A63A4F55D5B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BE924671-EFE8-4D41-8BF1-EC1FF531538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3091D7D8-78A9-45A6-BD8D-322F36FF6F9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71C37280-ECCF-49A7-8F1F-F23E17BB6A0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AB1B5A50-6C28-463C-BDF0-DDFC2F524A2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1724DAE2-CE29-492B-9E19-02C6D598812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B15A444B-0BA0-404E-850E-6C4FB3DD824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115F6EEB-BF9B-4B33-A640-5EFE16D2DFC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2BA3F237-4C8A-4F76-887F-F720984DFF4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BA45EBAB-7B60-440C-A7EA-D3BD8EA0223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AAB5669-2383-470A-B4AE-F03A88DBB5F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FF47105E-375C-471E-9CC6-D574A0176A4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8BA53A5C-223F-41D9-BCED-B887B875830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B6091F68-B77A-4ADA-A331-1DF3ACEF472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55AB157C-5512-4913-BA54-F8D20B007B2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9E7DD471-6413-4340-9F96-58B2B4BAE73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388E3A33-7F9E-4462-9311-F59F2239858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606330B6-C739-4CF3-9EEC-858AC6FACA5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AC68137F-68A9-48F1-A4F5-5516E77FFAC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C58B48DA-DD4E-4944-A593-EFDE8415EB7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1165C06D-2AA8-4768-B263-AA4479D81D2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45DAE1BF-4CC5-4CE3-90A5-C3ABB915E97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F1BF21D7-AAEE-491C-8C43-4DDA2883275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65BD9197-2DF7-4342-8C81-7BF42D45333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DC2BD516-60AE-4AAF-9B7E-8840CA50A4B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D78F5954-6A64-46BD-BDF3-EE098505A8E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BDC6B01D-5AB1-4D22-8671-D67E803C310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B1D7B162-EDF9-42D3-995D-7A8EB1CDA4F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F087B107-2055-426E-94EF-96B3235D058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70F02715-DAE2-4C41-BD71-1FB7244BE22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5C0F888F-DB91-4A29-B1ED-8C54F554893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1FD3D048-281E-4304-823C-3ACCF32E850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F83DE348-B521-40F0-BA89-3A09A3C6FA9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3D0EBD7E-DE95-4C4A-81E4-D0733068307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171453</xdr:colOff>
      <xdr:row>29</xdr:row>
      <xdr:rowOff>66681</xdr:rowOff>
    </xdr:from>
    <xdr:ext cx="1171572" cy="1892294"/>
    <xdr:pic>
      <xdr:nvPicPr>
        <xdr:cNvPr id="231" name="Imagen 230">
          <a:extLst>
            <a:ext uri="{FF2B5EF4-FFF2-40B4-BE49-F238E27FC236}">
              <a16:creationId xmlns:a16="http://schemas.microsoft.com/office/drawing/2014/main" id="{4A94A1EA-DB32-4B2B-9F35-1FBA9D8E652F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6078" y="288931"/>
          <a:ext cx="1171572" cy="1892294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489D3DC9-E2A2-4F0F-ACC9-50E8A5E68B3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D75D95A8-C727-4120-9149-BF6AD012ECF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5478CE42-BFC0-476D-8CA3-BD4E5D2C6D4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2338B487-FD3A-4C37-B0E0-C2273AC52B6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8D747E4E-597C-4D2C-9F9A-854815F4CC3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5909D21A-C461-45CE-ABA5-5C04B032291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1F781E97-BF4D-4E36-93FB-7F7EA4B9621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38844F46-47B7-4C15-A17C-FF14F92D21E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368A600F-6B04-4EB3-8FCB-DF7BDF01144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A0286725-AADE-49FE-9050-550B31E27B6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306FDAA2-D62D-4DCC-9DE5-0DACE12B74F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8E76E95D-3916-4E03-B37D-D054FE3A497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18F854AC-56FB-4DDF-A360-6ECFE92CC7B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9CDA5563-3972-4527-9E40-12564AC25D8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D8A774E1-D1CF-4429-88AA-33121324DE7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E3110CCE-24AC-4CDF-A3CF-B50CD7A7A62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0E18E574-4142-4B29-AC0E-1E7B855662D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D4B9D6CE-E968-4FFA-A686-B3F54EAD097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F8AA7B3D-A4BE-43DC-8F5B-0304E8C2977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31B51630-D0D7-4F02-8BC4-690907F50E6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34B7300-3FC4-40A4-BDFE-AEACA77D203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A9E3B155-D09B-41FF-84D8-9D709466183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066CA7D0-8EE9-4BF8-8B90-B27720C96BB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F99B2C39-5040-4B3C-AD98-50A3B227929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7C046841-FA6F-4FAD-B687-7B54BE31CBE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861EFBEE-88E2-432C-89E5-97BDDFC4AEA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3B8F2182-A45D-4E54-83CC-481B483AE0E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9F4877FD-301C-4483-86B3-5DB98921C1DD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64858FE1-BB8E-4F34-B7C4-39BB0368F60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D53EFC40-3F25-4633-8994-8E474ECF40C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B06E4349-893C-4DE3-817B-172EF0350EC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F1461E4A-0BCA-450F-BF04-8A27B09B653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10B6634E-9AE9-4AD2-800D-EF67FA7AF84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69B52C37-8006-4EC4-BF0B-B60066250AE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D973EDC0-4C40-48CA-AF9A-35C7EB43A6F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7F5734F0-6B74-4EB0-B969-706D34FE019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309D7BD3-4CA1-44A8-9E2A-3A8E6499392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40AF32CA-1C9D-430B-A644-FE8AEA79D988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BA0F831B-057C-4E66-BAD5-0E182E3A0C2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EDE86B2F-9FEE-457F-8B3E-7980746FAAF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37FFBFB7-E803-4292-B020-CAD5BBEF74B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31636B75-42A0-4060-A6CC-93304AFEEC9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49164A35-29D5-4E53-8681-11B913A4660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30192302-375A-47A3-B60D-CC21BF0DB26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967DA736-B78E-4C87-A009-43FD9633834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F5F8D2CD-6EF4-49C5-A61E-709A5780B1F7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F708F30C-C5BE-48D2-86D1-DBCE31E9022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BBFD2181-33B2-447A-9F6F-41FD25E19C61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CCF797A9-63EB-48B1-8AD0-9A3F54C0431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A1B49BD6-E4CF-41F7-8B67-FA9DE7384E6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DF388D8F-4A76-4716-9C6A-D4D57B1C1C59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5EF2D79B-952D-413A-8350-98A405EF907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618D0602-63B9-44A6-8D1F-90353DF74B6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2BF6163B-2952-48D3-912D-48BF91CDD6B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BDA8AFF3-0DE4-49C4-8163-6CB721A016F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297DCC72-8D51-4620-AC90-D8BB663ECE3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2B801F7B-AD05-4D9C-933D-606107DA505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06F60D88-0E47-4018-81EE-C0A8AD6C353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262D7ED0-A696-4A88-A50B-8B1D47DD42B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D3BB508D-6826-4EC0-ABDD-EDF1F3D1293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CE640EF3-2429-4D64-8C7B-2D8EAEE23DC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BF815C1B-E65E-4BAF-86BB-15390A4224C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171BB469-5435-4ED9-9F32-CFDD56366EEE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FDC93525-237B-4C12-BD98-A1EF6F847BFB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F39FA27F-EFDE-49FC-A0A6-3BAF9A1C350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457D3DF7-3291-4DEB-9489-FA21BB6964EF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393D5EC3-3B77-45E0-BC86-CCC30049CBE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4D72CE68-A264-446F-9667-F796DB4C946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16F0A8FE-8F88-4883-A67A-41EF3701F164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FE3112CC-1E7B-4AAC-A511-D888C5076610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6351D4D6-E8C1-4842-A27B-AC0A0C5F1BB2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A4CDEFB9-CA55-4F02-9940-22064FEF9986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3371F04D-B58D-46BA-87F0-C3A7334434D3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C9CF4B85-AA32-4BE3-85B9-280C8C24664A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7208DD9B-33AF-4E5B-B8DB-7017C45F392C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BC7A70D3-FCC5-4C5D-BF2E-33F6221CDD65}"/>
            </a:ext>
          </a:extLst>
        </xdr:cNvPr>
        <xdr:cNvSpPr>
          <a:spLocks noChangeAspect="1" noChangeArrowheads="1"/>
        </xdr:cNvSpPr>
      </xdr:nvSpPr>
      <xdr:spPr bwMode="auto">
        <a:xfrm>
          <a:off x="9652000" y="22225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CBF0BD52-64EE-4EDA-9BD6-E282C46D786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7E5B92AF-AC9A-44DD-8A16-8BBC8FC1F39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B243D92C-8AF9-4692-AD93-86DD2BF718E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F582393-EB7C-43BF-971F-47CF7BE8425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31F80401-9C44-44DF-8776-1788930500B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0096F51D-25F7-40FE-91E1-7D5C2FB584D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215F14A-7B4E-493F-AF4D-61AA75A4BA6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35F8391-D4DB-4B19-A3F8-C781BB3B411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13B6DF21-B734-4400-81C2-2110C1A0465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A53E6AC4-3B72-4561-AD5D-1B75196059E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F6455A04-E5E8-4938-A396-0566B17833E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CDDC4396-AB7A-49D7-8D04-D7183B0DFDF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381B35DC-1DD4-48E5-8752-4365952FD58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EA28437-212F-4A4B-83EF-EBBCA2AD02E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F5DBA223-1987-4A3C-A892-19BFB32F8F9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9B8EE522-0DD4-4A0E-9913-D1BC8612116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DEDD8711-1892-47A4-BC60-E08F964A4F0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0AF8B3D-13DE-436E-B6D4-CF06C146E82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0C1A847E-5003-4D43-8858-2E866AB1F9B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A3D46C90-DC4A-4B38-A0BA-1D9CE3C09F0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81DDB6F4-7225-47AF-AF2F-EC3776C0943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59999029-B09E-45CE-BF06-A3710C06F1C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94154AE9-1210-476F-A645-F14BC01E406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1ED2B0D3-AF29-4B39-9838-A308AE7DD60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B2FE09AC-CB1D-4EE9-9BEA-3A817EFE861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44D719F-6593-4193-BCB8-F300FACED11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8DF96757-4032-418C-9BE8-7EA800BF5A3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71CAFBD5-1951-4669-B818-8C35F1733C3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6DBC7A0E-5F37-4056-905F-C35DA87FE8E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7C74C344-A066-4430-B9E4-928A3E5C763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2791978A-560A-4EC9-89EE-8E6FCE33499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0B58CE7C-0A76-453F-B01C-DA8739AF097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D88F8221-4B29-44F4-95B3-81B20347EE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D803EB53-BE58-4450-AEB1-465B6FA0225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879966B4-CFF9-4C35-804A-E1FD9659322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88A4EC6-FB8F-4E35-9504-ACF61063940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9F0C553-51ED-496A-822C-44A01EDD0A6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9EC6F8B-9DDB-4ECE-8F18-0FD4F39BF76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18D204FD-3E28-43A7-97F1-6CBD6E8261A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9C85C162-990C-4892-A8BA-F306DC8744B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E35BF853-C69D-45E9-9A20-1CE5AA63BE3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95E07E2-2D6D-42BA-BF2B-418C827D6F2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30108B2-C254-4158-8DBE-7DFB4FE5C09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8D303852-6ABC-4EFF-8333-781B021C358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BF3A13DD-F800-46FD-9957-1C0F5E9BD42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D0FF47D-56C7-48B8-91E7-552EC379A91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3B2035F0-862D-47E7-A9CA-34F8FC7E65E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4FD33B58-D074-410A-B943-B6B81BE97B0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032EFCC7-88C5-4DFE-839B-88A165E5E2B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B102433D-B704-4603-AFC3-C28A6F29A13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73B6455B-452F-4520-ADC3-85EFBC41205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358C4E17-DFF2-4008-A3A1-728B70C0E36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09D4F509-EADC-4AC7-939A-0B97420C997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695BEDA1-6B52-4CBD-BD79-B64C4F5A517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9C44D9F1-2134-45DF-A6D8-BFE0F8E054D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DAAC45F7-429E-4DAA-B3CF-96143F1DD66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D70D711-C13F-410C-AD8C-B683CBA141B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5071F5F-0AC2-4D7C-866D-1FFBFB1BBAB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EF8BEB8-B7C6-49AE-83A9-7DC9755C566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4901EBA1-7D26-491F-B65F-9981D31B2E4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C38F31D-C4D5-4077-B24F-7D7C13E4A8E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B1725B9C-54EB-470B-836F-0A254FC6F98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9456FA2D-8435-4DB0-8492-CF0B371E8CD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38ACE565-CF39-4547-9848-C450F750A5B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C25194A-F2DE-4214-99F8-1E6E307339A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D823ADEA-C5F8-4972-8B31-642A954B07B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12CE6A0D-EFC3-4CA9-8CAC-93E5433EB33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A8733CFD-9119-46CE-97E6-697CD393C7F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9EEB8E3-6C6A-4B81-9012-3178EA0838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18F6CB13-6C41-4E18-BC85-EFBEC8C0A21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6666EFB2-007D-4927-9729-CF695526B39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016EE5F-2282-437F-B962-A66004DBD28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F038D8F7-53E6-4B68-88A0-FE91156FD99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6DB2F14D-59C7-41F7-B0B9-B4B35A47FB3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163FD361-7D83-417E-BA19-3ECCC215C9B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02CF932-E5C7-4E21-90E4-3701CC85945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144239</xdr:colOff>
      <xdr:row>1</xdr:row>
      <xdr:rowOff>121110</xdr:rowOff>
    </xdr:from>
    <xdr:to>
      <xdr:col>1</xdr:col>
      <xdr:colOff>1315811</xdr:colOff>
      <xdr:row>2</xdr:row>
      <xdr:rowOff>721179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C633C685-57DE-451D-9AB5-DF439AB43343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21132" y="352431"/>
          <a:ext cx="1171572" cy="83139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52F8F2E-A880-4F50-BDF9-181395A98D3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C4E6256-6E96-4FE0-B5C7-0F361E883FF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3B3DA16-4EF2-44F6-B57C-368F685CB3F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25308D1B-DE63-4FF6-AF18-46D34B0B745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6A142967-F1D0-4317-9B73-7F65DA2B39E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59FFD483-06D6-40BE-9892-F5393BF5E4A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F8CF766D-3C64-42DD-9478-94ABA605D72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AF18FDE5-9B5E-48D1-8B2C-89A988F1DFC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0D15DF11-C03D-4FEA-830F-DE6987ED086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1E4CE061-C40A-4E5C-A7DC-B23A79CE042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2211490C-81D7-4C88-8BC2-8C0E452A86C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7AC03E99-8061-4A02-B1A3-931EAA2F220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CD7E4140-2C04-472D-89CA-4414B11147B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A1FFBDBB-25BC-4705-8A82-A96406BC83E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B3CBC94E-5400-4485-A06E-F7A87BC7796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A16B4224-433F-4936-9A44-E72603AC928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7D18800A-E06A-4CA8-B1BE-B4D53E0E57D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452367B-A3F7-4760-A270-DF6869A165B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306A8BAD-A165-4D6E-91E8-037EB42C6F1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35612714-D240-4371-9B70-E0E19C8B23D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035175FB-DD8E-40A6-92BA-4EA1D22A1E9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90ED053C-EA02-4E2F-8185-CEB7CE2C0F4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5EB579A-3D3C-4E82-920A-05384DE84B1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D88074A8-2159-4C61-9BBD-7351167EB80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63682CB6-17AD-4A2F-ABA7-C77FBC1E979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BDA44551-24E7-48FA-8F46-0D1C2473B23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A01CCEF4-8C2C-4E1C-B857-F20CDDE9DD7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F8923486-A9DE-4DCC-8FA7-1524AFDAFB4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770CFA96-489B-4067-BDD9-304C447D2D8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6F0CA825-7A8D-4BD1-80AB-C2CC79232DA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C67B6174-1C3F-4380-9F4F-732B30BA1DD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E7CCA16D-1BDE-4B5B-830D-C91AC2479A1C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88046C4-5F8F-4CC4-8B92-E85E00AC297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62635D5-558A-45DF-B3E7-76EDC1DC6AF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FA78C121-5C2A-40FD-B47F-8BE25201120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202BC7EF-14A9-4C86-912F-E86B2889B33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AF3E00C8-83A3-458C-99D1-FF4AE95BD8B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233DDC24-7D94-4694-A1C0-C13B8930C88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88E7E4D6-51FA-4486-BEA9-513878CE645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C927909-7493-42AE-8517-670F4C12DAE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AA71BE4B-EAA8-4FDA-B625-20D7B8B11B5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86186D46-B550-473A-9C16-45D712389B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F96CD72D-4065-4BBD-8D11-20077F438B5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E76B6EC1-DFD0-4DBC-B37F-289EFBD1757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07B8B5B7-2E5D-477F-93CB-6CEBB163B4E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244E87A6-D86A-493B-A950-DCABB362E2D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E1EA9EC2-D12E-446F-A519-C7D0DC0DFA1B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B487DB64-D050-4413-B9AC-A11EF301071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7FC8991-2622-4194-812B-07345BAEDBB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3EFF6782-3033-48D0-A071-9BE778AE844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1C328CE9-9F13-483D-A11C-8CD262C863D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FD4DB08-C15D-42B7-8B4B-CB14FE650F3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4DA7ADC3-EEED-4469-A2DF-EF10F655472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568D92F5-78E8-41DB-95CF-88A586E133C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5EBA0692-B055-4205-AF56-208E5E31E0F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D8F8525B-4D83-4DFB-BA63-CFE669C0F8F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19FD0085-FB7B-4B33-A03E-55627D05983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C0CBDBF-202E-449B-8804-627692FA0FF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6B0751B8-69F9-4328-822E-26157B90B370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9B0C9C0-1A9E-4C19-91A2-4A1791C71921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B4B4B2DC-B104-4965-9DBA-AC6CA72FA2E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82577609-B5FD-4370-B5B8-528C25B9BBA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C7FF7E05-FDB2-4AF9-8EDF-469C094E68D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90F656EE-3DCB-47C7-B62E-3B2FF0B9F26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509E7F39-9F78-4F23-B7E9-65BB79F675E2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8587F1D9-1A3F-4111-B100-30CF6AE3631F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F3CD9DA0-DB85-4AC1-85C0-632ADC90AA9A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C0349616-3508-435C-8D9F-8B90857C2038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D42CE049-C614-4BED-9329-B7D45E20DED5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17D68C7-1F08-4A5F-A6BF-4B42BF71003D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6538FFA3-D163-41CF-B5E5-7E01798304F9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B9A8F9CE-5260-4A6F-9738-7BA221D3FA53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0E9F816E-2F83-4891-9B53-497FDB4262DE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8F14A1B3-E7E6-4026-9A4C-5C80F1CF2A47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4DA2948B-DB1E-426E-AAD1-DC80A8F2AAB4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1018C25C-726C-4B86-8DDB-DBB7AB472366}"/>
            </a:ext>
          </a:extLst>
        </xdr:cNvPr>
        <xdr:cNvSpPr>
          <a:spLocks noChangeAspect="1" noChangeArrowheads="1"/>
        </xdr:cNvSpPr>
      </xdr:nvSpPr>
      <xdr:spPr bwMode="auto">
        <a:xfrm>
          <a:off x="9658350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FEBB061-E517-43B1-B6A3-ADD54D3627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F6C2B856-2E4A-40BB-B988-5D329AC611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6D17B01-A830-47E6-BB14-1C1E418725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ABF48630-E365-4CC3-AAFA-AE55611FD8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3B9F6BB0-1686-4486-B7CD-B7AA994659B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DC96EAF-2967-4C21-A0AE-73F9F2AE94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010FC290-6359-4A38-9333-CB60091D8E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35F63ED4-D996-45D7-A383-E57290D7A5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CE3C73C3-D5E0-4C29-ABFB-35C092D77F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556CB325-E8FC-4BCA-AC32-04EE7C1F83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E7B7AA62-F59A-474F-AB63-4D618A813D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40FD369C-F1FC-463C-A841-7DDA6644B0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AEC591C1-C7E9-43B4-A85D-783B43F985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FA7B50AE-591C-459D-8E4A-A75F1FEA0C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F78F1171-1395-4610-AD34-46D641BEF3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57070D6-9C87-40EF-BCC5-9D33CACDFB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3C032BDD-8C68-49C4-B494-19A21D8644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732F22B2-536B-4163-BA4C-D7FBA30B04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ABE7BA9E-7B04-4B60-BBB5-D4F6B65029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81D1893F-6884-4E6F-B899-15F7937252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50A54852-6218-4F1F-9911-1803999F75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D204425A-9319-46F7-B4FE-098B0405AE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BE6C5F6-C198-4FBA-B0F3-BEC88372FF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0A4347B-97AD-455D-BCD3-CDF9B3AECA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6CE60395-6828-4DC8-9AFB-37B17B6442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634B56A6-A4E7-4676-85BA-7136B40028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95B8A1B-5665-4455-9074-8F0C675205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6C6F92E3-2E77-400C-BB48-37F1E20A71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0883DE31-72D3-4E27-B862-AE251BB5CB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D5554DD5-392C-40EF-98E1-5862DF82BB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6A11C828-F290-43DA-AC05-CA5EE0A298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1672645C-0661-496B-9AFF-0E236AA6DE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7192B92A-A947-449E-ABF5-2B89735FB3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2C9C5865-455F-4506-922E-81E73C0110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D9D86BA-45BE-4BA4-B27B-3A3F5756C5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604F36B-79B3-425F-A872-50FA9AA7BF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3C75F43-8F3E-4490-8053-722265FC4F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0B71B1AA-54A8-45E2-BFA1-FF41E5DE7E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E49ECC9B-F965-4A46-A50D-22CBB8DEBB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6D5810FD-D7EF-45CE-9F32-A0FB06A1DC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BDF4CAA7-C96A-4F29-B50B-06DDADEF1F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14EE02B8-8176-4375-B7D1-043213A8A5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0C01E81C-39AE-479F-8D76-053CE1BB7C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C2ED43C9-93EC-416D-9409-373ED207CE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AFDA4D65-0E89-4E2C-BF9A-046AF67748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B3C5D01-1AB1-4ED4-88A4-574C3DB1D4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84890E3B-11A4-4845-9BF3-002FBB3FDC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F1497882-928B-414E-9741-9B20BE11FE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F42E6F5C-DBB5-4037-B04A-71DC120CE0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B60746D-68D6-483F-A525-90FB6029F6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9382E34C-55D4-4F6E-8271-7B6FC794A5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4FA0EF1F-4921-414D-8883-BCA04D31A9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A41D9550-4E8F-45A0-93EA-414C382DE6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ABBE42B5-6DE4-4E35-81B5-4EA4EB82AC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39CB441-7198-4E92-8D5C-4EB97D83C2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619DB53C-0FB5-4D57-BC57-23BD0728FE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E1BF4C87-DC49-43D5-B672-DC49E1CB8B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DFFF0A9F-1A1A-4B98-B0EB-969CEB6BB1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7F476509-DB6D-42A7-AA74-7463CECBC6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64703964-A8B7-402D-B263-BBA43D3859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C93E184-598B-450A-A9FC-3A3D870B1A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2D14E1D0-82EC-4199-A467-D9C474A13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BAB20A91-799C-4FA0-AF79-55D55E397D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A75E1AC2-DA61-4CE8-B748-61CE15B413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4EDF1B47-430B-44CC-8E8E-41B3895BDC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4D2B013-0031-44D4-A0A9-F11130192C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805ECD84-3B31-4688-BF75-A77E348B16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301800D-0295-4CA6-9E0B-FDC9DBEC91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214B32C4-ED87-4043-B20D-1C0EBB5E89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93AF1161-B342-4246-978A-E794BE3EB4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82B89B25-594A-441E-B57D-EB63332A92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3B925778-D71C-483B-8182-F6EA69F4AB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FFE85C6C-B1FF-4991-9D2A-1D96BFA2B5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81FEE6E8-D0AC-4B37-A3B1-C78EBF7BA6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5B00AC67-B2E6-44F5-A76C-50CDAC5DEC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0C0DC969-5254-4148-B5CA-B5DA23CB39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990600</xdr:colOff>
      <xdr:row>2</xdr:row>
      <xdr:rowOff>685800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6247A8B-078C-4476-9560-8EF8C40D02D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819147" cy="8477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159BF14-5CDA-4956-9CAA-E332D97D36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57A22C46-F079-4D0A-AF1E-901C5AE1D6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0E760A6A-C929-4069-8386-81626C7765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BE51C395-1CCE-4B92-835E-2460A24D1D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D2FA548A-C826-4C2E-B055-4DFD91BE21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FE25295-086D-47F6-9F25-CDAC778D69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3DED1F8-8208-4F1F-ACA9-4D9EB0F324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505F0E0-AD4A-4103-82AB-58EA967B42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7182A96C-2212-45B9-82E5-E3F5FD9A8D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08363082-FEBE-4B25-A5C9-543F1E8924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4FB7A4DC-BB49-48B0-A3DB-1893C0D839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7F766C89-FB22-4074-95DA-21BD7F4061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2C30DEAA-57B9-4C9D-B06D-8728C04DFA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4AA5D23A-EA25-4E3E-8BD1-EA099C14EE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72C1158F-9115-41F1-93D3-5E541CCA9D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7DF743C-7A13-4392-8E2D-88825EAFA2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DB458817-4523-4C8D-9A8F-2AF816B441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C62EDC35-EBE9-49CB-AB70-AD1D6BDCAF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089AC451-A5D3-4942-BE45-81B0A2D1AE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C48B319-DA36-455F-9382-952A05B493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689A87B6-C074-421F-8320-A6BFF6F84E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7BFC020D-E3E4-43A9-BE1D-34D67DB8B1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05149DB9-4C62-4C2C-B654-17B42E5C27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DCF0BBD7-C3E9-4369-B431-F6339815D3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EBEB82F7-CBC7-411D-8658-721D0FACD7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88144B08-0E52-43AA-A932-315066816B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BDE84423-9453-4B28-B8B9-B37F4027C9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E8FCD211-572E-42D3-BD66-CDEB7C6749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0FC524D6-C0D3-47E4-B6B9-B106BE8AA0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314B4BC9-B23D-403F-B530-6F6C19C68C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3A710A7C-2639-4663-AE93-FDCAD2843A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1C5DE766-6C19-4CF6-AE93-DAE695C25B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ED23B701-20B6-47A8-915F-18BAF1DAD8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2AEEA8E-6D5C-4F41-9ED5-54D08EB469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17A68691-D12E-4605-A474-665E8E4CF2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60EF5F11-D382-4CBF-8A38-7AA4B5B5E4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3D0CF41B-607C-4AC7-9D6A-E52F0732C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7682C830-90AC-4DA4-B8E8-AD7659F705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1FB2EC0D-51E9-401D-9465-43EAD4DF1F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38C291D4-4DE4-4742-AF08-8D56AA79D0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5F26028A-C54F-4535-B685-A27C455CEF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BECA1AC-B74A-4460-9506-4C5C2B5770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80AA0B56-23A4-4770-9A5A-2AC57560F8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64AF1493-9100-4AF6-A4F1-B593EEAABD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2D809953-A612-4524-AD2C-F10C8EA42D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BE3BB415-9602-4548-9626-9DDC3E8897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DC12B794-25EE-4926-99F4-312AB7E95D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095491EE-5648-4230-A6FA-F94EA21DD1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52B9A9D-11F5-4C77-9983-B01FF927ED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84DDDDFB-9FD9-4373-A3FC-87E294979F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88812B2-8384-4B98-B3FE-3054BF2292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025FF19A-CCF0-4512-87B7-B13BF8157A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CAD3849-4648-4013-AE52-EFA1CDFA07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5A1798E5-AA01-412F-94C5-D420C4991C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5DE3BB9E-7023-4D36-B964-CC90821F42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2355B3B-2C95-4DD3-9BFD-83003CA456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38410B3C-26BB-41F5-AAC8-0D55F009EB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232972A7-12EB-4F82-AE8C-C878A77D09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02E76209-5857-4121-81E3-EAB7AD0E5A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AE06CBD8-2B30-4FA3-A8C5-C7CF729CF5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DBD0B870-EC92-487C-8A6D-7FCF655F4E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F63495A0-4185-41CA-9DA0-9C84CF2323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A56E2352-FA0B-4827-95DA-697029A1F1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18A03DAC-FD30-436E-A3C1-12E6452650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A78715B2-DB2F-46D2-9990-3ED3E7B81B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958EF2A-3CCD-4F80-A23B-4C34F76940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5FDCA6D9-BFB6-4A86-86F5-27EA167B5A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8333F30F-7F1A-4FBD-B224-1F0DA6B7D3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EEA52153-1A26-4EA1-876D-79FEB8A989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380C85E6-B367-4C3F-A1CE-269383E1D8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6A16EAEE-6ACE-4DFC-B8A5-6F14A6C42B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8A8B4278-B42F-420B-83EC-E3D4DA7D3F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63BAC540-746F-4936-AAD1-E3447E77C6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DDAA332E-83FC-4E81-98F5-5A8EDCCFD9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676F433E-58D4-4503-8F79-4F0F5E2B69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DEE14993-94B9-4DD3-8EC6-E1EADE333B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5B0156CD-4D76-42EF-A8CD-FBD1EDE746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A00DDD7A-D98A-434F-B7DF-491B37D3C6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69726F54-CF4A-4FCF-917B-FB0C0740C7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33757AE-B1B5-4978-B2FE-CAD17F051E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8E2CC7AB-9DD6-4304-9712-EA8DF19125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DB83E9DB-7E55-452B-9B5D-6F4D37CB5F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FBC095C7-ACF2-4FC4-8DE2-A265BCCACB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8FD6803-D34A-43F9-8BBA-57720579C7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165D6647-F85C-4FA0-B9E9-E88874118A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5715826-6CAD-42A5-A10B-05D1554CAA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989929E-728F-42B0-A4CE-5ED4D90349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5EAF9BAB-D587-4AC5-9F87-F1F871B53D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3D8AC004-42F7-4265-AB09-E81527AFBE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9BD727A5-F867-4593-A4F6-B8F81A23A1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D3226060-6BAE-42B2-8B7A-6B9537478F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81B052C9-6241-4166-9599-09A6473CD3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5BBA3510-FA3B-425E-B4AD-C1CAF4A787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AF31178B-2D06-4EF2-9F96-EC311C1D72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EF99617-6801-4899-9DA4-F48BD24EF3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D45837E3-6EDF-4F74-94FD-96E0524951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197858D1-139D-4FDE-AF98-4AFAE9626A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61A4F1F0-2736-42CC-B1FA-03BDBE7252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C2CAA770-A8C3-4C17-90FA-4104DCB335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33C10D0E-D2C5-458D-8813-EC2F8A61B8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41C5EC11-C552-4A1B-923A-4855554A9C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D21CB42F-0E3F-4A2A-9C53-3BBF9862F4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DD6BAA86-B331-47FE-AB43-24F3498E634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D247ED27-355A-4C67-9BEB-175834AD24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31C26C34-9857-4856-A61C-03BF5D9E9D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CC92C7C7-5512-4051-AE46-D716FEA427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36D01A3C-B616-4DBD-ADF9-950A19BE3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706464CA-05CC-4965-89C4-1F973D5A47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EB365B36-633A-42CE-B9E8-ADEF2B17D6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023C9541-A360-40E1-9C32-6F681EBEA8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276F356-18A7-421E-914C-35D722DA36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EB4771B6-E46B-4083-AE84-8FEA5C2709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5A6A5AAC-26AF-4884-AD9E-9DE45FAFC1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139868D4-9D3B-4C0B-A7E0-A59768DE6E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D1774A5B-0D92-405D-B92F-5CFB2E40B7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B7031C72-55B9-4D57-B3A2-E7F381CF55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06FABC4B-282A-4C41-A5B5-DDBEA4097A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610BA5BD-F345-48BE-ACE8-DB466270F0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5527E300-5CB6-4E16-BE73-CF9BE8C5F6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5118147-B736-42F8-9E04-ED09208748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B99BFA40-AC19-46A7-AC50-FA0C011CF8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C5D2D117-6B03-4A03-A570-E8418318B9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C160427E-BC2D-4A1F-9D76-CDBD37E8BC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C9435CE6-8CAA-492B-9A7A-840334FB98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4F97E50A-4AF5-4F5F-A4BD-D2B9936CAB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157BBC6B-B7E7-4C7C-ABAB-B6D2C7EDEE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0222CEE-883F-4A42-BF6E-A2BC02A273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B28818DD-FE06-4959-A25D-70FAB960CF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8BCD9C68-A30D-4C88-B178-45F3291B7D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E8038418-D296-4758-9C29-3B12951CFE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B2C1675E-D325-476D-B848-B17C059B33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1E779C7F-7DEC-4591-8C47-2712118092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1C8854D-7218-4B0B-9863-280184CDA63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89E2C0B-A30A-4DD8-BD2B-40E4C51C21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F3C9EF52-AD12-4005-AF58-A07EF75C56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64925243-21F3-4264-A966-722C95B7FC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38C16941-2624-4788-949A-23C94F1D8F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66FD63B-F5A6-489E-9630-408A5BDA22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60B6E4A6-AD79-41C0-9750-16C58B819F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F2DBC0B-9F56-4271-9BFA-C5280F8BB8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09B9D95E-8A04-4D76-8EBE-9DB3903B95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EE0EB4BA-0B07-4217-A176-BFA7948115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DFDBBAF6-EBFB-4EB5-9712-D657C0E359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8BA4727-D065-4764-B8F7-8FB223AC56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901B563F-3483-4B7D-811C-2AAAEB33E9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89F02530-3FFB-46D6-8FEB-62D9ACD4A5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EC8D988E-397A-4E28-8D5C-034EB7344D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156262C0-39F9-4813-8600-FB2AFDA3BB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6A7B99E0-7AC2-4455-8778-FFC6ECCD92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69B4291D-E806-4771-9A1C-35B2AC8D81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5E7DC91D-0F78-423D-BC7D-192F3F9F15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9E14FB0-94A0-46CF-8A7F-38960D073F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66681</xdr:rowOff>
    </xdr:from>
    <xdr:to>
      <xdr:col>1</xdr:col>
      <xdr:colOff>1095375</xdr:colOff>
      <xdr:row>2</xdr:row>
      <xdr:rowOff>781050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51BC8A9-1B26-45FA-968A-69DD13497DF5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1"/>
          <a:ext cx="923922" cy="94296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6CF0218-DECF-4D65-A25C-12CBD2BEAA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14F7778D-BA03-4FF1-9AA0-22C513E43A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C2FE46A4-89E9-46A2-92D7-A62A7D5C08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E876B23E-D3BC-4AAE-9776-6D5B267B70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34E6B01-5D72-4BC5-9276-88FFD08E1B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914911CB-2CBF-40EA-9C4D-DECCD1B647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01FD4DEE-13A4-4268-97CF-A70A1D6749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4E04CBF2-C03F-41AE-ADBA-E852D0A83C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933BD248-3720-4707-BAAC-6C51111187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C436BAC3-0F18-47F5-A135-F29B73F78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78878553-022C-417C-95C3-0873C3A456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EDB58A6-CD60-4460-A615-F49D8A45D6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8FCD3A32-7361-4788-AB5A-2532195D58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00B678B-10D3-4CD8-A3C5-A53722C469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D60D1261-2AC6-42CF-A736-0BD2D0F225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1CD06186-F25C-4DB1-ACA8-555462C5AB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22C7DC60-DFF6-47EF-9093-2829BD0C85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E3841389-B63A-4B3B-A039-8B0631DBBE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F2D9BC9-D7E5-408C-930A-23E398C26C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8C2C0BF5-8148-43CE-A5BE-2E55496F68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FACB8E38-1381-4137-ACE1-A25D43F270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4CE46099-734B-4E4E-AE29-FDAA21EF34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9021FF92-E53C-449A-80FC-AFAE50D3FD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44C2A1C-DAC6-4697-B88C-342467EEC5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0690F884-3BC6-462D-AEAF-311AE30535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6EADF074-B044-4BCE-BA95-1F6F134A3E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CCD1599-ABBA-4908-BF27-99F1C4B165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D262EE47-1D49-4060-B6B1-55D44DCF28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E65DABA1-69F0-4CB7-A722-B34B25F0E1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7A493FF-C8A8-40EC-93D0-6B37B3074F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3D9BC6DF-6248-48E0-B53D-ECEF5AA85D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717B5DAF-7099-4C36-967E-BCB1B3DF58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98292A29-CF54-4490-B900-61149193B9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190A282A-029A-4098-9815-47D7B213F8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8A461B9E-6A84-4569-9B72-16F15CD483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75190315-3DE7-4070-A9D9-EFDE0A5F67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F644A0EF-253C-4392-8081-02587DCF16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40A2FBBC-6785-445C-85A2-402522A53C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936E1DCF-128A-461F-99DC-3B7B1BFBE0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0D54317-95F0-4A62-B9A8-72ADE1D0D0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3F7FA6C2-EB50-4E7A-B5D9-8A1502DB51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6C74392E-7BA2-4570-ABE5-E3B78925E9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10576B7A-596C-4D2D-ABDE-BB05D8624C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B694FB8D-8F67-4ED3-AE6A-C47D75FAEC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96CBE159-5263-4051-9AD0-F9FF5BEC8F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495115BC-D8BF-4D2C-9BDB-D648A5167A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CFBEB79B-4CC4-4422-AA55-3E2BD6A74B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D81F4191-2955-476A-8D1B-7B327AAB21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4230C531-EA2A-4B43-8485-12D19F0FBF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D80AF496-BC33-4752-8F44-DC05382AF2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EDD5BF31-E718-4C81-806C-E9135221F7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3E75441-CB36-4512-8D99-8EDB34D350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36E1840-AC65-44CA-A86F-7A3E0793C4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D6A993E0-348C-4C81-82F4-370ED78FAB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64EDA37-369F-4708-95D5-164FC4757F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BAA2348F-BE06-4981-B5AF-813BCC2FFA6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3E17BED1-F1D5-4B87-8E8D-2AE8FD6102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01500205-BDE5-4E5E-86D3-11CAE7AB73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C3F37E49-71AE-466F-AC3C-7369725FCF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8AE5E5C6-957D-4B9D-AC7A-76CF8CF88A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445274FD-179C-4336-9E64-A18D09F382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32486DA9-B63C-4BDB-9C2E-9FBF8657451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A04FDCFF-BCC8-4AD2-9773-9D91C28F6B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44D1F4F1-A2B9-4263-BA8C-E56E9FDCF4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0C470BFB-2E79-476A-B595-28AF11331E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149E2158-3A7B-49A0-B6CB-EF04A2407B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4D554743-C217-4DF7-B95B-A78685DAC7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94A0BE74-5A9F-48EC-822A-658492BD3C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33F9AD95-97DE-477B-9485-8B7737E837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79D972AF-C188-4990-A451-76646B19A5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E9FAAC9C-C957-4AF3-BB1E-1CBD6FEF57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9E6D4186-AC31-4856-A228-0DD7290C27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AB45A87-1BD8-460C-94C5-08A7C5473C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EC9E7011-F10C-4377-B8FF-58388C45C3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0670175E-319E-40A5-9C12-384893E9D8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72F95D53-106F-47DC-8804-EEE71CED2F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1CB2784F-FA90-4544-B560-C8D420C9B1B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4257D222-0F7A-4521-8114-2A29698EF81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0A914FE5-2063-4600-9064-E0C95268D72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CFDB0E7F-D7C5-4812-85D1-2607DFA7327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11DAF6A0-7F27-400A-A776-FEAF5B8077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C86DBCB6-0B73-4095-93BD-62CF250DF64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133EFE75-C844-45BA-BD2B-D91EFC7AF2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EDE41ACD-EF1E-4D3A-9FA0-0CF8DBBB826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F96B2845-76A5-46EE-AF61-78F014E0BED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2801E5B6-B6BD-4D14-9835-51F5AFCA35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9CEE1314-2091-4FCF-B361-43EC7A02425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3EB7E78D-13F3-4A11-BCDC-8E77D1A4EA4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C6046FC1-F8B7-4BBD-B4A6-9EAC73EDDC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A8E67AA3-0FD1-4E27-9970-6FF64BA9FC7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6C890486-F022-4F59-9758-43617AB07AB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DCFBE44C-CD81-41DA-AA3D-0B916B6A3F5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2C86F34B-3A70-447F-860C-D663B7F5688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041EE72C-4FF9-4F7F-92E0-75F00DE34B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7D54BDFC-99D5-4772-A0D5-8DB5A89DB7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2DD56D67-7619-480D-8586-77115AF5D83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A010277B-2A1D-474E-8D5B-D206A9905DD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34CCF10D-3749-408A-B181-DD10BD42C32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3943A455-48B4-4C3B-AE29-3A9FEC719D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7A621933-AD14-454D-9E88-C22F1B65B98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E2EAFFF4-34C0-4AAA-95BA-F35E2569470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1D21051A-4794-43DD-A5C8-8604984592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E1F6D84E-F662-4C62-969D-55027A18C8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4A30139F-AF5B-47D0-BEA2-6EA928DD2E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5BC8269D-914F-4593-9D3C-DFE8CF981A0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5A944011-9F5E-4DD2-A095-A96A8848A7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F29877F9-EAE6-4FAD-96F8-7ACF9F018D6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128A9817-66EA-4A1E-857C-DB47DE20C8F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12DEA0D0-4B64-484E-A441-E5AB0042E00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47540623-8CAA-4F7F-B87C-BB9D2C77F59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63B0FBF1-1347-4907-888F-AAE77C18327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5061D7CF-0078-4D0B-9468-CD4702C85B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CEC83179-71F7-4CE9-88DD-4B4F5069668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04C4D440-BEA2-4A7B-8DC9-9631B50FB6A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0A0828C8-DB57-4853-975D-127EE667336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30031B78-550C-4177-A918-985D608DDB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AAF8391A-E51C-4957-9D84-7527DF9C8B9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B672B448-9576-40D3-B248-E642EA3E561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E61E52B1-9792-4F5E-A4A0-233C623C88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573DCB9A-CC50-4FA5-B9BF-4E9A783E74E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8D0CC631-C3BC-4190-B6C4-C48BD19B77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3FBCC267-0079-466B-B74A-A846927FA4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72DB2FBA-D0DE-4A82-A57D-7BA57441F51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E951A05C-AB1A-4D38-A0A9-F8CDA032A92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2560D1D0-547E-4158-A684-3E76D9C7B4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9C6227B7-1F14-4540-A157-303568434B2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1A8E2607-5E0B-4A96-A3AF-4D039FCCFC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EBE4A92D-5956-43F7-B006-733332CCDE2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CDC9237F-99DD-425F-8CE6-B216B332C17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29528C4D-E051-4284-9CB0-B3B5360A32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1909695D-40BA-4576-AADB-5AA3278404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F61D17EF-B039-46CD-ADA4-2B3E7F1CA89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2D6C06E5-73FF-451D-8197-C5A17DC3C40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B250E6AD-7B2A-45AE-B642-77D5534409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27D80DD2-4D19-49D2-BA7E-5AE6EBC16AC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C16BDB96-5AC0-4AF1-955D-5E809B2701C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40FCAB18-2FD3-4475-BCB3-466E1E34A03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CCECBD5A-87FA-4334-87E0-201AC9EA05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2D95D1D3-AC00-4FC7-9035-4F6B8D57FC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56066B34-BC4E-4F9D-A13B-F4DF96F121B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9D2DAFE0-381E-4A87-A13F-4E0396438B6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F0AEE80F-05E5-4FA7-93A5-C5BDAAA9EBB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08839CA0-1326-400A-8AD4-53EC9CC0063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DA159060-BCAF-4719-A048-1744FB624BE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4DC43DBC-B005-495E-9FD1-50637BAA8F3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5C654623-0516-464A-B681-489FB983EE5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1C83C659-C8CE-4C3B-8946-00DEA4E5B1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969EBA35-9DE9-46F0-839B-535C17CAB0A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12B9AEFB-2D93-4008-81D0-065353DA528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072A4D1F-E088-4B35-894D-4007EDE6FA1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16281AA4-6255-4CF7-A159-7AC1EEDFDD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B395FAF5-D26B-49B0-A621-DE4887FD440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171453</xdr:colOff>
      <xdr:row>29</xdr:row>
      <xdr:rowOff>66681</xdr:rowOff>
    </xdr:from>
    <xdr:ext cx="923922" cy="945691"/>
    <xdr:pic>
      <xdr:nvPicPr>
        <xdr:cNvPr id="231" name="Imagen 230">
          <a:extLst>
            <a:ext uri="{FF2B5EF4-FFF2-40B4-BE49-F238E27FC236}">
              <a16:creationId xmlns:a16="http://schemas.microsoft.com/office/drawing/2014/main" id="{33A7EC23-9C8F-4DA4-906C-2B5037BA1F2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6" y="298002"/>
          <a:ext cx="923922" cy="945691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DBE1A281-5F8E-4D17-AEDF-536DEA2E140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AEBCB37A-3305-48B4-9693-F45F3F2B20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BCFF382C-4D63-4F03-92B6-E03E9F257E0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F338012D-B5EF-4C7F-BA87-D6CEDB0454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895450E0-D394-415F-BF16-F53BA782C4A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E4ED858A-7B21-4DA3-9FCB-4CC91E0A65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FFBB939E-4405-431C-B365-14C6124861E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0419DE92-1471-4D10-B53B-73763164952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8374E69A-E957-4A2D-BB09-23EC860B8F2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D2A0F9CE-C753-40FA-BED5-E8A29BF9E2F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192B086E-2745-4CD3-87E4-E2071997B2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F07403BB-B2A1-4BA5-BB38-7F77FA92764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AA4C041E-5EFC-47F5-8484-0F043FB7A25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6EB171EB-EDD2-4782-8C12-3AC0CE87BBE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461853E8-E819-4FCD-961D-D5B6D9BB1C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9DA7A9B8-229D-440D-92C3-EDD05D27059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9077443D-9CA3-451F-A9DB-4A9E9D53C63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3CFEAC7C-A70B-418C-AC67-0360174B02E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861E5D8D-D7E2-40F2-BF6B-1860AF2B63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22FF3E63-41B7-40EA-9845-5AFE878DD9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6BBCACD-60A7-44F9-AAA9-C03E0BFBAC4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66DD5ED4-DD16-46EC-B788-A8F2D54F4BC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74D029D7-196D-40D9-86E2-C80DFF5E1A8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9A1D4129-1F82-4BA4-9E08-2559C4191B9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2F9DECB8-34F8-41F3-AE78-2785F8F442C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F3338B2D-2BEA-4DE7-AB67-860C79B357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50C400E4-5212-425C-98EE-A4E20348A3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5E4B0B4E-98DC-4A7D-B75E-C9224502789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21CCE069-3799-4EB1-BAD9-FDD47606F8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E87374F4-26B1-4401-9F3E-8B46DB912CD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10AABA71-C8E4-424D-ADC4-26F2EFBB5F6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C861B6DE-DA1D-40F8-B142-88A1F68D5B5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A8A4D3A4-41B9-48D7-B895-8D4B4E5CC8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56F3E08C-31BC-48E1-86FB-FE01B5162C2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103A92A0-35A2-43CB-A75A-34AC0E2B7E8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57B8CFF6-57AB-4C86-8FF5-999AD7773EB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1BEF0C24-4951-4C22-B88F-D51DD529041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1EEB91BD-822B-4362-A728-77669D8B572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B522842C-1653-40DD-8A22-2A74CF6F08E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8A98A30C-AE77-4063-958E-AB8C4D4EB6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0454E5EF-30EB-4A18-BA53-CB07FA5BD27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CEB70B84-39B9-4BA5-B912-4727409D32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18CC3C72-D2FE-488C-A342-970F8F92B12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7F20C422-7434-4044-9B32-4245BB9DF1F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24D19944-44C4-4A23-926C-45693A00608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061F8FB6-09F2-4F07-9106-7DD945C39E6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37820C0A-0ADC-4378-8475-C96D1EF70A6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021B3048-D0F3-49A2-8947-EAEC501FA68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B70BD619-C4B9-4824-A0E1-D3A5B56C2FC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95FD8694-861B-4C6E-B017-030352F869A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E58E590C-5C1E-40B8-ACF3-6705DBA9422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DA860639-B6EB-402E-90FE-7A4F2297DBE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19575EE5-5A3B-4F5E-99FC-776D0A520B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F782F850-D797-44AD-A1FC-554224C9E2D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3283A115-59A7-403C-9B8A-462F718C806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DAF32BEC-A442-40D7-80FC-E8F00D94B4D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37A9C511-52E5-4960-95BC-CF38438D04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4E14D7CF-73C3-48E7-92F0-101CD5203E8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5C1B858E-10B4-47EE-AC93-1FF4138D75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18648E47-1CAB-46A6-B054-8506641F23E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E95D0B2D-EFA5-4BD3-B88B-01E380AAF39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67B99997-AF98-4771-B488-886BD0C1D78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330EDAAE-2B99-429C-9562-8E7747A98D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4C688B4E-149B-4830-A1FF-3D99BBB3CD8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5F68D8A2-1B2C-41AB-8E70-3861B5F5081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07E19ED9-7CF3-46EC-B2FB-8B882FBE31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8D13791B-0518-482D-8045-6FD1BD7B79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313A2611-7A3A-4EAE-B760-9100E6855BC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31104298-EB57-45E0-ABB6-E0D2CDA21AE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91A961CD-96D0-4546-890B-59E8603979C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6D804D75-9702-4323-AFE7-FA4973E526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C3C4D1F5-3772-4A8A-8346-FF458FB6BB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1FE26E2D-23B1-451C-89B8-79DB8B8BF11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4E944604-E179-44D1-ACF4-0E3D32EF92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240453C0-9238-4E5A-BE16-00574442A96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F4B2AFFC-6BF3-4CDF-AD13-817F98CEDC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12550868-15F6-476C-8209-7313953ADB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5D19DE8B-D49B-4303-B497-FA73206EF5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0F87DFC1-9FCE-4D2E-BF8A-E8022E1C89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4DF78E87-A949-41ED-923C-FB1145083E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4AD9EB15-9E56-4498-97C7-EE0FE8546D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50486E1B-9A88-48F1-9676-F170430DB6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78FAA65E-DA3D-404E-B9C7-C8C16C85A0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424E9401-D363-4856-AB78-0D5C3585B0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30C426F8-B34D-4021-964A-89FD3BC398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7DE7447A-7825-4EE2-BDB1-8E9EEED67F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D15B8485-F980-4473-A99D-9E1A50225A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2880DFC1-04A4-4EF6-A139-1C32C4D9DE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350B3531-027C-45B6-B9E2-4122BC4F10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1805ECC-0E9B-4C8C-8C46-5A3AB00CB0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A8A6EA06-8904-4A00-A749-1141FD76BB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BAEEFBA7-A763-427A-936E-646C27F860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1B46C65B-10D9-4F24-A400-24984679B4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AB9377F8-6DF1-4B04-9C3B-E0924E28E7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88C4BFAE-414B-4B6C-B5D8-044683F02A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CBF6FB9D-91FE-4F0F-A6BB-DA8C56D8F5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C2D97874-8D37-4DBD-B6B7-13E9FD7D58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0DEC1CA8-0D15-4BBC-BB07-9AD506A637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ED26505F-07EC-4CA1-9E90-FFF2DFB6CA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427F96E-05B2-42F1-B719-201FE74EE0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2C2D3D82-3355-4D3D-856A-7A91836B9B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D171F408-22A1-4954-8093-62B9E308FB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A37CF78D-1283-41F7-BA0E-580E2EE1E2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0ED772B4-8E03-4D87-8FD7-49A19880B4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7B2AF6E2-7E0B-46F1-972F-158B413196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A2EE60C8-C968-42A3-8D5E-FEE42ACBBA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B0C9ACFB-425C-454E-98FA-FE9253A0EC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3893B826-863B-4498-97EF-FEC196F789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78F7D7E-83ED-4BD3-BC29-07EFAC81B8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782EC0FC-226A-401A-B7B5-4E81192A58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167A430C-47BF-4A7C-9747-D2BF86D22C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540C0F08-CC44-467C-8E72-0AA78D3017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F121E45B-EDF8-41B9-8A40-61C9F6D12D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9EEC6724-A14E-40E1-BD2F-D65F15FFBF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7E665061-97BF-4C60-A33E-52A964C997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56FD0DA9-9595-47CE-8AD8-773E20A7E7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CA45E4FD-43E0-4328-813D-3016CFA6C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0CDF1BD0-9E5B-4FE9-856C-888CD8DA24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BE5E5A1C-7842-4313-8633-C8C399363E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A4134506-7E82-411E-8EEE-5AA7B0CEC7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F9C3E713-9235-4138-8021-CA646EB021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C5B6455-EC50-4A60-BFB7-2C16257D3A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791FCAFC-522A-4123-9326-E815792CB2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273535E2-F5D8-4C67-83AC-529BD64062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65B5B763-816D-435D-8DE7-FCA722D2A0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6D78CE0D-0578-42A9-9A5B-EDFF0FA358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076902B3-D295-4F9A-BAD3-9C311748A5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FED62D80-D01D-4118-A45E-CB3D702855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66EA1752-D7FC-4ED0-ACE5-0ED3BFC02F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F5973A0A-5FC1-4E49-8ADB-030AEF4D5C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17FEDC9D-1C62-4104-A0EC-C8E2821BEE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29270643-EFA9-4BD6-9FF3-6136225172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6F933123-8F14-4D38-932A-DA36BC6F69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58A44834-88BB-4D70-9354-A4A77B3307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EF79D09D-6728-4CA0-ADAC-AE45355DCF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6123E53-C089-4F59-A0C5-CE728CF5A1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DB90CF65-AC28-4B0B-A7EF-BEF278B7F6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1CF55F0B-842A-4AEA-B12F-D246AC0C73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1C97E990-1162-44CC-BAC4-C04F67123A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0174657-E0C3-48E1-81E6-80AA25B90B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51CDDC63-9684-4B26-9035-067462FAAD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89C6F0A-E6E3-48CD-8295-3B55889E67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A11E155-19CB-4AB5-8023-7C2F773E99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8AE65BB-6B18-44C4-8E21-558797804B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70E0901A-EAAF-4FAA-98B9-EF2CDBF999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4EBAC6EE-6212-4034-98E1-3683B6FEA2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59BCD7E7-CAA6-4E59-8550-6C874A924A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FBC8101-4F6A-4695-9EB3-C3D2D9F5B4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D7E74F23-30D6-407C-9DF9-AF44A9E9DE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BADAA802-52EF-43A5-9112-2A8536740D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20676EE8-E3F0-4767-B7A5-7280CAD44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83FCD814-456C-425E-9670-93643B1E003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200029</xdr:colOff>
      <xdr:row>1</xdr:row>
      <xdr:rowOff>57156</xdr:rowOff>
    </xdr:from>
    <xdr:to>
      <xdr:col>1</xdr:col>
      <xdr:colOff>1304926</xdr:colOff>
      <xdr:row>5</xdr:row>
      <xdr:rowOff>180975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9A4F3976-5A47-4986-B498-169B054971C4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81004" y="285756"/>
          <a:ext cx="904872" cy="8858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535644E0-500A-4C73-BD4B-7AA5CB907D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20105CA8-A139-4BEE-AD29-51F5927507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DA0A62ED-9FE6-4FA5-A92B-6048D4B6AE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34E326C0-C7A8-4461-B016-9029357838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86C82286-F6AD-4A98-B83D-1BF12AE92D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C8FAA0B2-B989-40AE-9C3F-D8B33C9FA7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474901E2-8D7B-4D3C-892A-9CA274386B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795B6DE4-9036-4CC5-B101-BC067483C1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61BA903A-FE18-4E85-A527-07807E9EAA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FB16987C-0C8E-4568-8A6A-DBF84D2AC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925A5DCC-99D5-423D-B2F2-04A58A145D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CDDF4148-5F85-475C-9730-4EE79E0089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D956FCD5-C27A-4FFE-84AE-524F6A22E9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97B5B16B-1BF8-440D-967B-9DACEB1766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4F53778F-F8B1-4C17-A3D5-2E6C331137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DDB06CC4-8485-4FE9-82DC-FC1C19D477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4BE61290-77C8-4352-813D-881325CF9F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63F60E83-42C7-4EBC-A95C-AB33921419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9E39FABF-77CA-45E0-B72F-880C034A34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CD12C41D-A1A6-4E29-8992-C2CA490075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8DA35B9F-F81E-4C52-AF71-9DE80693CD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69CD312A-39CF-433B-A62D-CC82733642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7A365CA0-2A99-4D6F-9E9F-927B5611D9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E975F561-C627-4E5E-B362-9C5AE8D341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F422E85B-274C-4452-A028-EA095A0BFC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C3866E4C-E971-4EA4-98E9-8CAA21AEDC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8FFAC03E-1F2A-4BAC-B625-AA7357F9B2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812FC62A-B5B8-4E26-B3E8-A2AFA3F7D9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AE45CB32-D8D9-473D-B554-B1B0FF159A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50D74F3D-1F86-4336-A869-DE69431C15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B885B15B-263B-43E9-A0FD-D1FDC6FC16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CE05DEB8-610E-41F3-A579-E4139D4CB6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061AD141-B4AF-4607-9BD3-CE69A499BA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B07F7243-BE20-415D-AA91-B2834A62C6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2A987CBC-06C5-40A0-920D-7246795496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D315A3CD-67DA-450C-B7A7-CFDFC1958B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51179BFD-801E-472F-97FD-F83C2827AB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7A8A01FE-9FAE-42A1-BCEA-6A80975A4E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1598F14D-4DDF-4B51-AA78-08C555EEBE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5DC2BA6-1503-443A-A5BF-6C06462A64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A39B4755-6A01-42FB-BBE1-9084DA4DB5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072F77F1-6952-4F69-860C-9C9008D4E6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70B20A03-A57E-4856-A8FE-F24FA7EE24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7164A5A3-76BA-4E6A-92C6-3ABBFABF1B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1F1A777F-AC24-4DEF-8694-7594C52E095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F3BCC92F-E9A3-48FB-B543-F0133488B85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035E3AB7-FEC5-43E4-BA34-A2DF55A223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E76A432-3F90-45D4-80B0-2D836CD86EB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701152BE-14F1-4282-AB38-5F26A8862D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76B5EBDF-A1C9-4FBE-8FE2-093A21BC8A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B405209D-CBAF-45DE-9B30-3654969877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3CE0D608-A1F0-42CA-B464-5398EE8EA2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4F60D2FF-CF1B-4E95-A03C-9227CC4303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FC24F158-BA44-4BFC-82B0-1E582560B9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0FAFF47B-C084-43B9-ADAB-810E9A3BB2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3A3E4F6D-6C9E-466F-A67B-8190F1575E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70AE5638-19ED-4531-8D91-756BEEB594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22B50913-A8CF-4E75-8138-270489502C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56A08837-130C-44C3-9194-6AA11002F1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8B76619-F124-4732-8DD7-C065F4F2E3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6EB7AB92-D604-4181-9150-22B11A31FE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4608F4F8-0162-4D1D-811D-857E62EE27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5939064-4062-4520-81E3-273FAA1C44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AE001676-C6A9-4D9E-86BD-924FCA00C0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2061BD1D-B3D6-4DC6-8704-4F347BC642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EC1930A-214C-4EF3-A0C2-A137B7D221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F094F775-16AF-4322-A133-2C66A8F88B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3415BC08-0E52-45DF-951A-34318E57B7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A32A816D-719E-4FDA-9DB6-D9834575F5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F9C008B0-5B33-4729-B11E-8681FAF81A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D69A3A3-C3F8-46DD-A3A0-F83DF379D0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02A7446F-74EF-411B-9404-8AD2B4C453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23BA34B1-591A-43FC-8D0C-CAB7D029D4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B4728C31-EE08-46AC-B613-C06E31CE5C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A9F32C01-19A6-4A3A-B654-3F97AEE912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333C0B2C-5CEA-4C37-9BE3-DF7D07FC30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E274ED44-E988-4A2C-884E-E0945FBFEF4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2FFD99BA-DC55-4567-BFF2-F50BA6FC3D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22541524-0C41-4F14-A301-21565F84403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0F14895C-D7E1-4FFC-A7E0-B58743DF018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B86948A1-84C7-4045-9695-9AD517A3B0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9063076A-F9E3-4D85-9AA8-17B34477D9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BA255DBA-D6FE-42D7-ABDD-A483A4CC820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2719BB0C-ACC0-4483-B01F-FE1FAF9645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D38E98C9-7959-412E-8749-F3338514DF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EF9B4596-C3E1-4480-9D7D-643E50FD8E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EA9FA6EA-0AFD-4B80-A3EA-0C6B9A7F20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7A494E99-9482-4F41-85A4-F55EBE13132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67EB287A-E448-44C9-A9E7-B314CD31FA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DA6C1469-6DD3-465C-82E8-24BA4BF2C3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7A21BE3B-DB43-40B3-B84F-E77DF90B38D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7CA8F2C1-2BAA-4BEB-9824-02E84D29AED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921A1E76-315D-492E-A129-768B681667C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B1533A6D-4AF9-4ABE-99E8-3D76756E7B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EA5677A8-5ADE-480A-8910-8851A2F8D8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A8D53BAA-9019-4764-A159-1A7524BF2C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72549B23-935F-494C-BCA8-0E57FD7806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E2CD62B9-3262-4C23-8B0A-61E5995D216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15F7F28B-CF1C-4C2C-A690-09DBA6C0466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CEDD5906-CBE9-4BD7-8426-C3600F97F88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E68A71B3-C7F9-47AA-8638-197B25B930A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22E935FA-340A-4861-9863-02589065787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15505D02-3485-48A5-A1C4-A17D36C47DF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2D95FBE3-EE23-4929-A802-B2978EF0C70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5834BCCD-EBB7-407D-9498-382DB9366A6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F2D209A7-0082-4039-8B24-73B2229AF22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2DD809FC-98F3-4870-BFD9-B463A7B5D5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5A93A539-73DC-4912-B86F-80766E707E5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5088A16F-6485-47C5-9EE9-2A33696C877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1BFE2E1A-F80A-4965-8677-5F0D357BEDA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910C7F2E-8FFA-4EE9-84E7-27D914F308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3CEC79CB-FB11-4069-AFE9-B3F1D658EF9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F07352FB-7EF8-41D4-A305-A7CEBA67562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1EB0CFAF-5897-4429-80C9-7E94AABF7E7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D6565F1E-7A08-4353-9F35-8F1BFABA67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64BF124E-6485-4B0C-82CA-BE03C17922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3E6F173E-2EB0-4524-805A-9CD523C06CA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5F077B78-EF2D-4396-983D-338848D108D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6E1FD5CC-0EB5-49D0-9A9E-A4361824D6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C2BFE2B7-766E-4B68-8A77-966FE70C54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8943F01B-36B4-4957-8786-232CC6BE533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67B04F24-13D6-4947-BD16-97AE2D695A1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5932D14F-E4DE-4C9D-BDF3-F2FA3AC5406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D1F9A0F4-6534-48F4-9C96-1FE5A96042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1385AC96-4946-4F9D-9707-C26DA91843E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A78206EB-9C4D-44DE-A8AA-C59E6B51A0A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9A9BBABD-2219-422F-AA67-12C591D9DD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C817993B-C217-424D-A0AF-643A139AB09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F6D4FF4-74D1-4768-9EB4-8CE3AAD0FE5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FAE2B954-AA58-47B1-8FC0-A50BACA49F8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2E49C7A3-9192-4730-8229-4727BE5F37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0C30D863-9615-430E-8118-D5BB9154C7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7EA2FC1E-7099-4A7B-B2DA-BBD9C3B6B5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FBFD59C1-2031-4DFB-A300-7F408D84D94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22940C81-4A37-4D1C-86DA-E71E1B1F48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0382224C-08F2-47ED-AC65-C954F4D4B8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61B3F23A-1A51-4718-9AD8-4DA252930D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4EAF429B-DA7A-478C-B669-29194612BF7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55FC900B-E0C3-4614-9211-8501F66B36E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FDC9CD2A-5C33-4FC6-9BDF-8BCB527DE0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4919C0AF-64B4-4420-A58A-D22793DA88E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4DB43549-E600-41D5-88DC-B5A0052689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EF9C4F01-7849-4141-9A0E-9262D25ABE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E025E85B-F1EC-42D0-A46E-7701C5FDBA3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63859978-0A18-426C-B29C-9D97B2EDE4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4419B499-97D1-4DF3-94C2-349AC1226C3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3B186BB6-D330-4778-A437-CA9B0E5D2E1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5D31538C-8E69-47B0-99AF-564601B826B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3A0E75A0-5D05-4918-BDD8-CEEB29B74F7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3F91BD86-0D8D-4E5C-8EF5-3317287C8F1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C9C85656-4F2D-4599-BC70-9BC87BC72F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BF750453-F27F-471B-B1F8-639FB993C4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200029</xdr:colOff>
      <xdr:row>28</xdr:row>
      <xdr:rowOff>57156</xdr:rowOff>
    </xdr:from>
    <xdr:ext cx="1104897" cy="1851927"/>
    <xdr:pic>
      <xdr:nvPicPr>
        <xdr:cNvPr id="231" name="Imagen 230">
          <a:extLst>
            <a:ext uri="{FF2B5EF4-FFF2-40B4-BE49-F238E27FC236}">
              <a16:creationId xmlns:a16="http://schemas.microsoft.com/office/drawing/2014/main" id="{CDF81585-B1D2-468B-8824-7745ECC9128B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76922" y="288477"/>
          <a:ext cx="1104897" cy="1851927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1E8DD942-9664-4880-9A77-DB91E15959A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665C1A21-276A-4EF5-8637-50C8B0717F4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BE320FF0-D496-46F3-93DB-837E1F831E8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83229587-DE08-426F-8257-9323390BBE6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EF4EB825-B516-4C11-B927-699D058C92E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79EC8BE7-777E-403F-B455-2AD7D87EAC0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91F9DF4F-98EB-4838-925E-BF479FBCDA7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E91BC5CE-DA71-4AD2-A332-FFDB680CAA6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08B37576-4B32-4BE1-A9C3-16B434D275E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D6799E91-6FFA-4455-81EC-A16CB86411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FC3510B2-C786-4AF9-B160-0411D74D311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3C421FAA-835B-49ED-9FC5-EAFCCD27F4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7DF60EAC-1C54-4216-9C32-3FD7581B87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5B9080AB-A7F1-401C-AE23-90583416E94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24DB49CE-BE28-4604-82FB-547AE397AB9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E25AB1D5-2E17-4293-9A16-E01ED52E9E9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AC1E1CCA-9BB0-43D2-90A1-149E6C50533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D779B90E-D867-4589-A836-81E6209A99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0DE9031A-487E-410B-A36B-D744B5FE2DC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D4AA911D-52F9-41F3-A8CF-E540DB519E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C1366F8E-EE03-4C85-B8FC-7B6DBFB2C2E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23AFA63E-7395-458B-965F-10D1FC8539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F02223BE-F792-4015-821D-9BEB938B02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64CA26FC-4C27-482F-A596-51B7A299DF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EE60B890-2C1F-4D35-BF83-19DD3C4FC4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F0EADAFC-31AA-4193-AE8A-2345D8B2AE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FD67B3B4-025F-4413-98FA-74477B3C13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AA54D659-0754-44FE-9CE5-AA19413D7E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E3BC240E-17BC-4B7F-9154-9B4B33276CA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06C278CC-F1C5-4C23-B82F-A9B60FC4766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6F70B895-0715-49E6-8B43-FC8558D52C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F34B9D42-2486-4D29-938B-442FFA4DA7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1127EE1D-DA44-44CF-9917-4E25F02A55A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A2DFBCE5-2AA8-40B3-8A0D-93F2167228F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61F7495E-67F0-4450-92A5-53B85F02C0F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B26AABE5-486D-4346-86B2-0291DEC6C7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4A0A8B5C-72DD-4BBE-BE85-B5A3BDF40A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1AFBAF78-21D8-496A-9BBD-A3CDFEAD8B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93B4FE0E-F7EA-481A-AF37-DB581BE32F8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E1A8D4D0-FC28-462F-A831-3F067BF5CA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2AA9962B-6D1A-4D29-9557-73A6E3BDAB3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37032A6C-0D06-451D-884F-574320BB44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07340C5A-3ED0-4389-A489-159B2F37253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2BD7F91D-939B-418A-81FA-6FEA137F71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AF150E58-F4B9-4E5F-B598-5FBE5CBA3C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08832BE9-7B0A-42EC-8A1D-C5386F68A6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DC1FD248-6621-4677-8560-51A39CBC858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85B8221D-E3F6-4B5A-9577-9C3DE7FD3A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4F175D87-3390-4BA6-B73D-82F3CCFBA9F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ECA55FCC-AA23-4E69-B992-E3E602736F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E7E5BF72-9677-4989-8282-8B30B5F10D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65A65080-9ED3-4946-9A81-481A97DF006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67532D12-5316-489F-A436-FA05D13F4BC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B51E4845-9C9A-4082-AECD-BB92387507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76286570-26D2-4879-B075-3AA503507B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8FDD59AB-EDD3-48F9-A6FB-2425D52103A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A48C8283-AFE4-4526-9D8A-934FB13E75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0D5E0B67-AA86-42D6-8E28-566333BA45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73E1E485-2E88-440B-8337-5A5424304EB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542AB341-EF60-4444-8AE6-7A97484B82D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1DEA66D5-3373-43EE-A10C-A0482DB7BA9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F74CBAAE-8BCE-429A-BD21-85E5F84B8B9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F650B60D-6843-407F-BC6E-2F9E64FD99B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4A23754E-A76C-4AE5-B2FF-3DC3FB2C22D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827CF7E1-A24E-48D5-85BD-138DD8AC659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5009CEAD-7016-47DE-B8EC-854989737E8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4F0F2F0B-EECE-4883-B78F-BE768682A0C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A0691D99-2C1E-40A6-8035-97CC14AC02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F189D1BC-3C03-4830-AFF6-75E1DE25174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4B93B7A4-F140-4F2B-83F5-62705D3D112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5AE5AA6F-FDDF-497E-93A9-96A90C727AA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55C7A08A-3B74-4581-BFE5-162D5287346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A4815411-2525-466E-A9E1-E77706565E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6781944D-AC40-454D-BABB-4B7DB9E5673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BB7E5131-37DD-4C25-9A7D-96A97E5BA0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7E11D98A-37A6-4C3B-83C4-39FBD4F43FE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41D5BA8F-05B2-459A-A8C5-146FACF2C5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DA715ED1-7499-4C8E-A188-29E8879D11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FDDB9084-9D2B-473D-AE77-9D93DECB11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FFA4182E-14DE-434F-AA78-603BA65241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A045BC2-E784-409D-AC3F-0338B90E79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10183FA1-3DE3-4ECD-A23C-A90AB32E0D0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6EC9B9FB-31C1-45DE-88B3-9356087AB7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A59BFA7D-3286-49BE-9A1C-76733E1D02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28841885-4B9B-4957-B836-75C37ECE8C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F3FEE0C2-5482-42D1-9E6E-7B89AB1AE2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95ADECAC-E341-4C21-B0AE-A21758127A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037A5938-9ADF-483D-B34F-5C9B4BC3A0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27C613A0-35EF-4994-BEA8-B1FCA161E3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08411A71-4C91-4EE0-A5E5-0E18EC435C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2E21C27E-439A-4AFB-8591-D618393073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2F830AA6-CB32-424B-97A9-23B629827D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F3DA8865-F28C-49DA-AA27-0F41B3DA01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EE6FE281-4988-4BF1-8CBC-478DAEB84B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BB4EF918-9282-4A91-8C0C-23FA8366DD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E7B16288-C251-4F4C-A2F5-0F94DD28CD3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FD988894-B84A-4379-B5A4-1F1715EAFB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8F9E67B4-9F79-4339-B09F-49464BBCDA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7CAAF33E-6869-4014-B191-FF824454C9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9B04181D-2BCD-4F19-8133-8398E5A098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96A6BD64-B0D4-494E-9E1B-EDF2D4450A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06645AD4-FD72-4E51-B394-363EFBB0E8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A5AB97A-8510-44CC-ABB7-F76E96BD8D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97D60782-2824-45A1-91DC-A2252378B8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49FEF1D6-C882-4CA2-B8AA-45428ECD98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5C128202-B995-4952-BB74-E21BDD6E19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D4F714E8-7AF5-4273-9972-6129801A8E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E435145A-1303-4AA3-AFF5-DC8091AC0F7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3EA3F37-11AF-4FDF-8256-85B2DBA28F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829D6472-94CE-40CB-BD42-0E75549A93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54B3268C-D06F-4496-89DA-11CD765868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9817E79-36E5-4DA2-9B9C-EC8AD7D006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99343506-2CD3-49DF-9A07-1AE9A5B0B6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5C279E80-AF7E-448F-B5A6-CFFE625831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45DF3204-D40B-4076-8EE6-18FD36EE33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10D00111-4966-492E-8488-01359E98AB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4C12DEF9-BAF2-4A91-B133-DEAF4886308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E5C055B7-2ED0-4B50-BC01-E3E8BB5DF9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CD45105A-DD14-42E7-8BC3-6ACE4FF9C2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41C13C15-C2EB-473B-9B87-DFE5609FAF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08275CBC-9EC1-488E-A360-ACD0903D8C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D2FF6FE3-5D99-437A-A5C9-B5470B777F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7E7EAEE8-CE57-44DC-8C8E-7B87477912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98A43F8A-4332-40E4-8DBC-4C46E8EFEC1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D950B931-5CDF-4823-83EF-B49C79D14F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3595C4A9-FC09-47B3-9402-B0D429CE7E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501F826C-1B1B-4ED1-8F82-C530E9BC4D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C1C3F285-3C66-4584-BF82-8A9DA0D448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C6A793AE-16AF-4548-A9E4-39CCF88575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41DE9A83-68F8-400A-A3B4-5ECCEE2DF0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4A067275-548D-4451-8CA0-2F296919C6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B05C53BC-E8EB-4A5A-805C-332B018F693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F2E82D94-68B8-4D69-8E0F-655D0D2783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05B35B7A-0B41-4E86-ACE1-62B09F3A5E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20DBAADC-572B-474D-BCD1-67AC462F21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5AB755B8-07A5-44B1-AD0B-118ED99355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02430B7-5628-4516-AC6F-5CB01A53CE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FF901086-FC91-4DB7-8E0A-AD400ADF42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976B6A1A-0705-4995-9FAD-EE4A765BAA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2BE8C009-9FF4-4916-82AA-1738A5F663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1B89385E-5B8E-4E49-A351-D2E9CC8B58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FCE40BF4-A0F3-47D4-A898-9804DBE10F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574C3BE8-C6F2-412C-9D88-BF164DB96E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C011C76A-9D18-4930-9C80-31865655F7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C1595E8A-0FD1-435B-87E0-172327E198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9CF1E21-E5DF-486B-B958-F69BE6D178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17A41B16-BF25-4D0D-94A3-BF619C7A18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597F1CDE-8391-4A29-AB65-D028278371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1E646462-C027-43F5-A4C8-059BA8AA3C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FD359C72-EC44-47FA-BB1C-FC2DA1C299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EBC54C5F-A17B-4CDA-B7FF-8949898E53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E593D234-6B20-492F-B459-241A33ADE5B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171454</xdr:colOff>
      <xdr:row>1</xdr:row>
      <xdr:rowOff>66681</xdr:rowOff>
    </xdr:from>
    <xdr:to>
      <xdr:col>1</xdr:col>
      <xdr:colOff>1066800</xdr:colOff>
      <xdr:row>3</xdr:row>
      <xdr:rowOff>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6C3EF51-BB20-4642-AC42-CCB3295E23E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9" y="295281"/>
          <a:ext cx="895346" cy="96201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4469C9AF-B182-47F7-8E1B-D828011CF9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E774D6D0-9684-4D5B-88C7-75C8B2D8B3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92742BA7-1E49-442B-9EBB-C71755CA44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3BD2BBBE-D069-4A83-BDA4-A199A9CC15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AA92570E-A485-40F4-9281-DA7BC34803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8AFB182B-9F51-498B-9957-833F39445B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D9E69B94-956B-4A60-B06C-C1FFD2A826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ED71200D-86CF-4BC8-942D-212F21A17C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416ED699-6E8F-4E09-8292-1F5AFB58C2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BD130BB-F0B5-4301-80A3-4662D71003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CE0F87C-2EC4-482D-B947-A8F20ACEA3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32FA348E-A0DB-43AA-AC06-B89110B7D8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0BEAE60C-6C94-4825-8A7F-CA22474EF4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00009235-6EAA-46C5-9E30-ACBCA72082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2007B269-2A79-48C3-8D9D-D9AEFE1A4C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B2B00CA6-AF1A-4CC9-A423-399446FC1B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9F01B83C-4CA9-4F2D-9C1E-EF80876261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DAF18288-8985-424C-BF3C-CB41141F72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BCAAF69A-DC26-4DE8-BE7C-D9D2EE497D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5CA663A9-1C2D-4992-B807-E5B770918E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41E3AC4F-4141-40BE-9DB5-68C96BF5D2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9BE2EBAF-193E-4620-9880-3EF6346DBFB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81E300DD-5873-4F23-9996-069D3CA736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99AD13A2-8DC0-40D8-B63E-598DF28FF8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B4987FCA-9507-4892-A9FF-CD9EEE388D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3C48E5DB-8C82-4FC4-B9AC-CCCC7D80AC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9E7B52E4-F349-431F-B7A0-DE71248DE1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F48C4146-1038-4306-BFDA-487494D27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1E751D0E-D70C-447B-8FD6-772E9BD6CE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5B3255CE-61B6-4825-B03D-1B956F7A57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D99C0A85-E700-4DEE-A9AD-F9F078E5D0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0EB26694-20A8-4873-9AF7-B17C474920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79F64236-38A9-42C8-931B-2F2B081527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D015E2A8-C001-4C43-83B2-6CC55B475C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D11AE0D4-9710-450C-9786-737A4EB8CD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13163B41-271C-45CA-831B-71AF6129ED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6582148E-E7FA-40A4-BD1D-F76460683A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9B16097A-76F8-4378-A24C-1A4BA11EC7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50CB735A-B692-471C-954B-48F20D927B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BFBFEE03-5834-4069-9CCA-ACFF42FA77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C66EFBB5-F913-4B14-B635-FAC7FC57E2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C02E2AA3-034A-47BC-B35C-5A14991CB6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BC054CFA-4C40-4E48-ABCD-84B0B6655C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F4D2E868-C8F0-423B-8B2D-0216AD792B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FF2E23B8-6A8D-4BBC-A4CC-9BA4AE95C2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13044887-D6E1-4306-8721-C0AE1BC794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1BC41B1C-2099-43A1-89F5-B604962C72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13318BC-69F8-4F2F-AFDE-C845DC9189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112CCF6-6CC8-4074-B2E6-BB3C35E484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33A32F3E-60CF-4A22-AB44-E48264DE05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0DBAE509-EE56-4AF5-9F78-9EBC40A81F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478D7BAD-8C06-4EDE-A61F-D9F338FC2F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30FCA562-6E0A-4968-8943-7BA7EA060A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5D19DE0E-9BEB-443E-8369-DC8B6DC814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3C003E1C-F851-4F55-86DC-D2A33E4590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4D6C50A0-9944-4505-AA28-26D5A889FD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249E5C7B-CD8B-4D21-B461-ED1A5E54A5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39A9AE73-8032-4CD5-816A-81B2D27C77B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245705EC-95A2-4083-A748-5C49505A5C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E8645B74-521A-4454-9F94-E22ADFCC5B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35EE8689-AAFE-412C-A7D0-ABA35A08C53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D134FFF7-1C86-419B-801A-3BA516F395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D117C09D-6B60-4257-8543-83973C68A4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B4902204-C310-4F1D-AAF9-264BE17F7E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BB204AB1-72AA-4A6F-94C5-5E812509F5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13F64CA-9C84-4FA6-A40F-715029BC67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72F6A4BF-02F9-43D9-B586-25245CD658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0B5A6D7F-00ED-472A-812C-06AD0948D2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7ED9AE6B-A47F-4AC7-BBE1-F836692096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80EE0D44-8123-46FB-85F2-B86C75AD69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393857DA-BA7B-4551-87A3-FAD95875A4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4B42E173-7002-4DD5-BE20-309634BBF0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BB2C126C-4522-4EA9-B912-9D15EF4898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394D4D2C-845F-423C-BEB4-CB830AF1DD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D4261765-C84F-42D0-A4B6-D71CFFD006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12BADABE-0BB7-4E06-8966-5E22C62D90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1B6D2A8E-6138-46BF-8789-47709430B3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06D89708-DBE6-40C5-AD3F-1EB2C4BDEC0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BA49F78D-CBDE-48CE-809D-F54003891B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9D72CD27-9342-446C-BF82-6933E61735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223921B8-6A9B-4256-BA3F-9DF9265BEAE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74A52B02-3CAE-4C7E-8C7B-9C852D85D2E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9ECA6CB7-02BF-4F35-B69B-12ED4AB371B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8AF472F6-B442-48A2-8EE8-581598F2BB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BCF71A45-58B2-4357-863F-A79536B7D2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B2E1C922-A2C1-482A-B47F-C2CDE2B1C70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CCC3394A-9A90-48B3-9014-1DB99C37FB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F59CBE09-67BD-4B1F-B0C8-4C42865FB77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A4A27749-73C7-460A-9AEE-8A92905779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91E5AA34-C6E7-415D-B117-6FF30386FEA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1613EA40-D6B4-447A-AA5A-34DA2F641C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926DB028-D7A7-450A-ABED-3198710B6F4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224AE701-2F38-47DB-A3D1-55B2633EC12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8A2E2D44-C4A0-4DA0-870A-3EB39AA095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4F114DF5-DD6B-403B-9D66-FD89EE055F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B71E6233-0364-4FA4-A81C-D9907E1C55C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FCA95A12-5E1B-4D18-A3E5-B2A7E79FB3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4EDAD5A8-A874-4A9A-ABFD-C7C7F996109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51FFED35-153A-46B1-B738-C554A144C2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A7C27FBD-2E99-42E6-9F30-1DEAF0C4B5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9B347239-05F9-48CC-9A6D-52B03D5342B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09B85619-1567-4692-99D1-24FB70A0A08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F6728348-833A-446A-929B-38677B15022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F8B3834F-55E9-4E85-9B9F-DEA52EAF400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C7EA2AA2-AA58-4608-973B-E788388AF23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BCA155C4-081C-45B9-BDD4-FFCC93D5754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43E999F6-668B-472F-88D5-E48036BA8A7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0092F7C5-BA9D-4224-BD90-E097D615D7C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70E5C28F-1468-4B2B-AE09-AC2C25F233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DA7C781D-AF45-49B8-AE5B-EF17D647A09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6C901610-6F7D-4421-8CA7-E24FAB84DBB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D3ED1183-9A06-4295-B50C-B558E38D7D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B757ADAC-5DE4-439D-8C65-DD37A2BE56E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7EC8527F-8958-473D-A940-108C9D537B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8E5CF164-E4A7-419D-BFEA-B9ECD88D52A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1AD7F150-3546-4B62-8044-0C7D67A49C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B60F35CF-ECDC-44B7-BCBE-5BB08FD0658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AA057801-EF4C-4B69-A356-A06772ACCC3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EBBD0E12-1CC5-45E5-A7E6-1535E4EE820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473A0C05-D794-4008-B9FE-FCA764C985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E930C9E1-5497-4EF2-8982-30B2CE4D32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934F2404-EC7C-4E54-8C40-D465693607C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EF2F1451-E5F8-4215-BA15-89DACCC5D9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3F10ED14-8685-4E91-B0E2-0BA946C0A76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CBC25E55-EF46-42CA-A8BF-529180C74AC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A582A2BC-B0D4-4E66-B22D-09029FA273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AF0902DF-A78B-43F2-8451-B286F18A19B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B8B42026-06FA-42FF-957A-2E1571E958C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FA1171D3-E607-45F5-9C74-A7D536BB7BD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8F564270-BB1B-49D2-90AA-1131FA70C1A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BC1489CA-DA90-4E31-81A5-121578C65B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28FBB1B1-4712-481A-B89D-F4614DFEEF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F0F15B0C-2B75-4433-9BE3-23F9BD86E5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8C8AFC02-E6D8-4FA2-96A8-4081DC0DC1E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700A190E-7124-4E58-85C0-7E6F89D92E8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B320A7D9-1144-4AD1-9796-C28E1559A29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E6CE6DD3-99FC-4D22-AAC0-396D24E2443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67C3520D-27F1-4263-97C3-26CC1FE3214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33FEEC4A-980C-4405-979A-83A0A04E32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D720BB6A-3935-47D7-81A2-74A6D284359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840C0010-6E88-4E2B-AA33-130245B16A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C4BB4782-2F0E-4F93-AE02-6ABAD773B5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F0964360-774C-4524-A6EA-678AFBADF29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53080E3B-C935-492A-B951-052787358F5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B46A4B8A-543D-497A-95F7-EC547CCFF7E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706B4136-1AAB-493C-AC10-45D68C09D3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54D2AC84-8F43-4D5F-9C7D-F5FBE4E4E3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CA7F0A38-8B35-402A-A9EA-1E0DB338E0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028C74E5-F22B-4B76-B19E-5D1E8E4B0A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DDD2737A-D110-4681-9F1F-8B0809390A8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8B1A6F19-4B04-4775-BEED-778811F4DA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E9E3412E-C4EC-423F-8A28-38571BEC8A6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171454</xdr:colOff>
      <xdr:row>28</xdr:row>
      <xdr:rowOff>66681</xdr:rowOff>
    </xdr:from>
    <xdr:ext cx="895346" cy="423177"/>
    <xdr:pic>
      <xdr:nvPicPr>
        <xdr:cNvPr id="231" name="Imagen 230">
          <a:extLst>
            <a:ext uri="{FF2B5EF4-FFF2-40B4-BE49-F238E27FC236}">
              <a16:creationId xmlns:a16="http://schemas.microsoft.com/office/drawing/2014/main" id="{F835A125-84B8-4937-8823-9D95F74A3C00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7" y="7441752"/>
          <a:ext cx="895346" cy="423177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EAE2B414-3C39-4540-8092-4AB925276C0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A3F2F5AD-88FA-4AC9-985D-04F368BC221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B704A3C4-0574-4B67-8F36-03D8AE18C6C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F5A547E5-91EF-4B9F-BE95-D5299D6D4E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6648C33E-6FBB-43A7-9567-77FCE8C7A5D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34A4896C-71FE-4A5D-BC90-D3413A2B0E7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D2005CC9-C244-4EEE-9123-9F0AA61501D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6F4E88DA-4172-4CE3-9A0F-B5E792158F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F2B12951-6E52-456F-A0E1-B9F9812E9A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0FCEF68B-0DBE-4043-BBF3-0C35A88100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9E0A0E36-4E10-4565-90F5-50B25BB6504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EE1361DD-6E72-4D87-BB25-85780681014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D7A9A1C4-6CCE-43F7-B1C0-82CC0C2587E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BB03E689-052A-4B7E-9B24-5DC29FC43C5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B5820BCC-166D-4BB4-808A-D047A30074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48846E20-657F-42E4-89C5-6FDF776688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EE2A1FED-91FE-4F7A-9119-43DF9210D55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637981FC-422D-41F2-81CC-31FCC50C95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F4FD14DF-B3B1-4243-9343-EA03781FCE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A66F66DD-B1A6-427B-89E4-611A29541B0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3D96D87C-A30D-4EBC-8FA8-9018A44E05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476167AD-7710-41ED-A019-DD9BACD2BB2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2771B06E-4C6C-4EAF-A89D-0B53080EA89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35B2D7B6-7943-4E79-9C24-034D09C1BA7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99DF32C3-3897-4B33-9BDF-79052E0A7D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39670886-035A-4A6E-A42A-91AAB2C1F5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3BDED1B6-F788-4C3A-9985-BC700C05F49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2EB5C18D-4716-453B-AAA7-F839D0BD96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D20386B2-085D-4C62-8148-5EFD27060F1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B455AA15-A957-40E7-84BA-96CC3AB1C31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EE072727-0DB8-4BE1-8A01-ACAF8C7F6A4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BB05DE13-07CA-4112-9EFD-0C2326D2AF6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24CEA17F-B55E-46D6-AD81-47416B8B0BA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80D4ACC3-BEE9-4066-AF39-BFD5FA7028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0E1A6648-1BDA-4774-BFB7-615A20C624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95D9EDF8-0618-4423-BB98-3B5D0CB36E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7931B072-67FA-403D-AF5C-91A041495A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6C857714-81B4-41D1-BACE-C1E69E3645C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6193BF46-923A-44C2-90F9-D4F65E0B6CA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D374FB08-E88E-412B-A2B2-A7FE11A14E1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530C40F3-54DE-4206-8E39-C7E53EE0BCC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CA16FC65-4CAB-4FDA-9932-2FB21B78283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F595DEA3-1213-492B-9C85-AD8127A9BA2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C2116E3F-CA11-42A3-B5B4-7F6C2262686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E0DFF1AC-E9BE-46D3-BB92-0EA4A9D3E3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64845F31-206A-4992-AA77-639E7F28D8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6193A1CC-B64B-403B-8ADB-C58DCFD9EA2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DE311570-22B9-40EC-9BCB-653DA98E6CB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D26FB995-E1C9-4506-A76C-E716D43311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4E76FD12-DB08-497E-BE7E-B105685E14D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695CEC46-9704-46B2-B066-0D3B5C0C0B4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5CF85D5C-BC7A-452E-9DCF-1EEEC4FD641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00F87262-3C03-4562-A0E9-4424597699E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EC18FDCC-FD3C-4770-8ECA-5206BB92DB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12917FDA-1B36-4F6A-9508-D673DC5EBC7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A07FC992-8A3F-40BF-A745-EF6D69904D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E119E851-698F-4C7E-9379-80CEBF0AB3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10166C8C-406B-49CD-AA2B-2469791A1B4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11F0EFF9-9641-4D37-B416-D39B77308E7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171E971E-189E-4E44-9BEC-8C166AE0FB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90EC34D0-EEC2-4830-8B45-68C8F7B4238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B205A83F-9965-4CDE-BB23-AB85C6ABB54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352CB9FC-42A0-482D-911B-8D016FD229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136A4F0D-F513-4448-912D-C69BC89972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8397381D-40BE-4994-837B-223BE5FFEF9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E737C530-815C-4526-9928-F2EA8E963A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6B6ACD47-FA06-4743-AD64-06FAAFA6017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0688DDCF-8CC5-4A66-8532-89CBA05A99D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38C79E8C-0DE7-47EC-A5A5-5D610A1929A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A5C4C6C1-46A1-49BF-A2B6-8527875958B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0320EF80-99D4-43D0-B2E6-896D95B955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D1C28752-6BBB-4623-9E5C-50FEA1E87C0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BA1F6817-0D19-402A-9F05-8409D22BD79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C0A7DBE7-ECA5-4C05-A34E-331ABCEE176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200A7458-C9AA-4113-AFEB-3B4814569C0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186250"/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503ECB12-32F6-4328-B185-DB1778C3EE6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964967C6-D3CB-465A-B96D-56BB009A12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3F8A9CCA-5EB4-4E14-8739-F50EC17EF8B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9F7AB778-544B-4341-A3DE-ACAFD8FEB1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1EAFD14E-D38B-4AE2-A9AC-86391B6364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AE9A8089-AE37-4BD3-B7C3-02BDCD145B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83A0FEB9-6BCD-4A44-A8E4-E428FDEDFC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2A886342-7CB4-4236-91C8-B565754B6C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9A4B8316-5E28-4AC8-8940-6EF48EF642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2BA3EC40-52A6-444F-9404-F84BFF7ED7A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E5A718CF-EB6B-4D83-A30D-3D64B85947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4EB7202A-6902-4876-B692-8EF43250E9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15679C0B-C866-49A3-A0E0-C96AA5FEFB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69239E2F-67E4-49A0-A173-382782C329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E78473AC-C20B-47B3-A741-7106CD6BB2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D4A5C966-A865-46FA-818B-EF096769AB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503E6FB9-15D8-430A-BCF7-3EACDDAE3A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24987D7A-FDD6-447C-BE28-E709C252A7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6E2FD84-3375-403A-AA73-7A72D271D8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F5E7A1C9-2133-4F52-B8BB-2245F91180F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8D875180-7105-4B10-A565-551E0B63D6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2D35A003-ACF8-4C2C-86CB-4DB30C7292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B8B39CB5-E311-45E0-AB87-6303BCD9A5F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76AC26C-D90A-4342-8FB8-37BCE95378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223A297E-3F84-4906-8147-6F8852DB89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162AA512-F257-4837-B292-7ED188F30E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7AA555DE-4F2B-4763-839E-028CDF5EC8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9F01B776-EA51-4A20-B1BD-2B97943125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CA5862E1-7B9A-413D-BB2F-B31B1A41E4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D3C6FE35-8151-4AAF-915C-55CD8A85BA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6A1FE3F1-A6EA-456C-82AF-6FC05BB466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C6C89BD6-948A-4F72-B0DD-D710D1BBD04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58C54C59-C71A-45BB-91CC-52C205306D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1B3F1A39-5C7A-4BB1-A5D8-2DEB93E30E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CD34F070-BFC1-4CDF-B344-FD49E3B8F8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00810082-6D49-468F-84EC-59AF3B407B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1F44E35F-0351-4160-B48B-BAA31E3AB5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ACB17561-9C73-4247-9D40-BAE13BEE51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DAA32A1B-AB21-4194-962C-4506034028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F07E8275-F76F-4F07-858B-5DA37253358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E3B252D-6ACA-40D9-8108-C12119CDBC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10738FEC-F154-48DF-8AC8-43258EEFBD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2F576FD9-F05C-4E44-95E9-691849922B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3E218AB9-3379-48D2-A662-F690C777B9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EDDEA3A1-188C-462E-A50A-973D4DAA73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E49E5B0A-9557-4882-A90E-F63A7D81B4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18C16815-80B0-44DB-B187-DBF4D6E202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7983EC21-90D5-4CEF-8FCE-BE6BFB1BDA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3635148F-5754-4CD4-B234-F67E097DFC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057BE6C7-CEF8-4946-A684-E1D7033083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7391969C-1149-4603-A25F-D58D396A349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67402C40-E7E8-4CC2-954D-94268999C5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D7980E3F-5990-4DFC-AEAF-A64440E93A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AB11ED2A-66BC-48FC-83CB-842861DD9B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788D009D-6983-411A-8DC6-42DDD71C960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7B135659-04CA-4987-B277-C090FCC143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DB6E88F0-5C6C-4D80-A43D-B50AADDFF0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9690A045-90C3-422A-A268-459C3AF9F4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6ECD9813-15F9-4657-BD4D-F5CBC0F2D7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4B939C47-BEDD-4879-B73F-5380686AA6E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6E65F9BC-B7D7-484D-908A-9C548C6DE1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2C40394C-909B-4D68-9382-0CB283A5509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DD82D818-339C-43C0-928F-C08D58E297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8EAD8F0E-C4BF-46A9-97DC-7C9EB2872D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5F27341F-A3BA-470A-8ED2-FFDD8244BB0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1DD9A0C6-3387-4DAB-A67A-0B1A19FE57A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80FE4496-824B-4E40-88DC-7520DD8176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3428118-B4A4-4A02-A69F-A694FE02A4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07C8248B-E76D-4C85-9515-98CC86DF9E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6EF914EC-37F9-403F-8EDC-E1CD0A93C7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5C57D09C-5E94-422C-B299-55B4C3A9A7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851B738-3076-4E62-AF79-01CE59A020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0AC69154-487D-430F-8669-316689BA2F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502B152-72D8-409C-9F12-E3B625EB75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E09CB95E-233A-4927-A2E4-611564BB44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B122A139-5BF4-466B-A102-17C6C2C649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870EA337-88AF-4D3A-861E-0C93AC4CF75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171455</xdr:colOff>
      <xdr:row>1</xdr:row>
      <xdr:rowOff>66681</xdr:rowOff>
    </xdr:from>
    <xdr:to>
      <xdr:col>1</xdr:col>
      <xdr:colOff>1209675</xdr:colOff>
      <xdr:row>2</xdr:row>
      <xdr:rowOff>733425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14C0B5F-CFCD-4B6F-9103-549E3228E65F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0" y="295281"/>
          <a:ext cx="1038220" cy="8953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1625674B-7068-4F84-BEF3-7518E097A4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19BD2D8E-3751-46EE-8C43-0DBC951DAA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1F27CEE9-3506-4AC8-9A9F-00ACF4A2B2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C5E6B2CF-BB45-42D9-8155-367435AEB5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23799D79-6D39-4D06-A83B-466E3CFC8C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AC2D3EDE-B9D2-420F-AF88-F5DCC753A8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5AF55EF5-3F9C-4DAC-80C4-7AB8D1DFB9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38491F86-CB88-4731-8955-B0A25E8CF3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956D4ABE-0915-4465-9D83-B291F0929B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254373A4-9C9F-44E0-9BAD-AEADB1BD21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8302AE2F-7527-4E05-9F86-9859707DF9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6E594225-4F11-49B4-A285-C25DDA309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FE328415-DD7F-4660-9586-1920C80759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FE66581C-E0DA-46E0-92A7-22DB04AC01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134DDCAB-81D5-4208-83AB-25274AD2B8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04C0DD1E-9360-4713-A85F-75BAD6765C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7325F530-A90C-4B13-856A-D770402F2B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A4784A44-8F38-454D-9F5F-980157C790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112B20E3-CE80-476D-A174-78FD5BFACDF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1C8955A-B10E-4792-B005-7514526560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AFFB8442-6395-4F68-872D-40D7AC15C0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05099C00-C8CC-448C-85B1-87C39B7CFF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74D9D4F3-A99B-4FE9-B7E7-172B45C3559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E7F6834-1F94-4295-BB6E-C082AD87E8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15C0499C-3F8A-4BB9-A649-D283A3C387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4B1EE36F-4644-4C0D-B059-8F863B4ADA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3B08E564-D2B3-44DD-B55B-0D9447FBB2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4D0D9BBA-8717-4F40-801F-FFD833549A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0D6463E8-BE93-43CC-8B75-D1A81F68DB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8FCBF3DC-E60A-430C-BAB4-BDD0D2604E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0EF205F0-350B-4BBD-827C-6287FC3B26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D28189D2-38BF-476D-8F22-AA9C005288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63698EF0-7526-4799-8606-9D2B25FA75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99197A6B-DE38-484F-9B10-A1BB2C95AC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4B3E0FA7-E6B8-4FF9-8BFE-87C2A48566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9B02BEAD-50AA-4576-8DD0-CF5A3705C8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51C6BDBE-6C4E-4071-8F7F-A7146112DA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0B3CEF9D-8657-4334-9050-751AA38BA6B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92DAB786-F87D-4B8A-AB09-998F5D9608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D6B304E4-8AE1-4FA9-AEA7-CC31EA6A3F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675B6671-4DF2-457E-8245-2B3D0E7119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C2937CCE-3D47-4C6F-97EA-1E5EC6B757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B15B6AEF-2D45-46B4-9E17-8E61674C5F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C3CB9127-A37F-49AC-B775-098A6D5F1D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8134AEC1-B169-4E31-805C-5F8CFFF8F9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30A2EFAB-D09E-4D51-9C03-17DFF89EB3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2040E57A-F372-4E1E-8870-7DE8CE8DD4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8605F70B-72FA-461F-A73C-444ED6C541D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D4F5487C-CD30-4A31-A898-A834DE48D1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ED6B0E1D-0A18-4754-933F-E8A5AAF0D3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573E77D4-52CA-4B77-8590-8D2A7737F9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6FDE70EB-0825-41D0-8BC1-913B4DADEE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62985FAE-82B6-4CE0-9B62-8815673F9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A33F5D1D-39F0-4111-AC56-4C63B8E468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AF89828C-D7F9-495C-8A8A-ECFB9CEB3C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EA2EF81-732C-4B9A-9E32-F7F80C9940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F83623AC-020D-49E3-B8DF-595B83727A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FA5DED21-A6C9-4959-9B35-A4FB2B55DD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DB26A95B-FC3E-4B60-8A68-246577A3932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529520B0-6A14-4E10-8E2E-9CC4BD2AAF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1A04BD0F-F5A3-4EF8-A4C0-7F188CE3E3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427CB68A-0DEA-4588-BC69-17231B7FF9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3B0571C4-855B-4CF2-961F-07F0B4E6F8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432147CE-39F4-4653-A156-9ED4D99138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8AE60C03-EC3F-4C1F-8A1D-CF146D276F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D537497F-AE89-4751-9E5F-28105A7714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E708C2C-0CAF-4242-8E84-9B02D6F41D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4E3B5640-3F86-4EC2-AE87-079885D834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9A36103B-9509-4BBB-8D01-1FE5BECBB6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D9285D28-6F75-4DD0-BECB-0CC12D2B1E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AC7AB66B-8A70-43CB-AAAE-D3B59D19470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40C772F5-CFC9-4D80-98C8-AC53AA2FD67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7C8ED934-F4B7-403A-968A-1571D2B820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4595AD95-D29A-480B-957A-F8A15E25AC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B3D00CC3-2379-4856-967A-19501B60FE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CEBDFB8D-7E08-4016-96C1-3E52CD1246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FDB4A8F6-6FCE-46F4-936D-FAD32EE79C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BA3E5220-4B81-44D9-8619-2EFAE556071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39E67E7-DC1A-4218-9A10-6176A375D6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22D462A2-5C1E-4B0D-961D-8D0C6B75D6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6654450-0E8B-4598-A964-97D3C78919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4350ED3A-1F76-4818-B709-23458BD57E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F9EA5D70-2787-493D-938A-2DE8162967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0FE3B727-F25A-4A78-9DC4-203E14FD6D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2190B594-5A05-431A-8CB0-F014350965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C282F022-5B38-4CF7-8D0A-82CFE63C60C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65618E17-4F0F-4790-A329-BC0F5071780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F8F086CE-7E0B-42EB-B4F4-6A8F29DE35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B43FB4B0-3CDA-4F30-97F9-7EADFFB4D0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2E7E73B5-01E7-4DF1-92CF-67FEB353C7A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6370A2E2-3BFF-41DB-A812-4FF1E44B91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70F4A086-F13E-41A7-A9F0-35182DCD12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ABFE0686-7E54-4998-8B93-8595F29EA9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4D08E81D-AB53-4CEA-B1EE-4F095667EB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33A3C2AF-0143-4886-ABFC-D9BF425B02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65FE8018-3BB1-4261-9C0B-19E2BB3169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F9DFFA68-FD76-47DF-96A1-1F1D45926F6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3D095764-CD2E-47A9-AC3B-C88BDBF327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D83340A7-2123-465C-90C7-E46D4983617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A33AF92E-62A2-4952-B6AB-F081DBAB32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3FA1BEA9-1052-4E92-893E-EF04AB05A2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575AED2C-B114-4C51-8974-204A812A31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2DD4B25F-70D3-4286-B4CF-2CE4F00334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54048EC8-B238-4FC9-9464-C3A814D30D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F40F38AB-919E-4E58-8CC5-3DC49C62DE0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BEC71C1E-5883-49AE-87FF-64D0A3B173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8B309994-C624-4FC5-AF47-25EFFB967F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0215B388-C2A8-4652-AF14-F5D85DFBBE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FDF0B595-4F8C-451C-9969-109707C2860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E2685B63-D442-4D39-9520-A8B15281A9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F27397A6-E071-42FF-9795-9691E34F96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FA86D11C-F0C9-48F0-99BC-34B7A3AE5E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B92CE1E-4094-49E7-A8E8-DFF99121F6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F7D02194-185B-4244-AD6C-BD0872BFD5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947ABF7E-93E9-4B95-A188-DE79022D506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AD93D34D-35BA-415B-B495-D19671008C3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55C9FB8F-B64A-4232-9CF3-195BB96CF6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DACE46A0-4853-4641-9CD3-A25B126406F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FF8CB37B-B372-40D1-ADED-1FF5DF4A33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1C7AB9A2-CDF8-4375-BCC8-D4F530E090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816C8590-1531-4B02-9E9F-5B22EB3576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67A5C5C4-987C-4C49-A376-EE4166DF5C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508A338C-B154-437B-BD9E-2FECC4C651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E4162C82-D735-47A0-B5CA-0EEBA1B738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1CD851E5-A25E-41F7-A255-8AEC5E42D4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D9173E9D-DEF8-47B4-87C9-AE0502C2E16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DBD0AC7A-5DC3-49F2-A347-585E8AB8147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1FF0D362-6060-4C32-B32A-D94BB36DE6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5A845F46-08CC-4A2B-9378-5B6C05DAF87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4E33312A-5B1B-4362-AF1B-DFC6847E87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C77E4E28-30B5-42A8-B779-8C7BC9094B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A18538C3-483F-43FC-985A-D1966680B7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1BE08BA7-C6F5-4E08-B09C-4E49C842F6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92310669-7F06-4EB4-9EE9-9C90C695B0B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65BD8513-B9DA-48DF-8371-C278F39BA0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CAF0692F-B27A-4766-8357-EC65088D8B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AD5498BF-8A95-4865-945E-26CDF125D1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53BA3EDD-AD4E-4904-AD8D-22CBAAAAD1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AEB47EB7-5C58-4BB1-BDC7-D8788934EF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441425E4-13F3-4A28-91DC-7E88F374566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626580B4-C3C4-4C62-A0EE-281D0C400BA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C129D829-3DDB-4FDD-87F5-D8993ED3C3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2E523031-A4EA-45FF-A13D-A134DE50D3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6DD0EB3C-B117-43DA-B9DA-7997DAD2CE4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DEFD4920-9BDF-4A70-A1B3-0EF5F9A214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26FEDDF6-758D-4698-80FC-822D12A6741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DC3BDC22-90AA-4020-99B7-1C9B69AD1FD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2A4D1381-BA98-466B-A2EF-C1F0C0411C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A6977053-6EC1-442F-BD7E-E8F3DEF410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97FD84E3-D8BF-4113-B5D4-F43A395A5A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23DA639A-FAFF-4EDE-8215-0E9A1A1A85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ABF1F5BC-4BFA-4961-AC8B-1E282ADF45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171455</xdr:colOff>
      <xdr:row>1</xdr:row>
      <xdr:rowOff>66682</xdr:rowOff>
    </xdr:from>
    <xdr:to>
      <xdr:col>1</xdr:col>
      <xdr:colOff>1409700</xdr:colOff>
      <xdr:row>2</xdr:row>
      <xdr:rowOff>775608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D2E043D-CAC1-4016-9F4B-7AEC5B5BAEA3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8" y="298003"/>
          <a:ext cx="1238245" cy="94024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F0CB8F8B-2F08-4716-8CAD-E4A3A68E7C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3E1564C7-31DE-4A93-8EE1-1A842EC638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97566E82-125E-4EB3-A380-DFF452A77FE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D840936C-16EF-4ABF-826E-8374B53057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A999C408-0C63-44B7-8D05-E427A4CD02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8D04199C-E25A-4961-AD1B-E8EBF250A1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EB9B38FB-269C-4BCD-BEF6-FBBCDCCA36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9B378533-20CA-448B-94C8-EDE13391299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6CE8597B-D863-4342-AF00-401A62BEAA7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34A58158-0FC6-4716-9D27-1B30665D9B4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DC014D7C-2715-4990-8900-E354D691BD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541B0FF-F34A-41B3-A098-3359BA5799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F49140FF-02C7-48D8-878F-AC71AC58DA9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2109CC6D-6DB9-4287-91E3-A78946F97C1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52AF2FD3-8707-466C-89CD-1A7DA82541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FE800C3F-9FD7-4876-9F66-1F858642DCF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1C99A575-770C-405D-B3FB-62BE1752F65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F05E7C35-BDD8-4E90-A34B-7B36C32A58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6F55819C-6C7E-4741-82C0-017EB49869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69A1EFA4-78C9-4848-8D78-7B474538F2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5E439D60-7E4C-438F-809B-306AB92015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58826F9F-C909-4EA0-BA56-43A795BAC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FD3D8126-BF77-4025-93FB-79C1C5B98C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8A8438DD-7389-432A-AB40-8B09022794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58119DA4-0834-4EE5-BF72-4F7AA9319C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50F4532F-D206-4B06-A41C-65ACE8B4902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0AC22506-8493-4693-BC93-9CBDF595DD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09DB50FB-C47C-4B39-999A-7C3F3056620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326DA047-C58B-47A2-83A7-AE311C2357B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75FCFAE4-8D52-4696-B2A4-213C0F2FF0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84531C4B-5F1B-42A3-B912-491951D8E3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EF7B26B5-CB2B-49CD-B75F-D7943B6B79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48A4C55B-3DF8-4BEE-867A-2873351E1A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7916022E-9BC6-45C9-8353-D3183555BC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C9EE4D7D-D83A-4C64-9598-ED50519A23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6668E0B5-DE3B-42ED-820B-3DCE904BDA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6B0DE1FE-CE8B-4774-A0A9-8203EF66DC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14CDC964-D26D-4BD3-B3BA-3D279374822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B17E256E-A1DA-404C-BED2-AF5EBB757F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0A9F9FEF-EF85-441E-A0D3-E3CB0123F4C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F4641C80-6BDC-4D05-A1D2-3C6B06EA538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737DA049-9CA8-419B-A6A2-8F31371DBBB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7EAFEC78-32FD-49EF-893A-7EF2342956D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31F7F326-D63D-44F1-A369-BD2084ED5B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E9C7A6D8-1ED8-4253-9FC1-677C6B6D15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A47B4C43-7687-49ED-9331-4AA17189B7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82B4952D-676C-487D-95CA-967FF9B3F1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F5DF06C4-6370-4294-9D76-DAA2E34807C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E29AF485-D7CC-409C-969F-720B427F1E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0116BCA5-E18B-43D9-A445-B3CA18E66F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9CC5B5BD-3144-4AEE-8795-DD96359D9B1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4AE2B9C-39F5-45F6-8BD5-8FAC2D3D900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27AF3449-94BC-4FE2-9EE1-515ACC1741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3C339BFC-1EDD-4870-B087-3EE0334A043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8963471-5BE3-4320-AF67-CB596830D6D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80F847D0-CE60-417F-8962-AFF08B39131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31166001-220E-43B6-A074-1DFACB445B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A56837D2-28A6-4422-8850-E6C622F04BF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AE593E36-E8C8-4D75-AA01-6076A502EB0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C8B2422E-23B6-48A9-877E-7E9C182A4A7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EA97E1EC-2AE2-4728-9083-A7986D83B2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E9822627-10CE-4314-A197-B022371BCBC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81096E3D-F35A-4FC0-AFC0-1B7E8F0DC0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9CE15AA3-3EC8-4341-9682-057F3042C9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9F370C0C-54B5-4F6D-8374-1DECA2E08CE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2CD58177-6CB4-419D-8846-678A6D9A9D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D8802A77-ADF2-4ADD-82B4-0F349CD39C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E8DBC35D-AD97-454A-8B72-3D93A97D02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1CAC0123-594E-4B6C-A0FB-6519E7C375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AEC5212A-6CCD-46CF-B36D-C1DBFF0672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F8C1E1EB-46BB-4D89-B37F-C4FBBA81A0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DD98F4A7-48BA-4AC7-928E-2F9FE84DE6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AD489B84-C571-46E7-94A8-BDD6459632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C32E1E9D-058D-4F9C-B043-BAF84DEDECD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692E3D9F-1C5D-414F-92A7-9CE692F6E72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847D6BAD-4E89-4C28-A46B-37C188A13B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" name="AutoShape 1024" descr="Mostrando IMG_8691.JPG">
          <a:extLst>
            <a:ext uri="{FF2B5EF4-FFF2-40B4-BE49-F238E27FC236}">
              <a16:creationId xmlns:a16="http://schemas.microsoft.com/office/drawing/2014/main" id="{EDAC33A0-FB40-4BAA-8E75-9CC9C3EF66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" name="AutoShape 1025" descr="Mostrando IMG_8691.JPG">
          <a:extLst>
            <a:ext uri="{FF2B5EF4-FFF2-40B4-BE49-F238E27FC236}">
              <a16:creationId xmlns:a16="http://schemas.microsoft.com/office/drawing/2014/main" id="{B057D2A4-FD60-4AED-8B2E-A5B9E29A51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" name="AutoShape 1024" descr="Mostrando IMG_8691.JPG">
          <a:extLst>
            <a:ext uri="{FF2B5EF4-FFF2-40B4-BE49-F238E27FC236}">
              <a16:creationId xmlns:a16="http://schemas.microsoft.com/office/drawing/2014/main" id="{16FA88B4-41B4-4359-83D6-0DCC371691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" name="AutoShape 1025" descr="Mostrando IMG_8691.JPG">
          <a:extLst>
            <a:ext uri="{FF2B5EF4-FFF2-40B4-BE49-F238E27FC236}">
              <a16:creationId xmlns:a16="http://schemas.microsoft.com/office/drawing/2014/main" id="{5A528BDF-0CAA-45BB-B680-CA258E8B14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" name="AutoShape 1024" descr="Mostrando IMG_8691.JPG">
          <a:extLst>
            <a:ext uri="{FF2B5EF4-FFF2-40B4-BE49-F238E27FC236}">
              <a16:creationId xmlns:a16="http://schemas.microsoft.com/office/drawing/2014/main" id="{11D54E9D-49D5-4A48-A81C-D2AFC04948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" name="AutoShape 1025" descr="Mostrando IMG_8691.JPG">
          <a:extLst>
            <a:ext uri="{FF2B5EF4-FFF2-40B4-BE49-F238E27FC236}">
              <a16:creationId xmlns:a16="http://schemas.microsoft.com/office/drawing/2014/main" id="{EA142391-0F6F-4FA1-9569-63FC82F670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" name="AutoShape 1024" descr="Mostrando IMG_8691.JPG">
          <a:extLst>
            <a:ext uri="{FF2B5EF4-FFF2-40B4-BE49-F238E27FC236}">
              <a16:creationId xmlns:a16="http://schemas.microsoft.com/office/drawing/2014/main" id="{D19FE1B5-AC09-4DE1-9E68-BC820ADFFB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" name="AutoShape 1025" descr="Mostrando IMG_8691.JPG">
          <a:extLst>
            <a:ext uri="{FF2B5EF4-FFF2-40B4-BE49-F238E27FC236}">
              <a16:creationId xmlns:a16="http://schemas.microsoft.com/office/drawing/2014/main" id="{0D46F38C-658A-412E-B493-F898613448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" name="AutoShape 1024" descr="Mostrando IMG_8691.JPG">
          <a:extLst>
            <a:ext uri="{FF2B5EF4-FFF2-40B4-BE49-F238E27FC236}">
              <a16:creationId xmlns:a16="http://schemas.microsoft.com/office/drawing/2014/main" id="{BC92BFD3-22FC-44A8-80F0-C75E1F6C9D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" name="AutoShape 1025" descr="Mostrando IMG_8691.JPG">
          <a:extLst>
            <a:ext uri="{FF2B5EF4-FFF2-40B4-BE49-F238E27FC236}">
              <a16:creationId xmlns:a16="http://schemas.microsoft.com/office/drawing/2014/main" id="{61A10202-ABEF-4092-92DE-1F3A03FFDA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" name="AutoShape 1024" descr="Mostrando IMG_8691.JPG">
          <a:extLst>
            <a:ext uri="{FF2B5EF4-FFF2-40B4-BE49-F238E27FC236}">
              <a16:creationId xmlns:a16="http://schemas.microsoft.com/office/drawing/2014/main" id="{744C0E7A-6733-4B10-90EB-96D9B5D97E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" name="AutoShape 1025" descr="Mostrando IMG_8691.JPG">
          <a:extLst>
            <a:ext uri="{FF2B5EF4-FFF2-40B4-BE49-F238E27FC236}">
              <a16:creationId xmlns:a16="http://schemas.microsoft.com/office/drawing/2014/main" id="{DDC9BDE8-48A9-4971-9DDA-CC6F608A15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" name="AutoShape 1024" descr="Mostrando IMG_8691.JPG">
          <a:extLst>
            <a:ext uri="{FF2B5EF4-FFF2-40B4-BE49-F238E27FC236}">
              <a16:creationId xmlns:a16="http://schemas.microsoft.com/office/drawing/2014/main" id="{0EA54A92-BAA2-4AED-9A94-C2D94122C3E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" name="AutoShape 1025" descr="Mostrando IMG_8691.JPG">
          <a:extLst>
            <a:ext uri="{FF2B5EF4-FFF2-40B4-BE49-F238E27FC236}">
              <a16:creationId xmlns:a16="http://schemas.microsoft.com/office/drawing/2014/main" id="{5BC40B25-D12F-40CE-9447-B4DFDAE24D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" name="AutoShape 1024" descr="Mostrando IMG_8691.JPG">
          <a:extLst>
            <a:ext uri="{FF2B5EF4-FFF2-40B4-BE49-F238E27FC236}">
              <a16:creationId xmlns:a16="http://schemas.microsoft.com/office/drawing/2014/main" id="{1A087BA9-8C2C-4F43-8606-A2C45A8015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" name="AutoShape 1025" descr="Mostrando IMG_8691.JPG">
          <a:extLst>
            <a:ext uri="{FF2B5EF4-FFF2-40B4-BE49-F238E27FC236}">
              <a16:creationId xmlns:a16="http://schemas.microsoft.com/office/drawing/2014/main" id="{C59C0978-3490-40F4-86F5-D6E52350195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" name="AutoShape 1024" descr="Mostrando IMG_8691.JPG">
          <a:extLst>
            <a:ext uri="{FF2B5EF4-FFF2-40B4-BE49-F238E27FC236}">
              <a16:creationId xmlns:a16="http://schemas.microsoft.com/office/drawing/2014/main" id="{09C06D96-3C8D-4CE2-BA88-BAF14E2254E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" name="AutoShape 1025" descr="Mostrando IMG_8691.JPG">
          <a:extLst>
            <a:ext uri="{FF2B5EF4-FFF2-40B4-BE49-F238E27FC236}">
              <a16:creationId xmlns:a16="http://schemas.microsoft.com/office/drawing/2014/main" id="{0020D170-0F17-47DE-9726-F3B74D9603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" name="AutoShape 1024" descr="Mostrando IMG_8691.JPG">
          <a:extLst>
            <a:ext uri="{FF2B5EF4-FFF2-40B4-BE49-F238E27FC236}">
              <a16:creationId xmlns:a16="http://schemas.microsoft.com/office/drawing/2014/main" id="{46E494E3-564B-4760-93E4-86B4710352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" name="AutoShape 1024" descr="Mostrando IMG_8691.JPG">
          <a:extLst>
            <a:ext uri="{FF2B5EF4-FFF2-40B4-BE49-F238E27FC236}">
              <a16:creationId xmlns:a16="http://schemas.microsoft.com/office/drawing/2014/main" id="{BCB83A77-03C2-43AF-B101-69335A9AB8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" name="AutoShape 1025" descr="Mostrando IMG_8691.JPG">
          <a:extLst>
            <a:ext uri="{FF2B5EF4-FFF2-40B4-BE49-F238E27FC236}">
              <a16:creationId xmlns:a16="http://schemas.microsoft.com/office/drawing/2014/main" id="{E35B81EA-482C-488E-A8E9-932B8D84BF8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" name="AutoShape 1024" descr="Mostrando IMG_8691.JPG">
          <a:extLst>
            <a:ext uri="{FF2B5EF4-FFF2-40B4-BE49-F238E27FC236}">
              <a16:creationId xmlns:a16="http://schemas.microsoft.com/office/drawing/2014/main" id="{F6AD0FC7-AF92-41D8-9551-078D083E30A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" name="AutoShape 1025" descr="Mostrando IMG_8691.JPG">
          <a:extLst>
            <a:ext uri="{FF2B5EF4-FFF2-40B4-BE49-F238E27FC236}">
              <a16:creationId xmlns:a16="http://schemas.microsoft.com/office/drawing/2014/main" id="{BB6668AF-916A-46A9-836D-163254DE5B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" name="AutoShape 1024" descr="Mostrando IMG_8691.JPG">
          <a:extLst>
            <a:ext uri="{FF2B5EF4-FFF2-40B4-BE49-F238E27FC236}">
              <a16:creationId xmlns:a16="http://schemas.microsoft.com/office/drawing/2014/main" id="{CBF0A251-9B53-41A8-ADBA-E5405B4B459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" name="AutoShape 1025" descr="Mostrando IMG_8691.JPG">
          <a:extLst>
            <a:ext uri="{FF2B5EF4-FFF2-40B4-BE49-F238E27FC236}">
              <a16:creationId xmlns:a16="http://schemas.microsoft.com/office/drawing/2014/main" id="{D9A9D4F5-4B14-4C4A-8371-741329C7C3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" name="AutoShape 1024" descr="Mostrando IMG_8691.JPG">
          <a:extLst>
            <a:ext uri="{FF2B5EF4-FFF2-40B4-BE49-F238E27FC236}">
              <a16:creationId xmlns:a16="http://schemas.microsoft.com/office/drawing/2014/main" id="{3364F2FF-0EE7-40C4-8F34-826BDFFC5A5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" name="AutoShape 1025" descr="Mostrando IMG_8691.JPG">
          <a:extLst>
            <a:ext uri="{FF2B5EF4-FFF2-40B4-BE49-F238E27FC236}">
              <a16:creationId xmlns:a16="http://schemas.microsoft.com/office/drawing/2014/main" id="{6E53236E-9830-4273-90A3-0AF0124263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" name="AutoShape 1024" descr="Mostrando IMG_8691.JPG">
          <a:extLst>
            <a:ext uri="{FF2B5EF4-FFF2-40B4-BE49-F238E27FC236}">
              <a16:creationId xmlns:a16="http://schemas.microsoft.com/office/drawing/2014/main" id="{D05B4B8F-350E-43B8-81DE-5F24028D8E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" name="AutoShape 1025" descr="Mostrando IMG_8691.JPG">
          <a:extLst>
            <a:ext uri="{FF2B5EF4-FFF2-40B4-BE49-F238E27FC236}">
              <a16:creationId xmlns:a16="http://schemas.microsoft.com/office/drawing/2014/main" id="{2F02C31B-2BD1-4F5F-9891-A52BC2ECAF5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1" name="AutoShape 1024" descr="Mostrando IMG_8691.JPG">
          <a:extLst>
            <a:ext uri="{FF2B5EF4-FFF2-40B4-BE49-F238E27FC236}">
              <a16:creationId xmlns:a16="http://schemas.microsoft.com/office/drawing/2014/main" id="{8614372A-2EE1-46D1-A60E-A9D6EA6C80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2" name="AutoShape 1025" descr="Mostrando IMG_8691.JPG">
          <a:extLst>
            <a:ext uri="{FF2B5EF4-FFF2-40B4-BE49-F238E27FC236}">
              <a16:creationId xmlns:a16="http://schemas.microsoft.com/office/drawing/2014/main" id="{FA152B26-8B9C-4D18-A4A3-6EBEBE8F86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3" name="AutoShape 1024" descr="Mostrando IMG_8691.JPG">
          <a:extLst>
            <a:ext uri="{FF2B5EF4-FFF2-40B4-BE49-F238E27FC236}">
              <a16:creationId xmlns:a16="http://schemas.microsoft.com/office/drawing/2014/main" id="{6F98EDED-449D-44B6-A2E1-C714752654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4" name="AutoShape 1025" descr="Mostrando IMG_8691.JPG">
          <a:extLst>
            <a:ext uri="{FF2B5EF4-FFF2-40B4-BE49-F238E27FC236}">
              <a16:creationId xmlns:a16="http://schemas.microsoft.com/office/drawing/2014/main" id="{CA7A4034-6414-4985-9E29-5F51E36DDD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5" name="AutoShape 1024" descr="Mostrando IMG_8691.JPG">
          <a:extLst>
            <a:ext uri="{FF2B5EF4-FFF2-40B4-BE49-F238E27FC236}">
              <a16:creationId xmlns:a16="http://schemas.microsoft.com/office/drawing/2014/main" id="{DB4F5A7E-3770-4FC1-9D8D-2D477FB1B6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6" name="AutoShape 1025" descr="Mostrando IMG_8691.JPG">
          <a:extLst>
            <a:ext uri="{FF2B5EF4-FFF2-40B4-BE49-F238E27FC236}">
              <a16:creationId xmlns:a16="http://schemas.microsoft.com/office/drawing/2014/main" id="{D059060F-5637-4E19-AD5D-482EF20ECF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7" name="AutoShape 1024" descr="Mostrando IMG_8691.JPG">
          <a:extLst>
            <a:ext uri="{FF2B5EF4-FFF2-40B4-BE49-F238E27FC236}">
              <a16:creationId xmlns:a16="http://schemas.microsoft.com/office/drawing/2014/main" id="{3DD0B879-8451-49BD-BAA0-58930A72376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8" name="AutoShape 1025" descr="Mostrando IMG_8691.JPG">
          <a:extLst>
            <a:ext uri="{FF2B5EF4-FFF2-40B4-BE49-F238E27FC236}">
              <a16:creationId xmlns:a16="http://schemas.microsoft.com/office/drawing/2014/main" id="{0F47E4B0-0ADF-40F2-A5B1-D74EFE590C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9" name="AutoShape 1024" descr="Mostrando IMG_8691.JPG">
          <a:extLst>
            <a:ext uri="{FF2B5EF4-FFF2-40B4-BE49-F238E27FC236}">
              <a16:creationId xmlns:a16="http://schemas.microsoft.com/office/drawing/2014/main" id="{757DFAFA-D9EF-4513-9069-53F33E6F5F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0" name="AutoShape 1024" descr="Mostrando IMG_8691.JPG">
          <a:extLst>
            <a:ext uri="{FF2B5EF4-FFF2-40B4-BE49-F238E27FC236}">
              <a16:creationId xmlns:a16="http://schemas.microsoft.com/office/drawing/2014/main" id="{6EC2B78E-A39C-4577-AC7C-4DB0598E34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1" name="AutoShape 1025" descr="Mostrando IMG_8691.JPG">
          <a:extLst>
            <a:ext uri="{FF2B5EF4-FFF2-40B4-BE49-F238E27FC236}">
              <a16:creationId xmlns:a16="http://schemas.microsoft.com/office/drawing/2014/main" id="{358307CA-0643-4BA0-BBFD-BB86038C6C3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2" name="AutoShape 1024" descr="Mostrando IMG_8691.JPG">
          <a:extLst>
            <a:ext uri="{FF2B5EF4-FFF2-40B4-BE49-F238E27FC236}">
              <a16:creationId xmlns:a16="http://schemas.microsoft.com/office/drawing/2014/main" id="{8E73EFAF-F739-4947-B3F4-76F562EA17D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3" name="AutoShape 1025" descr="Mostrando IMG_8691.JPG">
          <a:extLst>
            <a:ext uri="{FF2B5EF4-FFF2-40B4-BE49-F238E27FC236}">
              <a16:creationId xmlns:a16="http://schemas.microsoft.com/office/drawing/2014/main" id="{B290F44E-CD59-48E2-A2C0-262E7050E3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4" name="AutoShape 1024" descr="Mostrando IMG_8691.JPG">
          <a:extLst>
            <a:ext uri="{FF2B5EF4-FFF2-40B4-BE49-F238E27FC236}">
              <a16:creationId xmlns:a16="http://schemas.microsoft.com/office/drawing/2014/main" id="{78A83A97-32C0-484A-9FF3-EE8BEF5FE1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5" name="AutoShape 1025" descr="Mostrando IMG_8691.JPG">
          <a:extLst>
            <a:ext uri="{FF2B5EF4-FFF2-40B4-BE49-F238E27FC236}">
              <a16:creationId xmlns:a16="http://schemas.microsoft.com/office/drawing/2014/main" id="{7B4E31AE-42B9-4767-941F-D55E5005BF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6" name="AutoShape 1024" descr="Mostrando IMG_8691.JPG">
          <a:extLst>
            <a:ext uri="{FF2B5EF4-FFF2-40B4-BE49-F238E27FC236}">
              <a16:creationId xmlns:a16="http://schemas.microsoft.com/office/drawing/2014/main" id="{B8B33326-2FF8-4904-A5B5-05A563F4B88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7" name="AutoShape 1025" descr="Mostrando IMG_8691.JPG">
          <a:extLst>
            <a:ext uri="{FF2B5EF4-FFF2-40B4-BE49-F238E27FC236}">
              <a16:creationId xmlns:a16="http://schemas.microsoft.com/office/drawing/2014/main" id="{8D7E1463-76AE-49E2-AE1F-5B690C0EBF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8" name="AutoShape 1024" descr="Mostrando IMG_8691.JPG">
          <a:extLst>
            <a:ext uri="{FF2B5EF4-FFF2-40B4-BE49-F238E27FC236}">
              <a16:creationId xmlns:a16="http://schemas.microsoft.com/office/drawing/2014/main" id="{B2F5F4BC-490B-4721-A0E7-F8213E4F593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49" name="AutoShape 1025" descr="Mostrando IMG_8691.JPG">
          <a:extLst>
            <a:ext uri="{FF2B5EF4-FFF2-40B4-BE49-F238E27FC236}">
              <a16:creationId xmlns:a16="http://schemas.microsoft.com/office/drawing/2014/main" id="{5197A666-A4E7-4EAF-AD74-B7B9B86F420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0" name="AutoShape 1024" descr="Mostrando IMG_8691.JPG">
          <a:extLst>
            <a:ext uri="{FF2B5EF4-FFF2-40B4-BE49-F238E27FC236}">
              <a16:creationId xmlns:a16="http://schemas.microsoft.com/office/drawing/2014/main" id="{60C4729E-E599-462D-B626-683DA60977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1" name="AutoShape 1025" descr="Mostrando IMG_8691.JPG">
          <a:extLst>
            <a:ext uri="{FF2B5EF4-FFF2-40B4-BE49-F238E27FC236}">
              <a16:creationId xmlns:a16="http://schemas.microsoft.com/office/drawing/2014/main" id="{917DF18B-923F-4496-984F-3420C799E4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2" name="AutoShape 1024" descr="Mostrando IMG_8691.JPG">
          <a:extLst>
            <a:ext uri="{FF2B5EF4-FFF2-40B4-BE49-F238E27FC236}">
              <a16:creationId xmlns:a16="http://schemas.microsoft.com/office/drawing/2014/main" id="{A08318FB-AC6B-4A92-A0B8-9C0F3233FF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3" name="AutoShape 1025" descr="Mostrando IMG_8691.JPG">
          <a:extLst>
            <a:ext uri="{FF2B5EF4-FFF2-40B4-BE49-F238E27FC236}">
              <a16:creationId xmlns:a16="http://schemas.microsoft.com/office/drawing/2014/main" id="{6A3DD6AA-9476-4AD9-834A-C6371324D8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4" name="AutoShape 1024" descr="Mostrando IMG_8691.JPG">
          <a:extLst>
            <a:ext uri="{FF2B5EF4-FFF2-40B4-BE49-F238E27FC236}">
              <a16:creationId xmlns:a16="http://schemas.microsoft.com/office/drawing/2014/main" id="{7D1647E9-C499-41E5-B327-A4A210C00BE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5" name="AutoShape 1025" descr="Mostrando IMG_8691.JPG">
          <a:extLst>
            <a:ext uri="{FF2B5EF4-FFF2-40B4-BE49-F238E27FC236}">
              <a16:creationId xmlns:a16="http://schemas.microsoft.com/office/drawing/2014/main" id="{1F23E4E2-6F9C-4F3A-9F13-E7B64CD5E4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6" name="AutoShape 1024" descr="Mostrando IMG_8691.JPG">
          <a:extLst>
            <a:ext uri="{FF2B5EF4-FFF2-40B4-BE49-F238E27FC236}">
              <a16:creationId xmlns:a16="http://schemas.microsoft.com/office/drawing/2014/main" id="{8758E5E0-B490-497F-B3D5-5111A2BB1E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7" name="AutoShape 1025" descr="Mostrando IMG_8691.JPG">
          <a:extLst>
            <a:ext uri="{FF2B5EF4-FFF2-40B4-BE49-F238E27FC236}">
              <a16:creationId xmlns:a16="http://schemas.microsoft.com/office/drawing/2014/main" id="{A261A1D4-C4F7-405F-A00D-DB2001DFFD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8" name="AutoShape 1024" descr="Mostrando IMG_8691.JPG">
          <a:extLst>
            <a:ext uri="{FF2B5EF4-FFF2-40B4-BE49-F238E27FC236}">
              <a16:creationId xmlns:a16="http://schemas.microsoft.com/office/drawing/2014/main" id="{099A1263-5F54-4300-AED0-B9336A3414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59" name="AutoShape 1024" descr="Mostrando IMG_8691.JPG">
          <a:extLst>
            <a:ext uri="{FF2B5EF4-FFF2-40B4-BE49-F238E27FC236}">
              <a16:creationId xmlns:a16="http://schemas.microsoft.com/office/drawing/2014/main" id="{3464D0A0-6DCB-4A1B-A966-68CA624078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0" name="AutoShape 1025" descr="Mostrando IMG_8691.JPG">
          <a:extLst>
            <a:ext uri="{FF2B5EF4-FFF2-40B4-BE49-F238E27FC236}">
              <a16:creationId xmlns:a16="http://schemas.microsoft.com/office/drawing/2014/main" id="{12ADD5D0-66BB-479D-BA60-4D6EC6AB10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1" name="AutoShape 1024" descr="Mostrando IMG_8691.JPG">
          <a:extLst>
            <a:ext uri="{FF2B5EF4-FFF2-40B4-BE49-F238E27FC236}">
              <a16:creationId xmlns:a16="http://schemas.microsoft.com/office/drawing/2014/main" id="{29E26F81-E770-4E65-89CD-2579472BD38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2" name="AutoShape 1025" descr="Mostrando IMG_8691.JPG">
          <a:extLst>
            <a:ext uri="{FF2B5EF4-FFF2-40B4-BE49-F238E27FC236}">
              <a16:creationId xmlns:a16="http://schemas.microsoft.com/office/drawing/2014/main" id="{9104511E-52A1-45E7-A625-DCF303BA18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3" name="AutoShape 1024" descr="Mostrando IMG_8691.JPG">
          <a:extLst>
            <a:ext uri="{FF2B5EF4-FFF2-40B4-BE49-F238E27FC236}">
              <a16:creationId xmlns:a16="http://schemas.microsoft.com/office/drawing/2014/main" id="{AEAC263E-AF9B-4165-A953-65CB50A051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4" name="AutoShape 1025" descr="Mostrando IMG_8691.JPG">
          <a:extLst>
            <a:ext uri="{FF2B5EF4-FFF2-40B4-BE49-F238E27FC236}">
              <a16:creationId xmlns:a16="http://schemas.microsoft.com/office/drawing/2014/main" id="{720FF9B3-D081-4860-A7E4-56824A2236F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5" name="AutoShape 1024" descr="Mostrando IMG_8691.JPG">
          <a:extLst>
            <a:ext uri="{FF2B5EF4-FFF2-40B4-BE49-F238E27FC236}">
              <a16:creationId xmlns:a16="http://schemas.microsoft.com/office/drawing/2014/main" id="{D9A93ABB-924E-434F-A50F-1E41897472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6" name="AutoShape 1025" descr="Mostrando IMG_8691.JPG">
          <a:extLst>
            <a:ext uri="{FF2B5EF4-FFF2-40B4-BE49-F238E27FC236}">
              <a16:creationId xmlns:a16="http://schemas.microsoft.com/office/drawing/2014/main" id="{C3F84F4A-079A-4632-ADA6-DE297A75C1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7" name="AutoShape 1024" descr="Mostrando IMG_8691.JPG">
          <a:extLst>
            <a:ext uri="{FF2B5EF4-FFF2-40B4-BE49-F238E27FC236}">
              <a16:creationId xmlns:a16="http://schemas.microsoft.com/office/drawing/2014/main" id="{5AA948DD-39B7-42C5-9A6F-3852632D754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8" name="AutoShape 1025" descr="Mostrando IMG_8691.JPG">
          <a:extLst>
            <a:ext uri="{FF2B5EF4-FFF2-40B4-BE49-F238E27FC236}">
              <a16:creationId xmlns:a16="http://schemas.microsoft.com/office/drawing/2014/main" id="{E2339E16-F657-462D-8E15-6035D192CC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69" name="AutoShape 1024" descr="Mostrando IMG_8691.JPG">
          <a:extLst>
            <a:ext uri="{FF2B5EF4-FFF2-40B4-BE49-F238E27FC236}">
              <a16:creationId xmlns:a16="http://schemas.microsoft.com/office/drawing/2014/main" id="{DAD099E1-26D5-4928-BE79-004F2132F3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0" name="AutoShape 1025" descr="Mostrando IMG_8691.JPG">
          <a:extLst>
            <a:ext uri="{FF2B5EF4-FFF2-40B4-BE49-F238E27FC236}">
              <a16:creationId xmlns:a16="http://schemas.microsoft.com/office/drawing/2014/main" id="{4EB2FC20-65FE-451B-9A5C-DE2563336B1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1" name="AutoShape 1024" descr="Mostrando IMG_8691.JPG">
          <a:extLst>
            <a:ext uri="{FF2B5EF4-FFF2-40B4-BE49-F238E27FC236}">
              <a16:creationId xmlns:a16="http://schemas.microsoft.com/office/drawing/2014/main" id="{69D28862-B6BC-4590-A794-3DDFB11B7D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2" name="AutoShape 1025" descr="Mostrando IMG_8691.JPG">
          <a:extLst>
            <a:ext uri="{FF2B5EF4-FFF2-40B4-BE49-F238E27FC236}">
              <a16:creationId xmlns:a16="http://schemas.microsoft.com/office/drawing/2014/main" id="{C215E2C0-30DE-43C9-BED7-F6B942FF27F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3" name="AutoShape 1024" descr="Mostrando IMG_8691.JPG">
          <a:extLst>
            <a:ext uri="{FF2B5EF4-FFF2-40B4-BE49-F238E27FC236}">
              <a16:creationId xmlns:a16="http://schemas.microsoft.com/office/drawing/2014/main" id="{D69FAB4E-2019-408B-84E1-C215EED52B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4" name="AutoShape 1025" descr="Mostrando IMG_8691.JPG">
          <a:extLst>
            <a:ext uri="{FF2B5EF4-FFF2-40B4-BE49-F238E27FC236}">
              <a16:creationId xmlns:a16="http://schemas.microsoft.com/office/drawing/2014/main" id="{21016681-1A93-4559-B137-49D344DDB8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5" name="AutoShape 1024" descr="Mostrando IMG_8691.JPG">
          <a:extLst>
            <a:ext uri="{FF2B5EF4-FFF2-40B4-BE49-F238E27FC236}">
              <a16:creationId xmlns:a16="http://schemas.microsoft.com/office/drawing/2014/main" id="{59795FAF-002A-4390-AFE6-777B940D297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6" name="AutoShape 1025" descr="Mostrando IMG_8691.JPG">
          <a:extLst>
            <a:ext uri="{FF2B5EF4-FFF2-40B4-BE49-F238E27FC236}">
              <a16:creationId xmlns:a16="http://schemas.microsoft.com/office/drawing/2014/main" id="{45D9184C-34E3-4CC2-AC7E-669C6AD78D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7" name="AutoShape 1024" descr="Mostrando IMG_8691.JPG">
          <a:extLst>
            <a:ext uri="{FF2B5EF4-FFF2-40B4-BE49-F238E27FC236}">
              <a16:creationId xmlns:a16="http://schemas.microsoft.com/office/drawing/2014/main" id="{34CE2FAB-A5F6-40BF-87EF-C5B3AB0A642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171455</xdr:colOff>
      <xdr:row>1</xdr:row>
      <xdr:rowOff>66682</xdr:rowOff>
    </xdr:from>
    <xdr:to>
      <xdr:col>1</xdr:col>
      <xdr:colOff>1143000</xdr:colOff>
      <xdr:row>2</xdr:row>
      <xdr:rowOff>733426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A56C7AF4-A83D-4D08-9144-25364068E9CD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30" y="295282"/>
          <a:ext cx="971545" cy="89534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79" name="AutoShape 1024" descr="Mostrando IMG_8691.JPG">
          <a:extLst>
            <a:ext uri="{FF2B5EF4-FFF2-40B4-BE49-F238E27FC236}">
              <a16:creationId xmlns:a16="http://schemas.microsoft.com/office/drawing/2014/main" id="{FFCC1BB9-E4BB-48E6-8C19-DFBE0F1A9F7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0" name="AutoShape 1025" descr="Mostrando IMG_8691.JPG">
          <a:extLst>
            <a:ext uri="{FF2B5EF4-FFF2-40B4-BE49-F238E27FC236}">
              <a16:creationId xmlns:a16="http://schemas.microsoft.com/office/drawing/2014/main" id="{E944F0C1-6187-4908-A978-601DCBB331C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1" name="AutoShape 1024" descr="Mostrando IMG_8691.JPG">
          <a:extLst>
            <a:ext uri="{FF2B5EF4-FFF2-40B4-BE49-F238E27FC236}">
              <a16:creationId xmlns:a16="http://schemas.microsoft.com/office/drawing/2014/main" id="{764DB94E-3C4F-4CAA-8447-F216F3E06D6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2" name="AutoShape 1025" descr="Mostrando IMG_8691.JPG">
          <a:extLst>
            <a:ext uri="{FF2B5EF4-FFF2-40B4-BE49-F238E27FC236}">
              <a16:creationId xmlns:a16="http://schemas.microsoft.com/office/drawing/2014/main" id="{03B5BCAC-ED49-47B4-BA30-5AE65C6DAE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3" name="AutoShape 1024" descr="Mostrando IMG_8691.JPG">
          <a:extLst>
            <a:ext uri="{FF2B5EF4-FFF2-40B4-BE49-F238E27FC236}">
              <a16:creationId xmlns:a16="http://schemas.microsoft.com/office/drawing/2014/main" id="{3D275140-DF7E-4A4A-AF6B-C3C5583F11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4" name="AutoShape 1025" descr="Mostrando IMG_8691.JPG">
          <a:extLst>
            <a:ext uri="{FF2B5EF4-FFF2-40B4-BE49-F238E27FC236}">
              <a16:creationId xmlns:a16="http://schemas.microsoft.com/office/drawing/2014/main" id="{073803E4-DE7D-44A3-BD92-FA350EA50F9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5" name="AutoShape 1024" descr="Mostrando IMG_8691.JPG">
          <a:extLst>
            <a:ext uri="{FF2B5EF4-FFF2-40B4-BE49-F238E27FC236}">
              <a16:creationId xmlns:a16="http://schemas.microsoft.com/office/drawing/2014/main" id="{760155EB-5AE5-4918-B970-EE7AAD736FC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6" name="AutoShape 1025" descr="Mostrando IMG_8691.JPG">
          <a:extLst>
            <a:ext uri="{FF2B5EF4-FFF2-40B4-BE49-F238E27FC236}">
              <a16:creationId xmlns:a16="http://schemas.microsoft.com/office/drawing/2014/main" id="{C576C48C-84DD-454A-B581-38D7F5803A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7" name="AutoShape 1024" descr="Mostrando IMG_8691.JPG">
          <a:extLst>
            <a:ext uri="{FF2B5EF4-FFF2-40B4-BE49-F238E27FC236}">
              <a16:creationId xmlns:a16="http://schemas.microsoft.com/office/drawing/2014/main" id="{2C8A1708-66EB-49C6-AA29-9FE49ED182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8" name="AutoShape 1025" descr="Mostrando IMG_8691.JPG">
          <a:extLst>
            <a:ext uri="{FF2B5EF4-FFF2-40B4-BE49-F238E27FC236}">
              <a16:creationId xmlns:a16="http://schemas.microsoft.com/office/drawing/2014/main" id="{B80C1307-B7F9-4CCE-89AA-9B98981A96E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89" name="AutoShape 1024" descr="Mostrando IMG_8691.JPG">
          <a:extLst>
            <a:ext uri="{FF2B5EF4-FFF2-40B4-BE49-F238E27FC236}">
              <a16:creationId xmlns:a16="http://schemas.microsoft.com/office/drawing/2014/main" id="{ADCA3696-BE46-4C45-9657-D7EE6439979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0" name="AutoShape 1025" descr="Mostrando IMG_8691.JPG">
          <a:extLst>
            <a:ext uri="{FF2B5EF4-FFF2-40B4-BE49-F238E27FC236}">
              <a16:creationId xmlns:a16="http://schemas.microsoft.com/office/drawing/2014/main" id="{85DD75A7-6006-4AE1-8E7D-FD06B1D26F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1" name="AutoShape 1024" descr="Mostrando IMG_8691.JPG">
          <a:extLst>
            <a:ext uri="{FF2B5EF4-FFF2-40B4-BE49-F238E27FC236}">
              <a16:creationId xmlns:a16="http://schemas.microsoft.com/office/drawing/2014/main" id="{55D948B6-2C43-4EAD-A387-96F417F4E0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2" name="AutoShape 1025" descr="Mostrando IMG_8691.JPG">
          <a:extLst>
            <a:ext uri="{FF2B5EF4-FFF2-40B4-BE49-F238E27FC236}">
              <a16:creationId xmlns:a16="http://schemas.microsoft.com/office/drawing/2014/main" id="{9D994836-2709-4E6B-9967-58158CE19B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3" name="AutoShape 1024" descr="Mostrando IMG_8691.JPG">
          <a:extLst>
            <a:ext uri="{FF2B5EF4-FFF2-40B4-BE49-F238E27FC236}">
              <a16:creationId xmlns:a16="http://schemas.microsoft.com/office/drawing/2014/main" id="{976700C7-B0E8-4161-B911-7FB9C7C412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4" name="AutoShape 1025" descr="Mostrando IMG_8691.JPG">
          <a:extLst>
            <a:ext uri="{FF2B5EF4-FFF2-40B4-BE49-F238E27FC236}">
              <a16:creationId xmlns:a16="http://schemas.microsoft.com/office/drawing/2014/main" id="{A21E02B9-DB36-47EF-9119-74BB42661C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5" name="AutoShape 1024" descr="Mostrando IMG_8691.JPG">
          <a:extLst>
            <a:ext uri="{FF2B5EF4-FFF2-40B4-BE49-F238E27FC236}">
              <a16:creationId xmlns:a16="http://schemas.microsoft.com/office/drawing/2014/main" id="{0BAC5360-0F3C-4270-8DF7-0C69608685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6" name="AutoShape 1025" descr="Mostrando IMG_8691.JPG">
          <a:extLst>
            <a:ext uri="{FF2B5EF4-FFF2-40B4-BE49-F238E27FC236}">
              <a16:creationId xmlns:a16="http://schemas.microsoft.com/office/drawing/2014/main" id="{DBEEF7AE-963D-42D3-8E2F-7FF562505F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7" name="AutoShape 1024" descr="Mostrando IMG_8691.JPG">
          <a:extLst>
            <a:ext uri="{FF2B5EF4-FFF2-40B4-BE49-F238E27FC236}">
              <a16:creationId xmlns:a16="http://schemas.microsoft.com/office/drawing/2014/main" id="{04AD4F0F-3232-4867-92E6-FBDC1F6D81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8" name="AutoShape 1024" descr="Mostrando IMG_8691.JPG">
          <a:extLst>
            <a:ext uri="{FF2B5EF4-FFF2-40B4-BE49-F238E27FC236}">
              <a16:creationId xmlns:a16="http://schemas.microsoft.com/office/drawing/2014/main" id="{9E120F31-9EAC-4054-8556-9C324EBED1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99" name="AutoShape 1025" descr="Mostrando IMG_8691.JPG">
          <a:extLst>
            <a:ext uri="{FF2B5EF4-FFF2-40B4-BE49-F238E27FC236}">
              <a16:creationId xmlns:a16="http://schemas.microsoft.com/office/drawing/2014/main" id="{7F8DA0FE-CB9C-455D-AFA2-876E327387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0" name="AutoShape 1024" descr="Mostrando IMG_8691.JPG">
          <a:extLst>
            <a:ext uri="{FF2B5EF4-FFF2-40B4-BE49-F238E27FC236}">
              <a16:creationId xmlns:a16="http://schemas.microsoft.com/office/drawing/2014/main" id="{4D733727-AB2E-4B94-BB0A-8556CCA079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1" name="AutoShape 1025" descr="Mostrando IMG_8691.JPG">
          <a:extLst>
            <a:ext uri="{FF2B5EF4-FFF2-40B4-BE49-F238E27FC236}">
              <a16:creationId xmlns:a16="http://schemas.microsoft.com/office/drawing/2014/main" id="{CDAC3A71-B24C-4406-ABA4-CD3D1F132A5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2" name="AutoShape 1024" descr="Mostrando IMG_8691.JPG">
          <a:extLst>
            <a:ext uri="{FF2B5EF4-FFF2-40B4-BE49-F238E27FC236}">
              <a16:creationId xmlns:a16="http://schemas.microsoft.com/office/drawing/2014/main" id="{6BC7D919-DE3F-4FBC-B4C1-C79FFC6394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3" name="AutoShape 1025" descr="Mostrando IMG_8691.JPG">
          <a:extLst>
            <a:ext uri="{FF2B5EF4-FFF2-40B4-BE49-F238E27FC236}">
              <a16:creationId xmlns:a16="http://schemas.microsoft.com/office/drawing/2014/main" id="{21948D9D-6310-41F3-AD3E-2B7F151D85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4" name="AutoShape 1024" descr="Mostrando IMG_8691.JPG">
          <a:extLst>
            <a:ext uri="{FF2B5EF4-FFF2-40B4-BE49-F238E27FC236}">
              <a16:creationId xmlns:a16="http://schemas.microsoft.com/office/drawing/2014/main" id="{ECCF2D06-A605-4993-81DD-90FA793EF45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5" name="AutoShape 1025" descr="Mostrando IMG_8691.JPG">
          <a:extLst>
            <a:ext uri="{FF2B5EF4-FFF2-40B4-BE49-F238E27FC236}">
              <a16:creationId xmlns:a16="http://schemas.microsoft.com/office/drawing/2014/main" id="{4DED723B-6E4F-4339-AF28-9C6CAFBFA18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6" name="AutoShape 1024" descr="Mostrando IMG_8691.JPG">
          <a:extLst>
            <a:ext uri="{FF2B5EF4-FFF2-40B4-BE49-F238E27FC236}">
              <a16:creationId xmlns:a16="http://schemas.microsoft.com/office/drawing/2014/main" id="{BBFEA8E3-6FCD-4F69-9440-5F5480591AE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7" name="AutoShape 1025" descr="Mostrando IMG_8691.JPG">
          <a:extLst>
            <a:ext uri="{FF2B5EF4-FFF2-40B4-BE49-F238E27FC236}">
              <a16:creationId xmlns:a16="http://schemas.microsoft.com/office/drawing/2014/main" id="{0A125339-042E-4B9F-BFE2-0BD399D9152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8" name="AutoShape 1024" descr="Mostrando IMG_8691.JPG">
          <a:extLst>
            <a:ext uri="{FF2B5EF4-FFF2-40B4-BE49-F238E27FC236}">
              <a16:creationId xmlns:a16="http://schemas.microsoft.com/office/drawing/2014/main" id="{78C7BE68-6EF1-4202-8E41-B947D8C8341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09" name="AutoShape 1025" descr="Mostrando IMG_8691.JPG">
          <a:extLst>
            <a:ext uri="{FF2B5EF4-FFF2-40B4-BE49-F238E27FC236}">
              <a16:creationId xmlns:a16="http://schemas.microsoft.com/office/drawing/2014/main" id="{C9050262-B0BF-48BE-B9EB-582E0C93493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0" name="AutoShape 1024" descr="Mostrando IMG_8691.JPG">
          <a:extLst>
            <a:ext uri="{FF2B5EF4-FFF2-40B4-BE49-F238E27FC236}">
              <a16:creationId xmlns:a16="http://schemas.microsoft.com/office/drawing/2014/main" id="{8C0BFC43-698D-4616-8240-2C78F0AEB5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1" name="AutoShape 1025" descr="Mostrando IMG_8691.JPG">
          <a:extLst>
            <a:ext uri="{FF2B5EF4-FFF2-40B4-BE49-F238E27FC236}">
              <a16:creationId xmlns:a16="http://schemas.microsoft.com/office/drawing/2014/main" id="{0EBEBDAF-89D3-483F-BAB4-E2E31773AE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2" name="AutoShape 1024" descr="Mostrando IMG_8691.JPG">
          <a:extLst>
            <a:ext uri="{FF2B5EF4-FFF2-40B4-BE49-F238E27FC236}">
              <a16:creationId xmlns:a16="http://schemas.microsoft.com/office/drawing/2014/main" id="{FDEC78EC-8BDD-4C47-AF09-63002B2E1D6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3" name="AutoShape 1025" descr="Mostrando IMG_8691.JPG">
          <a:extLst>
            <a:ext uri="{FF2B5EF4-FFF2-40B4-BE49-F238E27FC236}">
              <a16:creationId xmlns:a16="http://schemas.microsoft.com/office/drawing/2014/main" id="{9FFA6520-94AC-4693-96DC-45F42A6242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4" name="AutoShape 1024" descr="Mostrando IMG_8691.JPG">
          <a:extLst>
            <a:ext uri="{FF2B5EF4-FFF2-40B4-BE49-F238E27FC236}">
              <a16:creationId xmlns:a16="http://schemas.microsoft.com/office/drawing/2014/main" id="{BB901835-0F73-4E4F-9555-9BDDC35CB7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5" name="AutoShape 1025" descr="Mostrando IMG_8691.JPG">
          <a:extLst>
            <a:ext uri="{FF2B5EF4-FFF2-40B4-BE49-F238E27FC236}">
              <a16:creationId xmlns:a16="http://schemas.microsoft.com/office/drawing/2014/main" id="{718B2C81-E1B9-4C8A-A409-77F9D42CE86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6" name="AutoShape 1024" descr="Mostrando IMG_8691.JPG">
          <a:extLst>
            <a:ext uri="{FF2B5EF4-FFF2-40B4-BE49-F238E27FC236}">
              <a16:creationId xmlns:a16="http://schemas.microsoft.com/office/drawing/2014/main" id="{8B7D1213-C5FA-45DD-9ABB-6A3A21692F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7" name="AutoShape 1024" descr="Mostrando IMG_8691.JPG">
          <a:extLst>
            <a:ext uri="{FF2B5EF4-FFF2-40B4-BE49-F238E27FC236}">
              <a16:creationId xmlns:a16="http://schemas.microsoft.com/office/drawing/2014/main" id="{3A7A78F4-0DB6-4403-8DF4-FBF0BD6A3F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8" name="AutoShape 1025" descr="Mostrando IMG_8691.JPG">
          <a:extLst>
            <a:ext uri="{FF2B5EF4-FFF2-40B4-BE49-F238E27FC236}">
              <a16:creationId xmlns:a16="http://schemas.microsoft.com/office/drawing/2014/main" id="{2BE0A5C7-32C4-4DF2-84F0-EE0B71EC9A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19" name="AutoShape 1024" descr="Mostrando IMG_8691.JPG">
          <a:extLst>
            <a:ext uri="{FF2B5EF4-FFF2-40B4-BE49-F238E27FC236}">
              <a16:creationId xmlns:a16="http://schemas.microsoft.com/office/drawing/2014/main" id="{79B7D497-86E5-4C8A-9246-0C578E2C22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0" name="AutoShape 1025" descr="Mostrando IMG_8691.JPG">
          <a:extLst>
            <a:ext uri="{FF2B5EF4-FFF2-40B4-BE49-F238E27FC236}">
              <a16:creationId xmlns:a16="http://schemas.microsoft.com/office/drawing/2014/main" id="{C4AAF437-4424-41A0-B6CF-8A3EBD9EF2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1" name="AutoShape 1024" descr="Mostrando IMG_8691.JPG">
          <a:extLst>
            <a:ext uri="{FF2B5EF4-FFF2-40B4-BE49-F238E27FC236}">
              <a16:creationId xmlns:a16="http://schemas.microsoft.com/office/drawing/2014/main" id="{30B436CA-88F5-43B8-81D4-8D41C5001A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2" name="AutoShape 1025" descr="Mostrando IMG_8691.JPG">
          <a:extLst>
            <a:ext uri="{FF2B5EF4-FFF2-40B4-BE49-F238E27FC236}">
              <a16:creationId xmlns:a16="http://schemas.microsoft.com/office/drawing/2014/main" id="{A4E9CFA7-69D0-4458-B147-DA70CC8956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3" name="AutoShape 1024" descr="Mostrando IMG_8691.JPG">
          <a:extLst>
            <a:ext uri="{FF2B5EF4-FFF2-40B4-BE49-F238E27FC236}">
              <a16:creationId xmlns:a16="http://schemas.microsoft.com/office/drawing/2014/main" id="{BC1DAEC9-E7F5-4A4F-8364-BD8D166177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4" name="AutoShape 1025" descr="Mostrando IMG_8691.JPG">
          <a:extLst>
            <a:ext uri="{FF2B5EF4-FFF2-40B4-BE49-F238E27FC236}">
              <a16:creationId xmlns:a16="http://schemas.microsoft.com/office/drawing/2014/main" id="{C2B929E9-3A00-4A77-9998-533571ADB17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5" name="AutoShape 1024" descr="Mostrando IMG_8691.JPG">
          <a:extLst>
            <a:ext uri="{FF2B5EF4-FFF2-40B4-BE49-F238E27FC236}">
              <a16:creationId xmlns:a16="http://schemas.microsoft.com/office/drawing/2014/main" id="{F182D76A-9BB7-49E9-99A6-CA047414A7A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6" name="AutoShape 1025" descr="Mostrando IMG_8691.JPG">
          <a:extLst>
            <a:ext uri="{FF2B5EF4-FFF2-40B4-BE49-F238E27FC236}">
              <a16:creationId xmlns:a16="http://schemas.microsoft.com/office/drawing/2014/main" id="{AEF52273-5658-4623-AD86-786ECFADB7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7" name="AutoShape 1024" descr="Mostrando IMG_8691.JPG">
          <a:extLst>
            <a:ext uri="{FF2B5EF4-FFF2-40B4-BE49-F238E27FC236}">
              <a16:creationId xmlns:a16="http://schemas.microsoft.com/office/drawing/2014/main" id="{F45DC03F-5999-4550-BD67-443873A4EEA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8" name="AutoShape 1025" descr="Mostrando IMG_8691.JPG">
          <a:extLst>
            <a:ext uri="{FF2B5EF4-FFF2-40B4-BE49-F238E27FC236}">
              <a16:creationId xmlns:a16="http://schemas.microsoft.com/office/drawing/2014/main" id="{646CAD61-ADEA-47F5-B36A-43F5C58042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29" name="AutoShape 1024" descr="Mostrando IMG_8691.JPG">
          <a:extLst>
            <a:ext uri="{FF2B5EF4-FFF2-40B4-BE49-F238E27FC236}">
              <a16:creationId xmlns:a16="http://schemas.microsoft.com/office/drawing/2014/main" id="{D12B0A06-8558-4E5C-A8B3-5AD385EF97C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0" name="AutoShape 1025" descr="Mostrando IMG_8691.JPG">
          <a:extLst>
            <a:ext uri="{FF2B5EF4-FFF2-40B4-BE49-F238E27FC236}">
              <a16:creationId xmlns:a16="http://schemas.microsoft.com/office/drawing/2014/main" id="{C8B51686-6FBA-476D-BF35-77F3F2ECAF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1" name="AutoShape 1024" descr="Mostrando IMG_8691.JPG">
          <a:extLst>
            <a:ext uri="{FF2B5EF4-FFF2-40B4-BE49-F238E27FC236}">
              <a16:creationId xmlns:a16="http://schemas.microsoft.com/office/drawing/2014/main" id="{7D0253A1-AA08-44F7-ABEB-7A8E9628533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2" name="AutoShape 1025" descr="Mostrando IMG_8691.JPG">
          <a:extLst>
            <a:ext uri="{FF2B5EF4-FFF2-40B4-BE49-F238E27FC236}">
              <a16:creationId xmlns:a16="http://schemas.microsoft.com/office/drawing/2014/main" id="{C88F5E17-AAF7-4379-BEFC-8900929A641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3" name="AutoShape 1024" descr="Mostrando IMG_8691.JPG">
          <a:extLst>
            <a:ext uri="{FF2B5EF4-FFF2-40B4-BE49-F238E27FC236}">
              <a16:creationId xmlns:a16="http://schemas.microsoft.com/office/drawing/2014/main" id="{83D10795-64C3-4090-BCA7-7362BCB67C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4" name="AutoShape 1025" descr="Mostrando IMG_8691.JPG">
          <a:extLst>
            <a:ext uri="{FF2B5EF4-FFF2-40B4-BE49-F238E27FC236}">
              <a16:creationId xmlns:a16="http://schemas.microsoft.com/office/drawing/2014/main" id="{AB97C6B9-E14F-4496-B057-22D8CF6FC4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5" name="AutoShape 1024" descr="Mostrando IMG_8691.JPG">
          <a:extLst>
            <a:ext uri="{FF2B5EF4-FFF2-40B4-BE49-F238E27FC236}">
              <a16:creationId xmlns:a16="http://schemas.microsoft.com/office/drawing/2014/main" id="{A4F1CC1C-A9DD-4E9B-B59B-1FF701BDCA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6" name="AutoShape 1024" descr="Mostrando IMG_8691.JPG">
          <a:extLst>
            <a:ext uri="{FF2B5EF4-FFF2-40B4-BE49-F238E27FC236}">
              <a16:creationId xmlns:a16="http://schemas.microsoft.com/office/drawing/2014/main" id="{DCD2F07F-CEE3-4677-BBAF-FAD9B9BC002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7" name="AutoShape 1025" descr="Mostrando IMG_8691.JPG">
          <a:extLst>
            <a:ext uri="{FF2B5EF4-FFF2-40B4-BE49-F238E27FC236}">
              <a16:creationId xmlns:a16="http://schemas.microsoft.com/office/drawing/2014/main" id="{863FD62F-81E6-4639-B415-135CF32241F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8" name="AutoShape 1024" descr="Mostrando IMG_8691.JPG">
          <a:extLst>
            <a:ext uri="{FF2B5EF4-FFF2-40B4-BE49-F238E27FC236}">
              <a16:creationId xmlns:a16="http://schemas.microsoft.com/office/drawing/2014/main" id="{168A5BA4-E246-4401-9AD7-DAABE1C684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39" name="AutoShape 1025" descr="Mostrando IMG_8691.JPG">
          <a:extLst>
            <a:ext uri="{FF2B5EF4-FFF2-40B4-BE49-F238E27FC236}">
              <a16:creationId xmlns:a16="http://schemas.microsoft.com/office/drawing/2014/main" id="{743ACC6A-5F02-4082-A47D-49E3D180AC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0" name="AutoShape 1024" descr="Mostrando IMG_8691.JPG">
          <a:extLst>
            <a:ext uri="{FF2B5EF4-FFF2-40B4-BE49-F238E27FC236}">
              <a16:creationId xmlns:a16="http://schemas.microsoft.com/office/drawing/2014/main" id="{E2886312-CE5B-4C58-B06A-97FD15C4A89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1" name="AutoShape 1025" descr="Mostrando IMG_8691.JPG">
          <a:extLst>
            <a:ext uri="{FF2B5EF4-FFF2-40B4-BE49-F238E27FC236}">
              <a16:creationId xmlns:a16="http://schemas.microsoft.com/office/drawing/2014/main" id="{D5B8A4F2-6FA1-4D6F-93CD-42B8F7D2084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2" name="AutoShape 1024" descr="Mostrando IMG_8691.JPG">
          <a:extLst>
            <a:ext uri="{FF2B5EF4-FFF2-40B4-BE49-F238E27FC236}">
              <a16:creationId xmlns:a16="http://schemas.microsoft.com/office/drawing/2014/main" id="{05D0AD2C-34C6-4511-858A-0033221AD8F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3" name="AutoShape 1025" descr="Mostrando IMG_8691.JPG">
          <a:extLst>
            <a:ext uri="{FF2B5EF4-FFF2-40B4-BE49-F238E27FC236}">
              <a16:creationId xmlns:a16="http://schemas.microsoft.com/office/drawing/2014/main" id="{CC9FEF46-E14B-4AB4-B35A-91DDACA5024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4" name="AutoShape 1024" descr="Mostrando IMG_8691.JPG">
          <a:extLst>
            <a:ext uri="{FF2B5EF4-FFF2-40B4-BE49-F238E27FC236}">
              <a16:creationId xmlns:a16="http://schemas.microsoft.com/office/drawing/2014/main" id="{3A7F9804-C4D6-4F59-9DBB-3BD6F28AB24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5" name="AutoShape 1025" descr="Mostrando IMG_8691.JPG">
          <a:extLst>
            <a:ext uri="{FF2B5EF4-FFF2-40B4-BE49-F238E27FC236}">
              <a16:creationId xmlns:a16="http://schemas.microsoft.com/office/drawing/2014/main" id="{A7CD5C66-123E-45E6-8B52-3D46054B90E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6" name="AutoShape 1024" descr="Mostrando IMG_8691.JPG">
          <a:extLst>
            <a:ext uri="{FF2B5EF4-FFF2-40B4-BE49-F238E27FC236}">
              <a16:creationId xmlns:a16="http://schemas.microsoft.com/office/drawing/2014/main" id="{583BB2B5-24F8-4F74-85FA-C9509F73597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7" name="AutoShape 1025" descr="Mostrando IMG_8691.JPG">
          <a:extLst>
            <a:ext uri="{FF2B5EF4-FFF2-40B4-BE49-F238E27FC236}">
              <a16:creationId xmlns:a16="http://schemas.microsoft.com/office/drawing/2014/main" id="{42D20DBD-DF07-4848-979C-562D1DBFE0D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8" name="AutoShape 1024" descr="Mostrando IMG_8691.JPG">
          <a:extLst>
            <a:ext uri="{FF2B5EF4-FFF2-40B4-BE49-F238E27FC236}">
              <a16:creationId xmlns:a16="http://schemas.microsoft.com/office/drawing/2014/main" id="{295C3073-4E48-4264-A413-3C639CC048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49" name="AutoShape 1025" descr="Mostrando IMG_8691.JPG">
          <a:extLst>
            <a:ext uri="{FF2B5EF4-FFF2-40B4-BE49-F238E27FC236}">
              <a16:creationId xmlns:a16="http://schemas.microsoft.com/office/drawing/2014/main" id="{BB124630-0144-4A0A-8F2E-9034C9CACEC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0" name="AutoShape 1024" descr="Mostrando IMG_8691.JPG">
          <a:extLst>
            <a:ext uri="{FF2B5EF4-FFF2-40B4-BE49-F238E27FC236}">
              <a16:creationId xmlns:a16="http://schemas.microsoft.com/office/drawing/2014/main" id="{2A0C088D-9BD0-405F-AEB1-832C6F9292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1" name="AutoShape 1025" descr="Mostrando IMG_8691.JPG">
          <a:extLst>
            <a:ext uri="{FF2B5EF4-FFF2-40B4-BE49-F238E27FC236}">
              <a16:creationId xmlns:a16="http://schemas.microsoft.com/office/drawing/2014/main" id="{1DAD898E-3AD9-434F-8849-FBA15F3BA0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2" name="AutoShape 1024" descr="Mostrando IMG_8691.JPG">
          <a:extLst>
            <a:ext uri="{FF2B5EF4-FFF2-40B4-BE49-F238E27FC236}">
              <a16:creationId xmlns:a16="http://schemas.microsoft.com/office/drawing/2014/main" id="{6B6BF22E-C1AA-4375-A48F-D52B6D43596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3" name="AutoShape 1025" descr="Mostrando IMG_8691.JPG">
          <a:extLst>
            <a:ext uri="{FF2B5EF4-FFF2-40B4-BE49-F238E27FC236}">
              <a16:creationId xmlns:a16="http://schemas.microsoft.com/office/drawing/2014/main" id="{BBFA0EFD-3DAF-468C-AC03-FB5992AE023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4" name="AutoShape 1024" descr="Mostrando IMG_8691.JPG">
          <a:extLst>
            <a:ext uri="{FF2B5EF4-FFF2-40B4-BE49-F238E27FC236}">
              <a16:creationId xmlns:a16="http://schemas.microsoft.com/office/drawing/2014/main" id="{8FB7B2EE-CB08-4732-80BC-6E54EE625C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5" name="AutoShape 1024" descr="Mostrando IMG_8691.JPG">
          <a:extLst>
            <a:ext uri="{FF2B5EF4-FFF2-40B4-BE49-F238E27FC236}">
              <a16:creationId xmlns:a16="http://schemas.microsoft.com/office/drawing/2014/main" id="{51AF7384-F5CE-4627-BEB1-78698A5CF3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6" name="AutoShape 1025" descr="Mostrando IMG_8691.JPG">
          <a:extLst>
            <a:ext uri="{FF2B5EF4-FFF2-40B4-BE49-F238E27FC236}">
              <a16:creationId xmlns:a16="http://schemas.microsoft.com/office/drawing/2014/main" id="{625865E9-C157-419A-86BD-0339CD1952A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7" name="AutoShape 1024" descr="Mostrando IMG_8691.JPG">
          <a:extLst>
            <a:ext uri="{FF2B5EF4-FFF2-40B4-BE49-F238E27FC236}">
              <a16:creationId xmlns:a16="http://schemas.microsoft.com/office/drawing/2014/main" id="{4B26FE62-376F-4684-9453-3DC62FFDC0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8" name="AutoShape 1025" descr="Mostrando IMG_8691.JPG">
          <a:extLst>
            <a:ext uri="{FF2B5EF4-FFF2-40B4-BE49-F238E27FC236}">
              <a16:creationId xmlns:a16="http://schemas.microsoft.com/office/drawing/2014/main" id="{423E2982-7B98-4368-8F86-C295D656DA4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59" name="AutoShape 1024" descr="Mostrando IMG_8691.JPG">
          <a:extLst>
            <a:ext uri="{FF2B5EF4-FFF2-40B4-BE49-F238E27FC236}">
              <a16:creationId xmlns:a16="http://schemas.microsoft.com/office/drawing/2014/main" id="{04B65DEA-521A-4495-98B5-031034D496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0" name="AutoShape 1025" descr="Mostrando IMG_8691.JPG">
          <a:extLst>
            <a:ext uri="{FF2B5EF4-FFF2-40B4-BE49-F238E27FC236}">
              <a16:creationId xmlns:a16="http://schemas.microsoft.com/office/drawing/2014/main" id="{0D1557C5-578F-4B03-AD25-33D08883FA5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1" name="AutoShape 1024" descr="Mostrando IMG_8691.JPG">
          <a:extLst>
            <a:ext uri="{FF2B5EF4-FFF2-40B4-BE49-F238E27FC236}">
              <a16:creationId xmlns:a16="http://schemas.microsoft.com/office/drawing/2014/main" id="{EEC13B98-9EAC-4BCD-BA94-418DAAF746A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2" name="AutoShape 1025" descr="Mostrando IMG_8691.JPG">
          <a:extLst>
            <a:ext uri="{FF2B5EF4-FFF2-40B4-BE49-F238E27FC236}">
              <a16:creationId xmlns:a16="http://schemas.microsoft.com/office/drawing/2014/main" id="{EB21BC95-5C25-4DCF-A671-3461EEAB8E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3" name="AutoShape 1024" descr="Mostrando IMG_8691.JPG">
          <a:extLst>
            <a:ext uri="{FF2B5EF4-FFF2-40B4-BE49-F238E27FC236}">
              <a16:creationId xmlns:a16="http://schemas.microsoft.com/office/drawing/2014/main" id="{18DEC636-7412-4DF1-B6C1-DEF0521D184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4" name="AutoShape 1025" descr="Mostrando IMG_8691.JPG">
          <a:extLst>
            <a:ext uri="{FF2B5EF4-FFF2-40B4-BE49-F238E27FC236}">
              <a16:creationId xmlns:a16="http://schemas.microsoft.com/office/drawing/2014/main" id="{C4DC3319-6AC9-4EA9-8E51-72C4414660E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5" name="AutoShape 1024" descr="Mostrando IMG_8691.JPG">
          <a:extLst>
            <a:ext uri="{FF2B5EF4-FFF2-40B4-BE49-F238E27FC236}">
              <a16:creationId xmlns:a16="http://schemas.microsoft.com/office/drawing/2014/main" id="{0E95E631-E795-40B9-B0FD-F3B0484835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6" name="AutoShape 1025" descr="Mostrando IMG_8691.JPG">
          <a:extLst>
            <a:ext uri="{FF2B5EF4-FFF2-40B4-BE49-F238E27FC236}">
              <a16:creationId xmlns:a16="http://schemas.microsoft.com/office/drawing/2014/main" id="{15B70F51-B2C9-45F3-B5A1-AD235B46524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7" name="AutoShape 1024" descr="Mostrando IMG_8691.JPG">
          <a:extLst>
            <a:ext uri="{FF2B5EF4-FFF2-40B4-BE49-F238E27FC236}">
              <a16:creationId xmlns:a16="http://schemas.microsoft.com/office/drawing/2014/main" id="{DE8A7DAE-75A2-4892-A2C3-5ACCF43FF7B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8" name="AutoShape 1025" descr="Mostrando IMG_8691.JPG">
          <a:extLst>
            <a:ext uri="{FF2B5EF4-FFF2-40B4-BE49-F238E27FC236}">
              <a16:creationId xmlns:a16="http://schemas.microsoft.com/office/drawing/2014/main" id="{834BEE6D-60A3-43EF-A640-31205D261E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69" name="AutoShape 1024" descr="Mostrando IMG_8691.JPG">
          <a:extLst>
            <a:ext uri="{FF2B5EF4-FFF2-40B4-BE49-F238E27FC236}">
              <a16:creationId xmlns:a16="http://schemas.microsoft.com/office/drawing/2014/main" id="{AF698494-41F7-410C-B08A-DC4DA7F6BB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0" name="AutoShape 1025" descr="Mostrando IMG_8691.JPG">
          <a:extLst>
            <a:ext uri="{FF2B5EF4-FFF2-40B4-BE49-F238E27FC236}">
              <a16:creationId xmlns:a16="http://schemas.microsoft.com/office/drawing/2014/main" id="{DB555A3A-2A6D-480E-938E-8F79800C3C3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1" name="AutoShape 1024" descr="Mostrando IMG_8691.JPG">
          <a:extLst>
            <a:ext uri="{FF2B5EF4-FFF2-40B4-BE49-F238E27FC236}">
              <a16:creationId xmlns:a16="http://schemas.microsoft.com/office/drawing/2014/main" id="{4DC6FF24-367F-42E9-9B6F-67CF7E3F5E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2" name="AutoShape 1025" descr="Mostrando IMG_8691.JPG">
          <a:extLst>
            <a:ext uri="{FF2B5EF4-FFF2-40B4-BE49-F238E27FC236}">
              <a16:creationId xmlns:a16="http://schemas.microsoft.com/office/drawing/2014/main" id="{309763CE-8379-4D24-A9A7-CDF042D2F1D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3" name="AutoShape 1024" descr="Mostrando IMG_8691.JPG">
          <a:extLst>
            <a:ext uri="{FF2B5EF4-FFF2-40B4-BE49-F238E27FC236}">
              <a16:creationId xmlns:a16="http://schemas.microsoft.com/office/drawing/2014/main" id="{175F9B08-BEFF-46FA-A154-DB1F7A9C87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4" name="AutoShape 1024" descr="Mostrando IMG_8691.JPG">
          <a:extLst>
            <a:ext uri="{FF2B5EF4-FFF2-40B4-BE49-F238E27FC236}">
              <a16:creationId xmlns:a16="http://schemas.microsoft.com/office/drawing/2014/main" id="{69A4A726-DF0A-4ECC-BE00-FCFD6F83172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5" name="AutoShape 1025" descr="Mostrando IMG_8691.JPG">
          <a:extLst>
            <a:ext uri="{FF2B5EF4-FFF2-40B4-BE49-F238E27FC236}">
              <a16:creationId xmlns:a16="http://schemas.microsoft.com/office/drawing/2014/main" id="{A7478591-2AB7-446C-9393-E1E4262907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6" name="AutoShape 1024" descr="Mostrando IMG_8691.JPG">
          <a:extLst>
            <a:ext uri="{FF2B5EF4-FFF2-40B4-BE49-F238E27FC236}">
              <a16:creationId xmlns:a16="http://schemas.microsoft.com/office/drawing/2014/main" id="{05ED5D42-8FB2-432D-9A76-851224E1CF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7" name="AutoShape 1025" descr="Mostrando IMG_8691.JPG">
          <a:extLst>
            <a:ext uri="{FF2B5EF4-FFF2-40B4-BE49-F238E27FC236}">
              <a16:creationId xmlns:a16="http://schemas.microsoft.com/office/drawing/2014/main" id="{1DA87159-3FB6-4DD9-B618-7EBBF62CDC2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8" name="AutoShape 1024" descr="Mostrando IMG_8691.JPG">
          <a:extLst>
            <a:ext uri="{FF2B5EF4-FFF2-40B4-BE49-F238E27FC236}">
              <a16:creationId xmlns:a16="http://schemas.microsoft.com/office/drawing/2014/main" id="{A21FF63C-08F5-4DE7-B951-0101804EE7D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79" name="AutoShape 1025" descr="Mostrando IMG_8691.JPG">
          <a:extLst>
            <a:ext uri="{FF2B5EF4-FFF2-40B4-BE49-F238E27FC236}">
              <a16:creationId xmlns:a16="http://schemas.microsoft.com/office/drawing/2014/main" id="{082E2BC9-4597-468C-8913-CB1EE0C3412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0" name="AutoShape 1024" descr="Mostrando IMG_8691.JPG">
          <a:extLst>
            <a:ext uri="{FF2B5EF4-FFF2-40B4-BE49-F238E27FC236}">
              <a16:creationId xmlns:a16="http://schemas.microsoft.com/office/drawing/2014/main" id="{1A7DF358-9129-4269-A48C-E3223506C15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1" name="AutoShape 1025" descr="Mostrando IMG_8691.JPG">
          <a:extLst>
            <a:ext uri="{FF2B5EF4-FFF2-40B4-BE49-F238E27FC236}">
              <a16:creationId xmlns:a16="http://schemas.microsoft.com/office/drawing/2014/main" id="{7148320D-D3FF-4B20-A2F0-E588E032C3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2" name="AutoShape 1024" descr="Mostrando IMG_8691.JPG">
          <a:extLst>
            <a:ext uri="{FF2B5EF4-FFF2-40B4-BE49-F238E27FC236}">
              <a16:creationId xmlns:a16="http://schemas.microsoft.com/office/drawing/2014/main" id="{E380EA44-92E7-4D1C-A48B-C234458D9F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3" name="AutoShape 1025" descr="Mostrando IMG_8691.JPG">
          <a:extLst>
            <a:ext uri="{FF2B5EF4-FFF2-40B4-BE49-F238E27FC236}">
              <a16:creationId xmlns:a16="http://schemas.microsoft.com/office/drawing/2014/main" id="{A3591DAB-408C-4F4D-B44F-9826137DC3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4" name="AutoShape 1024" descr="Mostrando IMG_8691.JPG">
          <a:extLst>
            <a:ext uri="{FF2B5EF4-FFF2-40B4-BE49-F238E27FC236}">
              <a16:creationId xmlns:a16="http://schemas.microsoft.com/office/drawing/2014/main" id="{B6EEA035-DE79-42BB-9009-EB76BE73AA4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5" name="AutoShape 1025" descr="Mostrando IMG_8691.JPG">
          <a:extLst>
            <a:ext uri="{FF2B5EF4-FFF2-40B4-BE49-F238E27FC236}">
              <a16:creationId xmlns:a16="http://schemas.microsoft.com/office/drawing/2014/main" id="{DE0602B2-5AB0-49D9-AF87-978B7A44C2A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6" name="AutoShape 1024" descr="Mostrando IMG_8691.JPG">
          <a:extLst>
            <a:ext uri="{FF2B5EF4-FFF2-40B4-BE49-F238E27FC236}">
              <a16:creationId xmlns:a16="http://schemas.microsoft.com/office/drawing/2014/main" id="{D385853C-056E-4FD6-9576-FF753582466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7" name="AutoShape 1025" descr="Mostrando IMG_8691.JPG">
          <a:extLst>
            <a:ext uri="{FF2B5EF4-FFF2-40B4-BE49-F238E27FC236}">
              <a16:creationId xmlns:a16="http://schemas.microsoft.com/office/drawing/2014/main" id="{FEB7127E-D17D-4A41-A787-321705C97AB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8" name="AutoShape 1024" descr="Mostrando IMG_8691.JPG">
          <a:extLst>
            <a:ext uri="{FF2B5EF4-FFF2-40B4-BE49-F238E27FC236}">
              <a16:creationId xmlns:a16="http://schemas.microsoft.com/office/drawing/2014/main" id="{39B4C61D-21E6-4E28-96C7-2341D9B4CA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89" name="AutoShape 1025" descr="Mostrando IMG_8691.JPG">
          <a:extLst>
            <a:ext uri="{FF2B5EF4-FFF2-40B4-BE49-F238E27FC236}">
              <a16:creationId xmlns:a16="http://schemas.microsoft.com/office/drawing/2014/main" id="{D80C5AE0-AC23-47B0-AEA5-C69B1DC8585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0" name="AutoShape 1024" descr="Mostrando IMG_8691.JPG">
          <a:extLst>
            <a:ext uri="{FF2B5EF4-FFF2-40B4-BE49-F238E27FC236}">
              <a16:creationId xmlns:a16="http://schemas.microsoft.com/office/drawing/2014/main" id="{C1BBD706-BEF9-46E8-845E-D5F6D5F2946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1" name="AutoShape 1025" descr="Mostrando IMG_8691.JPG">
          <a:extLst>
            <a:ext uri="{FF2B5EF4-FFF2-40B4-BE49-F238E27FC236}">
              <a16:creationId xmlns:a16="http://schemas.microsoft.com/office/drawing/2014/main" id="{6ABDBA2B-89BC-4B39-8745-F015555C5AD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2" name="AutoShape 1024" descr="Mostrando IMG_8691.JPG">
          <a:extLst>
            <a:ext uri="{FF2B5EF4-FFF2-40B4-BE49-F238E27FC236}">
              <a16:creationId xmlns:a16="http://schemas.microsoft.com/office/drawing/2014/main" id="{7268228A-20D0-4342-A0DC-3699C2168AF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3" name="AutoShape 1024" descr="Mostrando IMG_8691.JPG">
          <a:extLst>
            <a:ext uri="{FF2B5EF4-FFF2-40B4-BE49-F238E27FC236}">
              <a16:creationId xmlns:a16="http://schemas.microsoft.com/office/drawing/2014/main" id="{625C31E3-37CB-4767-88E6-0861BBEE3FF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4" name="AutoShape 1025" descr="Mostrando IMG_8691.JPG">
          <a:extLst>
            <a:ext uri="{FF2B5EF4-FFF2-40B4-BE49-F238E27FC236}">
              <a16:creationId xmlns:a16="http://schemas.microsoft.com/office/drawing/2014/main" id="{0D15FA38-1474-4511-99FF-18843840174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5" name="AutoShape 1024" descr="Mostrando IMG_8691.JPG">
          <a:extLst>
            <a:ext uri="{FF2B5EF4-FFF2-40B4-BE49-F238E27FC236}">
              <a16:creationId xmlns:a16="http://schemas.microsoft.com/office/drawing/2014/main" id="{DE7E5D8A-4A06-46D1-A89D-27BE076A80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6" name="AutoShape 1025" descr="Mostrando IMG_8691.JPG">
          <a:extLst>
            <a:ext uri="{FF2B5EF4-FFF2-40B4-BE49-F238E27FC236}">
              <a16:creationId xmlns:a16="http://schemas.microsoft.com/office/drawing/2014/main" id="{4E469F8A-83B0-44EC-A3A8-D0AFB637E9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7" name="AutoShape 1024" descr="Mostrando IMG_8691.JPG">
          <a:extLst>
            <a:ext uri="{FF2B5EF4-FFF2-40B4-BE49-F238E27FC236}">
              <a16:creationId xmlns:a16="http://schemas.microsoft.com/office/drawing/2014/main" id="{48CCA23D-3011-41BF-8AEE-6AE8959E510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8" name="AutoShape 1025" descr="Mostrando IMG_8691.JPG">
          <a:extLst>
            <a:ext uri="{FF2B5EF4-FFF2-40B4-BE49-F238E27FC236}">
              <a16:creationId xmlns:a16="http://schemas.microsoft.com/office/drawing/2014/main" id="{049EF188-ECE9-4910-A16B-09CBA1047E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199" name="AutoShape 1024" descr="Mostrando IMG_8691.JPG">
          <a:extLst>
            <a:ext uri="{FF2B5EF4-FFF2-40B4-BE49-F238E27FC236}">
              <a16:creationId xmlns:a16="http://schemas.microsoft.com/office/drawing/2014/main" id="{3DBF6AEE-5C5B-4553-AE12-7B2A8D4C561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0" name="AutoShape 1025" descr="Mostrando IMG_8691.JPG">
          <a:extLst>
            <a:ext uri="{FF2B5EF4-FFF2-40B4-BE49-F238E27FC236}">
              <a16:creationId xmlns:a16="http://schemas.microsoft.com/office/drawing/2014/main" id="{DF00B5C6-4024-4EF8-A7BC-4DA9735DAF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1" name="AutoShape 1024" descr="Mostrando IMG_8691.JPG">
          <a:extLst>
            <a:ext uri="{FF2B5EF4-FFF2-40B4-BE49-F238E27FC236}">
              <a16:creationId xmlns:a16="http://schemas.microsoft.com/office/drawing/2014/main" id="{125C7FF2-6957-415D-B3BE-C6AE808764D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2" name="AutoShape 1025" descr="Mostrando IMG_8691.JPG">
          <a:extLst>
            <a:ext uri="{FF2B5EF4-FFF2-40B4-BE49-F238E27FC236}">
              <a16:creationId xmlns:a16="http://schemas.microsoft.com/office/drawing/2014/main" id="{3985C85A-74AC-4E62-9651-46EE2E470F8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3" name="AutoShape 1024" descr="Mostrando IMG_8691.JPG">
          <a:extLst>
            <a:ext uri="{FF2B5EF4-FFF2-40B4-BE49-F238E27FC236}">
              <a16:creationId xmlns:a16="http://schemas.microsoft.com/office/drawing/2014/main" id="{9912D044-2085-47A7-B68F-13B23E3327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4" name="AutoShape 1025" descr="Mostrando IMG_8691.JPG">
          <a:extLst>
            <a:ext uri="{FF2B5EF4-FFF2-40B4-BE49-F238E27FC236}">
              <a16:creationId xmlns:a16="http://schemas.microsoft.com/office/drawing/2014/main" id="{9AEE1A1B-A59B-424A-A006-E05E222706B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5" name="AutoShape 1024" descr="Mostrando IMG_8691.JPG">
          <a:extLst>
            <a:ext uri="{FF2B5EF4-FFF2-40B4-BE49-F238E27FC236}">
              <a16:creationId xmlns:a16="http://schemas.microsoft.com/office/drawing/2014/main" id="{B8E78AFE-CD1E-4691-82FE-9A2FC6F088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6" name="AutoShape 1025" descr="Mostrando IMG_8691.JPG">
          <a:extLst>
            <a:ext uri="{FF2B5EF4-FFF2-40B4-BE49-F238E27FC236}">
              <a16:creationId xmlns:a16="http://schemas.microsoft.com/office/drawing/2014/main" id="{78112FBB-FD8D-4319-8EC8-EFA21F72479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7" name="AutoShape 1024" descr="Mostrando IMG_8691.JPG">
          <a:extLst>
            <a:ext uri="{FF2B5EF4-FFF2-40B4-BE49-F238E27FC236}">
              <a16:creationId xmlns:a16="http://schemas.microsoft.com/office/drawing/2014/main" id="{D23F9649-31FC-4455-B0F7-8B4B8AF123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8" name="AutoShape 1025" descr="Mostrando IMG_8691.JPG">
          <a:extLst>
            <a:ext uri="{FF2B5EF4-FFF2-40B4-BE49-F238E27FC236}">
              <a16:creationId xmlns:a16="http://schemas.microsoft.com/office/drawing/2014/main" id="{A65A03FE-9495-4668-A78B-BE4333C527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09" name="AutoShape 1024" descr="Mostrando IMG_8691.JPG">
          <a:extLst>
            <a:ext uri="{FF2B5EF4-FFF2-40B4-BE49-F238E27FC236}">
              <a16:creationId xmlns:a16="http://schemas.microsoft.com/office/drawing/2014/main" id="{B968B93A-4FA2-4478-AA6C-36BE5C2D0FC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0" name="AutoShape 1025" descr="Mostrando IMG_8691.JPG">
          <a:extLst>
            <a:ext uri="{FF2B5EF4-FFF2-40B4-BE49-F238E27FC236}">
              <a16:creationId xmlns:a16="http://schemas.microsoft.com/office/drawing/2014/main" id="{D0F989B9-072E-4523-BDA6-285B4BC50A0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1" name="AutoShape 1024" descr="Mostrando IMG_8691.JPG">
          <a:extLst>
            <a:ext uri="{FF2B5EF4-FFF2-40B4-BE49-F238E27FC236}">
              <a16:creationId xmlns:a16="http://schemas.microsoft.com/office/drawing/2014/main" id="{A1B42ADE-E2D3-43E8-963A-F07CDFF9E92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2" name="AutoShape 1024" descr="Mostrando IMG_8691.JPG">
          <a:extLst>
            <a:ext uri="{FF2B5EF4-FFF2-40B4-BE49-F238E27FC236}">
              <a16:creationId xmlns:a16="http://schemas.microsoft.com/office/drawing/2014/main" id="{42D53737-F480-4004-A0E7-1005CD00EE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3" name="AutoShape 1025" descr="Mostrando IMG_8691.JPG">
          <a:extLst>
            <a:ext uri="{FF2B5EF4-FFF2-40B4-BE49-F238E27FC236}">
              <a16:creationId xmlns:a16="http://schemas.microsoft.com/office/drawing/2014/main" id="{E3B7BD7A-3C37-4AE7-B495-B24258AB772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4" name="AutoShape 1024" descr="Mostrando IMG_8691.JPG">
          <a:extLst>
            <a:ext uri="{FF2B5EF4-FFF2-40B4-BE49-F238E27FC236}">
              <a16:creationId xmlns:a16="http://schemas.microsoft.com/office/drawing/2014/main" id="{60CEB698-8D11-49C6-A227-F6B36BC94EE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5" name="AutoShape 1025" descr="Mostrando IMG_8691.JPG">
          <a:extLst>
            <a:ext uri="{FF2B5EF4-FFF2-40B4-BE49-F238E27FC236}">
              <a16:creationId xmlns:a16="http://schemas.microsoft.com/office/drawing/2014/main" id="{D2DC3E5E-72D4-411D-ACB5-0CB84648DFAB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6" name="AutoShape 1024" descr="Mostrando IMG_8691.JPG">
          <a:extLst>
            <a:ext uri="{FF2B5EF4-FFF2-40B4-BE49-F238E27FC236}">
              <a16:creationId xmlns:a16="http://schemas.microsoft.com/office/drawing/2014/main" id="{525DD51F-E3D5-4828-8C4A-526ADB979A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7" name="AutoShape 1025" descr="Mostrando IMG_8691.JPG">
          <a:extLst>
            <a:ext uri="{FF2B5EF4-FFF2-40B4-BE49-F238E27FC236}">
              <a16:creationId xmlns:a16="http://schemas.microsoft.com/office/drawing/2014/main" id="{E27D7621-6E55-4363-87C7-42D49422B6C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8" name="AutoShape 1024" descr="Mostrando IMG_8691.JPG">
          <a:extLst>
            <a:ext uri="{FF2B5EF4-FFF2-40B4-BE49-F238E27FC236}">
              <a16:creationId xmlns:a16="http://schemas.microsoft.com/office/drawing/2014/main" id="{2C065B65-1FE6-4D38-A4BE-98B4FAF0E9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19" name="AutoShape 1025" descr="Mostrando IMG_8691.JPG">
          <a:extLst>
            <a:ext uri="{FF2B5EF4-FFF2-40B4-BE49-F238E27FC236}">
              <a16:creationId xmlns:a16="http://schemas.microsoft.com/office/drawing/2014/main" id="{D9D226B7-68D5-4680-9B51-DDB172C2805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0" name="AutoShape 1024" descr="Mostrando IMG_8691.JPG">
          <a:extLst>
            <a:ext uri="{FF2B5EF4-FFF2-40B4-BE49-F238E27FC236}">
              <a16:creationId xmlns:a16="http://schemas.microsoft.com/office/drawing/2014/main" id="{02B93151-E9CC-44BB-B0F5-DEE160AA507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1" name="AutoShape 1025" descr="Mostrando IMG_8691.JPG">
          <a:extLst>
            <a:ext uri="{FF2B5EF4-FFF2-40B4-BE49-F238E27FC236}">
              <a16:creationId xmlns:a16="http://schemas.microsoft.com/office/drawing/2014/main" id="{DDEB5941-2473-4702-A3E3-1584B8A9A0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2" name="AutoShape 1024" descr="Mostrando IMG_8691.JPG">
          <a:extLst>
            <a:ext uri="{FF2B5EF4-FFF2-40B4-BE49-F238E27FC236}">
              <a16:creationId xmlns:a16="http://schemas.microsoft.com/office/drawing/2014/main" id="{6A79332B-B826-4419-9F4D-CF4640AECB5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3" name="AutoShape 1025" descr="Mostrando IMG_8691.JPG">
          <a:extLst>
            <a:ext uri="{FF2B5EF4-FFF2-40B4-BE49-F238E27FC236}">
              <a16:creationId xmlns:a16="http://schemas.microsoft.com/office/drawing/2014/main" id="{22531471-1550-49FE-B5F9-2CD6F0939F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4" name="AutoShape 1024" descr="Mostrando IMG_8691.JPG">
          <a:extLst>
            <a:ext uri="{FF2B5EF4-FFF2-40B4-BE49-F238E27FC236}">
              <a16:creationId xmlns:a16="http://schemas.microsoft.com/office/drawing/2014/main" id="{1C9E9A15-0945-4B76-8D48-B24FE3639A6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5" name="AutoShape 1025" descr="Mostrando IMG_8691.JPG">
          <a:extLst>
            <a:ext uri="{FF2B5EF4-FFF2-40B4-BE49-F238E27FC236}">
              <a16:creationId xmlns:a16="http://schemas.microsoft.com/office/drawing/2014/main" id="{87F5EA8B-D702-4DBE-ABC0-6B737D5FC79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6" name="AutoShape 1024" descr="Mostrando IMG_8691.JPG">
          <a:extLst>
            <a:ext uri="{FF2B5EF4-FFF2-40B4-BE49-F238E27FC236}">
              <a16:creationId xmlns:a16="http://schemas.microsoft.com/office/drawing/2014/main" id="{F02487AD-6FE6-4E82-98FD-CB6F1CC8B8B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7" name="AutoShape 1025" descr="Mostrando IMG_8691.JPG">
          <a:extLst>
            <a:ext uri="{FF2B5EF4-FFF2-40B4-BE49-F238E27FC236}">
              <a16:creationId xmlns:a16="http://schemas.microsoft.com/office/drawing/2014/main" id="{A47A2066-4FBD-410A-B5C6-5D82A0DEF1C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8" name="AutoShape 1024" descr="Mostrando IMG_8691.JPG">
          <a:extLst>
            <a:ext uri="{FF2B5EF4-FFF2-40B4-BE49-F238E27FC236}">
              <a16:creationId xmlns:a16="http://schemas.microsoft.com/office/drawing/2014/main" id="{AA9E3E6B-56A8-4587-8678-9202FF64A63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29" name="AutoShape 1025" descr="Mostrando IMG_8691.JPG">
          <a:extLst>
            <a:ext uri="{FF2B5EF4-FFF2-40B4-BE49-F238E27FC236}">
              <a16:creationId xmlns:a16="http://schemas.microsoft.com/office/drawing/2014/main" id="{2C075F1E-034E-41DB-8EA7-AB18B01E249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0" name="AutoShape 1024" descr="Mostrando IMG_8691.JPG">
          <a:extLst>
            <a:ext uri="{FF2B5EF4-FFF2-40B4-BE49-F238E27FC236}">
              <a16:creationId xmlns:a16="http://schemas.microsoft.com/office/drawing/2014/main" id="{B014A540-068F-4B73-B3E7-4C72C64E66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171453</xdr:colOff>
      <xdr:row>1</xdr:row>
      <xdr:rowOff>66680</xdr:rowOff>
    </xdr:from>
    <xdr:to>
      <xdr:col>1</xdr:col>
      <xdr:colOff>1085851</xdr:colOff>
      <xdr:row>2</xdr:row>
      <xdr:rowOff>695326</xdr:rowOff>
    </xdr:to>
    <xdr:pic>
      <xdr:nvPicPr>
        <xdr:cNvPr id="231" name="Imagen 230">
          <a:extLst>
            <a:ext uri="{FF2B5EF4-FFF2-40B4-BE49-F238E27FC236}">
              <a16:creationId xmlns:a16="http://schemas.microsoft.com/office/drawing/2014/main" id="{8EA10116-D59E-4135-982A-6FFCCEE1030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8" y="295280"/>
          <a:ext cx="914398" cy="85724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2" name="AutoShape 1024" descr="Mostrando IMG_8691.JPG">
          <a:extLst>
            <a:ext uri="{FF2B5EF4-FFF2-40B4-BE49-F238E27FC236}">
              <a16:creationId xmlns:a16="http://schemas.microsoft.com/office/drawing/2014/main" id="{D4CB3311-7974-4EC3-B23A-47B142C8249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3" name="AutoShape 1025" descr="Mostrando IMG_8691.JPG">
          <a:extLst>
            <a:ext uri="{FF2B5EF4-FFF2-40B4-BE49-F238E27FC236}">
              <a16:creationId xmlns:a16="http://schemas.microsoft.com/office/drawing/2014/main" id="{5DDDFC02-B1C0-4F1F-A604-55E4B2B501E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4" name="AutoShape 1024" descr="Mostrando IMG_8691.JPG">
          <a:extLst>
            <a:ext uri="{FF2B5EF4-FFF2-40B4-BE49-F238E27FC236}">
              <a16:creationId xmlns:a16="http://schemas.microsoft.com/office/drawing/2014/main" id="{4D87AF72-157C-48BB-BFE1-5437CC5CDC1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5" name="AutoShape 1025" descr="Mostrando IMG_8691.JPG">
          <a:extLst>
            <a:ext uri="{FF2B5EF4-FFF2-40B4-BE49-F238E27FC236}">
              <a16:creationId xmlns:a16="http://schemas.microsoft.com/office/drawing/2014/main" id="{3CE543B3-8AEB-4C1E-9833-5701ECC8107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6" name="AutoShape 1024" descr="Mostrando IMG_8691.JPG">
          <a:extLst>
            <a:ext uri="{FF2B5EF4-FFF2-40B4-BE49-F238E27FC236}">
              <a16:creationId xmlns:a16="http://schemas.microsoft.com/office/drawing/2014/main" id="{E666877A-B808-4DE9-A33B-0F0F5AB806B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7" name="AutoShape 1025" descr="Mostrando IMG_8691.JPG">
          <a:extLst>
            <a:ext uri="{FF2B5EF4-FFF2-40B4-BE49-F238E27FC236}">
              <a16:creationId xmlns:a16="http://schemas.microsoft.com/office/drawing/2014/main" id="{87FE08A9-2BED-4CA4-A8D6-714A6692B7C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8" name="AutoShape 1024" descr="Mostrando IMG_8691.JPG">
          <a:extLst>
            <a:ext uri="{FF2B5EF4-FFF2-40B4-BE49-F238E27FC236}">
              <a16:creationId xmlns:a16="http://schemas.microsoft.com/office/drawing/2014/main" id="{96647E09-E4EA-42B2-9466-AC285220778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39" name="AutoShape 1025" descr="Mostrando IMG_8691.JPG">
          <a:extLst>
            <a:ext uri="{FF2B5EF4-FFF2-40B4-BE49-F238E27FC236}">
              <a16:creationId xmlns:a16="http://schemas.microsoft.com/office/drawing/2014/main" id="{B3EAC62D-88EE-4255-BEA0-96E158BF3B8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0" name="AutoShape 1024" descr="Mostrando IMG_8691.JPG">
          <a:extLst>
            <a:ext uri="{FF2B5EF4-FFF2-40B4-BE49-F238E27FC236}">
              <a16:creationId xmlns:a16="http://schemas.microsoft.com/office/drawing/2014/main" id="{2A97FEE5-CCC6-4249-96D5-FD1DE31C0D6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1" name="AutoShape 1025" descr="Mostrando IMG_8691.JPG">
          <a:extLst>
            <a:ext uri="{FF2B5EF4-FFF2-40B4-BE49-F238E27FC236}">
              <a16:creationId xmlns:a16="http://schemas.microsoft.com/office/drawing/2014/main" id="{C88D241F-1705-4951-9C1B-8F18B2A357A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2" name="AutoShape 1024" descr="Mostrando IMG_8691.JPG">
          <a:extLst>
            <a:ext uri="{FF2B5EF4-FFF2-40B4-BE49-F238E27FC236}">
              <a16:creationId xmlns:a16="http://schemas.microsoft.com/office/drawing/2014/main" id="{15779DE1-BBB7-4BDE-AFCB-EB7C5754C2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3" name="AutoShape 1025" descr="Mostrando IMG_8691.JPG">
          <a:extLst>
            <a:ext uri="{FF2B5EF4-FFF2-40B4-BE49-F238E27FC236}">
              <a16:creationId xmlns:a16="http://schemas.microsoft.com/office/drawing/2014/main" id="{B2B90173-AEB1-414B-B7E4-5238E932B38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4" name="AutoShape 1024" descr="Mostrando IMG_8691.JPG">
          <a:extLst>
            <a:ext uri="{FF2B5EF4-FFF2-40B4-BE49-F238E27FC236}">
              <a16:creationId xmlns:a16="http://schemas.microsoft.com/office/drawing/2014/main" id="{11A500B7-3829-4DF2-99CC-6A1356976B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5" name="AutoShape 1025" descr="Mostrando IMG_8691.JPG">
          <a:extLst>
            <a:ext uri="{FF2B5EF4-FFF2-40B4-BE49-F238E27FC236}">
              <a16:creationId xmlns:a16="http://schemas.microsoft.com/office/drawing/2014/main" id="{F3D4F157-2171-4FE9-B1F0-79E01E3B639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6" name="AutoShape 1024" descr="Mostrando IMG_8691.JPG">
          <a:extLst>
            <a:ext uri="{FF2B5EF4-FFF2-40B4-BE49-F238E27FC236}">
              <a16:creationId xmlns:a16="http://schemas.microsoft.com/office/drawing/2014/main" id="{F053FA79-861A-4521-AA8C-18448D83C00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7" name="AutoShape 1025" descr="Mostrando IMG_8691.JPG">
          <a:extLst>
            <a:ext uri="{FF2B5EF4-FFF2-40B4-BE49-F238E27FC236}">
              <a16:creationId xmlns:a16="http://schemas.microsoft.com/office/drawing/2014/main" id="{70BCEA24-78DF-4D62-8FA6-07F677FA9678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8" name="AutoShape 1024" descr="Mostrando IMG_8691.JPG">
          <a:extLst>
            <a:ext uri="{FF2B5EF4-FFF2-40B4-BE49-F238E27FC236}">
              <a16:creationId xmlns:a16="http://schemas.microsoft.com/office/drawing/2014/main" id="{9C62F823-01A2-4553-BEFB-448F593D4D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49" name="AutoShape 1025" descr="Mostrando IMG_8691.JPG">
          <a:extLst>
            <a:ext uri="{FF2B5EF4-FFF2-40B4-BE49-F238E27FC236}">
              <a16:creationId xmlns:a16="http://schemas.microsoft.com/office/drawing/2014/main" id="{D3CBB6C5-3086-43BE-A5B7-3B4582CB48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0" name="AutoShape 1024" descr="Mostrando IMG_8691.JPG">
          <a:extLst>
            <a:ext uri="{FF2B5EF4-FFF2-40B4-BE49-F238E27FC236}">
              <a16:creationId xmlns:a16="http://schemas.microsoft.com/office/drawing/2014/main" id="{C13B7CFB-42CD-4028-A71C-CF63CC481F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1" name="AutoShape 1024" descr="Mostrando IMG_8691.JPG">
          <a:extLst>
            <a:ext uri="{FF2B5EF4-FFF2-40B4-BE49-F238E27FC236}">
              <a16:creationId xmlns:a16="http://schemas.microsoft.com/office/drawing/2014/main" id="{51230E74-6D6D-421C-BD63-1C0BB592762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2" name="AutoShape 1025" descr="Mostrando IMG_8691.JPG">
          <a:extLst>
            <a:ext uri="{FF2B5EF4-FFF2-40B4-BE49-F238E27FC236}">
              <a16:creationId xmlns:a16="http://schemas.microsoft.com/office/drawing/2014/main" id="{E8E9689F-FC3B-4F74-B216-237A395C33E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3" name="AutoShape 1024" descr="Mostrando IMG_8691.JPG">
          <a:extLst>
            <a:ext uri="{FF2B5EF4-FFF2-40B4-BE49-F238E27FC236}">
              <a16:creationId xmlns:a16="http://schemas.microsoft.com/office/drawing/2014/main" id="{53FFA513-24E3-4B5D-AF35-21BC1B2AF7E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4" name="AutoShape 1025" descr="Mostrando IMG_8691.JPG">
          <a:extLst>
            <a:ext uri="{FF2B5EF4-FFF2-40B4-BE49-F238E27FC236}">
              <a16:creationId xmlns:a16="http://schemas.microsoft.com/office/drawing/2014/main" id="{762AF57A-48CD-4691-BABA-3DA42E97A6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5" name="AutoShape 1024" descr="Mostrando IMG_8691.JPG">
          <a:extLst>
            <a:ext uri="{FF2B5EF4-FFF2-40B4-BE49-F238E27FC236}">
              <a16:creationId xmlns:a16="http://schemas.microsoft.com/office/drawing/2014/main" id="{EF290B9E-04CC-48BA-A6BF-F25E73D439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6" name="AutoShape 1025" descr="Mostrando IMG_8691.JPG">
          <a:extLst>
            <a:ext uri="{FF2B5EF4-FFF2-40B4-BE49-F238E27FC236}">
              <a16:creationId xmlns:a16="http://schemas.microsoft.com/office/drawing/2014/main" id="{289C9A34-9E29-49D5-8602-56E17FB0FFA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7" name="AutoShape 1024" descr="Mostrando IMG_8691.JPG">
          <a:extLst>
            <a:ext uri="{FF2B5EF4-FFF2-40B4-BE49-F238E27FC236}">
              <a16:creationId xmlns:a16="http://schemas.microsoft.com/office/drawing/2014/main" id="{0681E268-1384-4182-9707-7F94F828E38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8" name="AutoShape 1025" descr="Mostrando IMG_8691.JPG">
          <a:extLst>
            <a:ext uri="{FF2B5EF4-FFF2-40B4-BE49-F238E27FC236}">
              <a16:creationId xmlns:a16="http://schemas.microsoft.com/office/drawing/2014/main" id="{3202FA97-D5CF-456F-AFA3-590F9AF4228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59" name="AutoShape 1024" descr="Mostrando IMG_8691.JPG">
          <a:extLst>
            <a:ext uri="{FF2B5EF4-FFF2-40B4-BE49-F238E27FC236}">
              <a16:creationId xmlns:a16="http://schemas.microsoft.com/office/drawing/2014/main" id="{BF64A742-9D12-4621-BD86-1ACCE4E32F2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0" name="AutoShape 1025" descr="Mostrando IMG_8691.JPG">
          <a:extLst>
            <a:ext uri="{FF2B5EF4-FFF2-40B4-BE49-F238E27FC236}">
              <a16:creationId xmlns:a16="http://schemas.microsoft.com/office/drawing/2014/main" id="{97583478-1C59-455A-B8C8-A0C778A12B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1" name="AutoShape 1024" descr="Mostrando IMG_8691.JPG">
          <a:extLst>
            <a:ext uri="{FF2B5EF4-FFF2-40B4-BE49-F238E27FC236}">
              <a16:creationId xmlns:a16="http://schemas.microsoft.com/office/drawing/2014/main" id="{630377F2-152B-47CC-B66D-EF89573B802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2" name="AutoShape 1025" descr="Mostrando IMG_8691.JPG">
          <a:extLst>
            <a:ext uri="{FF2B5EF4-FFF2-40B4-BE49-F238E27FC236}">
              <a16:creationId xmlns:a16="http://schemas.microsoft.com/office/drawing/2014/main" id="{95B005FA-5132-4AE3-A117-BE5757B33CE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3" name="AutoShape 1024" descr="Mostrando IMG_8691.JPG">
          <a:extLst>
            <a:ext uri="{FF2B5EF4-FFF2-40B4-BE49-F238E27FC236}">
              <a16:creationId xmlns:a16="http://schemas.microsoft.com/office/drawing/2014/main" id="{A6FFD020-A141-4BF9-AC8A-148EDD88EAD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4" name="AutoShape 1025" descr="Mostrando IMG_8691.JPG">
          <a:extLst>
            <a:ext uri="{FF2B5EF4-FFF2-40B4-BE49-F238E27FC236}">
              <a16:creationId xmlns:a16="http://schemas.microsoft.com/office/drawing/2014/main" id="{D3B41140-C8F9-48E2-B558-8541D31F538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5" name="AutoShape 1024" descr="Mostrando IMG_8691.JPG">
          <a:extLst>
            <a:ext uri="{FF2B5EF4-FFF2-40B4-BE49-F238E27FC236}">
              <a16:creationId xmlns:a16="http://schemas.microsoft.com/office/drawing/2014/main" id="{493B7550-52D1-413A-BFF5-A408A08CFCF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6" name="AutoShape 1025" descr="Mostrando IMG_8691.JPG">
          <a:extLst>
            <a:ext uri="{FF2B5EF4-FFF2-40B4-BE49-F238E27FC236}">
              <a16:creationId xmlns:a16="http://schemas.microsoft.com/office/drawing/2014/main" id="{54B50FE2-3424-4985-B032-E69B6120526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7" name="AutoShape 1024" descr="Mostrando IMG_8691.JPG">
          <a:extLst>
            <a:ext uri="{FF2B5EF4-FFF2-40B4-BE49-F238E27FC236}">
              <a16:creationId xmlns:a16="http://schemas.microsoft.com/office/drawing/2014/main" id="{7C7EA9ED-A819-450F-A1C8-054F10BF93E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8" name="AutoShape 1025" descr="Mostrando IMG_8691.JPG">
          <a:extLst>
            <a:ext uri="{FF2B5EF4-FFF2-40B4-BE49-F238E27FC236}">
              <a16:creationId xmlns:a16="http://schemas.microsoft.com/office/drawing/2014/main" id="{E9C7AFE1-34E5-470D-B429-4478B2D50B1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69" name="AutoShape 1024" descr="Mostrando IMG_8691.JPG">
          <a:extLst>
            <a:ext uri="{FF2B5EF4-FFF2-40B4-BE49-F238E27FC236}">
              <a16:creationId xmlns:a16="http://schemas.microsoft.com/office/drawing/2014/main" id="{54548E01-CD8C-435C-9F0E-B4F3A1DD654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0" name="AutoShape 1024" descr="Mostrando IMG_8691.JPG">
          <a:extLst>
            <a:ext uri="{FF2B5EF4-FFF2-40B4-BE49-F238E27FC236}">
              <a16:creationId xmlns:a16="http://schemas.microsoft.com/office/drawing/2014/main" id="{77B7F7E6-19FE-4013-903A-CC3DF646ADA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1" name="AutoShape 1025" descr="Mostrando IMG_8691.JPG">
          <a:extLst>
            <a:ext uri="{FF2B5EF4-FFF2-40B4-BE49-F238E27FC236}">
              <a16:creationId xmlns:a16="http://schemas.microsoft.com/office/drawing/2014/main" id="{4C2B0D22-B26F-4713-BB2C-B8BB577026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2" name="AutoShape 1024" descr="Mostrando IMG_8691.JPG">
          <a:extLst>
            <a:ext uri="{FF2B5EF4-FFF2-40B4-BE49-F238E27FC236}">
              <a16:creationId xmlns:a16="http://schemas.microsoft.com/office/drawing/2014/main" id="{B1EC88F8-5A1D-4107-887F-E54331896CF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3" name="AutoShape 1025" descr="Mostrando IMG_8691.JPG">
          <a:extLst>
            <a:ext uri="{FF2B5EF4-FFF2-40B4-BE49-F238E27FC236}">
              <a16:creationId xmlns:a16="http://schemas.microsoft.com/office/drawing/2014/main" id="{79D8E5EB-6DC1-46FD-82E0-C923BA35A20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4" name="AutoShape 1024" descr="Mostrando IMG_8691.JPG">
          <a:extLst>
            <a:ext uri="{FF2B5EF4-FFF2-40B4-BE49-F238E27FC236}">
              <a16:creationId xmlns:a16="http://schemas.microsoft.com/office/drawing/2014/main" id="{DA19B6A0-71EF-41E9-9589-FBA32BB7C9C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5" name="AutoShape 1025" descr="Mostrando IMG_8691.JPG">
          <a:extLst>
            <a:ext uri="{FF2B5EF4-FFF2-40B4-BE49-F238E27FC236}">
              <a16:creationId xmlns:a16="http://schemas.microsoft.com/office/drawing/2014/main" id="{DA1D7EA2-F353-4D06-82DF-C1A498DDAC4F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6" name="AutoShape 1024" descr="Mostrando IMG_8691.JPG">
          <a:extLst>
            <a:ext uri="{FF2B5EF4-FFF2-40B4-BE49-F238E27FC236}">
              <a16:creationId xmlns:a16="http://schemas.microsoft.com/office/drawing/2014/main" id="{9694F1ED-0AC1-4D81-945F-095A907EE7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7" name="AutoShape 1025" descr="Mostrando IMG_8691.JPG">
          <a:extLst>
            <a:ext uri="{FF2B5EF4-FFF2-40B4-BE49-F238E27FC236}">
              <a16:creationId xmlns:a16="http://schemas.microsoft.com/office/drawing/2014/main" id="{908198B7-338D-49E0-8942-0BFD8913BC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8" name="AutoShape 1024" descr="Mostrando IMG_8691.JPG">
          <a:extLst>
            <a:ext uri="{FF2B5EF4-FFF2-40B4-BE49-F238E27FC236}">
              <a16:creationId xmlns:a16="http://schemas.microsoft.com/office/drawing/2014/main" id="{9B5C517E-0878-4183-9ACE-6011A845D1A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79" name="AutoShape 1025" descr="Mostrando IMG_8691.JPG">
          <a:extLst>
            <a:ext uri="{FF2B5EF4-FFF2-40B4-BE49-F238E27FC236}">
              <a16:creationId xmlns:a16="http://schemas.microsoft.com/office/drawing/2014/main" id="{D438B113-A246-4B7B-B21E-AAFEEF2DD6C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0" name="AutoShape 1024" descr="Mostrando IMG_8691.JPG">
          <a:extLst>
            <a:ext uri="{FF2B5EF4-FFF2-40B4-BE49-F238E27FC236}">
              <a16:creationId xmlns:a16="http://schemas.microsoft.com/office/drawing/2014/main" id="{D50F0347-4ACF-4759-9C40-1A2E121096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1" name="AutoShape 1025" descr="Mostrando IMG_8691.JPG">
          <a:extLst>
            <a:ext uri="{FF2B5EF4-FFF2-40B4-BE49-F238E27FC236}">
              <a16:creationId xmlns:a16="http://schemas.microsoft.com/office/drawing/2014/main" id="{8349BCF9-C4C6-429C-85D1-5C874D15977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2" name="AutoShape 1024" descr="Mostrando IMG_8691.JPG">
          <a:extLst>
            <a:ext uri="{FF2B5EF4-FFF2-40B4-BE49-F238E27FC236}">
              <a16:creationId xmlns:a16="http://schemas.microsoft.com/office/drawing/2014/main" id="{488E5E98-93B8-4CA5-90C5-81AD1B644E7E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3" name="AutoShape 1025" descr="Mostrando IMG_8691.JPG">
          <a:extLst>
            <a:ext uri="{FF2B5EF4-FFF2-40B4-BE49-F238E27FC236}">
              <a16:creationId xmlns:a16="http://schemas.microsoft.com/office/drawing/2014/main" id="{61FFEAC6-6941-4841-8BB5-8BCD0433ADD3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4" name="AutoShape 1024" descr="Mostrando IMG_8691.JPG">
          <a:extLst>
            <a:ext uri="{FF2B5EF4-FFF2-40B4-BE49-F238E27FC236}">
              <a16:creationId xmlns:a16="http://schemas.microsoft.com/office/drawing/2014/main" id="{B9BCFC89-EFA3-48CA-BCB3-800C32B864D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5" name="AutoShape 1025" descr="Mostrando IMG_8691.JPG">
          <a:extLst>
            <a:ext uri="{FF2B5EF4-FFF2-40B4-BE49-F238E27FC236}">
              <a16:creationId xmlns:a16="http://schemas.microsoft.com/office/drawing/2014/main" id="{0DBABF42-4364-479E-A774-46943EC1B72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6" name="AutoShape 1024" descr="Mostrando IMG_8691.JPG">
          <a:extLst>
            <a:ext uri="{FF2B5EF4-FFF2-40B4-BE49-F238E27FC236}">
              <a16:creationId xmlns:a16="http://schemas.microsoft.com/office/drawing/2014/main" id="{E958E0DC-C3FF-4DAC-844C-49B855CB5E5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7" name="AutoShape 1025" descr="Mostrando IMG_8691.JPG">
          <a:extLst>
            <a:ext uri="{FF2B5EF4-FFF2-40B4-BE49-F238E27FC236}">
              <a16:creationId xmlns:a16="http://schemas.microsoft.com/office/drawing/2014/main" id="{CA8BF7E9-6203-4800-8FEA-B36B7306FB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8" name="AutoShape 1024" descr="Mostrando IMG_8691.JPG">
          <a:extLst>
            <a:ext uri="{FF2B5EF4-FFF2-40B4-BE49-F238E27FC236}">
              <a16:creationId xmlns:a16="http://schemas.microsoft.com/office/drawing/2014/main" id="{CC5C446C-4245-4AB8-B154-86EF96D8C8FC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89" name="AutoShape 1024" descr="Mostrando IMG_8691.JPG">
          <a:extLst>
            <a:ext uri="{FF2B5EF4-FFF2-40B4-BE49-F238E27FC236}">
              <a16:creationId xmlns:a16="http://schemas.microsoft.com/office/drawing/2014/main" id="{B3B6E8ED-AA76-4272-BBBE-25D959C70A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0" name="AutoShape 1025" descr="Mostrando IMG_8691.JPG">
          <a:extLst>
            <a:ext uri="{FF2B5EF4-FFF2-40B4-BE49-F238E27FC236}">
              <a16:creationId xmlns:a16="http://schemas.microsoft.com/office/drawing/2014/main" id="{7865F6E4-E29E-4BD4-AF27-E207E7ECAD9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1" name="AutoShape 1024" descr="Mostrando IMG_8691.JPG">
          <a:extLst>
            <a:ext uri="{FF2B5EF4-FFF2-40B4-BE49-F238E27FC236}">
              <a16:creationId xmlns:a16="http://schemas.microsoft.com/office/drawing/2014/main" id="{83D7A5B0-DDF0-48D8-B676-8EFFF696B69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2" name="AutoShape 1025" descr="Mostrando IMG_8691.JPG">
          <a:extLst>
            <a:ext uri="{FF2B5EF4-FFF2-40B4-BE49-F238E27FC236}">
              <a16:creationId xmlns:a16="http://schemas.microsoft.com/office/drawing/2014/main" id="{1373B14B-3F66-406D-A307-FAEB362353B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3" name="AutoShape 1024" descr="Mostrando IMG_8691.JPG">
          <a:extLst>
            <a:ext uri="{FF2B5EF4-FFF2-40B4-BE49-F238E27FC236}">
              <a16:creationId xmlns:a16="http://schemas.microsoft.com/office/drawing/2014/main" id="{952FB58C-1610-4CCC-BDC1-2F5C2DC8183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4" name="AutoShape 1025" descr="Mostrando IMG_8691.JPG">
          <a:extLst>
            <a:ext uri="{FF2B5EF4-FFF2-40B4-BE49-F238E27FC236}">
              <a16:creationId xmlns:a16="http://schemas.microsoft.com/office/drawing/2014/main" id="{72AAA0AF-0CCA-4C7E-9C46-3AA2025FCC56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5" name="AutoShape 1024" descr="Mostrando IMG_8691.JPG">
          <a:extLst>
            <a:ext uri="{FF2B5EF4-FFF2-40B4-BE49-F238E27FC236}">
              <a16:creationId xmlns:a16="http://schemas.microsoft.com/office/drawing/2014/main" id="{D21727FD-5654-4CA8-9BBE-4BCC7AD95E1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6" name="AutoShape 1025" descr="Mostrando IMG_8691.JPG">
          <a:extLst>
            <a:ext uri="{FF2B5EF4-FFF2-40B4-BE49-F238E27FC236}">
              <a16:creationId xmlns:a16="http://schemas.microsoft.com/office/drawing/2014/main" id="{208687C2-2B22-4272-B7DA-90DB800A4CA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7" name="AutoShape 1024" descr="Mostrando IMG_8691.JPG">
          <a:extLst>
            <a:ext uri="{FF2B5EF4-FFF2-40B4-BE49-F238E27FC236}">
              <a16:creationId xmlns:a16="http://schemas.microsoft.com/office/drawing/2014/main" id="{34007F2F-A9AB-4A4B-9858-278913E0621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8" name="AutoShape 1025" descr="Mostrando IMG_8691.JPG">
          <a:extLst>
            <a:ext uri="{FF2B5EF4-FFF2-40B4-BE49-F238E27FC236}">
              <a16:creationId xmlns:a16="http://schemas.microsoft.com/office/drawing/2014/main" id="{1DB01CDF-654A-489B-8933-C3263761FED7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299" name="AutoShape 1024" descr="Mostrando IMG_8691.JPG">
          <a:extLst>
            <a:ext uri="{FF2B5EF4-FFF2-40B4-BE49-F238E27FC236}">
              <a16:creationId xmlns:a16="http://schemas.microsoft.com/office/drawing/2014/main" id="{3D620657-B69E-42CB-9B93-4134A45B7C3A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0" name="AutoShape 1025" descr="Mostrando IMG_8691.JPG">
          <a:extLst>
            <a:ext uri="{FF2B5EF4-FFF2-40B4-BE49-F238E27FC236}">
              <a16:creationId xmlns:a16="http://schemas.microsoft.com/office/drawing/2014/main" id="{50279C94-DE67-46F2-A34B-8F19B1C65EF4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1" name="AutoShape 1024" descr="Mostrando IMG_8691.JPG">
          <a:extLst>
            <a:ext uri="{FF2B5EF4-FFF2-40B4-BE49-F238E27FC236}">
              <a16:creationId xmlns:a16="http://schemas.microsoft.com/office/drawing/2014/main" id="{0DEA397C-9F9D-41AA-80CC-2C85CD9BBFD5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2" name="AutoShape 1025" descr="Mostrando IMG_8691.JPG">
          <a:extLst>
            <a:ext uri="{FF2B5EF4-FFF2-40B4-BE49-F238E27FC236}">
              <a16:creationId xmlns:a16="http://schemas.microsoft.com/office/drawing/2014/main" id="{633FF0BB-32A8-4720-8BF4-79869263838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3" name="AutoShape 1024" descr="Mostrando IMG_8691.JPG">
          <a:extLst>
            <a:ext uri="{FF2B5EF4-FFF2-40B4-BE49-F238E27FC236}">
              <a16:creationId xmlns:a16="http://schemas.microsoft.com/office/drawing/2014/main" id="{19D40A7F-4887-447E-B8E0-9CF264F17709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4" name="AutoShape 1025" descr="Mostrando IMG_8691.JPG">
          <a:extLst>
            <a:ext uri="{FF2B5EF4-FFF2-40B4-BE49-F238E27FC236}">
              <a16:creationId xmlns:a16="http://schemas.microsoft.com/office/drawing/2014/main" id="{9F9AF746-4F75-4C21-928F-8429CCA292C2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5" name="AutoShape 1024" descr="Mostrando IMG_8691.JPG">
          <a:extLst>
            <a:ext uri="{FF2B5EF4-FFF2-40B4-BE49-F238E27FC236}">
              <a16:creationId xmlns:a16="http://schemas.microsoft.com/office/drawing/2014/main" id="{24BC773B-0093-4E39-860C-5CF4DE3BB611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6" name="AutoShape 1025" descr="Mostrando IMG_8691.JPG">
          <a:extLst>
            <a:ext uri="{FF2B5EF4-FFF2-40B4-BE49-F238E27FC236}">
              <a16:creationId xmlns:a16="http://schemas.microsoft.com/office/drawing/2014/main" id="{65EC415B-B60D-4426-AAA4-A8E545E6A180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186250</xdr:rowOff>
    </xdr:to>
    <xdr:sp macro="" textlink="">
      <xdr:nvSpPr>
        <xdr:cNvPr id="307" name="AutoShape 1024" descr="Mostrando IMG_8691.JPG">
          <a:extLst>
            <a:ext uri="{FF2B5EF4-FFF2-40B4-BE49-F238E27FC236}">
              <a16:creationId xmlns:a16="http://schemas.microsoft.com/office/drawing/2014/main" id="{1E19BA3C-2C00-44BA-B51F-3F18DBEBDB6D}"/>
            </a:ext>
          </a:extLst>
        </xdr:cNvPr>
        <xdr:cNvSpPr>
          <a:spLocks noChangeAspect="1" noChangeArrowheads="1"/>
        </xdr:cNvSpPr>
      </xdr:nvSpPr>
      <xdr:spPr bwMode="auto">
        <a:xfrm>
          <a:off x="7991475" y="228600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171452</xdr:colOff>
      <xdr:row>1</xdr:row>
      <xdr:rowOff>66679</xdr:rowOff>
    </xdr:from>
    <xdr:to>
      <xdr:col>2</xdr:col>
      <xdr:colOff>19050</xdr:colOff>
      <xdr:row>2</xdr:row>
      <xdr:rowOff>704851</xdr:rowOff>
    </xdr:to>
    <xdr:pic>
      <xdr:nvPicPr>
        <xdr:cNvPr id="308" name="Imagen 307">
          <a:extLst>
            <a:ext uri="{FF2B5EF4-FFF2-40B4-BE49-F238E27FC236}">
              <a16:creationId xmlns:a16="http://schemas.microsoft.com/office/drawing/2014/main" id="{1FD03BA5-BC51-4942-ACCC-AC8EEB0F0D70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52427" y="295279"/>
          <a:ext cx="1314448" cy="866772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09" name="AutoShape 1024" descr="Mostrando IMG_8691.JPG">
          <a:extLst>
            <a:ext uri="{FF2B5EF4-FFF2-40B4-BE49-F238E27FC236}">
              <a16:creationId xmlns:a16="http://schemas.microsoft.com/office/drawing/2014/main" id="{57403A1B-0E57-43DF-A59A-AB85C48EB9D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0" name="AutoShape 1025" descr="Mostrando IMG_8691.JPG">
          <a:extLst>
            <a:ext uri="{FF2B5EF4-FFF2-40B4-BE49-F238E27FC236}">
              <a16:creationId xmlns:a16="http://schemas.microsoft.com/office/drawing/2014/main" id="{D725A877-036D-446C-946E-5CD52EA1A83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1" name="AutoShape 1024" descr="Mostrando IMG_8691.JPG">
          <a:extLst>
            <a:ext uri="{FF2B5EF4-FFF2-40B4-BE49-F238E27FC236}">
              <a16:creationId xmlns:a16="http://schemas.microsoft.com/office/drawing/2014/main" id="{125659E5-FCF4-4DAF-BD21-0A796626A4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2" name="AutoShape 1025" descr="Mostrando IMG_8691.JPG">
          <a:extLst>
            <a:ext uri="{FF2B5EF4-FFF2-40B4-BE49-F238E27FC236}">
              <a16:creationId xmlns:a16="http://schemas.microsoft.com/office/drawing/2014/main" id="{243E1D31-FF04-4815-8745-06F177A4B3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3" name="AutoShape 1024" descr="Mostrando IMG_8691.JPG">
          <a:extLst>
            <a:ext uri="{FF2B5EF4-FFF2-40B4-BE49-F238E27FC236}">
              <a16:creationId xmlns:a16="http://schemas.microsoft.com/office/drawing/2014/main" id="{A4FDD2FC-C670-4B48-A9C6-412871F142A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4" name="AutoShape 1025" descr="Mostrando IMG_8691.JPG">
          <a:extLst>
            <a:ext uri="{FF2B5EF4-FFF2-40B4-BE49-F238E27FC236}">
              <a16:creationId xmlns:a16="http://schemas.microsoft.com/office/drawing/2014/main" id="{5BCC776A-EA70-4755-807F-83CAB0D64FC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5" name="AutoShape 1024" descr="Mostrando IMG_8691.JPG">
          <a:extLst>
            <a:ext uri="{FF2B5EF4-FFF2-40B4-BE49-F238E27FC236}">
              <a16:creationId xmlns:a16="http://schemas.microsoft.com/office/drawing/2014/main" id="{CA3953E3-96AE-4149-8E72-9B002D71CE4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6" name="AutoShape 1025" descr="Mostrando IMG_8691.JPG">
          <a:extLst>
            <a:ext uri="{FF2B5EF4-FFF2-40B4-BE49-F238E27FC236}">
              <a16:creationId xmlns:a16="http://schemas.microsoft.com/office/drawing/2014/main" id="{7189275A-75BD-445E-B783-26A860F925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7" name="AutoShape 1024" descr="Mostrando IMG_8691.JPG">
          <a:extLst>
            <a:ext uri="{FF2B5EF4-FFF2-40B4-BE49-F238E27FC236}">
              <a16:creationId xmlns:a16="http://schemas.microsoft.com/office/drawing/2014/main" id="{C802FEB0-07E4-4E56-8688-2AAA9BC6DBB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8" name="AutoShape 1025" descr="Mostrando IMG_8691.JPG">
          <a:extLst>
            <a:ext uri="{FF2B5EF4-FFF2-40B4-BE49-F238E27FC236}">
              <a16:creationId xmlns:a16="http://schemas.microsoft.com/office/drawing/2014/main" id="{A40168D8-E1FB-4770-B4D5-7F0625D64BA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19" name="AutoShape 1024" descr="Mostrando IMG_8691.JPG">
          <a:extLst>
            <a:ext uri="{FF2B5EF4-FFF2-40B4-BE49-F238E27FC236}">
              <a16:creationId xmlns:a16="http://schemas.microsoft.com/office/drawing/2014/main" id="{7329BADC-FC50-4B22-A934-6758B688DD4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0" name="AutoShape 1025" descr="Mostrando IMG_8691.JPG">
          <a:extLst>
            <a:ext uri="{FF2B5EF4-FFF2-40B4-BE49-F238E27FC236}">
              <a16:creationId xmlns:a16="http://schemas.microsoft.com/office/drawing/2014/main" id="{C9C275A5-171F-4A43-B803-701EF7DB455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1" name="AutoShape 1024" descr="Mostrando IMG_8691.JPG">
          <a:extLst>
            <a:ext uri="{FF2B5EF4-FFF2-40B4-BE49-F238E27FC236}">
              <a16:creationId xmlns:a16="http://schemas.microsoft.com/office/drawing/2014/main" id="{F445FC47-6F7B-434A-AB7F-16D977FE906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2" name="AutoShape 1025" descr="Mostrando IMG_8691.JPG">
          <a:extLst>
            <a:ext uri="{FF2B5EF4-FFF2-40B4-BE49-F238E27FC236}">
              <a16:creationId xmlns:a16="http://schemas.microsoft.com/office/drawing/2014/main" id="{27C1147F-DCA4-4479-911D-4CC8E7E43B4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3" name="AutoShape 1024" descr="Mostrando IMG_8691.JPG">
          <a:extLst>
            <a:ext uri="{FF2B5EF4-FFF2-40B4-BE49-F238E27FC236}">
              <a16:creationId xmlns:a16="http://schemas.microsoft.com/office/drawing/2014/main" id="{F7B22EA5-3E99-4230-96A0-24FBB3E64BC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4" name="AutoShape 1025" descr="Mostrando IMG_8691.JPG">
          <a:extLst>
            <a:ext uri="{FF2B5EF4-FFF2-40B4-BE49-F238E27FC236}">
              <a16:creationId xmlns:a16="http://schemas.microsoft.com/office/drawing/2014/main" id="{0D9F68F2-94AC-4772-A25A-89F45F9CC0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5" name="AutoShape 1024" descr="Mostrando IMG_8691.JPG">
          <a:extLst>
            <a:ext uri="{FF2B5EF4-FFF2-40B4-BE49-F238E27FC236}">
              <a16:creationId xmlns:a16="http://schemas.microsoft.com/office/drawing/2014/main" id="{75616589-A1AF-437E-B73A-17BFADD27A5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6" name="AutoShape 1025" descr="Mostrando IMG_8691.JPG">
          <a:extLst>
            <a:ext uri="{FF2B5EF4-FFF2-40B4-BE49-F238E27FC236}">
              <a16:creationId xmlns:a16="http://schemas.microsoft.com/office/drawing/2014/main" id="{B9BBA12A-8DDC-4032-A8A9-6B308203FA2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7" name="AutoShape 1024" descr="Mostrando IMG_8691.JPG">
          <a:extLst>
            <a:ext uri="{FF2B5EF4-FFF2-40B4-BE49-F238E27FC236}">
              <a16:creationId xmlns:a16="http://schemas.microsoft.com/office/drawing/2014/main" id="{EA912DC4-C94F-43AF-A9D2-A45BFB1518C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8" name="AutoShape 1024" descr="Mostrando IMG_8691.JPG">
          <a:extLst>
            <a:ext uri="{FF2B5EF4-FFF2-40B4-BE49-F238E27FC236}">
              <a16:creationId xmlns:a16="http://schemas.microsoft.com/office/drawing/2014/main" id="{412CB89D-2020-4313-88A8-1F39077F3C3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29" name="AutoShape 1025" descr="Mostrando IMG_8691.JPG">
          <a:extLst>
            <a:ext uri="{FF2B5EF4-FFF2-40B4-BE49-F238E27FC236}">
              <a16:creationId xmlns:a16="http://schemas.microsoft.com/office/drawing/2014/main" id="{0ED98DC3-0480-4CD4-B26B-B3634338ED5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0" name="AutoShape 1024" descr="Mostrando IMG_8691.JPG">
          <a:extLst>
            <a:ext uri="{FF2B5EF4-FFF2-40B4-BE49-F238E27FC236}">
              <a16:creationId xmlns:a16="http://schemas.microsoft.com/office/drawing/2014/main" id="{BEC83CD3-7911-480A-A28E-432C8078D1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1" name="AutoShape 1025" descr="Mostrando IMG_8691.JPG">
          <a:extLst>
            <a:ext uri="{FF2B5EF4-FFF2-40B4-BE49-F238E27FC236}">
              <a16:creationId xmlns:a16="http://schemas.microsoft.com/office/drawing/2014/main" id="{83F96F09-E05D-4A38-8768-7AE33C05DA8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2" name="AutoShape 1024" descr="Mostrando IMG_8691.JPG">
          <a:extLst>
            <a:ext uri="{FF2B5EF4-FFF2-40B4-BE49-F238E27FC236}">
              <a16:creationId xmlns:a16="http://schemas.microsoft.com/office/drawing/2014/main" id="{A966182C-ED1C-4100-8445-B2FD31C4262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3" name="AutoShape 1025" descr="Mostrando IMG_8691.JPG">
          <a:extLst>
            <a:ext uri="{FF2B5EF4-FFF2-40B4-BE49-F238E27FC236}">
              <a16:creationId xmlns:a16="http://schemas.microsoft.com/office/drawing/2014/main" id="{74AE1558-58D1-40B5-B3AA-4236C6B2C2B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4" name="AutoShape 1024" descr="Mostrando IMG_8691.JPG">
          <a:extLst>
            <a:ext uri="{FF2B5EF4-FFF2-40B4-BE49-F238E27FC236}">
              <a16:creationId xmlns:a16="http://schemas.microsoft.com/office/drawing/2014/main" id="{474969DC-831B-467A-A737-80A801D6217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5" name="AutoShape 1025" descr="Mostrando IMG_8691.JPG">
          <a:extLst>
            <a:ext uri="{FF2B5EF4-FFF2-40B4-BE49-F238E27FC236}">
              <a16:creationId xmlns:a16="http://schemas.microsoft.com/office/drawing/2014/main" id="{E5A2F3AA-157F-4B9A-BD39-49CD864FEB3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6" name="AutoShape 1024" descr="Mostrando IMG_8691.JPG">
          <a:extLst>
            <a:ext uri="{FF2B5EF4-FFF2-40B4-BE49-F238E27FC236}">
              <a16:creationId xmlns:a16="http://schemas.microsoft.com/office/drawing/2014/main" id="{BD2C624C-B0D7-435D-9C71-E0251B1546F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7" name="AutoShape 1025" descr="Mostrando IMG_8691.JPG">
          <a:extLst>
            <a:ext uri="{FF2B5EF4-FFF2-40B4-BE49-F238E27FC236}">
              <a16:creationId xmlns:a16="http://schemas.microsoft.com/office/drawing/2014/main" id="{94CB2802-B7B6-4CF7-A419-6729AF5DFE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8" name="AutoShape 1024" descr="Mostrando IMG_8691.JPG">
          <a:extLst>
            <a:ext uri="{FF2B5EF4-FFF2-40B4-BE49-F238E27FC236}">
              <a16:creationId xmlns:a16="http://schemas.microsoft.com/office/drawing/2014/main" id="{EAC75BA4-6283-444B-935E-E238CEC6EB4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39" name="AutoShape 1025" descr="Mostrando IMG_8691.JPG">
          <a:extLst>
            <a:ext uri="{FF2B5EF4-FFF2-40B4-BE49-F238E27FC236}">
              <a16:creationId xmlns:a16="http://schemas.microsoft.com/office/drawing/2014/main" id="{03891CD6-7F8A-489A-A922-2E540AC8096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0" name="AutoShape 1024" descr="Mostrando IMG_8691.JPG">
          <a:extLst>
            <a:ext uri="{FF2B5EF4-FFF2-40B4-BE49-F238E27FC236}">
              <a16:creationId xmlns:a16="http://schemas.microsoft.com/office/drawing/2014/main" id="{C90D5484-ED79-4833-A454-DFEE03C6D2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1" name="AutoShape 1025" descr="Mostrando IMG_8691.JPG">
          <a:extLst>
            <a:ext uri="{FF2B5EF4-FFF2-40B4-BE49-F238E27FC236}">
              <a16:creationId xmlns:a16="http://schemas.microsoft.com/office/drawing/2014/main" id="{20256945-31B9-421A-97D8-9F334C9B3A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2" name="AutoShape 1024" descr="Mostrando IMG_8691.JPG">
          <a:extLst>
            <a:ext uri="{FF2B5EF4-FFF2-40B4-BE49-F238E27FC236}">
              <a16:creationId xmlns:a16="http://schemas.microsoft.com/office/drawing/2014/main" id="{534ACFCD-9FCD-4156-8E56-06B011ACC76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3" name="AutoShape 1025" descr="Mostrando IMG_8691.JPG">
          <a:extLst>
            <a:ext uri="{FF2B5EF4-FFF2-40B4-BE49-F238E27FC236}">
              <a16:creationId xmlns:a16="http://schemas.microsoft.com/office/drawing/2014/main" id="{843027EA-B7A9-4ED8-BACB-4FC85A18A51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4" name="AutoShape 1024" descr="Mostrando IMG_8691.JPG">
          <a:extLst>
            <a:ext uri="{FF2B5EF4-FFF2-40B4-BE49-F238E27FC236}">
              <a16:creationId xmlns:a16="http://schemas.microsoft.com/office/drawing/2014/main" id="{82EFE947-1F10-42A0-850E-242332AD099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5" name="AutoShape 1025" descr="Mostrando IMG_8691.JPG">
          <a:extLst>
            <a:ext uri="{FF2B5EF4-FFF2-40B4-BE49-F238E27FC236}">
              <a16:creationId xmlns:a16="http://schemas.microsoft.com/office/drawing/2014/main" id="{10C5827B-8DE0-4C48-A9B8-1045962357C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6" name="AutoShape 1024" descr="Mostrando IMG_8691.JPG">
          <a:extLst>
            <a:ext uri="{FF2B5EF4-FFF2-40B4-BE49-F238E27FC236}">
              <a16:creationId xmlns:a16="http://schemas.microsoft.com/office/drawing/2014/main" id="{165311A0-6092-4D4E-B43D-7CAD023032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7" name="AutoShape 1024" descr="Mostrando IMG_8691.JPG">
          <a:extLst>
            <a:ext uri="{FF2B5EF4-FFF2-40B4-BE49-F238E27FC236}">
              <a16:creationId xmlns:a16="http://schemas.microsoft.com/office/drawing/2014/main" id="{BD929F1B-CF6F-44C5-8956-273B976F14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8" name="AutoShape 1025" descr="Mostrando IMG_8691.JPG">
          <a:extLst>
            <a:ext uri="{FF2B5EF4-FFF2-40B4-BE49-F238E27FC236}">
              <a16:creationId xmlns:a16="http://schemas.microsoft.com/office/drawing/2014/main" id="{742AA83C-C1F7-4AEE-9E9D-D8DBF1B187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49" name="AutoShape 1024" descr="Mostrando IMG_8691.JPG">
          <a:extLst>
            <a:ext uri="{FF2B5EF4-FFF2-40B4-BE49-F238E27FC236}">
              <a16:creationId xmlns:a16="http://schemas.microsoft.com/office/drawing/2014/main" id="{B27C2C83-D02B-4E1B-AA68-1D09B1D81B5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0" name="AutoShape 1025" descr="Mostrando IMG_8691.JPG">
          <a:extLst>
            <a:ext uri="{FF2B5EF4-FFF2-40B4-BE49-F238E27FC236}">
              <a16:creationId xmlns:a16="http://schemas.microsoft.com/office/drawing/2014/main" id="{796296F0-C2DD-4FC2-AD17-60E6B2FF0E7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1" name="AutoShape 1024" descr="Mostrando IMG_8691.JPG">
          <a:extLst>
            <a:ext uri="{FF2B5EF4-FFF2-40B4-BE49-F238E27FC236}">
              <a16:creationId xmlns:a16="http://schemas.microsoft.com/office/drawing/2014/main" id="{0F71E16C-1603-48F6-897F-B6835115281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2" name="AutoShape 1025" descr="Mostrando IMG_8691.JPG">
          <a:extLst>
            <a:ext uri="{FF2B5EF4-FFF2-40B4-BE49-F238E27FC236}">
              <a16:creationId xmlns:a16="http://schemas.microsoft.com/office/drawing/2014/main" id="{0E4A6929-AC73-45DE-AFED-EC5A9318C1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3" name="AutoShape 1024" descr="Mostrando IMG_8691.JPG">
          <a:extLst>
            <a:ext uri="{FF2B5EF4-FFF2-40B4-BE49-F238E27FC236}">
              <a16:creationId xmlns:a16="http://schemas.microsoft.com/office/drawing/2014/main" id="{4D91523A-263D-400C-B9CD-7B3BDBC2CF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4" name="AutoShape 1025" descr="Mostrando IMG_8691.JPG">
          <a:extLst>
            <a:ext uri="{FF2B5EF4-FFF2-40B4-BE49-F238E27FC236}">
              <a16:creationId xmlns:a16="http://schemas.microsoft.com/office/drawing/2014/main" id="{A635C428-4864-4A7F-9B9D-E3BA1725D8D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5" name="AutoShape 1024" descr="Mostrando IMG_8691.JPG">
          <a:extLst>
            <a:ext uri="{FF2B5EF4-FFF2-40B4-BE49-F238E27FC236}">
              <a16:creationId xmlns:a16="http://schemas.microsoft.com/office/drawing/2014/main" id="{BF46B4C4-0678-49A7-B98D-1EBD25DC3C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6" name="AutoShape 1025" descr="Mostrando IMG_8691.JPG">
          <a:extLst>
            <a:ext uri="{FF2B5EF4-FFF2-40B4-BE49-F238E27FC236}">
              <a16:creationId xmlns:a16="http://schemas.microsoft.com/office/drawing/2014/main" id="{CB206FEB-59CD-4024-8695-7E64600B5F1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7" name="AutoShape 1024" descr="Mostrando IMG_8691.JPG">
          <a:extLst>
            <a:ext uri="{FF2B5EF4-FFF2-40B4-BE49-F238E27FC236}">
              <a16:creationId xmlns:a16="http://schemas.microsoft.com/office/drawing/2014/main" id="{4FADB9AB-F5CF-4852-99FE-3D4426C550A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8" name="AutoShape 1025" descr="Mostrando IMG_8691.JPG">
          <a:extLst>
            <a:ext uri="{FF2B5EF4-FFF2-40B4-BE49-F238E27FC236}">
              <a16:creationId xmlns:a16="http://schemas.microsoft.com/office/drawing/2014/main" id="{C9FEF59E-17AF-47BE-8E0C-BFCA139771F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59" name="AutoShape 1024" descr="Mostrando IMG_8691.JPG">
          <a:extLst>
            <a:ext uri="{FF2B5EF4-FFF2-40B4-BE49-F238E27FC236}">
              <a16:creationId xmlns:a16="http://schemas.microsoft.com/office/drawing/2014/main" id="{F61BC09C-9375-435C-9CF1-C00D7B09DC7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0" name="AutoShape 1025" descr="Mostrando IMG_8691.JPG">
          <a:extLst>
            <a:ext uri="{FF2B5EF4-FFF2-40B4-BE49-F238E27FC236}">
              <a16:creationId xmlns:a16="http://schemas.microsoft.com/office/drawing/2014/main" id="{2E650423-DA1C-470C-B516-E28C657D2D1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1" name="AutoShape 1024" descr="Mostrando IMG_8691.JPG">
          <a:extLst>
            <a:ext uri="{FF2B5EF4-FFF2-40B4-BE49-F238E27FC236}">
              <a16:creationId xmlns:a16="http://schemas.microsoft.com/office/drawing/2014/main" id="{90CD50A3-BD88-4706-B5E0-D851104261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2" name="AutoShape 1025" descr="Mostrando IMG_8691.JPG">
          <a:extLst>
            <a:ext uri="{FF2B5EF4-FFF2-40B4-BE49-F238E27FC236}">
              <a16:creationId xmlns:a16="http://schemas.microsoft.com/office/drawing/2014/main" id="{AA684B8A-18B7-4413-B8BE-2B3E8CD44DE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3" name="AutoShape 1024" descr="Mostrando IMG_8691.JPG">
          <a:extLst>
            <a:ext uri="{FF2B5EF4-FFF2-40B4-BE49-F238E27FC236}">
              <a16:creationId xmlns:a16="http://schemas.microsoft.com/office/drawing/2014/main" id="{9A2AC828-0954-497E-A0BE-AE861CB85E6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4" name="AutoShape 1025" descr="Mostrando IMG_8691.JPG">
          <a:extLst>
            <a:ext uri="{FF2B5EF4-FFF2-40B4-BE49-F238E27FC236}">
              <a16:creationId xmlns:a16="http://schemas.microsoft.com/office/drawing/2014/main" id="{603FCE57-F8D6-4E81-B636-EFA7488EF56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5" name="AutoShape 1024" descr="Mostrando IMG_8691.JPG">
          <a:extLst>
            <a:ext uri="{FF2B5EF4-FFF2-40B4-BE49-F238E27FC236}">
              <a16:creationId xmlns:a16="http://schemas.microsoft.com/office/drawing/2014/main" id="{68FA20EF-9B0C-4917-8851-49BDDBABEA0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6" name="AutoShape 1024" descr="Mostrando IMG_8691.JPG">
          <a:extLst>
            <a:ext uri="{FF2B5EF4-FFF2-40B4-BE49-F238E27FC236}">
              <a16:creationId xmlns:a16="http://schemas.microsoft.com/office/drawing/2014/main" id="{936F792C-438E-46ED-9056-54486B49DEC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7" name="AutoShape 1025" descr="Mostrando IMG_8691.JPG">
          <a:extLst>
            <a:ext uri="{FF2B5EF4-FFF2-40B4-BE49-F238E27FC236}">
              <a16:creationId xmlns:a16="http://schemas.microsoft.com/office/drawing/2014/main" id="{0E637D7D-2A8E-4BBF-A40F-AE86242D3A4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8" name="AutoShape 1024" descr="Mostrando IMG_8691.JPG">
          <a:extLst>
            <a:ext uri="{FF2B5EF4-FFF2-40B4-BE49-F238E27FC236}">
              <a16:creationId xmlns:a16="http://schemas.microsoft.com/office/drawing/2014/main" id="{04CEB9DC-E6C6-4C6A-9294-198A4C2E52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69" name="AutoShape 1025" descr="Mostrando IMG_8691.JPG">
          <a:extLst>
            <a:ext uri="{FF2B5EF4-FFF2-40B4-BE49-F238E27FC236}">
              <a16:creationId xmlns:a16="http://schemas.microsoft.com/office/drawing/2014/main" id="{4656F15F-BD09-4395-8344-5062978BDD8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0" name="AutoShape 1024" descr="Mostrando IMG_8691.JPG">
          <a:extLst>
            <a:ext uri="{FF2B5EF4-FFF2-40B4-BE49-F238E27FC236}">
              <a16:creationId xmlns:a16="http://schemas.microsoft.com/office/drawing/2014/main" id="{8C66A0F1-EA8B-4197-A958-5FC5858DC14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1" name="AutoShape 1025" descr="Mostrando IMG_8691.JPG">
          <a:extLst>
            <a:ext uri="{FF2B5EF4-FFF2-40B4-BE49-F238E27FC236}">
              <a16:creationId xmlns:a16="http://schemas.microsoft.com/office/drawing/2014/main" id="{E9153F46-D748-400D-A028-8ACC405F67C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2" name="AutoShape 1024" descr="Mostrando IMG_8691.JPG">
          <a:extLst>
            <a:ext uri="{FF2B5EF4-FFF2-40B4-BE49-F238E27FC236}">
              <a16:creationId xmlns:a16="http://schemas.microsoft.com/office/drawing/2014/main" id="{2CB3F448-AA01-443E-9A9D-680E314FADA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3" name="AutoShape 1025" descr="Mostrando IMG_8691.JPG">
          <a:extLst>
            <a:ext uri="{FF2B5EF4-FFF2-40B4-BE49-F238E27FC236}">
              <a16:creationId xmlns:a16="http://schemas.microsoft.com/office/drawing/2014/main" id="{D31E7039-BA8E-40B7-87BF-A8F3D0D61FE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4" name="AutoShape 1024" descr="Mostrando IMG_8691.JPG">
          <a:extLst>
            <a:ext uri="{FF2B5EF4-FFF2-40B4-BE49-F238E27FC236}">
              <a16:creationId xmlns:a16="http://schemas.microsoft.com/office/drawing/2014/main" id="{B860A080-F80F-4450-802A-D0E16D58EED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5" name="AutoShape 1025" descr="Mostrando IMG_8691.JPG">
          <a:extLst>
            <a:ext uri="{FF2B5EF4-FFF2-40B4-BE49-F238E27FC236}">
              <a16:creationId xmlns:a16="http://schemas.microsoft.com/office/drawing/2014/main" id="{2D53342B-1147-4A38-B6C1-FD5A8F9522F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6" name="AutoShape 1024" descr="Mostrando IMG_8691.JPG">
          <a:extLst>
            <a:ext uri="{FF2B5EF4-FFF2-40B4-BE49-F238E27FC236}">
              <a16:creationId xmlns:a16="http://schemas.microsoft.com/office/drawing/2014/main" id="{81804E24-2C31-4ED3-B96B-9B2CF6BC60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7" name="AutoShape 1025" descr="Mostrando IMG_8691.JPG">
          <a:extLst>
            <a:ext uri="{FF2B5EF4-FFF2-40B4-BE49-F238E27FC236}">
              <a16:creationId xmlns:a16="http://schemas.microsoft.com/office/drawing/2014/main" id="{75EE98C1-963E-41A0-9794-2651416CD3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8" name="AutoShape 1024" descr="Mostrando IMG_8691.JPG">
          <a:extLst>
            <a:ext uri="{FF2B5EF4-FFF2-40B4-BE49-F238E27FC236}">
              <a16:creationId xmlns:a16="http://schemas.microsoft.com/office/drawing/2014/main" id="{69C53E53-B556-42CE-B5AB-D057C08ED9A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79" name="AutoShape 1025" descr="Mostrando IMG_8691.JPG">
          <a:extLst>
            <a:ext uri="{FF2B5EF4-FFF2-40B4-BE49-F238E27FC236}">
              <a16:creationId xmlns:a16="http://schemas.microsoft.com/office/drawing/2014/main" id="{0E5ADF22-E563-4486-888C-B15A8DD6A7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0" name="AutoShape 1024" descr="Mostrando IMG_8691.JPG">
          <a:extLst>
            <a:ext uri="{FF2B5EF4-FFF2-40B4-BE49-F238E27FC236}">
              <a16:creationId xmlns:a16="http://schemas.microsoft.com/office/drawing/2014/main" id="{72B845A0-71C2-45AE-A9DF-0FE749A1DE5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1" name="AutoShape 1025" descr="Mostrando IMG_8691.JPG">
          <a:extLst>
            <a:ext uri="{FF2B5EF4-FFF2-40B4-BE49-F238E27FC236}">
              <a16:creationId xmlns:a16="http://schemas.microsoft.com/office/drawing/2014/main" id="{B0C9EB9A-F311-473B-8B26-683ADC06CCF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2" name="AutoShape 1024" descr="Mostrando IMG_8691.JPG">
          <a:extLst>
            <a:ext uri="{FF2B5EF4-FFF2-40B4-BE49-F238E27FC236}">
              <a16:creationId xmlns:a16="http://schemas.microsoft.com/office/drawing/2014/main" id="{9279F4B2-87ED-4186-839F-4A233DB39C0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3" name="AutoShape 1025" descr="Mostrando IMG_8691.JPG">
          <a:extLst>
            <a:ext uri="{FF2B5EF4-FFF2-40B4-BE49-F238E27FC236}">
              <a16:creationId xmlns:a16="http://schemas.microsoft.com/office/drawing/2014/main" id="{2E2EDB45-ABDD-4F3B-87F9-75F4097954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4" name="AutoShape 1024" descr="Mostrando IMG_8691.JPG">
          <a:extLst>
            <a:ext uri="{FF2B5EF4-FFF2-40B4-BE49-F238E27FC236}">
              <a16:creationId xmlns:a16="http://schemas.microsoft.com/office/drawing/2014/main" id="{14F376E2-3C90-45D6-A723-FEF96AFE79C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171455</xdr:colOff>
      <xdr:row>32</xdr:row>
      <xdr:rowOff>66682</xdr:rowOff>
    </xdr:from>
    <xdr:ext cx="971545" cy="898066"/>
    <xdr:pic>
      <xdr:nvPicPr>
        <xdr:cNvPr id="385" name="Imagen 384">
          <a:extLst>
            <a:ext uri="{FF2B5EF4-FFF2-40B4-BE49-F238E27FC236}">
              <a16:creationId xmlns:a16="http://schemas.microsoft.com/office/drawing/2014/main" id="{DB73A50A-C33B-4A0D-B359-9EE6C9D16EFF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8" y="298003"/>
          <a:ext cx="971545" cy="898066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6" name="AutoShape 1024" descr="Mostrando IMG_8691.JPG">
          <a:extLst>
            <a:ext uri="{FF2B5EF4-FFF2-40B4-BE49-F238E27FC236}">
              <a16:creationId xmlns:a16="http://schemas.microsoft.com/office/drawing/2014/main" id="{73FDEDC0-E748-4DF1-8DBA-B24C30D8C6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7" name="AutoShape 1025" descr="Mostrando IMG_8691.JPG">
          <a:extLst>
            <a:ext uri="{FF2B5EF4-FFF2-40B4-BE49-F238E27FC236}">
              <a16:creationId xmlns:a16="http://schemas.microsoft.com/office/drawing/2014/main" id="{A82E98F4-BD2B-40EB-8175-01E3C120505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8" name="AutoShape 1024" descr="Mostrando IMG_8691.JPG">
          <a:extLst>
            <a:ext uri="{FF2B5EF4-FFF2-40B4-BE49-F238E27FC236}">
              <a16:creationId xmlns:a16="http://schemas.microsoft.com/office/drawing/2014/main" id="{E41B2F8A-4105-4A65-A8CB-78F015FDBB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89" name="AutoShape 1025" descr="Mostrando IMG_8691.JPG">
          <a:extLst>
            <a:ext uri="{FF2B5EF4-FFF2-40B4-BE49-F238E27FC236}">
              <a16:creationId xmlns:a16="http://schemas.microsoft.com/office/drawing/2014/main" id="{B2473019-2FD1-4539-9ADF-674C509FE4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0" name="AutoShape 1024" descr="Mostrando IMG_8691.JPG">
          <a:extLst>
            <a:ext uri="{FF2B5EF4-FFF2-40B4-BE49-F238E27FC236}">
              <a16:creationId xmlns:a16="http://schemas.microsoft.com/office/drawing/2014/main" id="{F1632EEF-5D61-4581-8E3D-A8A849A785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1" name="AutoShape 1025" descr="Mostrando IMG_8691.JPG">
          <a:extLst>
            <a:ext uri="{FF2B5EF4-FFF2-40B4-BE49-F238E27FC236}">
              <a16:creationId xmlns:a16="http://schemas.microsoft.com/office/drawing/2014/main" id="{3CAE1AA0-43B5-40EE-90EF-B9668DDA0FA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2" name="AutoShape 1024" descr="Mostrando IMG_8691.JPG">
          <a:extLst>
            <a:ext uri="{FF2B5EF4-FFF2-40B4-BE49-F238E27FC236}">
              <a16:creationId xmlns:a16="http://schemas.microsoft.com/office/drawing/2014/main" id="{2B8FB2B7-24DE-46EB-8999-AE9FD6A38B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3" name="AutoShape 1025" descr="Mostrando IMG_8691.JPG">
          <a:extLst>
            <a:ext uri="{FF2B5EF4-FFF2-40B4-BE49-F238E27FC236}">
              <a16:creationId xmlns:a16="http://schemas.microsoft.com/office/drawing/2014/main" id="{A203BBFB-547C-4A41-B5F6-A954F59E911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4" name="AutoShape 1024" descr="Mostrando IMG_8691.JPG">
          <a:extLst>
            <a:ext uri="{FF2B5EF4-FFF2-40B4-BE49-F238E27FC236}">
              <a16:creationId xmlns:a16="http://schemas.microsoft.com/office/drawing/2014/main" id="{6B79B79B-3B8A-4382-9A18-D835B3288F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5" name="AutoShape 1025" descr="Mostrando IMG_8691.JPG">
          <a:extLst>
            <a:ext uri="{FF2B5EF4-FFF2-40B4-BE49-F238E27FC236}">
              <a16:creationId xmlns:a16="http://schemas.microsoft.com/office/drawing/2014/main" id="{5A00F36F-7F54-44BB-AA5F-8AA0FFF4F93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6" name="AutoShape 1024" descr="Mostrando IMG_8691.JPG">
          <a:extLst>
            <a:ext uri="{FF2B5EF4-FFF2-40B4-BE49-F238E27FC236}">
              <a16:creationId xmlns:a16="http://schemas.microsoft.com/office/drawing/2014/main" id="{15E86962-DFFA-4727-A603-06DED143B7C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7" name="AutoShape 1025" descr="Mostrando IMG_8691.JPG">
          <a:extLst>
            <a:ext uri="{FF2B5EF4-FFF2-40B4-BE49-F238E27FC236}">
              <a16:creationId xmlns:a16="http://schemas.microsoft.com/office/drawing/2014/main" id="{F4B99C67-3706-42A3-AB61-82111766D28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8" name="AutoShape 1024" descr="Mostrando IMG_8691.JPG">
          <a:extLst>
            <a:ext uri="{FF2B5EF4-FFF2-40B4-BE49-F238E27FC236}">
              <a16:creationId xmlns:a16="http://schemas.microsoft.com/office/drawing/2014/main" id="{084B909B-0523-401F-84DB-624DE4486A1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399" name="AutoShape 1025" descr="Mostrando IMG_8691.JPG">
          <a:extLst>
            <a:ext uri="{FF2B5EF4-FFF2-40B4-BE49-F238E27FC236}">
              <a16:creationId xmlns:a16="http://schemas.microsoft.com/office/drawing/2014/main" id="{645938A2-F0FE-4A15-A093-367DB87F746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0" name="AutoShape 1024" descr="Mostrando IMG_8691.JPG">
          <a:extLst>
            <a:ext uri="{FF2B5EF4-FFF2-40B4-BE49-F238E27FC236}">
              <a16:creationId xmlns:a16="http://schemas.microsoft.com/office/drawing/2014/main" id="{A41072D9-A00A-41B1-903F-DD82D73C857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1" name="AutoShape 1025" descr="Mostrando IMG_8691.JPG">
          <a:extLst>
            <a:ext uri="{FF2B5EF4-FFF2-40B4-BE49-F238E27FC236}">
              <a16:creationId xmlns:a16="http://schemas.microsoft.com/office/drawing/2014/main" id="{7A2743D8-064A-45DF-A6B1-EDE95EDD29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2" name="AutoShape 1024" descr="Mostrando IMG_8691.JPG">
          <a:extLst>
            <a:ext uri="{FF2B5EF4-FFF2-40B4-BE49-F238E27FC236}">
              <a16:creationId xmlns:a16="http://schemas.microsoft.com/office/drawing/2014/main" id="{4B33F0CF-7AFC-4C70-B31A-C868F18F62F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3" name="AutoShape 1025" descr="Mostrando IMG_8691.JPG">
          <a:extLst>
            <a:ext uri="{FF2B5EF4-FFF2-40B4-BE49-F238E27FC236}">
              <a16:creationId xmlns:a16="http://schemas.microsoft.com/office/drawing/2014/main" id="{215847AC-EB55-4277-AABD-AEDB5AA05B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4" name="AutoShape 1024" descr="Mostrando IMG_8691.JPG">
          <a:extLst>
            <a:ext uri="{FF2B5EF4-FFF2-40B4-BE49-F238E27FC236}">
              <a16:creationId xmlns:a16="http://schemas.microsoft.com/office/drawing/2014/main" id="{FEE977ED-4A3F-4D23-8ED3-95225731061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5" name="AutoShape 1024" descr="Mostrando IMG_8691.JPG">
          <a:extLst>
            <a:ext uri="{FF2B5EF4-FFF2-40B4-BE49-F238E27FC236}">
              <a16:creationId xmlns:a16="http://schemas.microsoft.com/office/drawing/2014/main" id="{C9C096F5-71CE-494F-95D0-9EE19B92A80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6" name="AutoShape 1025" descr="Mostrando IMG_8691.JPG">
          <a:extLst>
            <a:ext uri="{FF2B5EF4-FFF2-40B4-BE49-F238E27FC236}">
              <a16:creationId xmlns:a16="http://schemas.microsoft.com/office/drawing/2014/main" id="{31C74DAE-80F9-4688-80F4-E956B3BCCB3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7" name="AutoShape 1024" descr="Mostrando IMG_8691.JPG">
          <a:extLst>
            <a:ext uri="{FF2B5EF4-FFF2-40B4-BE49-F238E27FC236}">
              <a16:creationId xmlns:a16="http://schemas.microsoft.com/office/drawing/2014/main" id="{810D3132-25AB-4C1A-B862-2D77F22D187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8" name="AutoShape 1025" descr="Mostrando IMG_8691.JPG">
          <a:extLst>
            <a:ext uri="{FF2B5EF4-FFF2-40B4-BE49-F238E27FC236}">
              <a16:creationId xmlns:a16="http://schemas.microsoft.com/office/drawing/2014/main" id="{C995750F-0220-40DF-9063-1A98339E06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09" name="AutoShape 1024" descr="Mostrando IMG_8691.JPG">
          <a:extLst>
            <a:ext uri="{FF2B5EF4-FFF2-40B4-BE49-F238E27FC236}">
              <a16:creationId xmlns:a16="http://schemas.microsoft.com/office/drawing/2014/main" id="{C4D35EB4-E6FC-49EF-971D-B9A984D5D8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0" name="AutoShape 1025" descr="Mostrando IMG_8691.JPG">
          <a:extLst>
            <a:ext uri="{FF2B5EF4-FFF2-40B4-BE49-F238E27FC236}">
              <a16:creationId xmlns:a16="http://schemas.microsoft.com/office/drawing/2014/main" id="{F9541244-2BEC-4CC4-8CA7-D116BE40301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1" name="AutoShape 1024" descr="Mostrando IMG_8691.JPG">
          <a:extLst>
            <a:ext uri="{FF2B5EF4-FFF2-40B4-BE49-F238E27FC236}">
              <a16:creationId xmlns:a16="http://schemas.microsoft.com/office/drawing/2014/main" id="{A70E52FB-F593-4AA2-AB55-AD168F63AFF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2" name="AutoShape 1025" descr="Mostrando IMG_8691.JPG">
          <a:extLst>
            <a:ext uri="{FF2B5EF4-FFF2-40B4-BE49-F238E27FC236}">
              <a16:creationId xmlns:a16="http://schemas.microsoft.com/office/drawing/2014/main" id="{6D56A8F4-1720-4352-94CA-59C234DF24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3" name="AutoShape 1024" descr="Mostrando IMG_8691.JPG">
          <a:extLst>
            <a:ext uri="{FF2B5EF4-FFF2-40B4-BE49-F238E27FC236}">
              <a16:creationId xmlns:a16="http://schemas.microsoft.com/office/drawing/2014/main" id="{649D94A5-521F-498B-8D72-4339347142A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4" name="AutoShape 1025" descr="Mostrando IMG_8691.JPG">
          <a:extLst>
            <a:ext uri="{FF2B5EF4-FFF2-40B4-BE49-F238E27FC236}">
              <a16:creationId xmlns:a16="http://schemas.microsoft.com/office/drawing/2014/main" id="{24805FCC-04B3-4691-8358-0DE266F7FD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5" name="AutoShape 1024" descr="Mostrando IMG_8691.JPG">
          <a:extLst>
            <a:ext uri="{FF2B5EF4-FFF2-40B4-BE49-F238E27FC236}">
              <a16:creationId xmlns:a16="http://schemas.microsoft.com/office/drawing/2014/main" id="{DECB2319-F1F0-4C19-A31B-4DF03079B59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6" name="AutoShape 1025" descr="Mostrando IMG_8691.JPG">
          <a:extLst>
            <a:ext uri="{FF2B5EF4-FFF2-40B4-BE49-F238E27FC236}">
              <a16:creationId xmlns:a16="http://schemas.microsoft.com/office/drawing/2014/main" id="{4F6ED4A4-725F-4D36-A4FA-6F95BCDC3D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7" name="AutoShape 1024" descr="Mostrando IMG_8691.JPG">
          <a:extLst>
            <a:ext uri="{FF2B5EF4-FFF2-40B4-BE49-F238E27FC236}">
              <a16:creationId xmlns:a16="http://schemas.microsoft.com/office/drawing/2014/main" id="{8F69B935-0150-4745-A126-496ACF9F87B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8" name="AutoShape 1025" descr="Mostrando IMG_8691.JPG">
          <a:extLst>
            <a:ext uri="{FF2B5EF4-FFF2-40B4-BE49-F238E27FC236}">
              <a16:creationId xmlns:a16="http://schemas.microsoft.com/office/drawing/2014/main" id="{63A9D72F-EE9B-43C4-B2AE-601582528E2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19" name="AutoShape 1024" descr="Mostrando IMG_8691.JPG">
          <a:extLst>
            <a:ext uri="{FF2B5EF4-FFF2-40B4-BE49-F238E27FC236}">
              <a16:creationId xmlns:a16="http://schemas.microsoft.com/office/drawing/2014/main" id="{7A18911B-A568-4C2E-B966-95D9893A725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0" name="AutoShape 1025" descr="Mostrando IMG_8691.JPG">
          <a:extLst>
            <a:ext uri="{FF2B5EF4-FFF2-40B4-BE49-F238E27FC236}">
              <a16:creationId xmlns:a16="http://schemas.microsoft.com/office/drawing/2014/main" id="{D1FEAAE4-D199-41E5-A806-BA0818804B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1" name="AutoShape 1024" descr="Mostrando IMG_8691.JPG">
          <a:extLst>
            <a:ext uri="{FF2B5EF4-FFF2-40B4-BE49-F238E27FC236}">
              <a16:creationId xmlns:a16="http://schemas.microsoft.com/office/drawing/2014/main" id="{316C2406-127F-452C-BF3B-69ACABA1365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2" name="AutoShape 1025" descr="Mostrando IMG_8691.JPG">
          <a:extLst>
            <a:ext uri="{FF2B5EF4-FFF2-40B4-BE49-F238E27FC236}">
              <a16:creationId xmlns:a16="http://schemas.microsoft.com/office/drawing/2014/main" id="{3C448985-9601-4839-9074-71F0FAA9707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3" name="AutoShape 1024" descr="Mostrando IMG_8691.JPG">
          <a:extLst>
            <a:ext uri="{FF2B5EF4-FFF2-40B4-BE49-F238E27FC236}">
              <a16:creationId xmlns:a16="http://schemas.microsoft.com/office/drawing/2014/main" id="{70BE61C4-C26D-4CF7-815D-A930711647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4" name="AutoShape 1024" descr="Mostrando IMG_8691.JPG">
          <a:extLst>
            <a:ext uri="{FF2B5EF4-FFF2-40B4-BE49-F238E27FC236}">
              <a16:creationId xmlns:a16="http://schemas.microsoft.com/office/drawing/2014/main" id="{52A5A170-D7C6-43D5-9AA5-3A2B384357D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5" name="AutoShape 1025" descr="Mostrando IMG_8691.JPG">
          <a:extLst>
            <a:ext uri="{FF2B5EF4-FFF2-40B4-BE49-F238E27FC236}">
              <a16:creationId xmlns:a16="http://schemas.microsoft.com/office/drawing/2014/main" id="{6D67F604-11BF-47CD-9F5C-0082986746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6" name="AutoShape 1024" descr="Mostrando IMG_8691.JPG">
          <a:extLst>
            <a:ext uri="{FF2B5EF4-FFF2-40B4-BE49-F238E27FC236}">
              <a16:creationId xmlns:a16="http://schemas.microsoft.com/office/drawing/2014/main" id="{35DBE2A2-CB37-465E-864B-FF511D93F2D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7" name="AutoShape 1025" descr="Mostrando IMG_8691.JPG">
          <a:extLst>
            <a:ext uri="{FF2B5EF4-FFF2-40B4-BE49-F238E27FC236}">
              <a16:creationId xmlns:a16="http://schemas.microsoft.com/office/drawing/2014/main" id="{95F448C6-D469-4D02-98FA-391C3C6E8E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8" name="AutoShape 1024" descr="Mostrando IMG_8691.JPG">
          <a:extLst>
            <a:ext uri="{FF2B5EF4-FFF2-40B4-BE49-F238E27FC236}">
              <a16:creationId xmlns:a16="http://schemas.microsoft.com/office/drawing/2014/main" id="{792D816F-D754-4E1D-A919-A142CA42520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29" name="AutoShape 1025" descr="Mostrando IMG_8691.JPG">
          <a:extLst>
            <a:ext uri="{FF2B5EF4-FFF2-40B4-BE49-F238E27FC236}">
              <a16:creationId xmlns:a16="http://schemas.microsoft.com/office/drawing/2014/main" id="{2407424F-2990-46C1-B8A8-0062469FCDF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0" name="AutoShape 1024" descr="Mostrando IMG_8691.JPG">
          <a:extLst>
            <a:ext uri="{FF2B5EF4-FFF2-40B4-BE49-F238E27FC236}">
              <a16:creationId xmlns:a16="http://schemas.microsoft.com/office/drawing/2014/main" id="{C002AE37-8EF9-4BC6-97AE-33E67FA46F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1" name="AutoShape 1025" descr="Mostrando IMG_8691.JPG">
          <a:extLst>
            <a:ext uri="{FF2B5EF4-FFF2-40B4-BE49-F238E27FC236}">
              <a16:creationId xmlns:a16="http://schemas.microsoft.com/office/drawing/2014/main" id="{51F12F36-7C0F-4B93-BBCE-9918A55B2A7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2" name="AutoShape 1024" descr="Mostrando IMG_8691.JPG">
          <a:extLst>
            <a:ext uri="{FF2B5EF4-FFF2-40B4-BE49-F238E27FC236}">
              <a16:creationId xmlns:a16="http://schemas.microsoft.com/office/drawing/2014/main" id="{ED86E463-3CBA-4E4D-A39E-EA27B94F0E6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3" name="AutoShape 1025" descr="Mostrando IMG_8691.JPG">
          <a:extLst>
            <a:ext uri="{FF2B5EF4-FFF2-40B4-BE49-F238E27FC236}">
              <a16:creationId xmlns:a16="http://schemas.microsoft.com/office/drawing/2014/main" id="{46BA5C96-92F1-49CF-B9BB-AC64DCE19A1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4" name="AutoShape 1024" descr="Mostrando IMG_8691.JPG">
          <a:extLst>
            <a:ext uri="{FF2B5EF4-FFF2-40B4-BE49-F238E27FC236}">
              <a16:creationId xmlns:a16="http://schemas.microsoft.com/office/drawing/2014/main" id="{2AF31900-71F7-439E-ADD1-A5CB5509D55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5" name="AutoShape 1025" descr="Mostrando IMG_8691.JPG">
          <a:extLst>
            <a:ext uri="{FF2B5EF4-FFF2-40B4-BE49-F238E27FC236}">
              <a16:creationId xmlns:a16="http://schemas.microsoft.com/office/drawing/2014/main" id="{0D8602A1-EECA-4365-AF1B-22850260F3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6" name="AutoShape 1024" descr="Mostrando IMG_8691.JPG">
          <a:extLst>
            <a:ext uri="{FF2B5EF4-FFF2-40B4-BE49-F238E27FC236}">
              <a16:creationId xmlns:a16="http://schemas.microsoft.com/office/drawing/2014/main" id="{06C35195-4A93-4EBE-B2EA-0628AA4A40A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7" name="AutoShape 1025" descr="Mostrando IMG_8691.JPG">
          <a:extLst>
            <a:ext uri="{FF2B5EF4-FFF2-40B4-BE49-F238E27FC236}">
              <a16:creationId xmlns:a16="http://schemas.microsoft.com/office/drawing/2014/main" id="{FAD44791-8B1B-4B16-BDC8-5512CF6D648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8" name="AutoShape 1024" descr="Mostrando IMG_8691.JPG">
          <a:extLst>
            <a:ext uri="{FF2B5EF4-FFF2-40B4-BE49-F238E27FC236}">
              <a16:creationId xmlns:a16="http://schemas.microsoft.com/office/drawing/2014/main" id="{EFB504DF-C7D3-4254-B5B2-302BCE34DCB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39" name="AutoShape 1025" descr="Mostrando IMG_8691.JPG">
          <a:extLst>
            <a:ext uri="{FF2B5EF4-FFF2-40B4-BE49-F238E27FC236}">
              <a16:creationId xmlns:a16="http://schemas.microsoft.com/office/drawing/2014/main" id="{2F3840D7-13BB-49A9-A56B-C0B7384EB3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0" name="AutoShape 1024" descr="Mostrando IMG_8691.JPG">
          <a:extLst>
            <a:ext uri="{FF2B5EF4-FFF2-40B4-BE49-F238E27FC236}">
              <a16:creationId xmlns:a16="http://schemas.microsoft.com/office/drawing/2014/main" id="{9C1BFAD3-D8AD-4A39-B051-3091E1D1291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1" name="AutoShape 1025" descr="Mostrando IMG_8691.JPG">
          <a:extLst>
            <a:ext uri="{FF2B5EF4-FFF2-40B4-BE49-F238E27FC236}">
              <a16:creationId xmlns:a16="http://schemas.microsoft.com/office/drawing/2014/main" id="{1D9DD8C0-FCA3-42C1-8276-0336E9A7026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2" name="AutoShape 1024" descr="Mostrando IMG_8691.JPG">
          <a:extLst>
            <a:ext uri="{FF2B5EF4-FFF2-40B4-BE49-F238E27FC236}">
              <a16:creationId xmlns:a16="http://schemas.microsoft.com/office/drawing/2014/main" id="{D49E85D4-6ECC-438D-B9E8-30305B7FD9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3" name="AutoShape 1024" descr="Mostrando IMG_8691.JPG">
          <a:extLst>
            <a:ext uri="{FF2B5EF4-FFF2-40B4-BE49-F238E27FC236}">
              <a16:creationId xmlns:a16="http://schemas.microsoft.com/office/drawing/2014/main" id="{C97B70CB-7687-4C77-9854-6DEA5612919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4" name="AutoShape 1025" descr="Mostrando IMG_8691.JPG">
          <a:extLst>
            <a:ext uri="{FF2B5EF4-FFF2-40B4-BE49-F238E27FC236}">
              <a16:creationId xmlns:a16="http://schemas.microsoft.com/office/drawing/2014/main" id="{F8217397-F1A6-44D5-A5E9-3DD46BA92AD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5" name="AutoShape 1024" descr="Mostrando IMG_8691.JPG">
          <a:extLst>
            <a:ext uri="{FF2B5EF4-FFF2-40B4-BE49-F238E27FC236}">
              <a16:creationId xmlns:a16="http://schemas.microsoft.com/office/drawing/2014/main" id="{623D9D92-3A11-4BDC-8B5C-1B2B87DE665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6" name="AutoShape 1025" descr="Mostrando IMG_8691.JPG">
          <a:extLst>
            <a:ext uri="{FF2B5EF4-FFF2-40B4-BE49-F238E27FC236}">
              <a16:creationId xmlns:a16="http://schemas.microsoft.com/office/drawing/2014/main" id="{878A8CE6-8271-4FB8-9106-91F9907D6F2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7" name="AutoShape 1024" descr="Mostrando IMG_8691.JPG">
          <a:extLst>
            <a:ext uri="{FF2B5EF4-FFF2-40B4-BE49-F238E27FC236}">
              <a16:creationId xmlns:a16="http://schemas.microsoft.com/office/drawing/2014/main" id="{F22875A2-2477-4B2E-9051-6F885121151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8" name="AutoShape 1025" descr="Mostrando IMG_8691.JPG">
          <a:extLst>
            <a:ext uri="{FF2B5EF4-FFF2-40B4-BE49-F238E27FC236}">
              <a16:creationId xmlns:a16="http://schemas.microsoft.com/office/drawing/2014/main" id="{614B7904-5C79-4EDB-B9E3-ACD07BEDC9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49" name="AutoShape 1024" descr="Mostrando IMG_8691.JPG">
          <a:extLst>
            <a:ext uri="{FF2B5EF4-FFF2-40B4-BE49-F238E27FC236}">
              <a16:creationId xmlns:a16="http://schemas.microsoft.com/office/drawing/2014/main" id="{F395DE93-B3E7-4378-9526-AE012DA59B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0" name="AutoShape 1025" descr="Mostrando IMG_8691.JPG">
          <a:extLst>
            <a:ext uri="{FF2B5EF4-FFF2-40B4-BE49-F238E27FC236}">
              <a16:creationId xmlns:a16="http://schemas.microsoft.com/office/drawing/2014/main" id="{4663D5B9-A7AE-4F09-9EDE-D05DC0F6B15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1" name="AutoShape 1024" descr="Mostrando IMG_8691.JPG">
          <a:extLst>
            <a:ext uri="{FF2B5EF4-FFF2-40B4-BE49-F238E27FC236}">
              <a16:creationId xmlns:a16="http://schemas.microsoft.com/office/drawing/2014/main" id="{6E4ED572-63F9-4C6E-9E08-866CFC9474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2" name="AutoShape 1025" descr="Mostrando IMG_8691.JPG">
          <a:extLst>
            <a:ext uri="{FF2B5EF4-FFF2-40B4-BE49-F238E27FC236}">
              <a16:creationId xmlns:a16="http://schemas.microsoft.com/office/drawing/2014/main" id="{1A4B80C0-AC5E-4864-8D85-21BD16880EF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3" name="AutoShape 1024" descr="Mostrando IMG_8691.JPG">
          <a:extLst>
            <a:ext uri="{FF2B5EF4-FFF2-40B4-BE49-F238E27FC236}">
              <a16:creationId xmlns:a16="http://schemas.microsoft.com/office/drawing/2014/main" id="{D5A0E060-5A23-4AB1-B4F2-8CB48EC73C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4" name="AutoShape 1025" descr="Mostrando IMG_8691.JPG">
          <a:extLst>
            <a:ext uri="{FF2B5EF4-FFF2-40B4-BE49-F238E27FC236}">
              <a16:creationId xmlns:a16="http://schemas.microsoft.com/office/drawing/2014/main" id="{2BA02F66-63F8-45C8-B678-ED35E78B173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5" name="AutoShape 1024" descr="Mostrando IMG_8691.JPG">
          <a:extLst>
            <a:ext uri="{FF2B5EF4-FFF2-40B4-BE49-F238E27FC236}">
              <a16:creationId xmlns:a16="http://schemas.microsoft.com/office/drawing/2014/main" id="{96DFDCE2-4F38-4D71-AF5C-690EE0FB4D8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6" name="AutoShape 1025" descr="Mostrando IMG_8691.JPG">
          <a:extLst>
            <a:ext uri="{FF2B5EF4-FFF2-40B4-BE49-F238E27FC236}">
              <a16:creationId xmlns:a16="http://schemas.microsoft.com/office/drawing/2014/main" id="{99C3F039-9670-493B-A99D-E0E87BF4AB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7" name="AutoShape 1024" descr="Mostrando IMG_8691.JPG">
          <a:extLst>
            <a:ext uri="{FF2B5EF4-FFF2-40B4-BE49-F238E27FC236}">
              <a16:creationId xmlns:a16="http://schemas.microsoft.com/office/drawing/2014/main" id="{2870228C-ADF3-44D1-9248-B7F6BD6A140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8" name="AutoShape 1025" descr="Mostrando IMG_8691.JPG">
          <a:extLst>
            <a:ext uri="{FF2B5EF4-FFF2-40B4-BE49-F238E27FC236}">
              <a16:creationId xmlns:a16="http://schemas.microsoft.com/office/drawing/2014/main" id="{E636C103-C0B0-40F5-80E2-36BD59EE07D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59" name="AutoShape 1024" descr="Mostrando IMG_8691.JPG">
          <a:extLst>
            <a:ext uri="{FF2B5EF4-FFF2-40B4-BE49-F238E27FC236}">
              <a16:creationId xmlns:a16="http://schemas.microsoft.com/office/drawing/2014/main" id="{71F98DB3-6379-4C8B-8352-A311FE75FD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0" name="AutoShape 1025" descr="Mostrando IMG_8691.JPG">
          <a:extLst>
            <a:ext uri="{FF2B5EF4-FFF2-40B4-BE49-F238E27FC236}">
              <a16:creationId xmlns:a16="http://schemas.microsoft.com/office/drawing/2014/main" id="{EB9946E3-0BAF-4E01-BDCE-CE1097FA20C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1" name="AutoShape 1024" descr="Mostrando IMG_8691.JPG">
          <a:extLst>
            <a:ext uri="{FF2B5EF4-FFF2-40B4-BE49-F238E27FC236}">
              <a16:creationId xmlns:a16="http://schemas.microsoft.com/office/drawing/2014/main" id="{564C3DC9-E234-4628-A85B-934B8594323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2" name="AutoShape 1024" descr="Mostrando IMG_8691.JPG">
          <a:extLst>
            <a:ext uri="{FF2B5EF4-FFF2-40B4-BE49-F238E27FC236}">
              <a16:creationId xmlns:a16="http://schemas.microsoft.com/office/drawing/2014/main" id="{8016B9DF-5CBB-4E6E-B6E9-F6937A8EC9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3" name="AutoShape 1025" descr="Mostrando IMG_8691.JPG">
          <a:extLst>
            <a:ext uri="{FF2B5EF4-FFF2-40B4-BE49-F238E27FC236}">
              <a16:creationId xmlns:a16="http://schemas.microsoft.com/office/drawing/2014/main" id="{FB356394-3634-45EA-8443-B111B401A9E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4" name="AutoShape 1024" descr="Mostrando IMG_8691.JPG">
          <a:extLst>
            <a:ext uri="{FF2B5EF4-FFF2-40B4-BE49-F238E27FC236}">
              <a16:creationId xmlns:a16="http://schemas.microsoft.com/office/drawing/2014/main" id="{0AB665E0-F301-4747-BC4E-B40042324F0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5" name="AutoShape 1025" descr="Mostrando IMG_8691.JPG">
          <a:extLst>
            <a:ext uri="{FF2B5EF4-FFF2-40B4-BE49-F238E27FC236}">
              <a16:creationId xmlns:a16="http://schemas.microsoft.com/office/drawing/2014/main" id="{4C72B527-3F14-4764-8EC3-7B0E152F357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6" name="AutoShape 1024" descr="Mostrando IMG_8691.JPG">
          <a:extLst>
            <a:ext uri="{FF2B5EF4-FFF2-40B4-BE49-F238E27FC236}">
              <a16:creationId xmlns:a16="http://schemas.microsoft.com/office/drawing/2014/main" id="{F185C059-0669-4CDD-97BD-22FDD417C23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7" name="AutoShape 1025" descr="Mostrando IMG_8691.JPG">
          <a:extLst>
            <a:ext uri="{FF2B5EF4-FFF2-40B4-BE49-F238E27FC236}">
              <a16:creationId xmlns:a16="http://schemas.microsoft.com/office/drawing/2014/main" id="{B5EB2077-4FF8-449C-8663-D49A2FA7B62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8" name="AutoShape 1024" descr="Mostrando IMG_8691.JPG">
          <a:extLst>
            <a:ext uri="{FF2B5EF4-FFF2-40B4-BE49-F238E27FC236}">
              <a16:creationId xmlns:a16="http://schemas.microsoft.com/office/drawing/2014/main" id="{67489176-4A73-4A84-9D0C-D96DBC7A368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69" name="AutoShape 1025" descr="Mostrando IMG_8691.JPG">
          <a:extLst>
            <a:ext uri="{FF2B5EF4-FFF2-40B4-BE49-F238E27FC236}">
              <a16:creationId xmlns:a16="http://schemas.microsoft.com/office/drawing/2014/main" id="{533D4B81-2B3F-4387-BCBE-DCC7401D673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0" name="AutoShape 1024" descr="Mostrando IMG_8691.JPG">
          <a:extLst>
            <a:ext uri="{FF2B5EF4-FFF2-40B4-BE49-F238E27FC236}">
              <a16:creationId xmlns:a16="http://schemas.microsoft.com/office/drawing/2014/main" id="{26A16D34-3D30-428E-8669-A4F4613B17D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1" name="AutoShape 1025" descr="Mostrando IMG_8691.JPG">
          <a:extLst>
            <a:ext uri="{FF2B5EF4-FFF2-40B4-BE49-F238E27FC236}">
              <a16:creationId xmlns:a16="http://schemas.microsoft.com/office/drawing/2014/main" id="{92C44DB1-5607-4E12-8127-92231D0FB6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2" name="AutoShape 1024" descr="Mostrando IMG_8691.JPG">
          <a:extLst>
            <a:ext uri="{FF2B5EF4-FFF2-40B4-BE49-F238E27FC236}">
              <a16:creationId xmlns:a16="http://schemas.microsoft.com/office/drawing/2014/main" id="{B453D0DB-7A8A-40C6-8A5D-8761E262E4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3" name="AutoShape 1025" descr="Mostrando IMG_8691.JPG">
          <a:extLst>
            <a:ext uri="{FF2B5EF4-FFF2-40B4-BE49-F238E27FC236}">
              <a16:creationId xmlns:a16="http://schemas.microsoft.com/office/drawing/2014/main" id="{BF4C6F4B-5542-4A1F-BB6F-861F7E1B500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4" name="AutoShape 1024" descr="Mostrando IMG_8691.JPG">
          <a:extLst>
            <a:ext uri="{FF2B5EF4-FFF2-40B4-BE49-F238E27FC236}">
              <a16:creationId xmlns:a16="http://schemas.microsoft.com/office/drawing/2014/main" id="{CE38618E-E2A1-453B-BC1B-7F0752C704F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5" name="AutoShape 1025" descr="Mostrando IMG_8691.JPG">
          <a:extLst>
            <a:ext uri="{FF2B5EF4-FFF2-40B4-BE49-F238E27FC236}">
              <a16:creationId xmlns:a16="http://schemas.microsoft.com/office/drawing/2014/main" id="{CC64849D-17CB-40D8-8CEF-0FF8600B431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6" name="AutoShape 1024" descr="Mostrando IMG_8691.JPG">
          <a:extLst>
            <a:ext uri="{FF2B5EF4-FFF2-40B4-BE49-F238E27FC236}">
              <a16:creationId xmlns:a16="http://schemas.microsoft.com/office/drawing/2014/main" id="{55C2B7C1-A45A-45F8-963A-09B696C5DB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7" name="AutoShape 1025" descr="Mostrando IMG_8691.JPG">
          <a:extLst>
            <a:ext uri="{FF2B5EF4-FFF2-40B4-BE49-F238E27FC236}">
              <a16:creationId xmlns:a16="http://schemas.microsoft.com/office/drawing/2014/main" id="{49C89ECC-9DE7-496E-94C7-9D8CF15BAC0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8" name="AutoShape 1024" descr="Mostrando IMG_8691.JPG">
          <a:extLst>
            <a:ext uri="{FF2B5EF4-FFF2-40B4-BE49-F238E27FC236}">
              <a16:creationId xmlns:a16="http://schemas.microsoft.com/office/drawing/2014/main" id="{6711941F-091F-46A7-B903-EEB69F1555F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79" name="AutoShape 1025" descr="Mostrando IMG_8691.JPG">
          <a:extLst>
            <a:ext uri="{FF2B5EF4-FFF2-40B4-BE49-F238E27FC236}">
              <a16:creationId xmlns:a16="http://schemas.microsoft.com/office/drawing/2014/main" id="{EBC10285-563F-4574-AF77-3A2481FAA4B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0" name="AutoShape 1024" descr="Mostrando IMG_8691.JPG">
          <a:extLst>
            <a:ext uri="{FF2B5EF4-FFF2-40B4-BE49-F238E27FC236}">
              <a16:creationId xmlns:a16="http://schemas.microsoft.com/office/drawing/2014/main" id="{C5E852E4-E47D-43DF-9B4D-37E453BB4C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1" name="AutoShape 1024" descr="Mostrando IMG_8691.JPG">
          <a:extLst>
            <a:ext uri="{FF2B5EF4-FFF2-40B4-BE49-F238E27FC236}">
              <a16:creationId xmlns:a16="http://schemas.microsoft.com/office/drawing/2014/main" id="{413C6C0D-E90B-4E74-A21E-DDFFD4CEEE6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2" name="AutoShape 1025" descr="Mostrando IMG_8691.JPG">
          <a:extLst>
            <a:ext uri="{FF2B5EF4-FFF2-40B4-BE49-F238E27FC236}">
              <a16:creationId xmlns:a16="http://schemas.microsoft.com/office/drawing/2014/main" id="{7205AD83-ABDD-4374-9684-1F538F9C8CA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3" name="AutoShape 1024" descr="Mostrando IMG_8691.JPG">
          <a:extLst>
            <a:ext uri="{FF2B5EF4-FFF2-40B4-BE49-F238E27FC236}">
              <a16:creationId xmlns:a16="http://schemas.microsoft.com/office/drawing/2014/main" id="{1576976D-BA5B-4086-9778-1F3DD699AA8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4" name="AutoShape 1025" descr="Mostrando IMG_8691.JPG">
          <a:extLst>
            <a:ext uri="{FF2B5EF4-FFF2-40B4-BE49-F238E27FC236}">
              <a16:creationId xmlns:a16="http://schemas.microsoft.com/office/drawing/2014/main" id="{0E5879E5-0167-46E1-B7C3-A4BADB8CB6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5" name="AutoShape 1024" descr="Mostrando IMG_8691.JPG">
          <a:extLst>
            <a:ext uri="{FF2B5EF4-FFF2-40B4-BE49-F238E27FC236}">
              <a16:creationId xmlns:a16="http://schemas.microsoft.com/office/drawing/2014/main" id="{C96A35F6-621F-4542-8189-9528028B529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6" name="AutoShape 1025" descr="Mostrando IMG_8691.JPG">
          <a:extLst>
            <a:ext uri="{FF2B5EF4-FFF2-40B4-BE49-F238E27FC236}">
              <a16:creationId xmlns:a16="http://schemas.microsoft.com/office/drawing/2014/main" id="{F9B20410-C36C-420F-A779-B7DDBF266B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7" name="AutoShape 1024" descr="Mostrando IMG_8691.JPG">
          <a:extLst>
            <a:ext uri="{FF2B5EF4-FFF2-40B4-BE49-F238E27FC236}">
              <a16:creationId xmlns:a16="http://schemas.microsoft.com/office/drawing/2014/main" id="{B8671F51-F840-409F-BBE7-CAA48C1A342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8" name="AutoShape 1025" descr="Mostrando IMG_8691.JPG">
          <a:extLst>
            <a:ext uri="{FF2B5EF4-FFF2-40B4-BE49-F238E27FC236}">
              <a16:creationId xmlns:a16="http://schemas.microsoft.com/office/drawing/2014/main" id="{6E8229E2-779F-473D-B934-FE167DB9D1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89" name="AutoShape 1024" descr="Mostrando IMG_8691.JPG">
          <a:extLst>
            <a:ext uri="{FF2B5EF4-FFF2-40B4-BE49-F238E27FC236}">
              <a16:creationId xmlns:a16="http://schemas.microsoft.com/office/drawing/2014/main" id="{668ED096-691E-4504-87C8-29C536E3BF8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0" name="AutoShape 1025" descr="Mostrando IMG_8691.JPG">
          <a:extLst>
            <a:ext uri="{FF2B5EF4-FFF2-40B4-BE49-F238E27FC236}">
              <a16:creationId xmlns:a16="http://schemas.microsoft.com/office/drawing/2014/main" id="{79F2BF2E-5F43-4634-9CB8-05CB6B0B3B2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1" name="AutoShape 1024" descr="Mostrando IMG_8691.JPG">
          <a:extLst>
            <a:ext uri="{FF2B5EF4-FFF2-40B4-BE49-F238E27FC236}">
              <a16:creationId xmlns:a16="http://schemas.microsoft.com/office/drawing/2014/main" id="{5AD590D0-4125-482E-ADAF-BF50C79E825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2" name="AutoShape 1025" descr="Mostrando IMG_8691.JPG">
          <a:extLst>
            <a:ext uri="{FF2B5EF4-FFF2-40B4-BE49-F238E27FC236}">
              <a16:creationId xmlns:a16="http://schemas.microsoft.com/office/drawing/2014/main" id="{16FB4F7F-5655-42A4-A798-4515F7F6846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3" name="AutoShape 1024" descr="Mostrando IMG_8691.JPG">
          <a:extLst>
            <a:ext uri="{FF2B5EF4-FFF2-40B4-BE49-F238E27FC236}">
              <a16:creationId xmlns:a16="http://schemas.microsoft.com/office/drawing/2014/main" id="{03E3022D-6F63-4E7A-8C44-2AD2E66B6BB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4" name="AutoShape 1025" descr="Mostrando IMG_8691.JPG">
          <a:extLst>
            <a:ext uri="{FF2B5EF4-FFF2-40B4-BE49-F238E27FC236}">
              <a16:creationId xmlns:a16="http://schemas.microsoft.com/office/drawing/2014/main" id="{627C945A-C719-4A94-BFCA-2C19143AD4F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5" name="AutoShape 1024" descr="Mostrando IMG_8691.JPG">
          <a:extLst>
            <a:ext uri="{FF2B5EF4-FFF2-40B4-BE49-F238E27FC236}">
              <a16:creationId xmlns:a16="http://schemas.microsoft.com/office/drawing/2014/main" id="{41CED51F-BD0E-4F03-9430-C024FFB1808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6" name="AutoShape 1025" descr="Mostrando IMG_8691.JPG">
          <a:extLst>
            <a:ext uri="{FF2B5EF4-FFF2-40B4-BE49-F238E27FC236}">
              <a16:creationId xmlns:a16="http://schemas.microsoft.com/office/drawing/2014/main" id="{7E9301DD-8E74-43CE-AD63-60A17842B9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7" name="AutoShape 1024" descr="Mostrando IMG_8691.JPG">
          <a:extLst>
            <a:ext uri="{FF2B5EF4-FFF2-40B4-BE49-F238E27FC236}">
              <a16:creationId xmlns:a16="http://schemas.microsoft.com/office/drawing/2014/main" id="{7B921EC7-69DD-4832-AA62-7888300E376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8" name="AutoShape 1025" descr="Mostrando IMG_8691.JPG">
          <a:extLst>
            <a:ext uri="{FF2B5EF4-FFF2-40B4-BE49-F238E27FC236}">
              <a16:creationId xmlns:a16="http://schemas.microsoft.com/office/drawing/2014/main" id="{A46EABE8-4BA3-4B29-ACC2-821CDC9913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499" name="AutoShape 1024" descr="Mostrando IMG_8691.JPG">
          <a:extLst>
            <a:ext uri="{FF2B5EF4-FFF2-40B4-BE49-F238E27FC236}">
              <a16:creationId xmlns:a16="http://schemas.microsoft.com/office/drawing/2014/main" id="{392234DD-4F45-445E-85A1-5D0F0A1BF7F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0" name="AutoShape 1024" descr="Mostrando IMG_8691.JPG">
          <a:extLst>
            <a:ext uri="{FF2B5EF4-FFF2-40B4-BE49-F238E27FC236}">
              <a16:creationId xmlns:a16="http://schemas.microsoft.com/office/drawing/2014/main" id="{0CCD090A-214A-462E-A204-C5B0A52E087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1" name="AutoShape 1025" descr="Mostrando IMG_8691.JPG">
          <a:extLst>
            <a:ext uri="{FF2B5EF4-FFF2-40B4-BE49-F238E27FC236}">
              <a16:creationId xmlns:a16="http://schemas.microsoft.com/office/drawing/2014/main" id="{6C895554-8E05-4A59-BC97-7CC4D40297C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2" name="AutoShape 1024" descr="Mostrando IMG_8691.JPG">
          <a:extLst>
            <a:ext uri="{FF2B5EF4-FFF2-40B4-BE49-F238E27FC236}">
              <a16:creationId xmlns:a16="http://schemas.microsoft.com/office/drawing/2014/main" id="{E3A32948-1F3C-45DB-BD69-96F3FB5C433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3" name="AutoShape 1025" descr="Mostrando IMG_8691.JPG">
          <a:extLst>
            <a:ext uri="{FF2B5EF4-FFF2-40B4-BE49-F238E27FC236}">
              <a16:creationId xmlns:a16="http://schemas.microsoft.com/office/drawing/2014/main" id="{7526FD4A-F985-4781-9B76-F7813747F14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4" name="AutoShape 1024" descr="Mostrando IMG_8691.JPG">
          <a:extLst>
            <a:ext uri="{FF2B5EF4-FFF2-40B4-BE49-F238E27FC236}">
              <a16:creationId xmlns:a16="http://schemas.microsoft.com/office/drawing/2014/main" id="{ED688C1D-7B78-43AC-AE27-CD883B8ADCD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5" name="AutoShape 1025" descr="Mostrando IMG_8691.JPG">
          <a:extLst>
            <a:ext uri="{FF2B5EF4-FFF2-40B4-BE49-F238E27FC236}">
              <a16:creationId xmlns:a16="http://schemas.microsoft.com/office/drawing/2014/main" id="{5386A5DF-C7A0-43DB-B686-EDF51BC8426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6" name="AutoShape 1024" descr="Mostrando IMG_8691.JPG">
          <a:extLst>
            <a:ext uri="{FF2B5EF4-FFF2-40B4-BE49-F238E27FC236}">
              <a16:creationId xmlns:a16="http://schemas.microsoft.com/office/drawing/2014/main" id="{A27D71F1-4644-43EB-AB6F-05D0D48EB1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7" name="AutoShape 1025" descr="Mostrando IMG_8691.JPG">
          <a:extLst>
            <a:ext uri="{FF2B5EF4-FFF2-40B4-BE49-F238E27FC236}">
              <a16:creationId xmlns:a16="http://schemas.microsoft.com/office/drawing/2014/main" id="{D354C0E8-9A17-490A-95ED-D5EF6514540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8" name="AutoShape 1024" descr="Mostrando IMG_8691.JPG">
          <a:extLst>
            <a:ext uri="{FF2B5EF4-FFF2-40B4-BE49-F238E27FC236}">
              <a16:creationId xmlns:a16="http://schemas.microsoft.com/office/drawing/2014/main" id="{C7FC9E6B-2A1E-4EA1-9FFE-A78CDD57B0A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09" name="AutoShape 1025" descr="Mostrando IMG_8691.JPG">
          <a:extLst>
            <a:ext uri="{FF2B5EF4-FFF2-40B4-BE49-F238E27FC236}">
              <a16:creationId xmlns:a16="http://schemas.microsoft.com/office/drawing/2014/main" id="{86173286-9FC1-43A0-B39E-409003132B4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0" name="AutoShape 1024" descr="Mostrando IMG_8691.JPG">
          <a:extLst>
            <a:ext uri="{FF2B5EF4-FFF2-40B4-BE49-F238E27FC236}">
              <a16:creationId xmlns:a16="http://schemas.microsoft.com/office/drawing/2014/main" id="{37997947-C049-4F38-A286-68F37834874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1" name="AutoShape 1025" descr="Mostrando IMG_8691.JPG">
          <a:extLst>
            <a:ext uri="{FF2B5EF4-FFF2-40B4-BE49-F238E27FC236}">
              <a16:creationId xmlns:a16="http://schemas.microsoft.com/office/drawing/2014/main" id="{562E6348-466D-4109-91DA-E295F47294B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2" name="AutoShape 1024" descr="Mostrando IMG_8691.JPG">
          <a:extLst>
            <a:ext uri="{FF2B5EF4-FFF2-40B4-BE49-F238E27FC236}">
              <a16:creationId xmlns:a16="http://schemas.microsoft.com/office/drawing/2014/main" id="{B719A2CA-02D9-4F1F-8CB8-EB410B59BB4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3" name="AutoShape 1025" descr="Mostrando IMG_8691.JPG">
          <a:extLst>
            <a:ext uri="{FF2B5EF4-FFF2-40B4-BE49-F238E27FC236}">
              <a16:creationId xmlns:a16="http://schemas.microsoft.com/office/drawing/2014/main" id="{4E74919B-F030-444C-A175-CA3AD1CF914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4" name="AutoShape 1024" descr="Mostrando IMG_8691.JPG">
          <a:extLst>
            <a:ext uri="{FF2B5EF4-FFF2-40B4-BE49-F238E27FC236}">
              <a16:creationId xmlns:a16="http://schemas.microsoft.com/office/drawing/2014/main" id="{D32F9064-2244-4771-84A4-655F6250050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5" name="AutoShape 1025" descr="Mostrando IMG_8691.JPG">
          <a:extLst>
            <a:ext uri="{FF2B5EF4-FFF2-40B4-BE49-F238E27FC236}">
              <a16:creationId xmlns:a16="http://schemas.microsoft.com/office/drawing/2014/main" id="{9C7E8A6F-2C17-4761-B0B2-B7E92AC0870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6" name="AutoShape 1024" descr="Mostrando IMG_8691.JPG">
          <a:extLst>
            <a:ext uri="{FF2B5EF4-FFF2-40B4-BE49-F238E27FC236}">
              <a16:creationId xmlns:a16="http://schemas.microsoft.com/office/drawing/2014/main" id="{0ACE6109-90CB-46C1-8F6E-BDD8CDDCF2F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7" name="AutoShape 1025" descr="Mostrando IMG_8691.JPG">
          <a:extLst>
            <a:ext uri="{FF2B5EF4-FFF2-40B4-BE49-F238E27FC236}">
              <a16:creationId xmlns:a16="http://schemas.microsoft.com/office/drawing/2014/main" id="{FAD07728-BE9A-457A-9CBE-B62DEA8E2EA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8" name="AutoShape 1024" descr="Mostrando IMG_8691.JPG">
          <a:extLst>
            <a:ext uri="{FF2B5EF4-FFF2-40B4-BE49-F238E27FC236}">
              <a16:creationId xmlns:a16="http://schemas.microsoft.com/office/drawing/2014/main" id="{289E163C-CC35-4C7B-9B64-285EFB1B8D9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19" name="AutoShape 1024" descr="Mostrando IMG_8691.JPG">
          <a:extLst>
            <a:ext uri="{FF2B5EF4-FFF2-40B4-BE49-F238E27FC236}">
              <a16:creationId xmlns:a16="http://schemas.microsoft.com/office/drawing/2014/main" id="{C24DEEE4-7AA9-472C-82D5-39A1B7AEB8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0" name="AutoShape 1025" descr="Mostrando IMG_8691.JPG">
          <a:extLst>
            <a:ext uri="{FF2B5EF4-FFF2-40B4-BE49-F238E27FC236}">
              <a16:creationId xmlns:a16="http://schemas.microsoft.com/office/drawing/2014/main" id="{3AD31293-7CBE-4BC5-A24C-8440B917DE1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1" name="AutoShape 1024" descr="Mostrando IMG_8691.JPG">
          <a:extLst>
            <a:ext uri="{FF2B5EF4-FFF2-40B4-BE49-F238E27FC236}">
              <a16:creationId xmlns:a16="http://schemas.microsoft.com/office/drawing/2014/main" id="{631F9CE9-8B32-4D6A-812B-75174CDD2B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2" name="AutoShape 1025" descr="Mostrando IMG_8691.JPG">
          <a:extLst>
            <a:ext uri="{FF2B5EF4-FFF2-40B4-BE49-F238E27FC236}">
              <a16:creationId xmlns:a16="http://schemas.microsoft.com/office/drawing/2014/main" id="{D60E9957-0B64-48B7-9127-6D6DF6ABFAB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3" name="AutoShape 1024" descr="Mostrando IMG_8691.JPG">
          <a:extLst>
            <a:ext uri="{FF2B5EF4-FFF2-40B4-BE49-F238E27FC236}">
              <a16:creationId xmlns:a16="http://schemas.microsoft.com/office/drawing/2014/main" id="{744F1AFE-655B-4DED-9D85-434F048A84B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4" name="AutoShape 1025" descr="Mostrando IMG_8691.JPG">
          <a:extLst>
            <a:ext uri="{FF2B5EF4-FFF2-40B4-BE49-F238E27FC236}">
              <a16:creationId xmlns:a16="http://schemas.microsoft.com/office/drawing/2014/main" id="{2EB5B02F-482C-4C87-8318-2E917931512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5" name="AutoShape 1024" descr="Mostrando IMG_8691.JPG">
          <a:extLst>
            <a:ext uri="{FF2B5EF4-FFF2-40B4-BE49-F238E27FC236}">
              <a16:creationId xmlns:a16="http://schemas.microsoft.com/office/drawing/2014/main" id="{A84C8D6D-D573-442E-B10A-DE97D9A0CC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6" name="AutoShape 1025" descr="Mostrando IMG_8691.JPG">
          <a:extLst>
            <a:ext uri="{FF2B5EF4-FFF2-40B4-BE49-F238E27FC236}">
              <a16:creationId xmlns:a16="http://schemas.microsoft.com/office/drawing/2014/main" id="{CFA57181-5DA0-4E4B-B795-CB9669C2F03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7" name="AutoShape 1024" descr="Mostrando IMG_8691.JPG">
          <a:extLst>
            <a:ext uri="{FF2B5EF4-FFF2-40B4-BE49-F238E27FC236}">
              <a16:creationId xmlns:a16="http://schemas.microsoft.com/office/drawing/2014/main" id="{5E3BA3C4-A37C-4C10-B77D-F91AC65D539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8" name="AutoShape 1025" descr="Mostrando IMG_8691.JPG">
          <a:extLst>
            <a:ext uri="{FF2B5EF4-FFF2-40B4-BE49-F238E27FC236}">
              <a16:creationId xmlns:a16="http://schemas.microsoft.com/office/drawing/2014/main" id="{E3918E11-75EA-4C7B-A860-F39CCA87337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29" name="AutoShape 1024" descr="Mostrando IMG_8691.JPG">
          <a:extLst>
            <a:ext uri="{FF2B5EF4-FFF2-40B4-BE49-F238E27FC236}">
              <a16:creationId xmlns:a16="http://schemas.microsoft.com/office/drawing/2014/main" id="{7D977155-468B-46B0-9D74-72C02A4F301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0" name="AutoShape 1025" descr="Mostrando IMG_8691.JPG">
          <a:extLst>
            <a:ext uri="{FF2B5EF4-FFF2-40B4-BE49-F238E27FC236}">
              <a16:creationId xmlns:a16="http://schemas.microsoft.com/office/drawing/2014/main" id="{D9A1FC6B-63C6-4DFF-BF64-0103FFD36BE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1" name="AutoShape 1024" descr="Mostrando IMG_8691.JPG">
          <a:extLst>
            <a:ext uri="{FF2B5EF4-FFF2-40B4-BE49-F238E27FC236}">
              <a16:creationId xmlns:a16="http://schemas.microsoft.com/office/drawing/2014/main" id="{B10910D4-2505-4A6A-92F4-07231EDEFEE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2" name="AutoShape 1025" descr="Mostrando IMG_8691.JPG">
          <a:extLst>
            <a:ext uri="{FF2B5EF4-FFF2-40B4-BE49-F238E27FC236}">
              <a16:creationId xmlns:a16="http://schemas.microsoft.com/office/drawing/2014/main" id="{F1FE1C4D-1B13-498E-8145-151902BCC09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3" name="AutoShape 1024" descr="Mostrando IMG_8691.JPG">
          <a:extLst>
            <a:ext uri="{FF2B5EF4-FFF2-40B4-BE49-F238E27FC236}">
              <a16:creationId xmlns:a16="http://schemas.microsoft.com/office/drawing/2014/main" id="{D59D1D2B-C27F-499A-B490-230CECCF788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4" name="AutoShape 1025" descr="Mostrando IMG_8691.JPG">
          <a:extLst>
            <a:ext uri="{FF2B5EF4-FFF2-40B4-BE49-F238E27FC236}">
              <a16:creationId xmlns:a16="http://schemas.microsoft.com/office/drawing/2014/main" id="{877E3D49-8AEB-4BC6-AD11-E2E563A527C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5" name="AutoShape 1024" descr="Mostrando IMG_8691.JPG">
          <a:extLst>
            <a:ext uri="{FF2B5EF4-FFF2-40B4-BE49-F238E27FC236}">
              <a16:creationId xmlns:a16="http://schemas.microsoft.com/office/drawing/2014/main" id="{32C61F8C-A854-4E5F-BCA9-265C383FF60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6" name="AutoShape 1025" descr="Mostrando IMG_8691.JPG">
          <a:extLst>
            <a:ext uri="{FF2B5EF4-FFF2-40B4-BE49-F238E27FC236}">
              <a16:creationId xmlns:a16="http://schemas.microsoft.com/office/drawing/2014/main" id="{10D79B7B-B4D5-4B31-8E7A-206CD52F97C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7" name="AutoShape 1024" descr="Mostrando IMG_8691.JPG">
          <a:extLst>
            <a:ext uri="{FF2B5EF4-FFF2-40B4-BE49-F238E27FC236}">
              <a16:creationId xmlns:a16="http://schemas.microsoft.com/office/drawing/2014/main" id="{808AC44F-1AF1-44A7-8C37-3F393FA7DD5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171453</xdr:colOff>
      <xdr:row>32</xdr:row>
      <xdr:rowOff>66680</xdr:rowOff>
    </xdr:from>
    <xdr:ext cx="914398" cy="859968"/>
    <xdr:pic>
      <xdr:nvPicPr>
        <xdr:cNvPr id="538" name="Imagen 537">
          <a:extLst>
            <a:ext uri="{FF2B5EF4-FFF2-40B4-BE49-F238E27FC236}">
              <a16:creationId xmlns:a16="http://schemas.microsoft.com/office/drawing/2014/main" id="{8DE0B1FA-A750-40B4-AA5B-008386F3EEBC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6" y="298001"/>
          <a:ext cx="914398" cy="859968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39" name="AutoShape 1024" descr="Mostrando IMG_8691.JPG">
          <a:extLst>
            <a:ext uri="{FF2B5EF4-FFF2-40B4-BE49-F238E27FC236}">
              <a16:creationId xmlns:a16="http://schemas.microsoft.com/office/drawing/2014/main" id="{81D422FC-DAE8-4E48-AFAD-6746E1A0605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0" name="AutoShape 1025" descr="Mostrando IMG_8691.JPG">
          <a:extLst>
            <a:ext uri="{FF2B5EF4-FFF2-40B4-BE49-F238E27FC236}">
              <a16:creationId xmlns:a16="http://schemas.microsoft.com/office/drawing/2014/main" id="{B13D2126-FBF0-4840-968A-FA0D572E63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1" name="AutoShape 1024" descr="Mostrando IMG_8691.JPG">
          <a:extLst>
            <a:ext uri="{FF2B5EF4-FFF2-40B4-BE49-F238E27FC236}">
              <a16:creationId xmlns:a16="http://schemas.microsoft.com/office/drawing/2014/main" id="{EFB8711B-357C-48C1-907A-52041F48C9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2" name="AutoShape 1025" descr="Mostrando IMG_8691.JPG">
          <a:extLst>
            <a:ext uri="{FF2B5EF4-FFF2-40B4-BE49-F238E27FC236}">
              <a16:creationId xmlns:a16="http://schemas.microsoft.com/office/drawing/2014/main" id="{782F74FC-2238-4007-93AD-CB0129F464E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3" name="AutoShape 1024" descr="Mostrando IMG_8691.JPG">
          <a:extLst>
            <a:ext uri="{FF2B5EF4-FFF2-40B4-BE49-F238E27FC236}">
              <a16:creationId xmlns:a16="http://schemas.microsoft.com/office/drawing/2014/main" id="{A91540F9-1A6F-4C95-88EF-14F0545B32C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4" name="AutoShape 1025" descr="Mostrando IMG_8691.JPG">
          <a:extLst>
            <a:ext uri="{FF2B5EF4-FFF2-40B4-BE49-F238E27FC236}">
              <a16:creationId xmlns:a16="http://schemas.microsoft.com/office/drawing/2014/main" id="{439568E1-4333-41F3-BDD6-3BFEA9BCD54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5" name="AutoShape 1024" descr="Mostrando IMG_8691.JPG">
          <a:extLst>
            <a:ext uri="{FF2B5EF4-FFF2-40B4-BE49-F238E27FC236}">
              <a16:creationId xmlns:a16="http://schemas.microsoft.com/office/drawing/2014/main" id="{15CCB442-90D8-45A1-B898-672FEF09CBB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6" name="AutoShape 1025" descr="Mostrando IMG_8691.JPG">
          <a:extLst>
            <a:ext uri="{FF2B5EF4-FFF2-40B4-BE49-F238E27FC236}">
              <a16:creationId xmlns:a16="http://schemas.microsoft.com/office/drawing/2014/main" id="{FC4DE85C-D20E-4E59-8738-4A1E2C670B8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7" name="AutoShape 1024" descr="Mostrando IMG_8691.JPG">
          <a:extLst>
            <a:ext uri="{FF2B5EF4-FFF2-40B4-BE49-F238E27FC236}">
              <a16:creationId xmlns:a16="http://schemas.microsoft.com/office/drawing/2014/main" id="{2D6FCA76-66C1-4DD3-8F1B-5D7447981F7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8" name="AutoShape 1025" descr="Mostrando IMG_8691.JPG">
          <a:extLst>
            <a:ext uri="{FF2B5EF4-FFF2-40B4-BE49-F238E27FC236}">
              <a16:creationId xmlns:a16="http://schemas.microsoft.com/office/drawing/2014/main" id="{5D1C09B6-D7C6-4A3E-849D-DCD9B7ABF7C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49" name="AutoShape 1024" descr="Mostrando IMG_8691.JPG">
          <a:extLst>
            <a:ext uri="{FF2B5EF4-FFF2-40B4-BE49-F238E27FC236}">
              <a16:creationId xmlns:a16="http://schemas.microsoft.com/office/drawing/2014/main" id="{4AC78455-A2A2-4BD7-8669-7F9863D965D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0" name="AutoShape 1025" descr="Mostrando IMG_8691.JPG">
          <a:extLst>
            <a:ext uri="{FF2B5EF4-FFF2-40B4-BE49-F238E27FC236}">
              <a16:creationId xmlns:a16="http://schemas.microsoft.com/office/drawing/2014/main" id="{D085FA16-A512-4577-864E-496198BE8F3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1" name="AutoShape 1024" descr="Mostrando IMG_8691.JPG">
          <a:extLst>
            <a:ext uri="{FF2B5EF4-FFF2-40B4-BE49-F238E27FC236}">
              <a16:creationId xmlns:a16="http://schemas.microsoft.com/office/drawing/2014/main" id="{AB2B9416-1E02-4452-8872-776B427C17D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2" name="AutoShape 1025" descr="Mostrando IMG_8691.JPG">
          <a:extLst>
            <a:ext uri="{FF2B5EF4-FFF2-40B4-BE49-F238E27FC236}">
              <a16:creationId xmlns:a16="http://schemas.microsoft.com/office/drawing/2014/main" id="{FC19286A-E8A3-4041-B627-96048DAED8E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3" name="AutoShape 1024" descr="Mostrando IMG_8691.JPG">
          <a:extLst>
            <a:ext uri="{FF2B5EF4-FFF2-40B4-BE49-F238E27FC236}">
              <a16:creationId xmlns:a16="http://schemas.microsoft.com/office/drawing/2014/main" id="{4F4BEAF3-2B63-4204-891C-5B8790A6079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4" name="AutoShape 1025" descr="Mostrando IMG_8691.JPG">
          <a:extLst>
            <a:ext uri="{FF2B5EF4-FFF2-40B4-BE49-F238E27FC236}">
              <a16:creationId xmlns:a16="http://schemas.microsoft.com/office/drawing/2014/main" id="{1DACC106-D1A3-4B8F-8A1D-AAB11FEEDF7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5" name="AutoShape 1024" descr="Mostrando IMG_8691.JPG">
          <a:extLst>
            <a:ext uri="{FF2B5EF4-FFF2-40B4-BE49-F238E27FC236}">
              <a16:creationId xmlns:a16="http://schemas.microsoft.com/office/drawing/2014/main" id="{1E4CF731-73BA-462C-8DC2-2E4C612455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6" name="AutoShape 1025" descr="Mostrando IMG_8691.JPG">
          <a:extLst>
            <a:ext uri="{FF2B5EF4-FFF2-40B4-BE49-F238E27FC236}">
              <a16:creationId xmlns:a16="http://schemas.microsoft.com/office/drawing/2014/main" id="{23AD61AD-86DF-45A4-BEB3-42ACAC02D98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7" name="AutoShape 1024" descr="Mostrando IMG_8691.JPG">
          <a:extLst>
            <a:ext uri="{FF2B5EF4-FFF2-40B4-BE49-F238E27FC236}">
              <a16:creationId xmlns:a16="http://schemas.microsoft.com/office/drawing/2014/main" id="{C7A01039-F6ED-4F81-97EA-5EF85830130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8" name="AutoShape 1024" descr="Mostrando IMG_8691.JPG">
          <a:extLst>
            <a:ext uri="{FF2B5EF4-FFF2-40B4-BE49-F238E27FC236}">
              <a16:creationId xmlns:a16="http://schemas.microsoft.com/office/drawing/2014/main" id="{538F19A8-CA08-42CF-874D-E63A243FEA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59" name="AutoShape 1025" descr="Mostrando IMG_8691.JPG">
          <a:extLst>
            <a:ext uri="{FF2B5EF4-FFF2-40B4-BE49-F238E27FC236}">
              <a16:creationId xmlns:a16="http://schemas.microsoft.com/office/drawing/2014/main" id="{FDE0E02E-A455-4438-A092-B67B0AFD40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0" name="AutoShape 1024" descr="Mostrando IMG_8691.JPG">
          <a:extLst>
            <a:ext uri="{FF2B5EF4-FFF2-40B4-BE49-F238E27FC236}">
              <a16:creationId xmlns:a16="http://schemas.microsoft.com/office/drawing/2014/main" id="{24610951-DF13-484F-A258-5D422D154FD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1" name="AutoShape 1025" descr="Mostrando IMG_8691.JPG">
          <a:extLst>
            <a:ext uri="{FF2B5EF4-FFF2-40B4-BE49-F238E27FC236}">
              <a16:creationId xmlns:a16="http://schemas.microsoft.com/office/drawing/2014/main" id="{84DA6598-F534-435B-9AB2-026DE45000E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2" name="AutoShape 1024" descr="Mostrando IMG_8691.JPG">
          <a:extLst>
            <a:ext uri="{FF2B5EF4-FFF2-40B4-BE49-F238E27FC236}">
              <a16:creationId xmlns:a16="http://schemas.microsoft.com/office/drawing/2014/main" id="{FF715DE1-2D6C-4240-931A-79A33DD638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3" name="AutoShape 1025" descr="Mostrando IMG_8691.JPG">
          <a:extLst>
            <a:ext uri="{FF2B5EF4-FFF2-40B4-BE49-F238E27FC236}">
              <a16:creationId xmlns:a16="http://schemas.microsoft.com/office/drawing/2014/main" id="{C2F4DC85-BFC0-48FA-AD4C-82BC16F5E0F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4" name="AutoShape 1024" descr="Mostrando IMG_8691.JPG">
          <a:extLst>
            <a:ext uri="{FF2B5EF4-FFF2-40B4-BE49-F238E27FC236}">
              <a16:creationId xmlns:a16="http://schemas.microsoft.com/office/drawing/2014/main" id="{B06AEF4D-29B3-420E-8A1F-3AE37BF12D1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5" name="AutoShape 1025" descr="Mostrando IMG_8691.JPG">
          <a:extLst>
            <a:ext uri="{FF2B5EF4-FFF2-40B4-BE49-F238E27FC236}">
              <a16:creationId xmlns:a16="http://schemas.microsoft.com/office/drawing/2014/main" id="{86E040CA-F279-428A-A3CB-C16070FE4D0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6" name="AutoShape 1024" descr="Mostrando IMG_8691.JPG">
          <a:extLst>
            <a:ext uri="{FF2B5EF4-FFF2-40B4-BE49-F238E27FC236}">
              <a16:creationId xmlns:a16="http://schemas.microsoft.com/office/drawing/2014/main" id="{0BDEF33A-3B13-40FF-9B3C-8E043041707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7" name="AutoShape 1025" descr="Mostrando IMG_8691.JPG">
          <a:extLst>
            <a:ext uri="{FF2B5EF4-FFF2-40B4-BE49-F238E27FC236}">
              <a16:creationId xmlns:a16="http://schemas.microsoft.com/office/drawing/2014/main" id="{8B8D3C63-FB52-437D-9F6A-0F13D7AF1D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8" name="AutoShape 1024" descr="Mostrando IMG_8691.JPG">
          <a:extLst>
            <a:ext uri="{FF2B5EF4-FFF2-40B4-BE49-F238E27FC236}">
              <a16:creationId xmlns:a16="http://schemas.microsoft.com/office/drawing/2014/main" id="{E6A0181D-EAB5-40AA-A5B8-F8175E853CC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69" name="AutoShape 1025" descr="Mostrando IMG_8691.JPG">
          <a:extLst>
            <a:ext uri="{FF2B5EF4-FFF2-40B4-BE49-F238E27FC236}">
              <a16:creationId xmlns:a16="http://schemas.microsoft.com/office/drawing/2014/main" id="{77F8DCD6-AAA0-49F0-B34D-6B3A05521F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0" name="AutoShape 1024" descr="Mostrando IMG_8691.JPG">
          <a:extLst>
            <a:ext uri="{FF2B5EF4-FFF2-40B4-BE49-F238E27FC236}">
              <a16:creationId xmlns:a16="http://schemas.microsoft.com/office/drawing/2014/main" id="{B46196FF-6125-421F-8AA6-472644510843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1" name="AutoShape 1025" descr="Mostrando IMG_8691.JPG">
          <a:extLst>
            <a:ext uri="{FF2B5EF4-FFF2-40B4-BE49-F238E27FC236}">
              <a16:creationId xmlns:a16="http://schemas.microsoft.com/office/drawing/2014/main" id="{DD21BA47-354A-484B-9962-90818FABBD56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2" name="AutoShape 1024" descr="Mostrando IMG_8691.JPG">
          <a:extLst>
            <a:ext uri="{FF2B5EF4-FFF2-40B4-BE49-F238E27FC236}">
              <a16:creationId xmlns:a16="http://schemas.microsoft.com/office/drawing/2014/main" id="{01B45EB3-E991-4256-968D-7A91F448D39D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3" name="AutoShape 1025" descr="Mostrando IMG_8691.JPG">
          <a:extLst>
            <a:ext uri="{FF2B5EF4-FFF2-40B4-BE49-F238E27FC236}">
              <a16:creationId xmlns:a16="http://schemas.microsoft.com/office/drawing/2014/main" id="{77567FC1-E1E3-4637-9E5C-E22CC712BF5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4" name="AutoShape 1024" descr="Mostrando IMG_8691.JPG">
          <a:extLst>
            <a:ext uri="{FF2B5EF4-FFF2-40B4-BE49-F238E27FC236}">
              <a16:creationId xmlns:a16="http://schemas.microsoft.com/office/drawing/2014/main" id="{477A091A-D725-4FA3-90E9-21BBCE4C7C4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5" name="AutoShape 1025" descr="Mostrando IMG_8691.JPG">
          <a:extLst>
            <a:ext uri="{FF2B5EF4-FFF2-40B4-BE49-F238E27FC236}">
              <a16:creationId xmlns:a16="http://schemas.microsoft.com/office/drawing/2014/main" id="{113DA263-527A-4909-9DF5-D36F221A6C3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6" name="AutoShape 1024" descr="Mostrando IMG_8691.JPG">
          <a:extLst>
            <a:ext uri="{FF2B5EF4-FFF2-40B4-BE49-F238E27FC236}">
              <a16:creationId xmlns:a16="http://schemas.microsoft.com/office/drawing/2014/main" id="{FFED2C67-8CC2-4ACD-A13A-C110E0A877C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7" name="AutoShape 1024" descr="Mostrando IMG_8691.JPG">
          <a:extLst>
            <a:ext uri="{FF2B5EF4-FFF2-40B4-BE49-F238E27FC236}">
              <a16:creationId xmlns:a16="http://schemas.microsoft.com/office/drawing/2014/main" id="{D538F9C6-0C92-4E3B-A6DE-4BDF3A49FEC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8" name="AutoShape 1025" descr="Mostrando IMG_8691.JPG">
          <a:extLst>
            <a:ext uri="{FF2B5EF4-FFF2-40B4-BE49-F238E27FC236}">
              <a16:creationId xmlns:a16="http://schemas.microsoft.com/office/drawing/2014/main" id="{176C1D8A-6868-4F5D-ABB4-CEB6747A363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79" name="AutoShape 1024" descr="Mostrando IMG_8691.JPG">
          <a:extLst>
            <a:ext uri="{FF2B5EF4-FFF2-40B4-BE49-F238E27FC236}">
              <a16:creationId xmlns:a16="http://schemas.microsoft.com/office/drawing/2014/main" id="{54691C06-6FD2-4EE3-90D1-24F64A278FF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0" name="AutoShape 1025" descr="Mostrando IMG_8691.JPG">
          <a:extLst>
            <a:ext uri="{FF2B5EF4-FFF2-40B4-BE49-F238E27FC236}">
              <a16:creationId xmlns:a16="http://schemas.microsoft.com/office/drawing/2014/main" id="{371C1DE9-EBD0-4EC7-BE37-B05536C16D7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1" name="AutoShape 1024" descr="Mostrando IMG_8691.JPG">
          <a:extLst>
            <a:ext uri="{FF2B5EF4-FFF2-40B4-BE49-F238E27FC236}">
              <a16:creationId xmlns:a16="http://schemas.microsoft.com/office/drawing/2014/main" id="{6D4A7DBB-48E6-43AA-8E97-AAAEE7B0C29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2" name="AutoShape 1025" descr="Mostrando IMG_8691.JPG">
          <a:extLst>
            <a:ext uri="{FF2B5EF4-FFF2-40B4-BE49-F238E27FC236}">
              <a16:creationId xmlns:a16="http://schemas.microsoft.com/office/drawing/2014/main" id="{5E887FE1-98C5-414C-92C8-22B4FE548E9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3" name="AutoShape 1024" descr="Mostrando IMG_8691.JPG">
          <a:extLst>
            <a:ext uri="{FF2B5EF4-FFF2-40B4-BE49-F238E27FC236}">
              <a16:creationId xmlns:a16="http://schemas.microsoft.com/office/drawing/2014/main" id="{16183BE8-478D-421B-8581-B649A2A74E2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4" name="AutoShape 1025" descr="Mostrando IMG_8691.JPG">
          <a:extLst>
            <a:ext uri="{FF2B5EF4-FFF2-40B4-BE49-F238E27FC236}">
              <a16:creationId xmlns:a16="http://schemas.microsoft.com/office/drawing/2014/main" id="{FC2A9113-3837-4741-A3FC-99D82AAA811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5" name="AutoShape 1024" descr="Mostrando IMG_8691.JPG">
          <a:extLst>
            <a:ext uri="{FF2B5EF4-FFF2-40B4-BE49-F238E27FC236}">
              <a16:creationId xmlns:a16="http://schemas.microsoft.com/office/drawing/2014/main" id="{955F79CE-F114-4216-ACDC-30B421E3D8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6" name="AutoShape 1025" descr="Mostrando IMG_8691.JPG">
          <a:extLst>
            <a:ext uri="{FF2B5EF4-FFF2-40B4-BE49-F238E27FC236}">
              <a16:creationId xmlns:a16="http://schemas.microsoft.com/office/drawing/2014/main" id="{E845AF54-E75A-42E2-BE9F-69BDC7B39F1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7" name="AutoShape 1024" descr="Mostrando IMG_8691.JPG">
          <a:extLst>
            <a:ext uri="{FF2B5EF4-FFF2-40B4-BE49-F238E27FC236}">
              <a16:creationId xmlns:a16="http://schemas.microsoft.com/office/drawing/2014/main" id="{72DB06D8-DAA4-4412-99A8-9BC2A518EF6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8" name="AutoShape 1025" descr="Mostrando IMG_8691.JPG">
          <a:extLst>
            <a:ext uri="{FF2B5EF4-FFF2-40B4-BE49-F238E27FC236}">
              <a16:creationId xmlns:a16="http://schemas.microsoft.com/office/drawing/2014/main" id="{138D45FD-539F-4B6C-B2C4-BD6DF418F0A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89" name="AutoShape 1024" descr="Mostrando IMG_8691.JPG">
          <a:extLst>
            <a:ext uri="{FF2B5EF4-FFF2-40B4-BE49-F238E27FC236}">
              <a16:creationId xmlns:a16="http://schemas.microsoft.com/office/drawing/2014/main" id="{581EA6B9-D3B7-4858-B6AA-48241555FBD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0" name="AutoShape 1025" descr="Mostrando IMG_8691.JPG">
          <a:extLst>
            <a:ext uri="{FF2B5EF4-FFF2-40B4-BE49-F238E27FC236}">
              <a16:creationId xmlns:a16="http://schemas.microsoft.com/office/drawing/2014/main" id="{0EC4E91F-1C9A-4609-B7A8-6F078302ACD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1" name="AutoShape 1024" descr="Mostrando IMG_8691.JPG">
          <a:extLst>
            <a:ext uri="{FF2B5EF4-FFF2-40B4-BE49-F238E27FC236}">
              <a16:creationId xmlns:a16="http://schemas.microsoft.com/office/drawing/2014/main" id="{85E6C84E-C678-4529-9BB7-F9306F9830B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2" name="AutoShape 1025" descr="Mostrando IMG_8691.JPG">
          <a:extLst>
            <a:ext uri="{FF2B5EF4-FFF2-40B4-BE49-F238E27FC236}">
              <a16:creationId xmlns:a16="http://schemas.microsoft.com/office/drawing/2014/main" id="{68236CFA-99E8-4818-BC7D-4B76C7CC5F7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3" name="AutoShape 1024" descr="Mostrando IMG_8691.JPG">
          <a:extLst>
            <a:ext uri="{FF2B5EF4-FFF2-40B4-BE49-F238E27FC236}">
              <a16:creationId xmlns:a16="http://schemas.microsoft.com/office/drawing/2014/main" id="{E1349EE1-E785-4E79-8941-BC562763EA9F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4" name="AutoShape 1025" descr="Mostrando IMG_8691.JPG">
          <a:extLst>
            <a:ext uri="{FF2B5EF4-FFF2-40B4-BE49-F238E27FC236}">
              <a16:creationId xmlns:a16="http://schemas.microsoft.com/office/drawing/2014/main" id="{B076F92C-95BE-407E-9ECE-40E00430C8F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5" name="AutoShape 1024" descr="Mostrando IMG_8691.JPG">
          <a:extLst>
            <a:ext uri="{FF2B5EF4-FFF2-40B4-BE49-F238E27FC236}">
              <a16:creationId xmlns:a16="http://schemas.microsoft.com/office/drawing/2014/main" id="{47725160-8E8E-4490-BF5F-A37AB6627102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6" name="AutoShape 1024" descr="Mostrando IMG_8691.JPG">
          <a:extLst>
            <a:ext uri="{FF2B5EF4-FFF2-40B4-BE49-F238E27FC236}">
              <a16:creationId xmlns:a16="http://schemas.microsoft.com/office/drawing/2014/main" id="{8072175A-7955-465D-B58A-BEF83615E3E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7" name="AutoShape 1025" descr="Mostrando IMG_8691.JPG">
          <a:extLst>
            <a:ext uri="{FF2B5EF4-FFF2-40B4-BE49-F238E27FC236}">
              <a16:creationId xmlns:a16="http://schemas.microsoft.com/office/drawing/2014/main" id="{41D7BD50-FCDF-4458-977D-639263C9891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8" name="AutoShape 1024" descr="Mostrando IMG_8691.JPG">
          <a:extLst>
            <a:ext uri="{FF2B5EF4-FFF2-40B4-BE49-F238E27FC236}">
              <a16:creationId xmlns:a16="http://schemas.microsoft.com/office/drawing/2014/main" id="{0A26F97A-4B00-4482-A3A4-DFABF66A0500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599" name="AutoShape 1025" descr="Mostrando IMG_8691.JPG">
          <a:extLst>
            <a:ext uri="{FF2B5EF4-FFF2-40B4-BE49-F238E27FC236}">
              <a16:creationId xmlns:a16="http://schemas.microsoft.com/office/drawing/2014/main" id="{18925CDA-41BF-40BE-BE87-8E3966B2BE4B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0" name="AutoShape 1024" descr="Mostrando IMG_8691.JPG">
          <a:extLst>
            <a:ext uri="{FF2B5EF4-FFF2-40B4-BE49-F238E27FC236}">
              <a16:creationId xmlns:a16="http://schemas.microsoft.com/office/drawing/2014/main" id="{3F2BAE9A-A97D-46DD-B686-51405B11A2F7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1" name="AutoShape 1025" descr="Mostrando IMG_8691.JPG">
          <a:extLst>
            <a:ext uri="{FF2B5EF4-FFF2-40B4-BE49-F238E27FC236}">
              <a16:creationId xmlns:a16="http://schemas.microsoft.com/office/drawing/2014/main" id="{D06C4354-C653-4634-94B3-7FF4916B03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2" name="AutoShape 1024" descr="Mostrando IMG_8691.JPG">
          <a:extLst>
            <a:ext uri="{FF2B5EF4-FFF2-40B4-BE49-F238E27FC236}">
              <a16:creationId xmlns:a16="http://schemas.microsoft.com/office/drawing/2014/main" id="{106EE6D7-EA26-44B1-B457-E88C336F832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3" name="AutoShape 1025" descr="Mostrando IMG_8691.JPG">
          <a:extLst>
            <a:ext uri="{FF2B5EF4-FFF2-40B4-BE49-F238E27FC236}">
              <a16:creationId xmlns:a16="http://schemas.microsoft.com/office/drawing/2014/main" id="{A602B5F6-6611-45F7-B645-8FB66669F7B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4" name="AutoShape 1024" descr="Mostrando IMG_8691.JPG">
          <a:extLst>
            <a:ext uri="{FF2B5EF4-FFF2-40B4-BE49-F238E27FC236}">
              <a16:creationId xmlns:a16="http://schemas.microsoft.com/office/drawing/2014/main" id="{B7BD1F06-A413-4C85-A3D9-A5D7906C714E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5" name="AutoShape 1025" descr="Mostrando IMG_8691.JPG">
          <a:extLst>
            <a:ext uri="{FF2B5EF4-FFF2-40B4-BE49-F238E27FC236}">
              <a16:creationId xmlns:a16="http://schemas.microsoft.com/office/drawing/2014/main" id="{E65508EC-E609-42CB-9DE8-195115902DA1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6" name="AutoShape 1024" descr="Mostrando IMG_8691.JPG">
          <a:extLst>
            <a:ext uri="{FF2B5EF4-FFF2-40B4-BE49-F238E27FC236}">
              <a16:creationId xmlns:a16="http://schemas.microsoft.com/office/drawing/2014/main" id="{9F9FED58-77D7-4FFD-BE65-72FD12A5B4D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7" name="AutoShape 1025" descr="Mostrando IMG_8691.JPG">
          <a:extLst>
            <a:ext uri="{FF2B5EF4-FFF2-40B4-BE49-F238E27FC236}">
              <a16:creationId xmlns:a16="http://schemas.microsoft.com/office/drawing/2014/main" id="{A4C1A77F-2FB3-40E8-AB3E-C534995F7E25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8" name="AutoShape 1024" descr="Mostrando IMG_8691.JPG">
          <a:extLst>
            <a:ext uri="{FF2B5EF4-FFF2-40B4-BE49-F238E27FC236}">
              <a16:creationId xmlns:a16="http://schemas.microsoft.com/office/drawing/2014/main" id="{6784C76C-1031-421F-BC69-C7D3904CF75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09" name="AutoShape 1025" descr="Mostrando IMG_8691.JPG">
          <a:extLst>
            <a:ext uri="{FF2B5EF4-FFF2-40B4-BE49-F238E27FC236}">
              <a16:creationId xmlns:a16="http://schemas.microsoft.com/office/drawing/2014/main" id="{28044C7B-1FF4-43FF-ACB6-F07A49E8D704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10" name="AutoShape 1024" descr="Mostrando IMG_8691.JPG">
          <a:extLst>
            <a:ext uri="{FF2B5EF4-FFF2-40B4-BE49-F238E27FC236}">
              <a16:creationId xmlns:a16="http://schemas.microsoft.com/office/drawing/2014/main" id="{C6C3801F-11B7-4256-9ABF-1E292513F5D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11" name="AutoShape 1025" descr="Mostrando IMG_8691.JPG">
          <a:extLst>
            <a:ext uri="{FF2B5EF4-FFF2-40B4-BE49-F238E27FC236}">
              <a16:creationId xmlns:a16="http://schemas.microsoft.com/office/drawing/2014/main" id="{E9C0D5CF-7D99-4803-A64B-970D179D5819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12" name="AutoShape 1024" descr="Mostrando IMG_8691.JPG">
          <a:extLst>
            <a:ext uri="{FF2B5EF4-FFF2-40B4-BE49-F238E27FC236}">
              <a16:creationId xmlns:a16="http://schemas.microsoft.com/office/drawing/2014/main" id="{51F9D202-A767-4DAE-83D2-5E3DA744E128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13" name="AutoShape 1025" descr="Mostrando IMG_8691.JPG">
          <a:extLst>
            <a:ext uri="{FF2B5EF4-FFF2-40B4-BE49-F238E27FC236}">
              <a16:creationId xmlns:a16="http://schemas.microsoft.com/office/drawing/2014/main" id="{AD24807C-FEFA-4348-82CD-B0E513AC292A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32</xdr:row>
      <xdr:rowOff>0</xdr:rowOff>
    </xdr:from>
    <xdr:ext cx="304800" cy="186250"/>
    <xdr:sp macro="" textlink="">
      <xdr:nvSpPr>
        <xdr:cNvPr id="614" name="AutoShape 1024" descr="Mostrando IMG_8691.JPG">
          <a:extLst>
            <a:ext uri="{FF2B5EF4-FFF2-40B4-BE49-F238E27FC236}">
              <a16:creationId xmlns:a16="http://schemas.microsoft.com/office/drawing/2014/main" id="{BA6BF25D-DC0E-497B-97C0-A892D70F4D3C}"/>
            </a:ext>
          </a:extLst>
        </xdr:cNvPr>
        <xdr:cNvSpPr>
          <a:spLocks noChangeAspect="1" noChangeArrowheads="1"/>
        </xdr:cNvSpPr>
      </xdr:nvSpPr>
      <xdr:spPr bwMode="auto">
        <a:xfrm>
          <a:off x="8014607" y="231321"/>
          <a:ext cx="304800" cy="18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171452</xdr:colOff>
      <xdr:row>32</xdr:row>
      <xdr:rowOff>66679</xdr:rowOff>
    </xdr:from>
    <xdr:ext cx="1317169" cy="869494"/>
    <xdr:pic>
      <xdr:nvPicPr>
        <xdr:cNvPr id="615" name="Imagen 614">
          <a:extLst>
            <a:ext uri="{FF2B5EF4-FFF2-40B4-BE49-F238E27FC236}">
              <a16:creationId xmlns:a16="http://schemas.microsoft.com/office/drawing/2014/main" id="{03CBBCE9-ED63-4194-9132-5465F99A47C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91" t="12221" r="62678" b="32778"/>
        <a:stretch/>
      </xdr:blipFill>
      <xdr:spPr>
        <a:xfrm>
          <a:off x="348345" y="298000"/>
          <a:ext cx="1317169" cy="869494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259774</xdr:colOff>
      <xdr:row>0</xdr:row>
      <xdr:rowOff>164523</xdr:rowOff>
    </xdr:from>
    <xdr:to>
      <xdr:col>1</xdr:col>
      <xdr:colOff>109683</xdr:colOff>
      <xdr:row>4</xdr:row>
      <xdr:rowOff>43295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74" y="164523"/>
          <a:ext cx="516659" cy="640772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259774</xdr:colOff>
      <xdr:row>0</xdr:row>
      <xdr:rowOff>164523</xdr:rowOff>
    </xdr:from>
    <xdr:to>
      <xdr:col>1</xdr:col>
      <xdr:colOff>109683</xdr:colOff>
      <xdr:row>4</xdr:row>
      <xdr:rowOff>43295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74" y="164523"/>
          <a:ext cx="516659" cy="6407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JANDRO%20SILVA\Desktop\PIZZAS\Presupuesto%20La%20Esperanza%20Actualizado%202022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ALECON%20ARAUCA%202021/PROYECTO%20CONSTRUCCION%20MALECOM%202020/PRESUPUESTO%202021/16.%20APUS%20INCLUYENDO%20AIU%20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ALECON%20ARAUCA%202021/PROYECTO%20CONSTRUCCION%20MALECOM%202020/PRESUPUESTO%202021/FORMATO%20DE%20MEMORIA%20DE%20CALCULO%20MALECON%20PARA%20LA%20PAZ%20tota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\Desktop\MALECON%20ARAUCA%202021\PROYECTO%20CONSTRUCCION%20MALECOM%202020\16.%20APUS%20INCLUYENDO%20AIU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\Desktop\MALECOM%20ARAUCA\PROYECTO%20DE%20ENTREGA\PROYECTO%20MALECOM\MALECOM%20ARAUCA\APUS%20NO%20PREVISTOS%20MALECOM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bajo\PRESUPUESTOS%20SIMARQ\ultimo%20correo\APUS%20NO%20PREVISTOS%20MALECOM%20V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uario\Desktop\MALECON%20ARAUCA%202022\malecon%20v6%20inverso\PROYECTO%20FONTUR%20V.6.%202022\presupuesto%202022\13.-14.%20PRESUPUESTO%20INTERVENTORIA%20%20Y%20FACTOR%20MULTIPLICADOR%20v.6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\Desktop\MALECOM%20ARAUCA\PROYECTO%20DE%20ENTREGA\presupuesto\APUS%20NO%20PREVISTOS%20MALECOM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DIRECTO"/>
      <sheetName val="PRESUPUESTO TOTAL (2)"/>
      <sheetName val="APUs"/>
      <sheetName val="PRESUPUESTO TOTAL"/>
      <sheetName val="TODO COSTO - CAP"/>
      <sheetName val="CRONOGRAMA"/>
      <sheetName val="INTEVENTORIA"/>
      <sheetName val="CUADRILLAS"/>
      <sheetName val="RELACION AIU"/>
      <sheetName val="FACTOR INTERV"/>
      <sheetName val="FACTOR OBRA"/>
    </sheetNames>
    <sheetDataSet>
      <sheetData sheetId="0">
        <row r="219">
          <cell r="E219">
            <v>0.05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."/>
      <sheetName val="1,11"/>
      <sheetName val="1,12"/>
      <sheetName val="1,13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9"/>
      <sheetName val="4,19 (2)"/>
      <sheetName val="4,16"/>
      <sheetName val="4,17"/>
      <sheetName val="4,18"/>
      <sheetName val="4,19 (3)"/>
      <sheetName val="4,20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2"/>
      <sheetName val="5,13"/>
      <sheetName val="6,01"/>
      <sheetName val="6,02"/>
      <sheetName val="6,03"/>
      <sheetName val="6,04"/>
      <sheetName val="6,05"/>
      <sheetName val="6,06"/>
      <sheetName val="6,07"/>
      <sheetName val="6,08"/>
      <sheetName val="6,0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6,19"/>
      <sheetName val="6,20"/>
      <sheetName val="6,21"/>
      <sheetName val="7,2"/>
      <sheetName val="7,3"/>
      <sheetName val="7,4"/>
      <sheetName val="7,5"/>
      <sheetName val="7.01"/>
      <sheetName val="7,02"/>
      <sheetName val="A"/>
      <sheetName val="AA"/>
      <sheetName val="AAA"/>
      <sheetName val="AAAA"/>
      <sheetName val="7,03"/>
      <sheetName val="7,04"/>
      <sheetName val="7,05"/>
      <sheetName val="7,06"/>
      <sheetName val="7,07"/>
      <sheetName val="7,08"/>
      <sheetName val="7,0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7"/>
      <sheetName val="7,38"/>
      <sheetName val="8,1"/>
      <sheetName val="8,2"/>
      <sheetName val="8,6"/>
    </sheetNames>
    <sheetDataSet>
      <sheetData sheetId="0"/>
      <sheetData sheetId="1">
        <row r="16">
          <cell r="E16" t="str">
            <v xml:space="preserve">LOCALIZACION Y REPLANTEO TOPOGRAFICO </v>
          </cell>
        </row>
        <row r="60">
          <cell r="I60">
            <v>6635</v>
          </cell>
        </row>
      </sheetData>
      <sheetData sheetId="2">
        <row r="16">
          <cell r="E16" t="str">
            <v>DEMOLICION MANUAL  PLACA DE CCTO-ANDEN</v>
          </cell>
        </row>
        <row r="60">
          <cell r="I60">
            <v>18887</v>
          </cell>
        </row>
      </sheetData>
      <sheetData sheetId="3">
        <row r="16">
          <cell r="E16" t="str">
            <v>DEMOLICION DE SARDINEL 12X40</v>
          </cell>
        </row>
        <row r="60">
          <cell r="I60">
            <v>18887</v>
          </cell>
        </row>
      </sheetData>
      <sheetData sheetId="4">
        <row r="16">
          <cell r="E16" t="str">
            <v>DEMOLICION MANUAL DE MURO EN BLOQUE  DE ARCILLA N° 5 E=0.15 M.</v>
          </cell>
        </row>
        <row r="60">
          <cell r="I60">
            <v>11804</v>
          </cell>
        </row>
      </sheetData>
      <sheetData sheetId="5">
        <row r="16">
          <cell r="E16" t="str">
            <v>DEMOLICION MECANICA DE  ESTRUCTURAS EN CONCRETO INCLUYE RECOLECCION</v>
          </cell>
        </row>
      </sheetData>
      <sheetData sheetId="6">
        <row r="16">
          <cell r="E16" t="str">
            <v>DESMONTE DE CUBIERTA EXISTENTE EN ADBESTO CEMENTO-FIBROCEMENTO</v>
          </cell>
        </row>
        <row r="60">
          <cell r="I60">
            <v>11191</v>
          </cell>
        </row>
      </sheetData>
      <sheetData sheetId="7">
        <row r="16">
          <cell r="E16" t="str">
            <v xml:space="preserve">DEMOLICION PISO EN ADOQUIN </v>
          </cell>
        </row>
        <row r="60">
          <cell r="I60">
            <v>15788</v>
          </cell>
        </row>
      </sheetData>
      <sheetData sheetId="8">
        <row r="16">
          <cell r="E16" t="str">
            <v>DESMONTE DE SARDINEL EN LADRILLO PRENSADO</v>
          </cell>
        </row>
        <row r="60">
          <cell r="I60">
            <v>4663</v>
          </cell>
        </row>
      </sheetData>
      <sheetData sheetId="9">
        <row r="16">
          <cell r="E16" t="str">
            <v>DEMOLICION PAVIMENTO RIGIDO REFORZADO E=015 M.</v>
          </cell>
        </row>
      </sheetData>
      <sheetData sheetId="10">
        <row r="16">
          <cell r="E16" t="str">
            <v>DESMONTAJE RED ABIERTA B.T. MONOF. ACSR</v>
          </cell>
        </row>
      </sheetData>
      <sheetData sheetId="11">
        <row r="16">
          <cell r="E16" t="str">
            <v>DESMONTE SEÑAL VIAL Y VALLAS INFORMATIVA</v>
          </cell>
        </row>
      </sheetData>
      <sheetData sheetId="12">
        <row r="16">
          <cell r="E16" t="str">
            <v xml:space="preserve">DESMONTE POSTES METALICOS Y LAMPARAS </v>
          </cell>
        </row>
      </sheetData>
      <sheetData sheetId="13">
        <row r="16">
          <cell r="E16" t="str">
            <v>CARGUE MANUAL TRANSPORTE Y DISPOSICION FINAL DE ESCOMBROS</v>
          </cell>
        </row>
      </sheetData>
      <sheetData sheetId="14">
        <row r="16">
          <cell r="E16" t="str">
            <v>EXCAVACION MANUAL EN MATERIAL COMUN ENTRE 0-2 M. DE PROFUNDIDAD</v>
          </cell>
        </row>
        <row r="60">
          <cell r="I60">
            <v>34976</v>
          </cell>
        </row>
      </sheetData>
      <sheetData sheetId="15">
        <row r="16">
          <cell r="E16" t="str">
            <v>NIVELADO DE PISO Y COMPATACION CON RANA</v>
          </cell>
        </row>
        <row r="60">
          <cell r="I60">
            <v>5504</v>
          </cell>
        </row>
      </sheetData>
      <sheetData sheetId="16">
        <row r="16">
          <cell r="E16" t="str">
            <v>RELLENO Y COMPACTACION  CON RANA</v>
          </cell>
        </row>
        <row r="60">
          <cell r="I60">
            <v>63559</v>
          </cell>
        </row>
      </sheetData>
      <sheetData sheetId="17">
        <row r="16">
          <cell r="E16" t="str">
            <v>SUB BASE GRANULAR  EXTENDIDA Y COMPACTADA CON RANA-CON TOPOGRAFIA</v>
          </cell>
        </row>
        <row r="60">
          <cell r="I60">
            <v>409005</v>
          </cell>
        </row>
      </sheetData>
      <sheetData sheetId="18">
        <row r="16">
          <cell r="E16" t="str">
            <v>CARGUE MANUAL TRANSPORTE Y DISPOSICION FINAL DE ESCOMBROS</v>
          </cell>
        </row>
        <row r="60">
          <cell r="I60">
            <v>30503</v>
          </cell>
        </row>
      </sheetData>
      <sheetData sheetId="19">
        <row r="16">
          <cell r="E16" t="str">
            <v>GEOTEXTIL TR 4000 O SIMILAR</v>
          </cell>
        </row>
      </sheetData>
      <sheetData sheetId="20">
        <row r="16">
          <cell r="E16" t="str">
            <v>DESMONTE DE MEDIDOR DE AGUA</v>
          </cell>
        </row>
        <row r="60">
          <cell r="I60">
            <v>41683</v>
          </cell>
        </row>
      </sheetData>
      <sheetData sheetId="21">
        <row r="16">
          <cell r="E16" t="str">
            <v>MEDIDOR VOLUMETRICO 1/2 pulg. INSTALADO CON CAJA Y VALVULA ANTIFRAUDE</v>
          </cell>
        </row>
        <row r="60">
          <cell r="I60">
            <v>305772</v>
          </cell>
        </row>
      </sheetData>
      <sheetData sheetId="22">
        <row r="16">
          <cell r="E16" t="str">
            <v>CAJA DE INSPECCION 1.00x1.00x1.00 EN LADRILLO TOLETE</v>
          </cell>
        </row>
        <row r="60">
          <cell r="I60">
            <v>1188656</v>
          </cell>
        </row>
      </sheetData>
      <sheetData sheetId="23">
        <row r="16">
          <cell r="E16" t="str">
            <v>PUNTO HIDRAULICO PVC-P 1/2pulg.</v>
          </cell>
        </row>
        <row r="60">
          <cell r="I60">
            <v>41849</v>
          </cell>
        </row>
      </sheetData>
      <sheetData sheetId="24">
        <row r="16">
          <cell r="E16" t="str">
            <v>PUNTO SANITARIO TUBERIA PVC  2 PULG.</v>
          </cell>
        </row>
        <row r="60">
          <cell r="I60">
            <v>59469</v>
          </cell>
        </row>
      </sheetData>
      <sheetData sheetId="25">
        <row r="16">
          <cell r="E16" t="str">
            <v>PUNTO SANITARIO TUBERIA PVC 4 PULG.</v>
          </cell>
        </row>
      </sheetData>
      <sheetData sheetId="26">
        <row r="16">
          <cell r="E16" t="str">
            <v>SIFON DE 3 pulg.</v>
          </cell>
        </row>
      </sheetData>
      <sheetData sheetId="27">
        <row r="16">
          <cell r="E16" t="str">
            <v>PUNTO SANITARIO TUBERIA PVC 3 PULG.</v>
          </cell>
        </row>
      </sheetData>
      <sheetData sheetId="28">
        <row r="16">
          <cell r="E16" t="str">
            <v>ACOMETIDA HIDRAULICA EN PVCP 1/2pulg.</v>
          </cell>
        </row>
      </sheetData>
      <sheetData sheetId="29">
        <row r="16">
          <cell r="E16" t="str">
            <v>TUBERIA PVC-SANITARIA 2pulg.</v>
          </cell>
        </row>
      </sheetData>
      <sheetData sheetId="30">
        <row r="16">
          <cell r="E16" t="str">
            <v>TUBERIA  PVC-SANITARIA 3pulg.</v>
          </cell>
        </row>
      </sheetData>
      <sheetData sheetId="31">
        <row r="16">
          <cell r="E16" t="str">
            <v>TUBERIA PVC-SANITARIA  4pulg.</v>
          </cell>
        </row>
      </sheetData>
      <sheetData sheetId="32">
        <row r="16">
          <cell r="E16" t="str">
            <v>RED DE DISTRIBUCION PVC-P  1/2pulg.</v>
          </cell>
        </row>
      </sheetData>
      <sheetData sheetId="33">
        <row r="16">
          <cell r="E16" t="str">
            <v>MORTERO DE NIVELACION E=0.04 M</v>
          </cell>
        </row>
      </sheetData>
      <sheetData sheetId="34">
        <row r="16">
          <cell r="E16" t="str">
            <v>SARDINEL PREF.CCTO 3500 PSI-20*50*80 CMS (A-10) INCLUYE TOPOGRAFIA</v>
          </cell>
        </row>
      </sheetData>
      <sheetData sheetId="35">
        <row r="16">
          <cell r="E16" t="str">
            <v>SARDINEL PREF.CCTO 3500PSI-.35*.20*.80 M (A-70)-CON TOPOGRAFIA</v>
          </cell>
        </row>
      </sheetData>
      <sheetData sheetId="36">
        <row r="16">
          <cell r="E16" t="str">
            <v>ESCALON EN C/CTO REF. (2 NIV.) H=0.30 M.</v>
          </cell>
        </row>
      </sheetData>
      <sheetData sheetId="37">
        <row r="16">
          <cell r="E16" t="str">
            <v>RAMPA C/CTO 3000 PSI E=0.10 M REFORZADA</v>
          </cell>
        </row>
      </sheetData>
      <sheetData sheetId="38">
        <row r="16">
          <cell r="E16" t="str">
            <v>CONTENEDOR DE RAIZ CIRCULAR EN CONCRETO REFORZADO D=2.70 M.</v>
          </cell>
        </row>
      </sheetData>
      <sheetData sheetId="39">
        <row r="16">
          <cell r="E16" t="str">
            <v>CONCRETO DE LIMPIEZA E=0.05 M (SOLADO)</v>
          </cell>
        </row>
      </sheetData>
      <sheetData sheetId="40">
        <row r="16">
          <cell r="E16" t="str">
            <v>PLACA  CONCRETO 3000 PSI E=0.10 M. INCL. CORTES</v>
          </cell>
        </row>
      </sheetData>
      <sheetData sheetId="41">
        <row r="16">
          <cell r="E16" t="str">
            <v>PINTURA  DEMARCACION LINEAS DE CAMPO DEPORTIVO A=0.12 M.</v>
          </cell>
        </row>
      </sheetData>
      <sheetData sheetId="42">
        <row r="16">
          <cell r="E16" t="str">
            <v>CANCHA MULTIPLE METALICA</v>
          </cell>
        </row>
      </sheetData>
      <sheetData sheetId="43">
        <row r="16">
          <cell r="E16" t="str">
            <v>CERRAMIENTO CANCHA EN MALLA DE NYLON</v>
          </cell>
        </row>
      </sheetData>
      <sheetData sheetId="44">
        <row r="16">
          <cell r="E16" t="str">
            <v>CONCRETO 3000 PSI   CON FORMALETA PARA GRADERIAS</v>
          </cell>
        </row>
      </sheetData>
      <sheetData sheetId="45">
        <row r="16">
          <cell r="E16" t="str">
            <v>BRAZO TENSOR EN TUBERIA METALICA REDONDA ESTRUCTURAL PARA MALLA DE NYLON</v>
          </cell>
        </row>
      </sheetData>
      <sheetData sheetId="46">
        <row r="16">
          <cell r="E16" t="str">
            <v>CONCRETO DE LIMPIEZA E=0.05 M (SOLADO)</v>
          </cell>
        </row>
      </sheetData>
      <sheetData sheetId="47">
        <row r="16">
          <cell r="E16" t="str">
            <v>PLACA  CONCRETO 3000 PSI E=0.10 M. INCL. CORTES</v>
          </cell>
        </row>
      </sheetData>
      <sheetData sheetId="48"/>
      <sheetData sheetId="49"/>
      <sheetData sheetId="50">
        <row r="16">
          <cell r="E16" t="str">
            <v>PILOTE PREEXCAVADO EN CONCRETO 4000 PSI 28 MPA D=0.30 M.</v>
          </cell>
        </row>
      </sheetData>
      <sheetData sheetId="51">
        <row r="16">
          <cell r="E16" t="str">
            <v>CONCRETO PARA MURO DE CONTENCION DOS CARAS -VERTICAL-INCLINADA 4000 PSI 28 MPA.H=4.00 M.CON FORMALETA METALICA E IMPERMEABILIZADO</v>
          </cell>
        </row>
      </sheetData>
      <sheetData sheetId="52">
        <row r="16">
          <cell r="E16" t="str">
            <v>ACERO Fy : 60000 PSI. PARA MURO DE CONTENCION H=6 M</v>
          </cell>
        </row>
      </sheetData>
      <sheetData sheetId="53">
        <row r="16">
          <cell r="E16" t="str">
            <v>DESCABECE DE PILOTE D= 0,30 M EN CONCRETO</v>
          </cell>
        </row>
      </sheetData>
      <sheetData sheetId="54">
        <row r="16">
          <cell r="E16" t="str">
            <v>CINTA P'VC 0-22 O SIMILAR (INSTALADA)</v>
          </cell>
        </row>
      </sheetData>
      <sheetData sheetId="55">
        <row r="16">
          <cell r="E16" t="str">
            <v>LOSETA DE CONCRETO 6 RALLAS 0.40*0.40*0.06 M.-INCLUYE INSTALACION</v>
          </cell>
        </row>
      </sheetData>
      <sheetData sheetId="56">
        <row r="16">
          <cell r="E16" t="str">
            <v>LOSETA PREFABRICADA DE CONCRETO TIPO A50 DE 40*40*6 CMS.</v>
          </cell>
        </row>
      </sheetData>
      <sheetData sheetId="57">
        <row r="16">
          <cell r="E16" t="str">
            <v>LOSETA DE CONCRETO TOPEROLES 0.40*0.40*0.06 M. INCLUYE INSTALACION</v>
          </cell>
        </row>
      </sheetData>
      <sheetData sheetId="58">
        <row r="16">
          <cell r="E16" t="str">
            <v>IMPRIMACION MANUAL CON EMULSIÓN ASFALTICA CRN-0OCRL-1</v>
          </cell>
        </row>
      </sheetData>
      <sheetData sheetId="59">
        <row r="16">
          <cell r="E16" t="str">
            <v>MEZCLA ASFALTICA MDC-19 EN CALIENTE SUMINISTRO TRANSPORTE Y COLOCACION</v>
          </cell>
        </row>
      </sheetData>
      <sheetData sheetId="60">
        <row r="16">
          <cell r="E16" t="str">
            <v xml:space="preserve">ANDEN EN CONCRETO 3000 PSI CON MALLA ELECTROSOLDADA ESTAMPADO EN COLORES E=0.12 M. </v>
          </cell>
        </row>
      </sheetData>
      <sheetData sheetId="61">
        <row r="16">
          <cell r="E16" t="str">
            <v>SELLADO DE JUNTA DE CONSTRUCCIÓN CON SIKAFLEX-401 PAVEMENT SL.</v>
          </cell>
        </row>
      </sheetData>
      <sheetData sheetId="62">
        <row r="16">
          <cell r="E16" t="str">
            <v>PISO EN BLOQUE C/CTO T-ADOQUIN GRIS 0.06*0.10*0.20 M.</v>
          </cell>
        </row>
      </sheetData>
      <sheetData sheetId="63">
        <row r="16">
          <cell r="E16" t="str">
            <v>KIOSCO TIPO 1 - 5 MESAS SILLAS EN CONCRETO CUBIERTA EN POLICARBONATO CON ESTRUCTURA METALICA</v>
          </cell>
        </row>
      </sheetData>
      <sheetData sheetId="64">
        <row r="16">
          <cell r="E16" t="str">
            <v>MESON ACERO INOX 3*1 M. CON 2 POCETAS</v>
          </cell>
        </row>
      </sheetData>
      <sheetData sheetId="65"/>
      <sheetData sheetId="66"/>
      <sheetData sheetId="67">
        <row r="16">
          <cell r="E16" t="str">
            <v>LINEAS DE DEMARCACION CON PINTURA EN FRIO</v>
          </cell>
        </row>
      </sheetData>
      <sheetData sheetId="68">
        <row r="16">
          <cell r="E16" t="str">
            <v>SEÑAL DE TRANSITO PREVENTIVA</v>
          </cell>
        </row>
      </sheetData>
      <sheetData sheetId="69">
        <row r="16">
          <cell r="E16" t="str">
            <v>BANCA EN CONCRETO PREFABRICADA TIPO MC KONKRETUS</v>
          </cell>
        </row>
      </sheetData>
      <sheetData sheetId="70">
        <row r="16">
          <cell r="E16" t="str">
            <v>BANCA EN CONCRETO PREFABRICADA TIPO MALMO SIN ESPALDAR KONKRETUS - INCLUYE INSTALACION</v>
          </cell>
        </row>
      </sheetData>
      <sheetData sheetId="71">
        <row r="16">
          <cell r="E16" t="str">
            <v>BARANDA TUBO SCH-40 3p-PERF.IPE 220 PARA</v>
          </cell>
        </row>
      </sheetData>
      <sheetData sheetId="72">
        <row r="16">
          <cell r="E16" t="str">
            <v>PASAMANOS EN TUBERIA DE ACERO INOXIDABLE 2 PULG.-PARALES 1+1/2 PULG. DISTANCIADORES DE 3/4 PULG. Y ESTERILLA 1/2 PULG.</v>
          </cell>
        </row>
      </sheetData>
      <sheetData sheetId="73">
        <row r="16">
          <cell r="E16" t="str">
            <v>CANECA TIPO BARCELONA GRANDE INSTALADA</v>
          </cell>
        </row>
      </sheetData>
      <sheetData sheetId="74">
        <row r="16">
          <cell r="E16" t="str">
            <v>MODULO DE JUEGOS INFANTILES METALICOS CON ACCESORIOS EN FIBRA DE VIDRIO O SIMILAR,AREA APROX.8*9 M. TRES RESBALADEROS-DOS COLUMPIOS-DOS TORRES-UN TRICKIE-UN TUNEL Y PASAMANOS.</v>
          </cell>
        </row>
      </sheetData>
      <sheetData sheetId="75">
        <row r="16">
          <cell r="E16" t="str">
            <v>BALANCIN RESORTADO DE 1 PUESTO INCLUYE PEDESTAL EN CONCRETO DE 3000 PSI DE (0.80*0.80*0.15 M.)</v>
          </cell>
        </row>
      </sheetData>
      <sheetData sheetId="76">
        <row r="16">
          <cell r="E16" t="str">
            <v>CICLOPARQUEADERO TIPO IDU M-101</v>
          </cell>
        </row>
      </sheetData>
      <sheetData sheetId="77">
        <row r="16">
          <cell r="E16" t="str">
            <v>MODULO BIOSALUDABLE DISCAPACITADOS PECTO</v>
          </cell>
        </row>
      </sheetData>
      <sheetData sheetId="78">
        <row r="16">
          <cell r="E16" t="str">
            <v>MODULO BIOSALUDABLE DISCAPACITADOS BICIC</v>
          </cell>
        </row>
      </sheetData>
      <sheetData sheetId="79">
        <row r="16">
          <cell r="E16" t="str">
            <v>MODULO BIOSALUDABLE DISCAPACITADOS AUTOB</v>
          </cell>
        </row>
      </sheetData>
      <sheetData sheetId="80">
        <row r="16">
          <cell r="E16" t="str">
            <v>MODULO BIOSALUDABLE  DORSAL ANCHO</v>
          </cell>
        </row>
      </sheetData>
      <sheetData sheetId="81">
        <row r="16">
          <cell r="E16" t="str">
            <v>MODULO BIOSALUDABLE  DOBLE SWING REF.</v>
          </cell>
        </row>
      </sheetData>
      <sheetData sheetId="82">
        <row r="16">
          <cell r="E16" t="str">
            <v>MODULO BIOSALUDABLE  CAMINADOR AEREO DOB</v>
          </cell>
        </row>
      </sheetData>
      <sheetData sheetId="83">
        <row r="16">
          <cell r="E16" t="str">
            <v>MODULO BIOSALUDABLE  PRENSA HORIZONTAL</v>
          </cell>
        </row>
      </sheetData>
      <sheetData sheetId="84">
        <row r="16">
          <cell r="E16" t="str">
            <v>MODULO BIOSALUDABLE  RUEDA DE BRAZO</v>
          </cell>
        </row>
      </sheetData>
      <sheetData sheetId="85">
        <row r="16">
          <cell r="E16" t="str">
            <v>MODULO BIOSALUDABLE  ELIPTICA DOBLE</v>
          </cell>
        </row>
      </sheetData>
      <sheetData sheetId="86">
        <row r="16">
          <cell r="E16" t="str">
            <v>MODULO BIOSALUDABLE REMO SENTADO DOBLE</v>
          </cell>
        </row>
      </sheetData>
      <sheetData sheetId="87">
        <row r="16">
          <cell r="E16" t="str">
            <v>MODULO BIOSALUDABLE BICICLETA ESTATICA</v>
          </cell>
        </row>
      </sheetData>
      <sheetData sheetId="88"/>
      <sheetData sheetId="89"/>
      <sheetData sheetId="90"/>
      <sheetData sheetId="91"/>
      <sheetData sheetId="92">
        <row r="16">
          <cell r="E16" t="str">
            <v>PANEL SOLAR 250 WP INCLUYE ELEMENTOS ADICIONALES A SU FUNCIONALIDAD TODO INSTALADO H=6-8M.</v>
          </cell>
        </row>
      </sheetData>
      <sheetData sheetId="93">
        <row r="16">
          <cell r="E16" t="str">
            <v>ACOMETIDA SUBTERRANEA PARA CABLEADO SOLAR 10MM TUBERIA PVC CONDUIT 1 " Y CABLE DE COBRE DESNUDO # 8 INCLUYE EXCAVACION</v>
          </cell>
        </row>
      </sheetData>
      <sheetData sheetId="94"/>
      <sheetData sheetId="95"/>
      <sheetData sheetId="96"/>
      <sheetData sheetId="97"/>
      <sheetData sheetId="98">
        <row r="16">
          <cell r="E16" t="str">
            <v>TABLERO DE PROTECCIONES DC.INCLUYE BREAKER DC PANELES-BREAKER DC BATERIA-HERRAJES -BARRAJE- AISLADORES-GABINETE ACCESORIOS INCLUYE INSTALACION</v>
          </cell>
        </row>
      </sheetData>
      <sheetData sheetId="99">
        <row r="16">
          <cell r="E16" t="str">
            <v>INVERSOR HIBRIDO OFF-GRID -CON TUBERIA EMT Y CABLEADO-ACCESORIOS INCLUYE INSTALACION</v>
          </cell>
        </row>
      </sheetData>
      <sheetData sheetId="100">
        <row r="16">
          <cell r="E16" t="str">
            <v>BATERIA SOLAR 12V. 200 AH.-CABLE CAROLPRENE- INCLUYE INSTALACION</v>
          </cell>
        </row>
      </sheetData>
      <sheetData sheetId="101">
        <row r="16">
          <cell r="E16" t="str">
            <v>TABLERO DE PROTECCIONES A.C.CON PROTECTOR TERMOMAGNETICO DE INVERSOR-PROTECCION TERMOMAGNETICA DE TRANSFORMADOR-BARRAJES-AISLADORES-GABINETE Y ACCESORIOS-INCLUYE INSTALACION</v>
          </cell>
        </row>
      </sheetData>
      <sheetData sheetId="102">
        <row r="16">
          <cell r="E16" t="str">
            <v>POSTE GALVANIZADO DE 8 M. CILINDRICO-TUBO ESTRUCTURAL 4 PULG.BRAZO SENCILLO DE 1 M.  UNIDO A LOS 6M. POR BRIDA-BASE CUADRADA  345*345*3/8 PERNOS DE de 345 x 345 en 3/8", pernos de anclaje de 5/8" x 850. galvanizado en caliente, incluye instalacion.</v>
          </cell>
        </row>
      </sheetData>
      <sheetData sheetId="103">
        <row r="16">
          <cell r="E16" t="str">
            <v>POSTE GALVANIZADO DE 6M. TUBO ESTRUCTURAL CILINDRICO 4 PULG. BRAZO DOBLE DE 1M.PINTURA ELCTROSTATICA BASE CUADRADA 345*345*3/8 PULGCON DOBLE PLATINA DE FIJACION-INCLUYE INSTALACION-INCLUYE INSTALACION</v>
          </cell>
        </row>
      </sheetData>
      <sheetData sheetId="104">
        <row r="16">
          <cell r="E16" t="str">
            <v>CAJA INSP. 40*40*50  BORDE METALICO</v>
          </cell>
        </row>
      </sheetData>
      <sheetData sheetId="105">
        <row r="16">
          <cell r="E16" t="str">
            <v>LUMINARIA STREET URBAN 8400LM 4000K LED 60W COMPLETA INSTALADA PARA ALUMBRADO PÚBLICO INCLUYE INSTALACION</v>
          </cell>
        </row>
      </sheetData>
      <sheetData sheetId="106">
        <row r="16">
          <cell r="E16" t="str">
            <v>LUMINARIA LED 120 W.5000 K.12000 LM.INCLUYE INSTALACION</v>
          </cell>
        </row>
      </sheetData>
      <sheetData sheetId="107">
        <row r="16">
          <cell r="E16" t="str">
            <v>FOTOCELDA  N/C PROTECCION DESCARGA 1000 VA. INSTALADAFOTOCELDA  N/C PROTECCION DESCARGA 1000 VA. INSTALADA</v>
          </cell>
        </row>
      </sheetData>
      <sheetData sheetId="108">
        <row r="16">
          <cell r="E16" t="str">
            <v>ESTRUCTURA EN TUBERIA GALVANIZADA 1+1/2 PULG. DE SOPORTE DE 3.97*3.28 M.PARA JUEGO DE 8 PANELES SOLARES INCLUYE INSTALACION</v>
          </cell>
        </row>
      </sheetData>
      <sheetData sheetId="109">
        <row r="16">
          <cell r="E16" t="str">
            <v>LUMINARIA LED 9W. 3000K-450LMIP 65 C.O. COMPLETA INSTALADA</v>
          </cell>
        </row>
      </sheetData>
      <sheetData sheetId="110">
        <row r="16">
          <cell r="E16" t="str">
            <v>REFLECTOR 50W. RGB INCLUYE INSTALACION</v>
          </cell>
        </row>
      </sheetData>
      <sheetData sheetId="111">
        <row r="16">
          <cell r="E16" t="str">
            <v>TUBERIA CONDUIT PVC DE 1 PULG. INCLUYE INSTALACION</v>
          </cell>
        </row>
      </sheetData>
      <sheetData sheetId="112">
        <row r="16">
          <cell r="E16" t="str">
            <v>ACOMETIDA SUBTERRANEA CABLE DE ALUMINIO AISLADO 3#6F+1#6N+1#6T.INCLUYE INSTALACION</v>
          </cell>
        </row>
      </sheetData>
      <sheetData sheetId="113">
        <row r="16">
          <cell r="E16" t="str">
            <v>TUBERIA CONDUIT PVC 3 PULG.TIPO PESADO (DB) INCLUYE EXCAVACION E INSTALACION</v>
          </cell>
        </row>
      </sheetData>
      <sheetData sheetId="114">
        <row r="16">
          <cell r="E16" t="str">
            <v>ACOMETIDA SUBTERRANEA PARA ILUMINACION EN CABLE DE ALUMINI AISLADO SERIE 8000 THHN/THWN 2/0 Y 2 AWG.3#2/0F+1#2/0N+1#2T-INCLUYE INSTALACION</v>
          </cell>
        </row>
      </sheetData>
      <sheetData sheetId="115">
        <row r="16">
          <cell r="E16" t="str">
            <v>Tubería PVC Conduit 2X3" tipo pesado. Incluye  instalación</v>
          </cell>
        </row>
      </sheetData>
      <sheetData sheetId="116">
        <row r="16">
          <cell r="E16" t="str">
            <v>ACOMETIDA SUBTERRANEA PARA ILUMINACION EN CABLE DE ALUMINIO AISLADO SERIE 8000 THHN/THWN 4/0 Y 2 AWG.2(3#4/0F+1#4/0N+#2T) INCLUYE INSTALACION</v>
          </cell>
        </row>
      </sheetData>
      <sheetData sheetId="117">
        <row r="16">
          <cell r="E16" t="str">
            <v>CABLE DE COBRE ENCAUCHETADO 3*12 AWG-INCLUYE INSTALACION</v>
          </cell>
        </row>
      </sheetData>
      <sheetData sheetId="118">
        <row r="16">
          <cell r="E16" t="str">
            <v>EMPALME TIPO GEL 2*2/0 A 14-6 INCLUYE INSTALACION</v>
          </cell>
        </row>
      </sheetData>
      <sheetData sheetId="119">
        <row r="16">
          <cell r="E16" t="str">
            <v>KIT DE 18 PANELES SOLARES DE 250WP. INVERSOR 5KW.BATERIA CABLEADO.PROTECCIONES.TABLEROS.ESTRUCTURA DE ALUMINIO.INCLUYE INSTALACION</v>
          </cell>
        </row>
      </sheetData>
      <sheetData sheetId="120">
        <row r="16">
          <cell r="E16" t="str">
            <v>KIT SOLAR STREET URBAN 60W 8400LM 400K INCLUYE INSTALACION</v>
          </cell>
        </row>
      </sheetData>
      <sheetData sheetId="121">
        <row r="16">
          <cell r="E16" t="str">
            <v>KIT SOLAR 120W 5000K 12000 LM-INCLUYE INSTALACION</v>
          </cell>
        </row>
      </sheetData>
      <sheetData sheetId="122">
        <row r="16">
          <cell r="E16" t="str">
            <v>SISTEMA DE PUESTA A TIERRA DE KITS SOLARES DE ILUMINACION-INCLUYE INSTALACION</v>
          </cell>
        </row>
      </sheetData>
      <sheetData sheetId="123">
        <row r="16">
          <cell r="E16" t="str">
            <v>TABLERO TRIF. 12 CIRCUI. ESPACIO TOTALIZADOR</v>
          </cell>
        </row>
      </sheetData>
      <sheetData sheetId="124">
        <row r="16">
          <cell r="E16" t="str">
            <v>SALIDA PUNTO ELECTRICO (TOMACORRIENTE 110 V)</v>
          </cell>
        </row>
      </sheetData>
      <sheetData sheetId="125">
        <row r="16">
          <cell r="E16" t="str">
            <v>SALIDA TOMACORRIENTE TIPO GFCI</v>
          </cell>
        </row>
      </sheetData>
      <sheetData sheetId="126">
        <row r="16">
          <cell r="E16" t="str">
            <v>SALIDA PUNTO ELECTRICO MONOFASICO-ALUMBRADO</v>
          </cell>
        </row>
      </sheetData>
      <sheetData sheetId="127">
        <row r="16">
          <cell r="E16" t="str">
            <v>PORTALAMPARA-SUM. E INSTAL.</v>
          </cell>
        </row>
      </sheetData>
      <sheetData sheetId="128"/>
      <sheetData sheetId="129"/>
      <sheetData sheetId="130">
        <row r="16">
          <cell r="E16" t="str">
            <v>ABONO ORGANICO APLICADO</v>
          </cell>
        </row>
      </sheetData>
      <sheetData sheetId="131">
        <row r="16">
          <cell r="E16" t="str">
            <v>EMPRADIZACION CON GRAMA BERMUDA</v>
          </cell>
        </row>
      </sheetData>
      <sheetData sheetId="13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.I.U MALECOM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6,19"/>
      <sheetName val="6,20"/>
      <sheetName val="6,21"/>
      <sheetName val="7,1"/>
      <sheetName val="7,2"/>
      <sheetName val="7,03"/>
      <sheetName val="7,04"/>
      <sheetName val="7,05"/>
      <sheetName val="7,06"/>
      <sheetName val="7,07"/>
      <sheetName val="7,08"/>
      <sheetName val="7,0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8,1"/>
      <sheetName val="8,2"/>
    </sheetNames>
    <sheetDataSet>
      <sheetData sheetId="0"/>
      <sheetData sheetId="1"/>
      <sheetData sheetId="2">
        <row r="160">
          <cell r="Q160">
            <v>48139.11</v>
          </cell>
        </row>
      </sheetData>
      <sheetData sheetId="3">
        <row r="160">
          <cell r="Q160">
            <v>9526.5099999999984</v>
          </cell>
        </row>
      </sheetData>
      <sheetData sheetId="4">
        <row r="48">
          <cell r="Q48">
            <v>1627.2</v>
          </cell>
        </row>
      </sheetData>
      <sheetData sheetId="5">
        <row r="104">
          <cell r="Q104">
            <v>665.17000000000007</v>
          </cell>
        </row>
      </sheetData>
      <sheetData sheetId="6">
        <row r="48">
          <cell r="Q48">
            <v>6.84</v>
          </cell>
        </row>
      </sheetData>
      <sheetData sheetId="7">
        <row r="48">
          <cell r="Q48">
            <v>89.3</v>
          </cell>
        </row>
      </sheetData>
      <sheetData sheetId="8">
        <row r="48">
          <cell r="Q48">
            <v>2520.5100000000002</v>
          </cell>
        </row>
      </sheetData>
      <sheetData sheetId="9">
        <row r="48">
          <cell r="Q48">
            <v>1614.52</v>
          </cell>
        </row>
      </sheetData>
      <sheetData sheetId="10">
        <row r="48">
          <cell r="Q48">
            <v>829.68</v>
          </cell>
        </row>
      </sheetData>
      <sheetData sheetId="11">
        <row r="48">
          <cell r="Q48">
            <v>1.63</v>
          </cell>
        </row>
      </sheetData>
      <sheetData sheetId="12">
        <row r="48">
          <cell r="Q48">
            <v>32</v>
          </cell>
        </row>
      </sheetData>
      <sheetData sheetId="13">
        <row r="48">
          <cell r="Q48">
            <v>164</v>
          </cell>
        </row>
      </sheetData>
      <sheetData sheetId="14">
        <row r="48">
          <cell r="Q48">
            <v>1314.54</v>
          </cell>
        </row>
      </sheetData>
      <sheetData sheetId="15">
        <row r="160">
          <cell r="Q160">
            <v>19345.14</v>
          </cell>
        </row>
      </sheetData>
      <sheetData sheetId="16">
        <row r="48">
          <cell r="Q48">
            <v>22128.06</v>
          </cell>
        </row>
      </sheetData>
      <sheetData sheetId="17">
        <row r="160">
          <cell r="Q160">
            <v>15588.3</v>
          </cell>
        </row>
      </sheetData>
      <sheetData sheetId="18">
        <row r="160">
          <cell r="Q160">
            <v>1600.8999999999999</v>
          </cell>
        </row>
      </sheetData>
      <sheetData sheetId="19">
        <row r="48">
          <cell r="Q48">
            <v>19345.14</v>
          </cell>
        </row>
      </sheetData>
      <sheetData sheetId="20">
        <row r="48">
          <cell r="Q48">
            <v>22128.06</v>
          </cell>
        </row>
      </sheetData>
      <sheetData sheetId="21">
        <row r="48">
          <cell r="Q48">
            <v>3</v>
          </cell>
        </row>
      </sheetData>
      <sheetData sheetId="22">
        <row r="48">
          <cell r="Q48">
            <v>6</v>
          </cell>
        </row>
      </sheetData>
      <sheetData sheetId="23">
        <row r="48">
          <cell r="Q48">
            <v>10</v>
          </cell>
        </row>
      </sheetData>
      <sheetData sheetId="24">
        <row r="48">
          <cell r="Q48">
            <v>6</v>
          </cell>
        </row>
      </sheetData>
      <sheetData sheetId="25">
        <row r="48">
          <cell r="Q48">
            <v>6</v>
          </cell>
        </row>
      </sheetData>
      <sheetData sheetId="26">
        <row r="48">
          <cell r="Q48">
            <v>8</v>
          </cell>
        </row>
      </sheetData>
      <sheetData sheetId="27">
        <row r="48">
          <cell r="Q48">
            <v>6</v>
          </cell>
        </row>
      </sheetData>
      <sheetData sheetId="28">
        <row r="48">
          <cell r="Q48">
            <v>6</v>
          </cell>
        </row>
      </sheetData>
      <sheetData sheetId="29">
        <row r="48">
          <cell r="Q48">
            <v>6</v>
          </cell>
        </row>
      </sheetData>
      <sheetData sheetId="30">
        <row r="48">
          <cell r="Q48">
            <v>30</v>
          </cell>
        </row>
      </sheetData>
      <sheetData sheetId="31">
        <row r="48">
          <cell r="Q48">
            <v>30</v>
          </cell>
        </row>
      </sheetData>
      <sheetData sheetId="32">
        <row r="48">
          <cell r="Q48">
            <v>40</v>
          </cell>
        </row>
      </sheetData>
      <sheetData sheetId="33">
        <row r="48">
          <cell r="Q48">
            <v>66</v>
          </cell>
        </row>
      </sheetData>
      <sheetData sheetId="34">
        <row r="48">
          <cell r="Q48">
            <v>9954.27</v>
          </cell>
        </row>
      </sheetData>
      <sheetData sheetId="35">
        <row r="48">
          <cell r="Q48">
            <v>2797.91</v>
          </cell>
        </row>
      </sheetData>
      <sheetData sheetId="36">
        <row r="48">
          <cell r="Q48">
            <v>3077.54</v>
          </cell>
        </row>
      </sheetData>
      <sheetData sheetId="37">
        <row r="48">
          <cell r="Q48">
            <v>252.96</v>
          </cell>
        </row>
      </sheetData>
      <sheetData sheetId="38">
        <row r="48">
          <cell r="Q48">
            <v>338.63</v>
          </cell>
        </row>
      </sheetData>
      <sheetData sheetId="39">
        <row r="48">
          <cell r="Q48">
            <v>18</v>
          </cell>
        </row>
      </sheetData>
      <sheetData sheetId="40">
        <row r="48">
          <cell r="Q48">
            <v>1097.3</v>
          </cell>
        </row>
      </sheetData>
      <sheetData sheetId="41">
        <row r="48">
          <cell r="Q48">
            <v>1037.23</v>
          </cell>
        </row>
      </sheetData>
      <sheetData sheetId="42">
        <row r="48">
          <cell r="Q48">
            <v>682.98</v>
          </cell>
        </row>
      </sheetData>
      <sheetData sheetId="43">
        <row r="48">
          <cell r="Q48">
            <v>4</v>
          </cell>
        </row>
      </sheetData>
      <sheetData sheetId="44">
        <row r="48">
          <cell r="Q48">
            <v>2156.71</v>
          </cell>
        </row>
      </sheetData>
      <sheetData sheetId="45">
        <row r="48">
          <cell r="Q48">
            <v>27.49</v>
          </cell>
        </row>
      </sheetData>
      <sheetData sheetId="46">
        <row r="48">
          <cell r="Q48">
            <v>160</v>
          </cell>
        </row>
      </sheetData>
      <sheetData sheetId="47">
        <row r="48">
          <cell r="Q48">
            <v>638.49</v>
          </cell>
        </row>
      </sheetData>
      <sheetData sheetId="48">
        <row r="48">
          <cell r="Q48">
            <v>638.49</v>
          </cell>
        </row>
      </sheetData>
      <sheetData sheetId="49">
        <row r="48">
          <cell r="Q48">
            <v>2810.5</v>
          </cell>
        </row>
      </sheetData>
      <sheetData sheetId="50">
        <row r="48">
          <cell r="Q48">
            <v>2054.2800000000002</v>
          </cell>
        </row>
      </sheetData>
      <sheetData sheetId="51">
        <row r="48">
          <cell r="Q48">
            <v>332155.89</v>
          </cell>
        </row>
      </sheetData>
      <sheetData sheetId="52">
        <row r="48">
          <cell r="Q48">
            <v>110</v>
          </cell>
        </row>
      </sheetData>
      <sheetData sheetId="53">
        <row r="48">
          <cell r="Q48">
            <v>312.2</v>
          </cell>
        </row>
      </sheetData>
      <sheetData sheetId="54">
        <row r="48">
          <cell r="Q48">
            <v>684.87</v>
          </cell>
        </row>
      </sheetData>
      <sheetData sheetId="55">
        <row r="48">
          <cell r="Q48">
            <v>603.65</v>
          </cell>
        </row>
      </sheetData>
      <sheetData sheetId="56">
        <row r="48">
          <cell r="Q48">
            <v>66.72</v>
          </cell>
        </row>
      </sheetData>
      <sheetData sheetId="57">
        <row r="48">
          <cell r="Q48">
            <v>4479.79</v>
          </cell>
        </row>
      </sheetData>
      <sheetData sheetId="58">
        <row r="48">
          <cell r="Q48">
            <v>447.98</v>
          </cell>
        </row>
      </sheetData>
      <sheetData sheetId="59">
        <row r="48">
          <cell r="Q48">
            <v>9954.27</v>
          </cell>
        </row>
      </sheetData>
      <sheetData sheetId="60">
        <row r="48">
          <cell r="Q48">
            <v>8461.1299999999992</v>
          </cell>
        </row>
      </sheetData>
      <sheetData sheetId="61">
        <row r="48">
          <cell r="Q48">
            <v>12173.79</v>
          </cell>
        </row>
      </sheetData>
      <sheetData sheetId="62">
        <row r="48">
          <cell r="Q48">
            <v>6</v>
          </cell>
        </row>
      </sheetData>
      <sheetData sheetId="63">
        <row r="48">
          <cell r="Q48">
            <v>6</v>
          </cell>
        </row>
      </sheetData>
      <sheetData sheetId="64">
        <row r="48">
          <cell r="Q48">
            <v>161.19999999999999</v>
          </cell>
        </row>
      </sheetData>
      <sheetData sheetId="65">
        <row r="48">
          <cell r="Q48">
            <v>38</v>
          </cell>
        </row>
      </sheetData>
      <sheetData sheetId="66">
        <row r="48">
          <cell r="Q48">
            <v>67</v>
          </cell>
        </row>
      </sheetData>
      <sheetData sheetId="67">
        <row r="48">
          <cell r="Q48">
            <v>32</v>
          </cell>
        </row>
      </sheetData>
      <sheetData sheetId="68">
        <row r="48">
          <cell r="Q48">
            <v>1579.51</v>
          </cell>
        </row>
      </sheetData>
      <sheetData sheetId="69">
        <row r="48">
          <cell r="Q48">
            <v>963.2</v>
          </cell>
        </row>
      </sheetData>
      <sheetData sheetId="70">
        <row r="48">
          <cell r="Q48">
            <v>42</v>
          </cell>
        </row>
      </sheetData>
      <sheetData sheetId="71">
        <row r="48">
          <cell r="Q48">
            <v>2</v>
          </cell>
        </row>
      </sheetData>
      <sheetData sheetId="72"/>
      <sheetData sheetId="73">
        <row r="48">
          <cell r="Q48">
            <v>2</v>
          </cell>
        </row>
      </sheetData>
      <sheetData sheetId="74">
        <row r="48">
          <cell r="Q48">
            <v>2</v>
          </cell>
        </row>
      </sheetData>
      <sheetData sheetId="75">
        <row r="48">
          <cell r="Q48">
            <v>2</v>
          </cell>
        </row>
      </sheetData>
      <sheetData sheetId="76">
        <row r="48">
          <cell r="Q48">
            <v>2</v>
          </cell>
        </row>
      </sheetData>
      <sheetData sheetId="77">
        <row r="48">
          <cell r="Q48">
            <v>1</v>
          </cell>
        </row>
      </sheetData>
      <sheetData sheetId="78">
        <row r="48">
          <cell r="Q48">
            <v>1</v>
          </cell>
        </row>
      </sheetData>
      <sheetData sheetId="79">
        <row r="48">
          <cell r="Q48">
            <v>1</v>
          </cell>
        </row>
      </sheetData>
      <sheetData sheetId="80">
        <row r="48">
          <cell r="Q48">
            <v>1</v>
          </cell>
        </row>
      </sheetData>
      <sheetData sheetId="81">
        <row r="48">
          <cell r="Q48">
            <v>1</v>
          </cell>
        </row>
      </sheetData>
      <sheetData sheetId="82">
        <row r="48">
          <cell r="Q48">
            <v>1</v>
          </cell>
        </row>
      </sheetData>
      <sheetData sheetId="83">
        <row r="48">
          <cell r="Q48">
            <v>1</v>
          </cell>
        </row>
      </sheetData>
      <sheetData sheetId="84">
        <row r="48">
          <cell r="Q48">
            <v>1</v>
          </cell>
        </row>
      </sheetData>
      <sheetData sheetId="85">
        <row r="46">
          <cell r="Q46">
            <v>200</v>
          </cell>
        </row>
      </sheetData>
      <sheetData sheetId="86">
        <row r="46">
          <cell r="Q46">
            <v>2250</v>
          </cell>
        </row>
      </sheetData>
      <sheetData sheetId="87">
        <row r="49">
          <cell r="Q49">
            <v>1</v>
          </cell>
        </row>
      </sheetData>
      <sheetData sheetId="88">
        <row r="46">
          <cell r="Q46">
            <v>5</v>
          </cell>
        </row>
      </sheetData>
      <sheetData sheetId="89">
        <row r="46">
          <cell r="Q46">
            <v>164</v>
          </cell>
        </row>
      </sheetData>
      <sheetData sheetId="90">
        <row r="46">
          <cell r="Q46">
            <v>1</v>
          </cell>
        </row>
      </sheetData>
      <sheetData sheetId="91">
        <row r="102">
          <cell r="Q102">
            <v>345</v>
          </cell>
        </row>
      </sheetData>
      <sheetData sheetId="92">
        <row r="46">
          <cell r="Q46">
            <v>42</v>
          </cell>
        </row>
      </sheetData>
      <sheetData sheetId="93">
        <row r="102">
          <cell r="Q102">
            <v>195</v>
          </cell>
        </row>
      </sheetData>
      <sheetData sheetId="94">
        <row r="102">
          <cell r="Q102">
            <v>179</v>
          </cell>
        </row>
      </sheetData>
      <sheetData sheetId="95">
        <row r="46">
          <cell r="Q46">
            <v>16</v>
          </cell>
        </row>
      </sheetData>
      <sheetData sheetId="96">
        <row r="102">
          <cell r="Q102">
            <v>195</v>
          </cell>
        </row>
      </sheetData>
      <sheetData sheetId="97">
        <row r="46">
          <cell r="Q46">
            <v>25</v>
          </cell>
        </row>
      </sheetData>
      <sheetData sheetId="98">
        <row r="46">
          <cell r="Q46">
            <v>236</v>
          </cell>
        </row>
      </sheetData>
      <sheetData sheetId="99">
        <row r="46">
          <cell r="Q46">
            <v>15</v>
          </cell>
        </row>
      </sheetData>
      <sheetData sheetId="100">
        <row r="46">
          <cell r="Q46">
            <v>500</v>
          </cell>
        </row>
      </sheetData>
      <sheetData sheetId="101">
        <row r="46">
          <cell r="Q46">
            <v>500</v>
          </cell>
        </row>
      </sheetData>
      <sheetData sheetId="102">
        <row r="46">
          <cell r="Q46">
            <v>1500</v>
          </cell>
        </row>
      </sheetData>
      <sheetData sheetId="103">
        <row r="46">
          <cell r="Q46">
            <v>1500</v>
          </cell>
        </row>
      </sheetData>
      <sheetData sheetId="104">
        <row r="46">
          <cell r="Q46">
            <v>2000</v>
          </cell>
        </row>
      </sheetData>
      <sheetData sheetId="105">
        <row r="46">
          <cell r="Q46">
            <v>2500</v>
          </cell>
        </row>
      </sheetData>
      <sheetData sheetId="106">
        <row r="102">
          <cell r="Q102">
            <v>2000</v>
          </cell>
        </row>
      </sheetData>
      <sheetData sheetId="107">
        <row r="102">
          <cell r="Q102">
            <v>1000</v>
          </cell>
        </row>
      </sheetData>
      <sheetData sheetId="108">
        <row r="46">
          <cell r="Q46">
            <v>6</v>
          </cell>
        </row>
      </sheetData>
      <sheetData sheetId="109">
        <row r="102">
          <cell r="Q102">
            <v>120</v>
          </cell>
        </row>
      </sheetData>
      <sheetData sheetId="110">
        <row r="46">
          <cell r="Q46">
            <v>26</v>
          </cell>
        </row>
      </sheetData>
      <sheetData sheetId="111">
        <row r="102">
          <cell r="Q102">
            <v>146</v>
          </cell>
        </row>
      </sheetData>
      <sheetData sheetId="112">
        <row r="46">
          <cell r="Q46">
            <v>6</v>
          </cell>
        </row>
      </sheetData>
      <sheetData sheetId="113">
        <row r="46">
          <cell r="Q46">
            <v>42</v>
          </cell>
        </row>
      </sheetData>
      <sheetData sheetId="114">
        <row r="46">
          <cell r="Q46">
            <v>12</v>
          </cell>
        </row>
      </sheetData>
      <sheetData sheetId="115">
        <row r="46">
          <cell r="Q46">
            <v>18</v>
          </cell>
        </row>
      </sheetData>
      <sheetData sheetId="116">
        <row r="46">
          <cell r="Q46">
            <v>18</v>
          </cell>
        </row>
      </sheetData>
      <sheetData sheetId="117">
        <row r="48">
          <cell r="Q48">
            <v>1507.81</v>
          </cell>
        </row>
      </sheetData>
      <sheetData sheetId="118">
        <row r="48">
          <cell r="Q48">
            <v>15078.06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9"/>
      <sheetName val="4,14"/>
      <sheetName val="4,15"/>
      <sheetName val="4,19 (2)"/>
      <sheetName val="4,16"/>
      <sheetName val="4,17"/>
      <sheetName val="4,18"/>
      <sheetName val="4,19 (3)"/>
      <sheetName val="4,20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2"/>
      <sheetName val="5,13"/>
      <sheetName val="6,01"/>
      <sheetName val="6,02"/>
      <sheetName val="6,03"/>
      <sheetName val="6,04"/>
      <sheetName val="6,05"/>
      <sheetName val="6,06"/>
      <sheetName val="6,07"/>
      <sheetName val="6,08"/>
      <sheetName val="6,0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6,19"/>
      <sheetName val="6,20"/>
      <sheetName val="6,21"/>
      <sheetName val="7,2"/>
      <sheetName val="7,3"/>
      <sheetName val="7,4"/>
      <sheetName val="7,5"/>
      <sheetName val="7.01"/>
      <sheetName val="7,02"/>
      <sheetName val="A"/>
      <sheetName val="AA"/>
      <sheetName val="AAA"/>
      <sheetName val="AAAA"/>
      <sheetName val="7,03"/>
      <sheetName val="7,04"/>
      <sheetName val="7,05"/>
      <sheetName val="7,06"/>
      <sheetName val="7,07"/>
      <sheetName val="7,08"/>
      <sheetName val="7,0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7"/>
      <sheetName val="7,38"/>
      <sheetName val="8,1"/>
      <sheetName val="8,2"/>
      <sheetName val="8,6"/>
    </sheetNames>
    <sheetDataSet>
      <sheetData sheetId="0">
        <row r="60">
          <cell r="I60">
            <v>6458</v>
          </cell>
        </row>
      </sheetData>
      <sheetData sheetId="1">
        <row r="60">
          <cell r="I60">
            <v>18248</v>
          </cell>
        </row>
      </sheetData>
      <sheetData sheetId="2">
        <row r="60">
          <cell r="I60">
            <v>18248</v>
          </cell>
        </row>
      </sheetData>
      <sheetData sheetId="3">
        <row r="60">
          <cell r="I60">
            <v>11405</v>
          </cell>
        </row>
      </sheetData>
      <sheetData sheetId="4">
        <row r="60">
          <cell r="I60">
            <v>124868</v>
          </cell>
        </row>
      </sheetData>
      <sheetData sheetId="5">
        <row r="60">
          <cell r="I60">
            <v>10818</v>
          </cell>
        </row>
      </sheetData>
      <sheetData sheetId="6">
        <row r="60">
          <cell r="I60">
            <v>15254</v>
          </cell>
        </row>
      </sheetData>
      <sheetData sheetId="7">
        <row r="60">
          <cell r="I60">
            <v>4506</v>
          </cell>
        </row>
      </sheetData>
      <sheetData sheetId="8">
        <row r="60">
          <cell r="I60">
            <v>88399</v>
          </cell>
        </row>
      </sheetData>
      <sheetData sheetId="9"/>
      <sheetData sheetId="10">
        <row r="60">
          <cell r="I60">
            <v>42712</v>
          </cell>
        </row>
      </sheetData>
      <sheetData sheetId="11">
        <row r="60">
          <cell r="I60">
            <v>42712</v>
          </cell>
        </row>
      </sheetData>
      <sheetData sheetId="12">
        <row r="60">
          <cell r="I60">
            <v>30072</v>
          </cell>
        </row>
      </sheetData>
      <sheetData sheetId="13">
        <row r="60">
          <cell r="I60">
            <v>33792</v>
          </cell>
        </row>
      </sheetData>
      <sheetData sheetId="14">
        <row r="60">
          <cell r="I60">
            <v>5424</v>
          </cell>
        </row>
      </sheetData>
      <sheetData sheetId="15">
        <row r="60">
          <cell r="I60">
            <v>62921</v>
          </cell>
        </row>
      </sheetData>
      <sheetData sheetId="16">
        <row r="60">
          <cell r="I60">
            <v>396477</v>
          </cell>
        </row>
      </sheetData>
      <sheetData sheetId="17">
        <row r="60">
          <cell r="I60">
            <v>30072</v>
          </cell>
        </row>
      </sheetData>
      <sheetData sheetId="18">
        <row r="60">
          <cell r="I60">
            <v>18191</v>
          </cell>
        </row>
      </sheetData>
      <sheetData sheetId="19">
        <row r="60">
          <cell r="I60">
            <v>40273</v>
          </cell>
        </row>
      </sheetData>
      <sheetData sheetId="20">
        <row r="60">
          <cell r="I60">
            <v>298492</v>
          </cell>
        </row>
      </sheetData>
      <sheetData sheetId="21">
        <row r="60">
          <cell r="I60">
            <v>1139960</v>
          </cell>
        </row>
      </sheetData>
      <sheetData sheetId="22">
        <row r="60">
          <cell r="I60">
            <v>39338</v>
          </cell>
        </row>
      </sheetData>
      <sheetData sheetId="23">
        <row r="60">
          <cell r="I60">
            <v>54303</v>
          </cell>
        </row>
      </sheetData>
      <sheetData sheetId="24">
        <row r="60">
          <cell r="I60">
            <v>88581</v>
          </cell>
        </row>
      </sheetData>
      <sheetData sheetId="25">
        <row r="60">
          <cell r="I60">
            <v>34807</v>
          </cell>
        </row>
      </sheetData>
      <sheetData sheetId="26">
        <row r="60">
          <cell r="I60">
            <v>70155</v>
          </cell>
        </row>
      </sheetData>
      <sheetData sheetId="27">
        <row r="60">
          <cell r="I60">
            <v>153844</v>
          </cell>
        </row>
      </sheetData>
      <sheetData sheetId="28">
        <row r="60">
          <cell r="I60">
            <v>42383</v>
          </cell>
        </row>
      </sheetData>
      <sheetData sheetId="29">
        <row r="60">
          <cell r="I60">
            <v>39833</v>
          </cell>
        </row>
      </sheetData>
      <sheetData sheetId="30">
        <row r="60">
          <cell r="I60">
            <v>56808</v>
          </cell>
        </row>
      </sheetData>
      <sheetData sheetId="31">
        <row r="60">
          <cell r="I60">
            <v>14611</v>
          </cell>
        </row>
      </sheetData>
      <sheetData sheetId="32">
        <row r="60">
          <cell r="I60">
            <v>31521</v>
          </cell>
        </row>
      </sheetData>
      <sheetData sheetId="33">
        <row r="60">
          <cell r="I60">
            <v>122749</v>
          </cell>
        </row>
      </sheetData>
      <sheetData sheetId="34">
        <row r="60">
          <cell r="I60">
            <v>110705</v>
          </cell>
        </row>
      </sheetData>
      <sheetData sheetId="35">
        <row r="60">
          <cell r="I60">
            <v>146950</v>
          </cell>
        </row>
      </sheetData>
      <sheetData sheetId="36">
        <row r="60">
          <cell r="I60">
            <v>142151</v>
          </cell>
        </row>
      </sheetData>
      <sheetData sheetId="37">
        <row r="60">
          <cell r="I60">
            <v>858824</v>
          </cell>
        </row>
      </sheetData>
      <sheetData sheetId="38">
        <row r="60">
          <cell r="I60">
            <v>40050</v>
          </cell>
        </row>
      </sheetData>
      <sheetData sheetId="39">
        <row r="60">
          <cell r="I60">
            <v>123955</v>
          </cell>
        </row>
      </sheetData>
      <sheetData sheetId="40">
        <row r="60">
          <cell r="I60">
            <v>8121</v>
          </cell>
        </row>
      </sheetData>
      <sheetData sheetId="41">
        <row r="61">
          <cell r="I61">
            <v>6818888</v>
          </cell>
        </row>
      </sheetData>
      <sheetData sheetId="42">
        <row r="60">
          <cell r="I60">
            <v>16754</v>
          </cell>
        </row>
      </sheetData>
      <sheetData sheetId="43">
        <row r="60">
          <cell r="I60">
            <v>1700366</v>
          </cell>
        </row>
      </sheetData>
      <sheetData sheetId="44">
        <row r="60">
          <cell r="I60">
            <v>70145</v>
          </cell>
        </row>
      </sheetData>
      <sheetData sheetId="45"/>
      <sheetData sheetId="46">
        <row r="60">
          <cell r="I60">
            <v>40050</v>
          </cell>
        </row>
      </sheetData>
      <sheetData sheetId="47">
        <row r="60">
          <cell r="I60">
            <v>123955</v>
          </cell>
        </row>
      </sheetData>
      <sheetData sheetId="48"/>
      <sheetData sheetId="49">
        <row r="60">
          <cell r="I60">
            <v>486837</v>
          </cell>
        </row>
      </sheetData>
      <sheetData sheetId="50">
        <row r="62">
          <cell r="I62">
            <v>1630330</v>
          </cell>
        </row>
      </sheetData>
      <sheetData sheetId="51">
        <row r="62">
          <cell r="I62">
            <v>7544</v>
          </cell>
        </row>
      </sheetData>
      <sheetData sheetId="52">
        <row r="62">
          <cell r="I62">
            <v>51945</v>
          </cell>
        </row>
      </sheetData>
      <sheetData sheetId="53">
        <row r="60">
          <cell r="I60">
            <v>73618</v>
          </cell>
        </row>
      </sheetData>
      <sheetData sheetId="54">
        <row r="60">
          <cell r="I60">
            <v>192664</v>
          </cell>
        </row>
      </sheetData>
      <sheetData sheetId="55">
        <row r="60">
          <cell r="I60">
            <v>201522</v>
          </cell>
        </row>
      </sheetData>
      <sheetData sheetId="56">
        <row r="60">
          <cell r="I60">
            <v>201238</v>
          </cell>
        </row>
      </sheetData>
      <sheetData sheetId="57">
        <row r="60">
          <cell r="I60">
            <v>3741</v>
          </cell>
        </row>
      </sheetData>
      <sheetData sheetId="58">
        <row r="60">
          <cell r="I60">
            <v>958878</v>
          </cell>
        </row>
      </sheetData>
      <sheetData sheetId="59">
        <row r="64">
          <cell r="I64">
            <v>240868</v>
          </cell>
        </row>
      </sheetData>
      <sheetData sheetId="60">
        <row r="59">
          <cell r="I59">
            <v>17750</v>
          </cell>
        </row>
      </sheetData>
      <sheetData sheetId="61">
        <row r="60">
          <cell r="I60">
            <v>209562</v>
          </cell>
        </row>
      </sheetData>
      <sheetData sheetId="62">
        <row r="70">
          <cell r="I70">
            <v>10170463</v>
          </cell>
        </row>
      </sheetData>
      <sheetData sheetId="63">
        <row r="60">
          <cell r="I60">
            <v>3467611</v>
          </cell>
        </row>
      </sheetData>
      <sheetData sheetId="64"/>
      <sheetData sheetId="65"/>
      <sheetData sheetId="66">
        <row r="60">
          <cell r="I60">
            <v>35036</v>
          </cell>
        </row>
      </sheetData>
      <sheetData sheetId="67">
        <row r="60">
          <cell r="I60">
            <v>350715</v>
          </cell>
        </row>
      </sheetData>
      <sheetData sheetId="68">
        <row r="60">
          <cell r="I60">
            <v>2591233</v>
          </cell>
        </row>
      </sheetData>
      <sheetData sheetId="69">
        <row r="60">
          <cell r="I60">
            <v>3354088</v>
          </cell>
        </row>
      </sheetData>
      <sheetData sheetId="70">
        <row r="60">
          <cell r="I60">
            <v>622375</v>
          </cell>
        </row>
      </sheetData>
      <sheetData sheetId="71">
        <row r="60">
          <cell r="I60">
            <v>930958</v>
          </cell>
        </row>
      </sheetData>
      <sheetData sheetId="72">
        <row r="60">
          <cell r="I60">
            <v>1658383</v>
          </cell>
        </row>
      </sheetData>
      <sheetData sheetId="73">
        <row r="60">
          <cell r="I60">
            <v>22396776</v>
          </cell>
        </row>
      </sheetData>
      <sheetData sheetId="74">
        <row r="60">
          <cell r="I60">
            <v>1475163</v>
          </cell>
        </row>
      </sheetData>
      <sheetData sheetId="75">
        <row r="60">
          <cell r="I60">
            <v>653199</v>
          </cell>
        </row>
      </sheetData>
      <sheetData sheetId="76">
        <row r="60">
          <cell r="I60">
            <v>10177126</v>
          </cell>
        </row>
      </sheetData>
      <sheetData sheetId="77">
        <row r="60">
          <cell r="I60">
            <v>5203451</v>
          </cell>
        </row>
      </sheetData>
      <sheetData sheetId="78">
        <row r="60">
          <cell r="I60">
            <v>7744351</v>
          </cell>
        </row>
      </sheetData>
      <sheetData sheetId="79">
        <row r="60">
          <cell r="I60">
            <v>14095461</v>
          </cell>
        </row>
      </sheetData>
      <sheetData sheetId="80">
        <row r="60">
          <cell r="I60">
            <v>10130854</v>
          </cell>
        </row>
      </sheetData>
      <sheetData sheetId="81">
        <row r="60">
          <cell r="I60">
            <v>14095459</v>
          </cell>
        </row>
      </sheetData>
      <sheetData sheetId="82">
        <row r="60">
          <cell r="I60">
            <v>10104823</v>
          </cell>
        </row>
      </sheetData>
      <sheetData sheetId="83">
        <row r="60">
          <cell r="I60">
            <v>8360061</v>
          </cell>
        </row>
      </sheetData>
      <sheetData sheetId="84">
        <row r="60">
          <cell r="I60">
            <v>12698171</v>
          </cell>
        </row>
      </sheetData>
      <sheetData sheetId="85">
        <row r="60">
          <cell r="I60">
            <v>10105251</v>
          </cell>
        </row>
      </sheetData>
      <sheetData sheetId="86">
        <row r="60">
          <cell r="I60">
            <v>10105251</v>
          </cell>
        </row>
      </sheetData>
      <sheetData sheetId="87"/>
      <sheetData sheetId="88"/>
      <sheetData sheetId="89"/>
      <sheetData sheetId="90"/>
      <sheetData sheetId="91">
        <row r="61">
          <cell r="I61">
            <v>3238202</v>
          </cell>
        </row>
      </sheetData>
      <sheetData sheetId="92">
        <row r="61">
          <cell r="I61">
            <v>149696</v>
          </cell>
        </row>
      </sheetData>
      <sheetData sheetId="93"/>
      <sheetData sheetId="94"/>
      <sheetData sheetId="95"/>
      <sheetData sheetId="96"/>
      <sheetData sheetId="97">
        <row r="61">
          <cell r="I61">
            <v>58411996</v>
          </cell>
        </row>
      </sheetData>
      <sheetData sheetId="98">
        <row r="65">
          <cell r="I65">
            <v>40078442</v>
          </cell>
        </row>
      </sheetData>
      <sheetData sheetId="99">
        <row r="61">
          <cell r="I61">
            <v>3336027</v>
          </cell>
        </row>
      </sheetData>
      <sheetData sheetId="100">
        <row r="61">
          <cell r="I61">
            <v>64244942</v>
          </cell>
        </row>
      </sheetData>
      <sheetData sheetId="101">
        <row r="58">
          <cell r="I58">
            <v>4982169</v>
          </cell>
        </row>
      </sheetData>
      <sheetData sheetId="102">
        <row r="61">
          <cell r="I61">
            <v>4326961</v>
          </cell>
        </row>
      </sheetData>
      <sheetData sheetId="103">
        <row r="61">
          <cell r="I61">
            <v>398070</v>
          </cell>
        </row>
      </sheetData>
      <sheetData sheetId="104">
        <row r="61">
          <cell r="I61">
            <v>2581920</v>
          </cell>
        </row>
      </sheetData>
      <sheetData sheetId="105">
        <row r="61">
          <cell r="I61">
            <v>4228122</v>
          </cell>
        </row>
      </sheetData>
      <sheetData sheetId="106">
        <row r="61">
          <cell r="I61">
            <v>53769</v>
          </cell>
        </row>
      </sheetData>
      <sheetData sheetId="107">
        <row r="61">
          <cell r="I61">
            <v>4467767</v>
          </cell>
        </row>
      </sheetData>
      <sheetData sheetId="108">
        <row r="61">
          <cell r="I61">
            <v>437275</v>
          </cell>
        </row>
      </sheetData>
      <sheetData sheetId="109">
        <row r="61">
          <cell r="I61">
            <v>2347034</v>
          </cell>
        </row>
      </sheetData>
      <sheetData sheetId="110">
        <row r="61">
          <cell r="I61">
            <v>14571</v>
          </cell>
        </row>
      </sheetData>
      <sheetData sheetId="111">
        <row r="61">
          <cell r="I61">
            <v>51721</v>
          </cell>
        </row>
      </sheetData>
      <sheetData sheetId="112">
        <row r="61">
          <cell r="I61">
            <v>36016</v>
          </cell>
        </row>
      </sheetData>
      <sheetData sheetId="113">
        <row r="61">
          <cell r="I61">
            <v>102157</v>
          </cell>
        </row>
      </sheetData>
      <sheetData sheetId="114">
        <row r="61">
          <cell r="I61">
            <v>72031</v>
          </cell>
        </row>
      </sheetData>
      <sheetData sheetId="115">
        <row r="61">
          <cell r="I61">
            <v>235461</v>
          </cell>
        </row>
      </sheetData>
      <sheetData sheetId="116">
        <row r="61">
          <cell r="I61">
            <v>34959</v>
          </cell>
        </row>
      </sheetData>
      <sheetData sheetId="117">
        <row r="61">
          <cell r="I61">
            <v>83102</v>
          </cell>
        </row>
      </sheetData>
      <sheetData sheetId="118">
        <row r="71">
          <cell r="I71">
            <v>134795974</v>
          </cell>
        </row>
      </sheetData>
      <sheetData sheetId="119">
        <row r="61">
          <cell r="I61">
            <v>15221037</v>
          </cell>
        </row>
      </sheetData>
      <sheetData sheetId="120">
        <row r="61">
          <cell r="I61">
            <v>30343062</v>
          </cell>
        </row>
      </sheetData>
      <sheetData sheetId="121">
        <row r="61">
          <cell r="I61">
            <v>803038</v>
          </cell>
        </row>
      </sheetData>
      <sheetData sheetId="122">
        <row r="62">
          <cell r="I62">
            <v>1403453</v>
          </cell>
        </row>
      </sheetData>
      <sheetData sheetId="123">
        <row r="62">
          <cell r="I62">
            <v>113925</v>
          </cell>
        </row>
      </sheetData>
      <sheetData sheetId="124">
        <row r="62">
          <cell r="I62">
            <v>231671</v>
          </cell>
        </row>
      </sheetData>
      <sheetData sheetId="125">
        <row r="62">
          <cell r="I62">
            <v>164329</v>
          </cell>
        </row>
      </sheetData>
      <sheetData sheetId="126">
        <row r="62">
          <cell r="I62">
            <v>8392</v>
          </cell>
        </row>
      </sheetData>
      <sheetData sheetId="127"/>
      <sheetData sheetId="128"/>
      <sheetData sheetId="129">
        <row r="60">
          <cell r="I60">
            <v>527460</v>
          </cell>
        </row>
      </sheetData>
      <sheetData sheetId="130">
        <row r="60">
          <cell r="I60">
            <v>22385</v>
          </cell>
        </row>
      </sheetData>
      <sheetData sheetId="13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2,1"/>
      <sheetName val="2,2"/>
      <sheetName val="2,4"/>
      <sheetName val="2,5"/>
      <sheetName val="2,7"/>
      <sheetName val="2,8"/>
      <sheetName val="3,2"/>
      <sheetName val="3,3"/>
      <sheetName val="3,4"/>
      <sheetName val="3,5"/>
      <sheetName val="3,7"/>
      <sheetName val="3,8"/>
      <sheetName val="3,9"/>
      <sheetName val="3,10"/>
      <sheetName val="3,12"/>
      <sheetName val="3,13"/>
      <sheetName val="3,14"/>
      <sheetName val="3,15"/>
      <sheetName val="3,19"/>
      <sheetName val="4,1"/>
      <sheetName val="4,2"/>
      <sheetName val="4,3"/>
      <sheetName val="4,6"/>
      <sheetName val="4,7"/>
      <sheetName val="4,10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4,21"/>
      <sheetName val="4,19 (2)"/>
      <sheetName val="4,26"/>
      <sheetName val="5,01"/>
      <sheetName val="5,02"/>
      <sheetName val="5,03"/>
      <sheetName val="5,04"/>
      <sheetName val="5,05"/>
      <sheetName val="5,07"/>
      <sheetName val="5,08"/>
      <sheetName val="5,09"/>
      <sheetName val="5,10"/>
      <sheetName val="5,12"/>
      <sheetName val="5,13"/>
      <sheetName val="6,01"/>
      <sheetName val="6,02"/>
      <sheetName val="6,03"/>
      <sheetName val="6,04"/>
      <sheetName val="6,05"/>
      <sheetName val="6,06"/>
      <sheetName val="6,07"/>
      <sheetName val="6,08"/>
      <sheetName val="6,0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6,19"/>
      <sheetName val="6,20"/>
      <sheetName val="6,21"/>
      <sheetName val="7,2"/>
      <sheetName val="7,3"/>
      <sheetName val="7,4"/>
      <sheetName val="7,5"/>
      <sheetName val="7.01"/>
      <sheetName val="7,02"/>
      <sheetName val="7,03"/>
      <sheetName val="7,04"/>
      <sheetName val="7,05"/>
      <sheetName val="7,06"/>
      <sheetName val="7,07"/>
      <sheetName val="7,08"/>
      <sheetName val="7,0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8,1"/>
      <sheetName val="8,2"/>
      <sheetName val="8,6"/>
    </sheetNames>
    <sheetDataSet>
      <sheetData sheetId="0">
        <row r="55">
          <cell r="I55">
            <v>4784</v>
          </cell>
        </row>
      </sheetData>
      <sheetData sheetId="1">
        <row r="55">
          <cell r="I55">
            <v>13517</v>
          </cell>
        </row>
      </sheetData>
      <sheetData sheetId="2">
        <row r="55">
          <cell r="I55">
            <v>13517</v>
          </cell>
        </row>
      </sheetData>
      <sheetData sheetId="3">
        <row r="55">
          <cell r="I55">
            <v>8448</v>
          </cell>
        </row>
      </sheetData>
      <sheetData sheetId="4">
        <row r="55">
          <cell r="I55">
            <v>92495</v>
          </cell>
        </row>
      </sheetData>
      <sheetData sheetId="5">
        <row r="55">
          <cell r="I55">
            <v>8013</v>
          </cell>
        </row>
      </sheetData>
      <sheetData sheetId="6">
        <row r="55">
          <cell r="I55">
            <v>11299</v>
          </cell>
        </row>
      </sheetData>
      <sheetData sheetId="7">
        <row r="55">
          <cell r="I55">
            <v>3338</v>
          </cell>
        </row>
      </sheetData>
      <sheetData sheetId="8">
        <row r="55">
          <cell r="I55">
            <v>65481</v>
          </cell>
        </row>
      </sheetData>
      <sheetData sheetId="9">
        <row r="56">
          <cell r="I56">
            <v>1506183</v>
          </cell>
        </row>
      </sheetData>
      <sheetData sheetId="10">
        <row r="55">
          <cell r="I55">
            <v>31638</v>
          </cell>
        </row>
      </sheetData>
      <sheetData sheetId="11">
        <row r="55">
          <cell r="I55">
            <v>31638</v>
          </cell>
        </row>
      </sheetData>
      <sheetData sheetId="12">
        <row r="55">
          <cell r="I55">
            <v>22275</v>
          </cell>
        </row>
      </sheetData>
      <sheetData sheetId="13">
        <row r="55">
          <cell r="I55">
            <v>25031</v>
          </cell>
        </row>
      </sheetData>
      <sheetData sheetId="14">
        <row r="55">
          <cell r="I55">
            <v>4017</v>
          </cell>
        </row>
      </sheetData>
      <sheetData sheetId="15">
        <row r="55">
          <cell r="I55">
            <v>46608</v>
          </cell>
        </row>
      </sheetData>
      <sheetData sheetId="16">
        <row r="55">
          <cell r="I55">
            <v>293687</v>
          </cell>
        </row>
      </sheetData>
      <sheetData sheetId="17">
        <row r="55">
          <cell r="I55">
            <v>22275</v>
          </cell>
        </row>
      </sheetData>
      <sheetData sheetId="18">
        <row r="55">
          <cell r="I55">
            <v>13475</v>
          </cell>
        </row>
      </sheetData>
      <sheetData sheetId="19">
        <row r="55">
          <cell r="I55">
            <v>29832</v>
          </cell>
        </row>
      </sheetData>
      <sheetData sheetId="20">
        <row r="55">
          <cell r="I55">
            <v>221105</v>
          </cell>
        </row>
      </sheetData>
      <sheetData sheetId="21">
        <row r="55">
          <cell r="I55">
            <v>844415</v>
          </cell>
        </row>
      </sheetData>
      <sheetData sheetId="22">
        <row r="55">
          <cell r="I55">
            <v>29140</v>
          </cell>
        </row>
      </sheetData>
      <sheetData sheetId="23">
        <row r="55">
          <cell r="I55">
            <v>40224</v>
          </cell>
        </row>
      </sheetData>
      <sheetData sheetId="24">
        <row r="55">
          <cell r="I55">
            <v>65616</v>
          </cell>
        </row>
      </sheetData>
      <sheetData sheetId="25">
        <row r="55">
          <cell r="I55">
            <v>25783</v>
          </cell>
        </row>
      </sheetData>
      <sheetData sheetId="26">
        <row r="55">
          <cell r="I55">
            <v>51967</v>
          </cell>
        </row>
      </sheetData>
      <sheetData sheetId="27">
        <row r="55">
          <cell r="I55">
            <v>113958</v>
          </cell>
        </row>
      </sheetData>
      <sheetData sheetId="28">
        <row r="55">
          <cell r="I55">
            <v>31395</v>
          </cell>
        </row>
      </sheetData>
      <sheetData sheetId="29">
        <row r="55">
          <cell r="I55">
            <v>29506</v>
          </cell>
        </row>
      </sheetData>
      <sheetData sheetId="30">
        <row r="55">
          <cell r="I55">
            <v>42080</v>
          </cell>
        </row>
      </sheetData>
      <sheetData sheetId="31">
        <row r="55">
          <cell r="I55">
            <v>10823</v>
          </cell>
        </row>
      </sheetData>
      <sheetData sheetId="32">
        <row r="55">
          <cell r="I55">
            <v>23349</v>
          </cell>
        </row>
      </sheetData>
      <sheetData sheetId="33">
        <row r="55">
          <cell r="I55">
            <v>90925</v>
          </cell>
        </row>
      </sheetData>
      <sheetData sheetId="34">
        <row r="55">
          <cell r="I55">
            <v>82003</v>
          </cell>
        </row>
      </sheetData>
      <sheetData sheetId="35">
        <row r="55">
          <cell r="I55">
            <v>108852</v>
          </cell>
        </row>
      </sheetData>
      <sheetData sheetId="36">
        <row r="55">
          <cell r="I55">
            <v>105297</v>
          </cell>
        </row>
      </sheetData>
      <sheetData sheetId="37">
        <row r="55">
          <cell r="I55">
            <v>636166</v>
          </cell>
        </row>
      </sheetData>
      <sheetData sheetId="38">
        <row r="55">
          <cell r="I55">
            <v>29667</v>
          </cell>
        </row>
      </sheetData>
      <sheetData sheetId="39">
        <row r="55">
          <cell r="I55">
            <v>91818</v>
          </cell>
        </row>
      </sheetData>
      <sheetData sheetId="40">
        <row r="55">
          <cell r="I55">
            <v>6016</v>
          </cell>
        </row>
      </sheetData>
      <sheetData sheetId="41">
        <row r="56">
          <cell r="I56">
            <v>5051028</v>
          </cell>
        </row>
      </sheetData>
      <sheetData sheetId="42">
        <row r="55">
          <cell r="I55">
            <v>12410</v>
          </cell>
        </row>
      </sheetData>
      <sheetData sheetId="43">
        <row r="55">
          <cell r="I55">
            <v>1259531</v>
          </cell>
        </row>
      </sheetData>
      <sheetData sheetId="44">
        <row r="55">
          <cell r="I55">
            <v>51959</v>
          </cell>
        </row>
      </sheetData>
      <sheetData sheetId="45"/>
      <sheetData sheetId="46">
        <row r="55">
          <cell r="I55">
            <v>29667</v>
          </cell>
        </row>
      </sheetData>
      <sheetData sheetId="47">
        <row r="55">
          <cell r="I55">
            <v>91818</v>
          </cell>
        </row>
      </sheetData>
      <sheetData sheetId="48"/>
      <sheetData sheetId="49">
        <row r="55">
          <cell r="I55">
            <v>54532</v>
          </cell>
        </row>
      </sheetData>
      <sheetData sheetId="50">
        <row r="55">
          <cell r="I55">
            <v>142714</v>
          </cell>
        </row>
      </sheetData>
      <sheetData sheetId="51">
        <row r="55">
          <cell r="I55">
            <v>149275</v>
          </cell>
        </row>
      </sheetData>
      <sheetData sheetId="52">
        <row r="55">
          <cell r="I55">
            <v>149065</v>
          </cell>
        </row>
      </sheetData>
      <sheetData sheetId="53">
        <row r="55">
          <cell r="I55">
            <v>8249</v>
          </cell>
        </row>
      </sheetData>
      <sheetData sheetId="54"/>
      <sheetData sheetId="55">
        <row r="54">
          <cell r="I54">
            <v>13148</v>
          </cell>
        </row>
      </sheetData>
      <sheetData sheetId="56">
        <row r="55">
          <cell r="I55">
            <v>155231</v>
          </cell>
        </row>
      </sheetData>
      <sheetData sheetId="57">
        <row r="65">
          <cell r="I65">
            <v>7533676</v>
          </cell>
        </row>
      </sheetData>
      <sheetData sheetId="58">
        <row r="55">
          <cell r="I55">
            <v>2568601</v>
          </cell>
        </row>
      </sheetData>
      <sheetData sheetId="59"/>
      <sheetData sheetId="60"/>
      <sheetData sheetId="61">
        <row r="55">
          <cell r="I55">
            <v>25953</v>
          </cell>
        </row>
      </sheetData>
      <sheetData sheetId="62">
        <row r="55">
          <cell r="I55">
            <v>259789</v>
          </cell>
        </row>
      </sheetData>
      <sheetData sheetId="63">
        <row r="55">
          <cell r="I55">
            <v>1919432</v>
          </cell>
        </row>
      </sheetData>
      <sheetData sheetId="64">
        <row r="55">
          <cell r="I55">
            <v>2484510</v>
          </cell>
        </row>
      </sheetData>
      <sheetData sheetId="65">
        <row r="55">
          <cell r="I55">
            <v>461018</v>
          </cell>
        </row>
      </sheetData>
      <sheetData sheetId="66">
        <row r="55">
          <cell r="I55">
            <v>689598</v>
          </cell>
        </row>
      </sheetData>
      <sheetData sheetId="67">
        <row r="55">
          <cell r="I55">
            <v>1228432</v>
          </cell>
        </row>
      </sheetData>
      <sheetData sheetId="68">
        <row r="55">
          <cell r="I55">
            <v>16590205</v>
          </cell>
        </row>
      </sheetData>
      <sheetData sheetId="69">
        <row r="55">
          <cell r="I55">
            <v>1092713</v>
          </cell>
        </row>
      </sheetData>
      <sheetData sheetId="70">
        <row r="55">
          <cell r="I55">
            <v>483851</v>
          </cell>
        </row>
      </sheetData>
      <sheetData sheetId="71">
        <row r="55">
          <cell r="I55">
            <v>7538612</v>
          </cell>
        </row>
      </sheetData>
      <sheetData sheetId="72">
        <row r="55">
          <cell r="I55">
            <v>3854408</v>
          </cell>
        </row>
      </sheetData>
      <sheetData sheetId="73">
        <row r="55">
          <cell r="I55">
            <v>5736556</v>
          </cell>
        </row>
      </sheetData>
      <sheetData sheetId="74">
        <row r="55">
          <cell r="I55">
            <v>10441082</v>
          </cell>
        </row>
      </sheetData>
      <sheetData sheetId="75">
        <row r="55">
          <cell r="I55">
            <v>7504336</v>
          </cell>
        </row>
      </sheetData>
      <sheetData sheetId="76">
        <row r="55">
          <cell r="I55">
            <v>10441081</v>
          </cell>
        </row>
      </sheetData>
      <sheetData sheetId="77">
        <row r="55">
          <cell r="I55">
            <v>7485054</v>
          </cell>
        </row>
      </sheetData>
      <sheetData sheetId="78">
        <row r="55">
          <cell r="I55">
            <v>6192638</v>
          </cell>
        </row>
      </sheetData>
      <sheetData sheetId="79">
        <row r="55">
          <cell r="I55">
            <v>9406053</v>
          </cell>
        </row>
      </sheetData>
      <sheetData sheetId="80">
        <row r="55">
          <cell r="I55">
            <v>7485371</v>
          </cell>
        </row>
      </sheetData>
      <sheetData sheetId="81">
        <row r="55">
          <cell r="I55">
            <v>7485371</v>
          </cell>
        </row>
      </sheetData>
      <sheetData sheetId="82"/>
      <sheetData sheetId="83"/>
      <sheetData sheetId="84"/>
      <sheetData sheetId="85"/>
      <sheetData sheetId="86">
        <row r="56">
          <cell r="I56">
            <v>2953693</v>
          </cell>
        </row>
      </sheetData>
      <sheetData sheetId="87">
        <row r="56">
          <cell r="I56">
            <v>110939</v>
          </cell>
        </row>
      </sheetData>
      <sheetData sheetId="88">
        <row r="56">
          <cell r="I56">
            <v>110939</v>
          </cell>
        </row>
      </sheetData>
      <sheetData sheetId="89">
        <row r="56">
          <cell r="I56">
            <v>110939</v>
          </cell>
        </row>
      </sheetData>
      <sheetData sheetId="90">
        <row r="56">
          <cell r="I56">
            <v>110939</v>
          </cell>
        </row>
      </sheetData>
      <sheetData sheetId="91">
        <row r="56">
          <cell r="I56">
            <v>110939</v>
          </cell>
        </row>
      </sheetData>
      <sheetData sheetId="92">
        <row r="56">
          <cell r="I56">
            <v>43289205</v>
          </cell>
        </row>
      </sheetData>
      <sheetData sheetId="93">
        <row r="60">
          <cell r="I60">
            <v>29686365</v>
          </cell>
        </row>
      </sheetData>
      <sheetData sheetId="94">
        <row r="56">
          <cell r="I56">
            <v>2514215</v>
          </cell>
        </row>
      </sheetData>
      <sheetData sheetId="95">
        <row r="56">
          <cell r="I56">
            <v>47608656</v>
          </cell>
        </row>
      </sheetData>
      <sheetData sheetId="96">
        <row r="56">
          <cell r="I56">
            <v>3683247</v>
          </cell>
        </row>
      </sheetData>
      <sheetData sheetId="97">
        <row r="56">
          <cell r="I56">
            <v>3199773</v>
          </cell>
        </row>
      </sheetData>
      <sheetData sheetId="98">
        <row r="56">
          <cell r="I56">
            <v>294866</v>
          </cell>
        </row>
      </sheetData>
      <sheetData sheetId="99">
        <row r="56">
          <cell r="I56">
            <v>2075635</v>
          </cell>
        </row>
      </sheetData>
      <sheetData sheetId="100">
        <row r="56">
          <cell r="I56">
            <v>3279855</v>
          </cell>
        </row>
      </sheetData>
      <sheetData sheetId="101">
        <row r="56">
          <cell r="I56">
            <v>38680</v>
          </cell>
        </row>
      </sheetData>
      <sheetData sheetId="102">
        <row r="56">
          <cell r="I56">
            <v>3177687</v>
          </cell>
        </row>
      </sheetData>
      <sheetData sheetId="103">
        <row r="56">
          <cell r="I56">
            <v>329548</v>
          </cell>
        </row>
      </sheetData>
      <sheetData sheetId="104">
        <row r="56">
          <cell r="I56">
            <v>1742731</v>
          </cell>
        </row>
      </sheetData>
      <sheetData sheetId="105">
        <row r="56">
          <cell r="I56">
            <v>10109</v>
          </cell>
        </row>
      </sheetData>
      <sheetData sheetId="106">
        <row r="56">
          <cell r="I56">
            <v>38839</v>
          </cell>
        </row>
      </sheetData>
      <sheetData sheetId="107">
        <row r="56">
          <cell r="I56">
            <v>26249</v>
          </cell>
        </row>
      </sheetData>
      <sheetData sheetId="108">
        <row r="56">
          <cell r="I56">
            <v>78684</v>
          </cell>
        </row>
      </sheetData>
      <sheetData sheetId="109">
        <row r="56">
          <cell r="I56">
            <v>55059</v>
          </cell>
        </row>
      </sheetData>
      <sheetData sheetId="110">
        <row r="56">
          <cell r="I56">
            <v>178787</v>
          </cell>
        </row>
      </sheetData>
      <sheetData sheetId="111">
        <row r="56">
          <cell r="I56">
            <v>22906</v>
          </cell>
        </row>
      </sheetData>
      <sheetData sheetId="112">
        <row r="56">
          <cell r="I56">
            <v>61583</v>
          </cell>
        </row>
      </sheetData>
      <sheetData sheetId="113">
        <row r="66">
          <cell r="I66">
            <v>100308433</v>
          </cell>
        </row>
      </sheetData>
      <sheetData sheetId="114">
        <row r="56">
          <cell r="I56">
            <v>11329212</v>
          </cell>
        </row>
      </sheetData>
      <sheetData sheetId="115">
        <row r="56">
          <cell r="I56">
            <v>23523368</v>
          </cell>
        </row>
      </sheetData>
      <sheetData sheetId="116">
        <row r="56">
          <cell r="I56">
            <v>585255</v>
          </cell>
        </row>
      </sheetData>
      <sheetData sheetId="117">
        <row r="57">
          <cell r="I57">
            <v>1015946</v>
          </cell>
        </row>
      </sheetData>
      <sheetData sheetId="118">
        <row r="57">
          <cell r="I57">
            <v>83186</v>
          </cell>
        </row>
      </sheetData>
      <sheetData sheetId="119">
        <row r="57">
          <cell r="I57">
            <v>153531</v>
          </cell>
        </row>
      </sheetData>
      <sheetData sheetId="120">
        <row r="57">
          <cell r="I57">
            <v>115980</v>
          </cell>
        </row>
      </sheetData>
      <sheetData sheetId="121">
        <row r="57">
          <cell r="I57">
            <v>6217</v>
          </cell>
        </row>
      </sheetData>
      <sheetData sheetId="122">
        <row r="57">
          <cell r="I57">
            <v>90000000</v>
          </cell>
        </row>
      </sheetData>
      <sheetData sheetId="123">
        <row r="57">
          <cell r="I57">
            <v>800</v>
          </cell>
        </row>
      </sheetData>
      <sheetData sheetId="124">
        <row r="55">
          <cell r="I55">
            <v>390711</v>
          </cell>
        </row>
      </sheetData>
      <sheetData sheetId="125">
        <row r="55">
          <cell r="I55">
            <v>16582</v>
          </cell>
        </row>
      </sheetData>
      <sheetData sheetId="12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3"/>
      <sheetName val="4,18"/>
      <sheetName val="4,19"/>
      <sheetName val="4,20"/>
      <sheetName val="4,21"/>
      <sheetName val="8,6"/>
      <sheetName val="Hoja1"/>
    </sheetNames>
    <sheetDataSet>
      <sheetData sheetId="0"/>
      <sheetData sheetId="1">
        <row r="55">
          <cell r="I55">
            <v>363245</v>
          </cell>
        </row>
      </sheetData>
      <sheetData sheetId="2">
        <row r="57">
          <cell r="I57">
            <v>1339726</v>
          </cell>
        </row>
      </sheetData>
      <sheetData sheetId="3">
        <row r="57">
          <cell r="I57">
            <v>5428</v>
          </cell>
        </row>
      </sheetData>
      <sheetData sheetId="4">
        <row r="57">
          <cell r="I57">
            <v>37078</v>
          </cell>
        </row>
      </sheetData>
      <sheetData sheetId="5">
        <row r="59">
          <cell r="I59">
            <v>187042</v>
          </cell>
        </row>
      </sheetData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TERVENTORIA MALECOM"/>
      <sheetName val="FFMM"/>
      <sheetName val="MEMORIA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3"/>
      <sheetName val="4,18"/>
      <sheetName val="4,19"/>
      <sheetName val="4,20"/>
      <sheetName val="4,21"/>
      <sheetName val="8,6"/>
      <sheetName val="Hoja1"/>
    </sheetNames>
    <sheetDataSet>
      <sheetData sheetId="0"/>
      <sheetData sheetId="1">
        <row r="55">
          <cell r="I55">
            <v>363245</v>
          </cell>
        </row>
      </sheetData>
      <sheetData sheetId="2">
        <row r="57">
          <cell r="I57">
            <v>1339726</v>
          </cell>
        </row>
      </sheetData>
      <sheetData sheetId="3">
        <row r="57">
          <cell r="I57">
            <v>5428</v>
          </cell>
        </row>
      </sheetData>
      <sheetData sheetId="4">
        <row r="57">
          <cell r="I57">
            <v>37078</v>
          </cell>
        </row>
      </sheetData>
      <sheetData sheetId="5">
        <row r="59">
          <cell r="I59">
            <v>187042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8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0000"/>
  </sheetPr>
  <dimension ref="A1:W195"/>
  <sheetViews>
    <sheetView view="pageBreakPreview" topLeftCell="A7" zoomScale="70" zoomScaleNormal="90" zoomScaleSheetLayoutView="70" zoomScalePageLayoutView="90" workbookViewId="0">
      <pane xSplit="3" ySplit="3" topLeftCell="D158" activePane="bottomRight" state="frozen"/>
      <selection pane="topRight" activeCell="D7" sqref="D7"/>
      <selection pane="bottomLeft" activeCell="A10" sqref="A10"/>
      <selection pane="bottomRight" activeCell="A170" sqref="A170:XFD170"/>
    </sheetView>
  </sheetViews>
  <sheetFormatPr baseColWidth="10" defaultColWidth="10.85546875" defaultRowHeight="15" customHeight="1" x14ac:dyDescent="0.25"/>
  <cols>
    <col min="1" max="1" width="10" style="114" customWidth="1"/>
    <col min="2" max="2" width="54.85546875" style="123" customWidth="1"/>
    <col min="3" max="3" width="7.85546875" style="114" customWidth="1"/>
    <col min="4" max="4" width="25" style="120" customWidth="1"/>
    <col min="5" max="5" width="25.7109375" style="121" customWidth="1"/>
    <col min="6" max="6" width="25.85546875" style="121" customWidth="1"/>
    <col min="7" max="8" width="21.7109375" style="166" customWidth="1"/>
    <col min="9" max="10" width="19.28515625" style="166" customWidth="1"/>
    <col min="11" max="11" width="22.28515625" style="8" customWidth="1"/>
    <col min="12" max="12" width="3.28515625" style="8" customWidth="1"/>
    <col min="13" max="13" width="19.5703125" style="8" customWidth="1"/>
    <col min="14" max="14" width="20.85546875" style="166" customWidth="1"/>
    <col min="15" max="15" width="18.5703125" style="8" customWidth="1"/>
    <col min="16" max="16384" width="10.85546875" style="8"/>
  </cols>
  <sheetData>
    <row r="1" spans="1:15" ht="15" customHeight="1" x14ac:dyDescent="0.25">
      <c r="A1" s="406" t="s">
        <v>0</v>
      </c>
      <c r="B1" s="406"/>
      <c r="C1" s="406"/>
      <c r="D1" s="406"/>
      <c r="E1" s="406"/>
      <c r="F1" s="406"/>
    </row>
    <row r="2" spans="1:15" ht="15" customHeight="1" x14ac:dyDescent="0.25">
      <c r="A2" s="406" t="s">
        <v>1</v>
      </c>
      <c r="B2" s="406"/>
      <c r="C2" s="406"/>
      <c r="D2" s="406"/>
      <c r="E2" s="406"/>
      <c r="F2" s="406"/>
    </row>
    <row r="3" spans="1:15" ht="15" customHeight="1" x14ac:dyDescent="0.25">
      <c r="A3" s="406" t="s">
        <v>2</v>
      </c>
      <c r="B3" s="406"/>
      <c r="C3" s="406"/>
      <c r="D3" s="406"/>
      <c r="E3" s="406"/>
      <c r="F3" s="406"/>
    </row>
    <row r="4" spans="1:15" ht="15" customHeight="1" x14ac:dyDescent="0.25">
      <c r="A4" s="406" t="s">
        <v>3</v>
      </c>
      <c r="B4" s="406"/>
      <c r="C4" s="406"/>
      <c r="D4" s="406"/>
      <c r="E4" s="406"/>
      <c r="F4" s="406"/>
    </row>
    <row r="5" spans="1:15" ht="15" customHeight="1" x14ac:dyDescent="0.25">
      <c r="A5" s="406" t="s">
        <v>4</v>
      </c>
      <c r="B5" s="406"/>
      <c r="C5" s="406"/>
      <c r="D5" s="406"/>
      <c r="E5" s="406"/>
      <c r="F5" s="406"/>
    </row>
    <row r="6" spans="1:15" ht="15" customHeight="1" x14ac:dyDescent="0.25">
      <c r="A6" s="405"/>
      <c r="B6" s="405"/>
      <c r="C6" s="405"/>
      <c r="D6" s="405"/>
      <c r="E6" s="405"/>
      <c r="F6" s="405"/>
    </row>
    <row r="7" spans="1:15" ht="30" customHeight="1" x14ac:dyDescent="0.25">
      <c r="A7" s="402" t="s">
        <v>5</v>
      </c>
      <c r="B7" s="403"/>
      <c r="C7" s="403"/>
      <c r="D7" s="403"/>
      <c r="E7" s="403"/>
      <c r="F7" s="404"/>
    </row>
    <row r="8" spans="1:15" ht="15" customHeight="1" x14ac:dyDescent="0.25">
      <c r="A8" s="401"/>
      <c r="B8" s="401"/>
      <c r="C8" s="401"/>
      <c r="D8" s="401"/>
      <c r="E8" s="401"/>
      <c r="F8" s="401"/>
    </row>
    <row r="9" spans="1:15" s="12" customFormat="1" ht="15" customHeight="1" x14ac:dyDescent="0.25">
      <c r="A9" s="9" t="s">
        <v>6</v>
      </c>
      <c r="B9" s="9" t="s">
        <v>7</v>
      </c>
      <c r="C9" s="9" t="s">
        <v>8</v>
      </c>
      <c r="D9" s="10" t="s">
        <v>9</v>
      </c>
      <c r="E9" s="10" t="s">
        <v>10</v>
      </c>
      <c r="F9" s="10" t="s">
        <v>11</v>
      </c>
      <c r="G9" s="169"/>
      <c r="H9" s="169"/>
      <c r="I9" s="169"/>
      <c r="J9" s="169"/>
      <c r="N9" s="169"/>
    </row>
    <row r="10" spans="1:15" s="20" customFormat="1" ht="15" customHeight="1" x14ac:dyDescent="0.25">
      <c r="A10" s="13">
        <v>1</v>
      </c>
      <c r="B10" s="14" t="s">
        <v>12</v>
      </c>
      <c r="C10" s="15"/>
      <c r="D10" s="16"/>
      <c r="E10" s="17"/>
      <c r="F10" s="18"/>
      <c r="G10" s="170"/>
      <c r="H10" s="170"/>
      <c r="I10" s="170"/>
      <c r="J10" s="170"/>
      <c r="N10" s="170"/>
    </row>
    <row r="11" spans="1:15" s="26" customFormat="1" ht="15" customHeight="1" x14ac:dyDescent="0.25">
      <c r="A11" s="21">
        <f>+A10+0.01</f>
        <v>1.01</v>
      </c>
      <c r="B11" s="178" t="str">
        <f>+'[2]1,1'!$E$16</f>
        <v xml:space="preserve">LOCALIZACION Y REPLANTEO TOPOGRAFICO </v>
      </c>
      <c r="C11" s="21" t="s">
        <v>13</v>
      </c>
      <c r="D11" s="23">
        <f>+'[3]1,1'!$Q$160</f>
        <v>48139.11</v>
      </c>
      <c r="E11" s="24">
        <f>+'[2]1,1'!$I$60</f>
        <v>6635</v>
      </c>
      <c r="F11" s="24">
        <f>+D11*E11</f>
        <v>319402994.85000002</v>
      </c>
      <c r="G11" s="43">
        <v>6458.4000000000005</v>
      </c>
      <c r="H11" s="43">
        <f>+G11*D11</f>
        <v>310901628.02400005</v>
      </c>
      <c r="I11" s="43">
        <v>6635</v>
      </c>
      <c r="J11" s="43">
        <f>+I11-E11</f>
        <v>0</v>
      </c>
      <c r="K11" s="165">
        <f>+I11*D11</f>
        <v>319402994.85000002</v>
      </c>
      <c r="M11" s="171">
        <f>+K11-H11</f>
        <v>8501366.8259999752</v>
      </c>
      <c r="N11" s="43">
        <v>2000</v>
      </c>
      <c r="O11" s="165">
        <f>+N11*D11</f>
        <v>96278220</v>
      </c>
    </row>
    <row r="12" spans="1:15" s="26" customFormat="1" ht="23.25" customHeight="1" x14ac:dyDescent="0.25">
      <c r="A12" s="21">
        <f t="shared" ref="A12:A23" si="0">+A11+0.01</f>
        <v>1.02</v>
      </c>
      <c r="B12" s="178" t="str">
        <f>+'[2]1,2'!$E$16</f>
        <v>DEMOLICION MANUAL  PLACA DE CCTO-ANDEN</v>
      </c>
      <c r="C12" s="21" t="s">
        <v>13</v>
      </c>
      <c r="D12" s="23">
        <f>+'[3]1,2'!$Q$160</f>
        <v>9526.5099999999984</v>
      </c>
      <c r="E12" s="24">
        <f>+'[2]1,2'!$I$60</f>
        <v>18887</v>
      </c>
      <c r="F12" s="24">
        <f t="shared" ref="F12:F23" si="1">+D12*E12</f>
        <v>179927194.36999997</v>
      </c>
      <c r="G12" s="43">
        <v>18247.95</v>
      </c>
      <c r="H12" s="43">
        <f t="shared" ref="H12:H75" si="2">+G12*D12</f>
        <v>173839278.15449998</v>
      </c>
      <c r="I12" s="43">
        <v>18887</v>
      </c>
      <c r="J12" s="43">
        <f t="shared" ref="J12:J75" si="3">+I12-E12</f>
        <v>0</v>
      </c>
      <c r="K12" s="165">
        <f t="shared" ref="K12:K75" si="4">+I12*D12</f>
        <v>179927194.36999997</v>
      </c>
      <c r="M12" s="171">
        <f t="shared" ref="M12:M75" si="5">+K12-H12</f>
        <v>6087916.2154999971</v>
      </c>
      <c r="N12" s="43">
        <v>12000</v>
      </c>
      <c r="O12" s="165">
        <f t="shared" ref="O12:O75" si="6">+N12*D12</f>
        <v>114318119.99999999</v>
      </c>
    </row>
    <row r="13" spans="1:15" s="26" customFormat="1" ht="23.25" customHeight="1" x14ac:dyDescent="0.25">
      <c r="A13" s="21">
        <f t="shared" si="0"/>
        <v>1.03</v>
      </c>
      <c r="B13" s="179" t="str">
        <f>+'[2]1,3'!$E$16</f>
        <v>DEMOLICION DE SARDINEL 12X40</v>
      </c>
      <c r="C13" s="21" t="s">
        <v>14</v>
      </c>
      <c r="D13" s="23">
        <f>+'[3]1,3'!$Q$48</f>
        <v>1627.2</v>
      </c>
      <c r="E13" s="24">
        <f>+'[2]1,3'!$I$60</f>
        <v>18887</v>
      </c>
      <c r="F13" s="24">
        <f t="shared" si="1"/>
        <v>30732926.400000002</v>
      </c>
      <c r="G13" s="43">
        <v>18247.95</v>
      </c>
      <c r="H13" s="43">
        <f t="shared" si="2"/>
        <v>29693064.240000002</v>
      </c>
      <c r="I13" s="43">
        <v>18887</v>
      </c>
      <c r="J13" s="43">
        <f t="shared" si="3"/>
        <v>0</v>
      </c>
      <c r="K13" s="165">
        <f t="shared" si="4"/>
        <v>30732926.400000002</v>
      </c>
      <c r="M13" s="171">
        <f t="shared" si="5"/>
        <v>1039862.1600000001</v>
      </c>
      <c r="N13" s="43">
        <v>12000</v>
      </c>
      <c r="O13" s="165">
        <f t="shared" si="6"/>
        <v>19526400</v>
      </c>
    </row>
    <row r="14" spans="1:15" s="26" customFormat="1" ht="41.1" customHeight="1" x14ac:dyDescent="0.25">
      <c r="A14" s="21">
        <f t="shared" si="0"/>
        <v>1.04</v>
      </c>
      <c r="B14" s="179" t="str">
        <f>+'[2]1,4'!$E$16</f>
        <v>DEMOLICION MANUAL DE MURO EN BLOQUE  DE ARCILLA N° 5 E=0.15 M.</v>
      </c>
      <c r="C14" s="21" t="s">
        <v>13</v>
      </c>
      <c r="D14" s="23">
        <f>+'[3]1,4'!$Q$104</f>
        <v>665.17000000000007</v>
      </c>
      <c r="E14" s="24">
        <f>+'[2]1,4'!$I$60</f>
        <v>11804</v>
      </c>
      <c r="F14" s="24">
        <f t="shared" si="1"/>
        <v>7851666.6800000006</v>
      </c>
      <c r="G14" s="43">
        <v>11404.800000000001</v>
      </c>
      <c r="H14" s="43">
        <f t="shared" si="2"/>
        <v>7586130.8160000015</v>
      </c>
      <c r="I14" s="43">
        <v>11804</v>
      </c>
      <c r="J14" s="43">
        <f t="shared" si="3"/>
        <v>0</v>
      </c>
      <c r="K14" s="165">
        <f t="shared" si="4"/>
        <v>7851666.6800000006</v>
      </c>
      <c r="M14" s="171">
        <f t="shared" si="5"/>
        <v>265535.86399999913</v>
      </c>
      <c r="N14" s="43">
        <v>4500</v>
      </c>
      <c r="O14" s="165">
        <f t="shared" si="6"/>
        <v>2993265.0000000005</v>
      </c>
    </row>
    <row r="15" spans="1:15" s="26" customFormat="1" ht="41.1" customHeight="1" x14ac:dyDescent="0.25">
      <c r="A15" s="21">
        <f t="shared" si="0"/>
        <v>1.05</v>
      </c>
      <c r="B15" s="179" t="e">
        <f>+#REF!</f>
        <v>#REF!</v>
      </c>
      <c r="C15" s="21" t="s">
        <v>15</v>
      </c>
      <c r="D15" s="23">
        <f>+'[3]1,5'!$Q$48</f>
        <v>6.84</v>
      </c>
      <c r="E15" s="24" t="e">
        <f>+#REF!</f>
        <v>#REF!</v>
      </c>
      <c r="F15" s="24" t="e">
        <f t="shared" si="1"/>
        <v>#REF!</v>
      </c>
      <c r="G15" s="43">
        <v>124868.25000000001</v>
      </c>
      <c r="H15" s="43">
        <f t="shared" si="2"/>
        <v>854098.83000000007</v>
      </c>
      <c r="I15" s="43">
        <v>125979</v>
      </c>
      <c r="J15" s="43" t="e">
        <f t="shared" si="3"/>
        <v>#REF!</v>
      </c>
      <c r="K15" s="165">
        <f t="shared" si="4"/>
        <v>861696.36</v>
      </c>
      <c r="M15" s="171">
        <f t="shared" si="5"/>
        <v>7597.5299999999115</v>
      </c>
      <c r="N15" s="43">
        <v>54000</v>
      </c>
      <c r="O15" s="165">
        <f t="shared" si="6"/>
        <v>369360</v>
      </c>
    </row>
    <row r="16" spans="1:15" s="26" customFormat="1" ht="41.1" customHeight="1" x14ac:dyDescent="0.25">
      <c r="A16" s="21">
        <f t="shared" si="0"/>
        <v>1.06</v>
      </c>
      <c r="B16" s="179" t="str">
        <f>+'[2]1,6'!$E$16</f>
        <v>DESMONTE DE CUBIERTA EXISTENTE EN ADBESTO CEMENTO-FIBROCEMENTO</v>
      </c>
      <c r="C16" s="21" t="s">
        <v>13</v>
      </c>
      <c r="D16" s="23">
        <f>+'[3]1,6'!$Q$48</f>
        <v>89.3</v>
      </c>
      <c r="E16" s="24">
        <f>+'[2]1,6'!$I$60</f>
        <v>11191</v>
      </c>
      <c r="F16" s="24">
        <f t="shared" si="1"/>
        <v>999356.29999999993</v>
      </c>
      <c r="G16" s="43">
        <v>10817.550000000001</v>
      </c>
      <c r="H16" s="43">
        <f t="shared" si="2"/>
        <v>966007.21500000008</v>
      </c>
      <c r="I16" s="43">
        <v>11191</v>
      </c>
      <c r="J16" s="43">
        <f t="shared" si="3"/>
        <v>0</v>
      </c>
      <c r="K16" s="165">
        <f t="shared" si="4"/>
        <v>999356.29999999993</v>
      </c>
      <c r="M16" s="171">
        <f t="shared" si="5"/>
        <v>33349.084999999846</v>
      </c>
      <c r="N16" s="43">
        <v>5000</v>
      </c>
      <c r="O16" s="165">
        <f t="shared" si="6"/>
        <v>446500</v>
      </c>
    </row>
    <row r="17" spans="1:15" s="26" customFormat="1" ht="24" customHeight="1" x14ac:dyDescent="0.25">
      <c r="A17" s="21">
        <f t="shared" si="0"/>
        <v>1.07</v>
      </c>
      <c r="B17" s="179" t="str">
        <f>+'[2]1,7'!$E$16</f>
        <v xml:space="preserve">DEMOLICION PISO EN ADOQUIN </v>
      </c>
      <c r="C17" s="21" t="s">
        <v>13</v>
      </c>
      <c r="D17" s="23">
        <f>+'[3]1,7'!$Q$48</f>
        <v>2520.5100000000002</v>
      </c>
      <c r="E17" s="24">
        <f>+'[2]1,7'!$I$60</f>
        <v>15788</v>
      </c>
      <c r="F17" s="24">
        <f t="shared" si="1"/>
        <v>39793811.880000003</v>
      </c>
      <c r="G17" s="43">
        <v>15253.650000000001</v>
      </c>
      <c r="H17" s="43">
        <f t="shared" si="2"/>
        <v>38446977.36150001</v>
      </c>
      <c r="I17" s="43">
        <v>15788</v>
      </c>
      <c r="J17" s="43">
        <f t="shared" si="3"/>
        <v>0</v>
      </c>
      <c r="K17" s="165">
        <f t="shared" si="4"/>
        <v>39793811.880000003</v>
      </c>
      <c r="M17" s="171">
        <f t="shared" si="5"/>
        <v>1346834.5184999928</v>
      </c>
      <c r="N17" s="43">
        <v>7000</v>
      </c>
      <c r="O17" s="165">
        <f t="shared" si="6"/>
        <v>17643570</v>
      </c>
    </row>
    <row r="18" spans="1:15" s="26" customFormat="1" ht="18.95" customHeight="1" x14ac:dyDescent="0.25">
      <c r="A18" s="21">
        <f t="shared" si="0"/>
        <v>1.08</v>
      </c>
      <c r="B18" s="179" t="str">
        <f>+'[2]1,8'!$E$16</f>
        <v>DESMONTE DE SARDINEL EN LADRILLO PRENSADO</v>
      </c>
      <c r="C18" s="21" t="s">
        <v>14</v>
      </c>
      <c r="D18" s="23">
        <f>+'[3]1,8'!$Q$48</f>
        <v>1614.52</v>
      </c>
      <c r="E18" s="24">
        <f>+'[2]1,8'!$I$60</f>
        <v>4663</v>
      </c>
      <c r="F18" s="24">
        <f t="shared" si="1"/>
        <v>7528506.7599999998</v>
      </c>
      <c r="G18" s="43">
        <v>4506.3</v>
      </c>
      <c r="H18" s="43">
        <f t="shared" si="2"/>
        <v>7275511.4759999998</v>
      </c>
      <c r="I18" s="43">
        <v>4663</v>
      </c>
      <c r="J18" s="43">
        <f t="shared" si="3"/>
        <v>0</v>
      </c>
      <c r="K18" s="165">
        <f t="shared" si="4"/>
        <v>7528506.7599999998</v>
      </c>
      <c r="M18" s="171">
        <f t="shared" si="5"/>
        <v>252995.28399999999</v>
      </c>
      <c r="N18" s="43">
        <v>2000</v>
      </c>
      <c r="O18" s="165">
        <f t="shared" si="6"/>
        <v>3229040</v>
      </c>
    </row>
    <row r="19" spans="1:15" s="26" customFormat="1" ht="27" customHeight="1" x14ac:dyDescent="0.25">
      <c r="A19" s="21">
        <f t="shared" si="0"/>
        <v>1.0900000000000001</v>
      </c>
      <c r="B19" s="179" t="e">
        <f>+#REF!</f>
        <v>#REF!</v>
      </c>
      <c r="C19" s="21" t="s">
        <v>13</v>
      </c>
      <c r="D19" s="23">
        <f>+'[3]1,9'!$Q$48</f>
        <v>829.68</v>
      </c>
      <c r="E19" s="24" t="e">
        <f>+#REF!</f>
        <v>#REF!</v>
      </c>
      <c r="F19" s="24" t="e">
        <f t="shared" si="1"/>
        <v>#REF!</v>
      </c>
      <c r="G19" s="43">
        <v>88399.35</v>
      </c>
      <c r="H19" s="43">
        <f t="shared" si="2"/>
        <v>73343172.708000004</v>
      </c>
      <c r="I19" s="43">
        <v>90175</v>
      </c>
      <c r="J19" s="43" t="e">
        <f t="shared" si="3"/>
        <v>#REF!</v>
      </c>
      <c r="K19" s="165">
        <f t="shared" si="4"/>
        <v>74816394</v>
      </c>
      <c r="M19" s="171">
        <f t="shared" si="5"/>
        <v>1473221.2919999957</v>
      </c>
      <c r="N19" s="43">
        <v>35000</v>
      </c>
      <c r="O19" s="165">
        <f t="shared" si="6"/>
        <v>29038800</v>
      </c>
    </row>
    <row r="20" spans="1:15" s="26" customFormat="1" ht="27" customHeight="1" x14ac:dyDescent="0.25">
      <c r="A20" s="27">
        <f t="shared" si="0"/>
        <v>1.1000000000000001</v>
      </c>
      <c r="B20" s="180" t="e">
        <f>+#REF!</f>
        <v>#REF!</v>
      </c>
      <c r="C20" s="21" t="s">
        <v>16</v>
      </c>
      <c r="D20" s="23">
        <f>+'[3]1,10'!$Q$48</f>
        <v>1.63</v>
      </c>
      <c r="E20" s="24" t="e">
        <f>+#REF!</f>
        <v>#REF!</v>
      </c>
      <c r="F20" s="24" t="e">
        <f t="shared" si="1"/>
        <v>#REF!</v>
      </c>
      <c r="G20" s="43">
        <v>2033347.05</v>
      </c>
      <c r="H20" s="43">
        <f t="shared" si="2"/>
        <v>3314355.6914999997</v>
      </c>
      <c r="I20" s="43">
        <v>2639525</v>
      </c>
      <c r="J20" s="43" t="e">
        <f t="shared" si="3"/>
        <v>#REF!</v>
      </c>
      <c r="K20" s="165">
        <f t="shared" si="4"/>
        <v>4302425.75</v>
      </c>
      <c r="M20" s="171">
        <f t="shared" si="5"/>
        <v>988070.05850000028</v>
      </c>
      <c r="N20" s="43">
        <v>1000000</v>
      </c>
      <c r="O20" s="165">
        <f t="shared" si="6"/>
        <v>1630000</v>
      </c>
    </row>
    <row r="21" spans="1:15" s="26" customFormat="1" ht="25.5" customHeight="1" x14ac:dyDescent="0.25">
      <c r="A21" s="21">
        <f t="shared" si="0"/>
        <v>1.1100000000000001</v>
      </c>
      <c r="B21" s="179" t="e">
        <f>+#REF!</f>
        <v>#REF!</v>
      </c>
      <c r="C21" s="21" t="s">
        <v>17</v>
      </c>
      <c r="D21" s="23">
        <f>+'[3]1,11'!$Q$48</f>
        <v>32</v>
      </c>
      <c r="E21" s="24" t="e">
        <f>+#REF!</f>
        <v>#REF!</v>
      </c>
      <c r="F21" s="24" t="e">
        <f t="shared" si="1"/>
        <v>#REF!</v>
      </c>
      <c r="G21" s="43">
        <v>42711.3</v>
      </c>
      <c r="H21" s="43">
        <f t="shared" si="2"/>
        <v>1366761.6</v>
      </c>
      <c r="I21" s="43">
        <v>44207</v>
      </c>
      <c r="J21" s="43" t="e">
        <f t="shared" si="3"/>
        <v>#REF!</v>
      </c>
      <c r="K21" s="165">
        <f t="shared" si="4"/>
        <v>1414624</v>
      </c>
      <c r="M21" s="171">
        <f t="shared" si="5"/>
        <v>47862.399999999907</v>
      </c>
      <c r="N21" s="43">
        <v>10000</v>
      </c>
      <c r="O21" s="165">
        <f t="shared" si="6"/>
        <v>320000</v>
      </c>
    </row>
    <row r="22" spans="1:15" s="26" customFormat="1" ht="25.5" customHeight="1" x14ac:dyDescent="0.25">
      <c r="A22" s="21">
        <f t="shared" si="0"/>
        <v>1.1200000000000001</v>
      </c>
      <c r="B22" s="179" t="e">
        <f>+#REF!</f>
        <v>#REF!</v>
      </c>
      <c r="C22" s="21" t="s">
        <v>17</v>
      </c>
      <c r="D22" s="23">
        <f>+'[3]1,12'!$Q$48</f>
        <v>164</v>
      </c>
      <c r="E22" s="24" t="e">
        <f>+#REF!</f>
        <v>#REF!</v>
      </c>
      <c r="F22" s="24" t="e">
        <f t="shared" si="1"/>
        <v>#REF!</v>
      </c>
      <c r="G22" s="43">
        <v>42711.3</v>
      </c>
      <c r="H22" s="43">
        <f t="shared" si="2"/>
        <v>7004653.2000000002</v>
      </c>
      <c r="I22" s="43">
        <v>44207</v>
      </c>
      <c r="J22" s="43" t="e">
        <f t="shared" si="3"/>
        <v>#REF!</v>
      </c>
      <c r="K22" s="165">
        <f t="shared" si="4"/>
        <v>7249948</v>
      </c>
      <c r="M22" s="171">
        <f t="shared" si="5"/>
        <v>245294.79999999981</v>
      </c>
      <c r="N22" s="43">
        <v>10000</v>
      </c>
      <c r="O22" s="165">
        <f t="shared" si="6"/>
        <v>1640000</v>
      </c>
    </row>
    <row r="23" spans="1:15" s="26" customFormat="1" ht="30.75" customHeight="1" x14ac:dyDescent="0.25">
      <c r="A23" s="21">
        <f t="shared" si="0"/>
        <v>1.1300000000000001</v>
      </c>
      <c r="B23" s="179" t="e">
        <f>+#REF!</f>
        <v>#REF!</v>
      </c>
      <c r="C23" s="21" t="s">
        <v>15</v>
      </c>
      <c r="D23" s="23">
        <f>+'[3]1,13'!$Q$48</f>
        <v>1314.54</v>
      </c>
      <c r="E23" s="24" t="e">
        <f>+#REF!</f>
        <v>#REF!</v>
      </c>
      <c r="F23" s="24" t="e">
        <f t="shared" si="1"/>
        <v>#REF!</v>
      </c>
      <c r="G23" s="43">
        <v>30071.250000000004</v>
      </c>
      <c r="H23" s="43">
        <f t="shared" si="2"/>
        <v>39529860.975000001</v>
      </c>
      <c r="I23" s="43">
        <v>30503</v>
      </c>
      <c r="J23" s="43" t="e">
        <f t="shared" si="3"/>
        <v>#REF!</v>
      </c>
      <c r="K23" s="165">
        <f t="shared" si="4"/>
        <v>40097413.619999997</v>
      </c>
      <c r="M23" s="171">
        <f t="shared" si="5"/>
        <v>567552.64499999583</v>
      </c>
      <c r="N23" s="43">
        <v>15000</v>
      </c>
      <c r="O23" s="165">
        <f t="shared" si="6"/>
        <v>19718100</v>
      </c>
    </row>
    <row r="24" spans="1:15" s="26" customFormat="1" ht="15" customHeight="1" x14ac:dyDescent="0.25">
      <c r="A24" s="29"/>
      <c r="B24" s="30"/>
      <c r="C24" s="31"/>
      <c r="D24" s="32"/>
      <c r="E24" s="33" t="s">
        <v>18</v>
      </c>
      <c r="F24" s="34" t="e">
        <f>SUM(F11:F23)</f>
        <v>#REF!</v>
      </c>
      <c r="G24" s="43"/>
      <c r="H24" s="43"/>
      <c r="I24" s="43"/>
      <c r="J24" s="43" t="e">
        <f t="shared" si="3"/>
        <v>#VALUE!</v>
      </c>
      <c r="K24" s="165"/>
      <c r="M24" s="171"/>
      <c r="N24" s="43"/>
      <c r="O24" s="165">
        <f t="shared" si="6"/>
        <v>0</v>
      </c>
    </row>
    <row r="25" spans="1:15" s="42" customFormat="1" ht="27.95" customHeight="1" x14ac:dyDescent="0.25">
      <c r="A25" s="35">
        <v>2</v>
      </c>
      <c r="B25" s="36" t="s">
        <v>19</v>
      </c>
      <c r="C25" s="37"/>
      <c r="D25" s="38"/>
      <c r="E25" s="39"/>
      <c r="F25" s="40"/>
      <c r="G25" s="43">
        <v>0</v>
      </c>
      <c r="H25" s="43">
        <f t="shared" si="2"/>
        <v>0</v>
      </c>
      <c r="I25" s="173"/>
      <c r="J25" s="43">
        <f t="shared" si="3"/>
        <v>0</v>
      </c>
      <c r="K25" s="165">
        <f t="shared" si="4"/>
        <v>0</v>
      </c>
      <c r="M25" s="171">
        <f t="shared" si="5"/>
        <v>0</v>
      </c>
      <c r="N25" s="173"/>
      <c r="O25" s="165">
        <f t="shared" si="6"/>
        <v>0</v>
      </c>
    </row>
    <row r="26" spans="1:15" s="26" customFormat="1" ht="42" customHeight="1" x14ac:dyDescent="0.25">
      <c r="A26" s="21">
        <f t="shared" ref="A26:A31" si="7">+A25+0.01</f>
        <v>2.0099999999999998</v>
      </c>
      <c r="B26" s="179" t="str">
        <f>+'[2]2,1'!$E$16</f>
        <v>EXCAVACION MANUAL EN MATERIAL COMUN ENTRE 0-2 M. DE PROFUNDIDAD</v>
      </c>
      <c r="C26" s="21" t="s">
        <v>15</v>
      </c>
      <c r="D26" s="23">
        <f>+'[3]2,1'!$Q$160</f>
        <v>19345.14</v>
      </c>
      <c r="E26" s="24">
        <f>+'[2]2,1'!$I$60</f>
        <v>34976</v>
      </c>
      <c r="F26" s="24">
        <f t="shared" ref="F26:F31" si="8">+D26*E26</f>
        <v>676615616.63999999</v>
      </c>
      <c r="G26" s="43">
        <v>33791.850000000006</v>
      </c>
      <c r="H26" s="43">
        <f t="shared" si="2"/>
        <v>653708069.10900009</v>
      </c>
      <c r="I26" s="43">
        <v>34976</v>
      </c>
      <c r="J26" s="43">
        <f t="shared" si="3"/>
        <v>0</v>
      </c>
      <c r="K26" s="165">
        <f t="shared" si="4"/>
        <v>676615616.63999999</v>
      </c>
      <c r="M26" s="171">
        <f t="shared" si="5"/>
        <v>22907547.530999899</v>
      </c>
      <c r="N26" s="43">
        <v>18000</v>
      </c>
      <c r="O26" s="165">
        <f t="shared" si="6"/>
        <v>348212520</v>
      </c>
    </row>
    <row r="27" spans="1:15" s="26" customFormat="1" ht="25.5" customHeight="1" x14ac:dyDescent="0.25">
      <c r="A27" s="21">
        <f t="shared" si="7"/>
        <v>2.0199999999999996</v>
      </c>
      <c r="B27" s="179" t="str">
        <f>+'[2]2,2'!$E$16</f>
        <v>NIVELADO DE PISO Y COMPATACION CON RANA</v>
      </c>
      <c r="C27" s="21" t="s">
        <v>13</v>
      </c>
      <c r="D27" s="23">
        <f>+'[3]2,2'!$Q$48</f>
        <v>22128.06</v>
      </c>
      <c r="E27" s="24">
        <f>+'[2]2,2'!$I$60</f>
        <v>5504</v>
      </c>
      <c r="F27" s="24">
        <f t="shared" si="8"/>
        <v>121792842.24000001</v>
      </c>
      <c r="G27" s="43">
        <v>5422.9500000000007</v>
      </c>
      <c r="H27" s="43">
        <f t="shared" si="2"/>
        <v>119999362.97700003</v>
      </c>
      <c r="I27" s="43">
        <v>5504</v>
      </c>
      <c r="J27" s="43">
        <f t="shared" si="3"/>
        <v>0</v>
      </c>
      <c r="K27" s="165">
        <f t="shared" si="4"/>
        <v>121792842.24000001</v>
      </c>
      <c r="M27" s="171">
        <f t="shared" si="5"/>
        <v>1793479.2629999816</v>
      </c>
      <c r="N27" s="43">
        <v>2000</v>
      </c>
      <c r="O27" s="165">
        <f t="shared" si="6"/>
        <v>44256120</v>
      </c>
    </row>
    <row r="28" spans="1:15" s="26" customFormat="1" ht="25.5" customHeight="1" x14ac:dyDescent="0.25">
      <c r="A28" s="21">
        <f t="shared" si="7"/>
        <v>2.0299999999999994</v>
      </c>
      <c r="B28" s="179" t="str">
        <f>+'[2]2,3'!$E$16</f>
        <v>RELLENO Y COMPACTACION  CON RANA</v>
      </c>
      <c r="C28" s="21" t="s">
        <v>15</v>
      </c>
      <c r="D28" s="23">
        <f>+'[3]2,3'!$Q$160</f>
        <v>15588.3</v>
      </c>
      <c r="E28" s="24">
        <f>+'[2]2,3'!$I$60</f>
        <v>63559</v>
      </c>
      <c r="F28" s="24">
        <f t="shared" si="8"/>
        <v>990776759.69999993</v>
      </c>
      <c r="G28" s="43">
        <v>62920.800000000003</v>
      </c>
      <c r="H28" s="43">
        <f t="shared" si="2"/>
        <v>980828306.63999999</v>
      </c>
      <c r="I28" s="43">
        <v>63559</v>
      </c>
      <c r="J28" s="43">
        <f t="shared" si="3"/>
        <v>0</v>
      </c>
      <c r="K28" s="165">
        <f t="shared" si="4"/>
        <v>990776759.69999993</v>
      </c>
      <c r="M28" s="171">
        <f t="shared" si="5"/>
        <v>9948453.0599999428</v>
      </c>
      <c r="N28" s="43">
        <v>32000</v>
      </c>
      <c r="O28" s="165">
        <f t="shared" si="6"/>
        <v>498825600</v>
      </c>
    </row>
    <row r="29" spans="1:15" s="26" customFormat="1" ht="33" customHeight="1" x14ac:dyDescent="0.25">
      <c r="A29" s="21">
        <f t="shared" si="7"/>
        <v>2.0399999999999991</v>
      </c>
      <c r="B29" s="179" t="str">
        <f>+'[2]2,4'!$E$16</f>
        <v>SUB BASE GRANULAR  EXTENDIDA Y COMPACTADA CON RANA-CON TOPOGRAFIA</v>
      </c>
      <c r="C29" s="21" t="s">
        <v>15</v>
      </c>
      <c r="D29" s="23">
        <f>+'[3]2,4'!$Q$160</f>
        <v>1600.8999999999999</v>
      </c>
      <c r="E29" s="24">
        <f>+'[2]2,4'!$I$60</f>
        <v>409005</v>
      </c>
      <c r="F29" s="24">
        <f t="shared" si="8"/>
        <v>654776104.5</v>
      </c>
      <c r="G29" s="43">
        <v>396477.45</v>
      </c>
      <c r="H29" s="43">
        <f t="shared" si="2"/>
        <v>634720749.70499992</v>
      </c>
      <c r="I29" s="43">
        <v>409005</v>
      </c>
      <c r="J29" s="43">
        <f t="shared" si="3"/>
        <v>0</v>
      </c>
      <c r="K29" s="165">
        <f t="shared" si="4"/>
        <v>654776104.5</v>
      </c>
      <c r="M29" s="171">
        <f t="shared" si="5"/>
        <v>20055354.795000076</v>
      </c>
      <c r="N29" s="43">
        <v>195000</v>
      </c>
      <c r="O29" s="165">
        <f t="shared" si="6"/>
        <v>312175500</v>
      </c>
    </row>
    <row r="30" spans="1:15" s="26" customFormat="1" ht="33.75" customHeight="1" x14ac:dyDescent="0.25">
      <c r="A30" s="21">
        <f t="shared" si="7"/>
        <v>2.0499999999999989</v>
      </c>
      <c r="B30" s="179" t="str">
        <f>+'[2]2,5'!$E$16</f>
        <v>CARGUE MANUAL TRANSPORTE Y DISPOSICION FINAL DE ESCOMBROS</v>
      </c>
      <c r="C30" s="21" t="s">
        <v>15</v>
      </c>
      <c r="D30" s="23">
        <f>+'[3]2,5'!$Q$48</f>
        <v>19345.14</v>
      </c>
      <c r="E30" s="24">
        <f>+'[2]2,5'!$I$60</f>
        <v>30503</v>
      </c>
      <c r="F30" s="24">
        <f>+D30*E30</f>
        <v>590084805.41999996</v>
      </c>
      <c r="G30" s="43">
        <v>30071.250000000004</v>
      </c>
      <c r="H30" s="43">
        <f t="shared" si="2"/>
        <v>581732541.22500002</v>
      </c>
      <c r="I30" s="43">
        <f>+I23</f>
        <v>30503</v>
      </c>
      <c r="J30" s="43">
        <f t="shared" si="3"/>
        <v>0</v>
      </c>
      <c r="K30" s="165">
        <f t="shared" si="4"/>
        <v>590084805.41999996</v>
      </c>
      <c r="M30" s="171">
        <f t="shared" si="5"/>
        <v>8352264.1949999332</v>
      </c>
      <c r="N30" s="43">
        <v>15000</v>
      </c>
      <c r="O30" s="165">
        <f t="shared" si="6"/>
        <v>290177100</v>
      </c>
    </row>
    <row r="31" spans="1:15" s="26" customFormat="1" ht="25.5" customHeight="1" x14ac:dyDescent="0.25">
      <c r="A31" s="21">
        <f t="shared" si="7"/>
        <v>2.0599999999999987</v>
      </c>
      <c r="B31" s="179" t="e">
        <f>+#REF!</f>
        <v>#REF!</v>
      </c>
      <c r="C31" s="21" t="s">
        <v>13</v>
      </c>
      <c r="D31" s="23">
        <f>+'[3]2,6'!$Q$48</f>
        <v>22128.06</v>
      </c>
      <c r="E31" s="24" t="e">
        <f>+#REF!</f>
        <v>#REF!</v>
      </c>
      <c r="F31" s="24" t="e">
        <f t="shared" si="8"/>
        <v>#REF!</v>
      </c>
      <c r="G31" s="43">
        <v>18191.25</v>
      </c>
      <c r="H31" s="43">
        <f t="shared" si="2"/>
        <v>402537071.47500002</v>
      </c>
      <c r="I31" s="43">
        <v>18257</v>
      </c>
      <c r="J31" s="43" t="e">
        <f t="shared" si="3"/>
        <v>#REF!</v>
      </c>
      <c r="K31" s="165">
        <f t="shared" si="4"/>
        <v>403991991.42000002</v>
      </c>
      <c r="M31" s="171">
        <f t="shared" si="5"/>
        <v>1454919.9449999928</v>
      </c>
      <c r="N31" s="43">
        <v>5500</v>
      </c>
      <c r="O31" s="165">
        <f t="shared" si="6"/>
        <v>121704330</v>
      </c>
    </row>
    <row r="32" spans="1:15" s="26" customFormat="1" ht="15" customHeight="1" x14ac:dyDescent="0.25">
      <c r="A32" s="29"/>
      <c r="B32" s="30"/>
      <c r="C32" s="31"/>
      <c r="D32" s="32"/>
      <c r="E32" s="33" t="s">
        <v>20</v>
      </c>
      <c r="F32" s="34" t="e">
        <f>SUM(F26:F31)</f>
        <v>#REF!</v>
      </c>
      <c r="G32" s="43"/>
      <c r="H32" s="43"/>
      <c r="I32" s="43"/>
      <c r="J32" s="43" t="e">
        <f t="shared" si="3"/>
        <v>#VALUE!</v>
      </c>
      <c r="K32" s="165"/>
      <c r="M32" s="171"/>
      <c r="N32" s="43"/>
      <c r="O32" s="165">
        <f t="shared" si="6"/>
        <v>0</v>
      </c>
    </row>
    <row r="33" spans="1:15" s="42" customFormat="1" ht="15" customHeight="1" x14ac:dyDescent="0.25">
      <c r="A33" s="35">
        <v>3</v>
      </c>
      <c r="B33" s="36" t="s">
        <v>21</v>
      </c>
      <c r="C33" s="37"/>
      <c r="D33" s="38"/>
      <c r="E33" s="39"/>
      <c r="F33" s="40"/>
      <c r="G33" s="43">
        <v>0</v>
      </c>
      <c r="H33" s="43">
        <f t="shared" si="2"/>
        <v>0</v>
      </c>
      <c r="I33" s="173"/>
      <c r="J33" s="43">
        <f t="shared" si="3"/>
        <v>0</v>
      </c>
      <c r="K33" s="165">
        <f t="shared" si="4"/>
        <v>0</v>
      </c>
      <c r="M33" s="171">
        <f t="shared" si="5"/>
        <v>0</v>
      </c>
      <c r="N33" s="173"/>
      <c r="O33" s="165">
        <f t="shared" si="6"/>
        <v>0</v>
      </c>
    </row>
    <row r="34" spans="1:15" s="26" customFormat="1" ht="27" customHeight="1" x14ac:dyDescent="0.25">
      <c r="A34" s="21">
        <f>+A33+0.01</f>
        <v>3.01</v>
      </c>
      <c r="B34" s="179" t="str">
        <f>+'[2]3,1'!$E$16</f>
        <v>DESMONTE DE MEDIDOR DE AGUA</v>
      </c>
      <c r="C34" s="21" t="s">
        <v>17</v>
      </c>
      <c r="D34" s="23">
        <f>+'[3]3,1'!$Q$48</f>
        <v>3</v>
      </c>
      <c r="E34" s="24">
        <f>+'[2]3,1'!$I$60</f>
        <v>41683</v>
      </c>
      <c r="F34" s="24">
        <f>+D34*E34</f>
        <v>125049</v>
      </c>
      <c r="G34" s="43">
        <v>40273.200000000004</v>
      </c>
      <c r="H34" s="43">
        <f t="shared" si="2"/>
        <v>120819.6</v>
      </c>
      <c r="I34" s="43">
        <v>41683</v>
      </c>
      <c r="J34" s="43">
        <f t="shared" si="3"/>
        <v>0</v>
      </c>
      <c r="K34" s="165">
        <f t="shared" si="4"/>
        <v>125049</v>
      </c>
      <c r="M34" s="171">
        <f t="shared" si="5"/>
        <v>4229.3999999999942</v>
      </c>
      <c r="N34" s="43">
        <v>15000</v>
      </c>
      <c r="O34" s="165">
        <f t="shared" si="6"/>
        <v>45000</v>
      </c>
    </row>
    <row r="35" spans="1:15" s="26" customFormat="1" ht="33.950000000000003" customHeight="1" x14ac:dyDescent="0.25">
      <c r="A35" s="21">
        <f>+A34+0.01</f>
        <v>3.0199999999999996</v>
      </c>
      <c r="B35" s="179" t="str">
        <f>+'[2]3,2'!$E$16</f>
        <v>MEDIDOR VOLUMETRICO 1/2 pulg. INSTALADO CON CAJA Y VALVULA ANTIFRAUDE</v>
      </c>
      <c r="C35" s="21" t="s">
        <v>17</v>
      </c>
      <c r="D35" s="23">
        <f>+'[3]3,2'!$Q$48</f>
        <v>6</v>
      </c>
      <c r="E35" s="24">
        <f>+'[2]3,2'!$I$60</f>
        <v>305772</v>
      </c>
      <c r="F35" s="24">
        <f>+D35*E35</f>
        <v>1834632</v>
      </c>
      <c r="G35" s="43">
        <v>298491.75</v>
      </c>
      <c r="H35" s="43">
        <f t="shared" si="2"/>
        <v>1790950.5</v>
      </c>
      <c r="I35" s="43">
        <v>305772</v>
      </c>
      <c r="J35" s="43">
        <f t="shared" si="3"/>
        <v>0</v>
      </c>
      <c r="K35" s="165">
        <f t="shared" si="4"/>
        <v>1834632</v>
      </c>
      <c r="M35" s="171">
        <f t="shared" si="5"/>
        <v>43681.5</v>
      </c>
      <c r="N35" s="43">
        <v>145000</v>
      </c>
      <c r="O35" s="165">
        <f t="shared" si="6"/>
        <v>870000</v>
      </c>
    </row>
    <row r="36" spans="1:15" s="26" customFormat="1" ht="27" customHeight="1" x14ac:dyDescent="0.25">
      <c r="A36" s="29"/>
      <c r="B36" s="44" t="s">
        <v>22</v>
      </c>
      <c r="C36" s="31"/>
      <c r="D36" s="32"/>
      <c r="E36" s="45"/>
      <c r="F36" s="46"/>
      <c r="G36" s="43">
        <v>0</v>
      </c>
      <c r="H36" s="43">
        <f t="shared" si="2"/>
        <v>0</v>
      </c>
      <c r="I36" s="43"/>
      <c r="J36" s="43">
        <f t="shared" si="3"/>
        <v>0</v>
      </c>
      <c r="K36" s="165">
        <f t="shared" si="4"/>
        <v>0</v>
      </c>
      <c r="M36" s="171">
        <f t="shared" si="5"/>
        <v>0</v>
      </c>
      <c r="N36" s="43"/>
      <c r="O36" s="165">
        <f t="shared" si="6"/>
        <v>0</v>
      </c>
    </row>
    <row r="37" spans="1:15" s="26" customFormat="1" ht="33" customHeight="1" x14ac:dyDescent="0.25">
      <c r="A37" s="21">
        <f>+A35+0.01</f>
        <v>3.0299999999999994</v>
      </c>
      <c r="B37" s="179" t="str">
        <f>+'[2]3,3'!$E$16</f>
        <v>CAJA DE INSPECCION 1.00x1.00x1.00 EN LADRILLO TOLETE</v>
      </c>
      <c r="C37" s="21" t="s">
        <v>17</v>
      </c>
      <c r="D37" s="23">
        <f>+'[3]3,3'!$Q$48</f>
        <v>10</v>
      </c>
      <c r="E37" s="24">
        <f>+'[2]3,3'!$I$60</f>
        <v>1188656</v>
      </c>
      <c r="F37" s="24">
        <f t="shared" ref="F37:F47" si="9">+D37*E37</f>
        <v>11886560</v>
      </c>
      <c r="G37" s="43">
        <v>1139960.25</v>
      </c>
      <c r="H37" s="43">
        <f t="shared" si="2"/>
        <v>11399602.5</v>
      </c>
      <c r="I37" s="43">
        <v>1188656</v>
      </c>
      <c r="J37" s="43">
        <f t="shared" si="3"/>
        <v>0</v>
      </c>
      <c r="K37" s="165">
        <f t="shared" si="4"/>
        <v>11886560</v>
      </c>
      <c r="M37" s="171">
        <f t="shared" si="5"/>
        <v>486957.5</v>
      </c>
      <c r="N37" s="43">
        <v>400000</v>
      </c>
      <c r="O37" s="165">
        <f t="shared" si="6"/>
        <v>4000000</v>
      </c>
    </row>
    <row r="38" spans="1:15" s="26" customFormat="1" ht="21" customHeight="1" x14ac:dyDescent="0.25">
      <c r="A38" s="21">
        <f>+A37+0.01</f>
        <v>3.0399999999999991</v>
      </c>
      <c r="B38" s="179" t="str">
        <f>+'[2]3,4'!$E$16</f>
        <v>PUNTO HIDRAULICO PVC-P 1/2pulg.</v>
      </c>
      <c r="C38" s="21" t="s">
        <v>17</v>
      </c>
      <c r="D38" s="23">
        <f>+'[3]3,4'!$Q$48</f>
        <v>6</v>
      </c>
      <c r="E38" s="24">
        <f>+'[2]3,4'!$I$60</f>
        <v>41849</v>
      </c>
      <c r="F38" s="24">
        <f t="shared" si="9"/>
        <v>251094</v>
      </c>
      <c r="G38" s="43">
        <v>39339</v>
      </c>
      <c r="H38" s="43">
        <f t="shared" si="2"/>
        <v>236034</v>
      </c>
      <c r="I38" s="43">
        <v>41849</v>
      </c>
      <c r="J38" s="43">
        <f t="shared" si="3"/>
        <v>0</v>
      </c>
      <c r="K38" s="165">
        <f t="shared" si="4"/>
        <v>251094</v>
      </c>
      <c r="M38" s="171">
        <f t="shared" si="5"/>
        <v>15060</v>
      </c>
      <c r="N38" s="43">
        <v>19000</v>
      </c>
      <c r="O38" s="165">
        <f t="shared" si="6"/>
        <v>114000</v>
      </c>
    </row>
    <row r="39" spans="1:15" s="26" customFormat="1" ht="21" customHeight="1" x14ac:dyDescent="0.25">
      <c r="A39" s="21">
        <f t="shared" ref="A39:A47" si="10">+A38+0.01</f>
        <v>3.0499999999999989</v>
      </c>
      <c r="B39" s="179" t="str">
        <f>+'[2]3,5'!$E$16</f>
        <v>PUNTO SANITARIO TUBERIA PVC  2 PULG.</v>
      </c>
      <c r="C39" s="21" t="s">
        <v>17</v>
      </c>
      <c r="D39" s="23">
        <f>+'[3]3,5'!$Q$48</f>
        <v>6</v>
      </c>
      <c r="E39" s="24">
        <f>+'[2]3,5'!$I$60</f>
        <v>59469</v>
      </c>
      <c r="F39" s="24">
        <f t="shared" si="9"/>
        <v>356814</v>
      </c>
      <c r="G39" s="43">
        <v>54302.400000000001</v>
      </c>
      <c r="H39" s="43">
        <f t="shared" si="2"/>
        <v>325814.40000000002</v>
      </c>
      <c r="I39" s="43">
        <v>59469</v>
      </c>
      <c r="J39" s="43">
        <f t="shared" si="3"/>
        <v>0</v>
      </c>
      <c r="K39" s="165">
        <f t="shared" si="4"/>
        <v>356814</v>
      </c>
      <c r="M39" s="171">
        <f t="shared" si="5"/>
        <v>30999.599999999977</v>
      </c>
      <c r="N39" s="43">
        <v>28000</v>
      </c>
      <c r="O39" s="165">
        <f t="shared" si="6"/>
        <v>168000</v>
      </c>
    </row>
    <row r="40" spans="1:15" s="26" customFormat="1" ht="21" customHeight="1" x14ac:dyDescent="0.25">
      <c r="A40" s="21">
        <f t="shared" si="10"/>
        <v>3.0599999999999987</v>
      </c>
      <c r="B40" s="179" t="e">
        <f>+#REF!</f>
        <v>#REF!</v>
      </c>
      <c r="C40" s="21" t="s">
        <v>17</v>
      </c>
      <c r="D40" s="23">
        <f>+'[3]3,6'!$Q$48</f>
        <v>8</v>
      </c>
      <c r="E40" s="24" t="e">
        <f>+#REF!</f>
        <v>#REF!</v>
      </c>
      <c r="F40" s="24" t="e">
        <f t="shared" si="9"/>
        <v>#REF!</v>
      </c>
      <c r="G40" s="43">
        <v>88581.6</v>
      </c>
      <c r="H40" s="43">
        <f t="shared" si="2"/>
        <v>708652.8</v>
      </c>
      <c r="I40" s="43">
        <v>96485</v>
      </c>
      <c r="J40" s="43" t="e">
        <f t="shared" si="3"/>
        <v>#REF!</v>
      </c>
      <c r="K40" s="165">
        <f t="shared" si="4"/>
        <v>771880</v>
      </c>
      <c r="M40" s="171">
        <f t="shared" si="5"/>
        <v>63227.199999999953</v>
      </c>
      <c r="N40" s="43">
        <v>42000</v>
      </c>
      <c r="O40" s="165">
        <f t="shared" si="6"/>
        <v>336000</v>
      </c>
    </row>
    <row r="41" spans="1:15" s="26" customFormat="1" ht="21" customHeight="1" x14ac:dyDescent="0.25">
      <c r="A41" s="21">
        <f t="shared" si="10"/>
        <v>3.0699999999999985</v>
      </c>
      <c r="B41" s="179" t="e">
        <f>+#REF!</f>
        <v>#REF!</v>
      </c>
      <c r="C41" s="21" t="s">
        <v>17</v>
      </c>
      <c r="D41" s="23">
        <f>+'[3]3,7'!$Q$48</f>
        <v>6</v>
      </c>
      <c r="E41" s="24" t="e">
        <f>+#REF!</f>
        <v>#REF!</v>
      </c>
      <c r="F41" s="24" t="e">
        <f t="shared" si="9"/>
        <v>#REF!</v>
      </c>
      <c r="G41" s="43">
        <v>34807.050000000003</v>
      </c>
      <c r="H41" s="43">
        <f t="shared" si="2"/>
        <v>208842.30000000002</v>
      </c>
      <c r="I41" s="43">
        <v>38854</v>
      </c>
      <c r="J41" s="43" t="e">
        <f t="shared" si="3"/>
        <v>#REF!</v>
      </c>
      <c r="K41" s="165">
        <f t="shared" si="4"/>
        <v>233124</v>
      </c>
      <c r="M41" s="171">
        <f t="shared" si="5"/>
        <v>24281.699999999983</v>
      </c>
      <c r="N41" s="43">
        <v>15000</v>
      </c>
      <c r="O41" s="165">
        <f t="shared" si="6"/>
        <v>90000</v>
      </c>
    </row>
    <row r="42" spans="1:15" s="26" customFormat="1" ht="24.95" customHeight="1" x14ac:dyDescent="0.25">
      <c r="A42" s="21">
        <f t="shared" si="10"/>
        <v>3.0799999999999983</v>
      </c>
      <c r="B42" s="179" t="e">
        <f>+#REF!</f>
        <v>#REF!</v>
      </c>
      <c r="C42" s="21" t="s">
        <v>17</v>
      </c>
      <c r="D42" s="23">
        <f>+'[3]3,8'!$Q$48</f>
        <v>6</v>
      </c>
      <c r="E42" s="24" t="e">
        <f>+#REF!</f>
        <v>#REF!</v>
      </c>
      <c r="F42" s="24" t="e">
        <f t="shared" si="9"/>
        <v>#REF!</v>
      </c>
      <c r="G42" s="43">
        <v>70155.450000000012</v>
      </c>
      <c r="H42" s="43">
        <f t="shared" si="2"/>
        <v>420932.70000000007</v>
      </c>
      <c r="I42" s="43">
        <v>75900</v>
      </c>
      <c r="J42" s="43" t="e">
        <f t="shared" si="3"/>
        <v>#REF!</v>
      </c>
      <c r="K42" s="165">
        <f t="shared" si="4"/>
        <v>455400</v>
      </c>
      <c r="M42" s="171">
        <f t="shared" si="5"/>
        <v>34467.29999999993</v>
      </c>
      <c r="N42" s="43">
        <v>35000</v>
      </c>
      <c r="O42" s="165">
        <f t="shared" si="6"/>
        <v>210000</v>
      </c>
    </row>
    <row r="43" spans="1:15" s="26" customFormat="1" ht="24.95" customHeight="1" x14ac:dyDescent="0.25">
      <c r="A43" s="21">
        <f t="shared" si="10"/>
        <v>3.0899999999999981</v>
      </c>
      <c r="B43" s="181" t="e">
        <f>+#REF!</f>
        <v>#REF!</v>
      </c>
      <c r="C43" s="48" t="s">
        <v>17</v>
      </c>
      <c r="D43" s="49">
        <f>+'[3]3,9'!$Q$48</f>
        <v>6</v>
      </c>
      <c r="E43" s="50" t="e">
        <f>+#REF!</f>
        <v>#REF!</v>
      </c>
      <c r="F43" s="24" t="e">
        <f t="shared" si="9"/>
        <v>#REF!</v>
      </c>
      <c r="G43" s="43">
        <v>153843.30000000002</v>
      </c>
      <c r="H43" s="43">
        <f t="shared" si="2"/>
        <v>923059.8</v>
      </c>
      <c r="I43" s="43">
        <v>159155</v>
      </c>
      <c r="J43" s="43" t="e">
        <f t="shared" si="3"/>
        <v>#REF!</v>
      </c>
      <c r="K43" s="165">
        <f t="shared" si="4"/>
        <v>954930</v>
      </c>
      <c r="M43" s="171">
        <f t="shared" si="5"/>
        <v>31870.199999999953</v>
      </c>
      <c r="N43" s="43">
        <v>65000</v>
      </c>
      <c r="O43" s="165">
        <f t="shared" si="6"/>
        <v>390000</v>
      </c>
    </row>
    <row r="44" spans="1:15" s="26" customFormat="1" ht="24.95" customHeight="1" x14ac:dyDescent="0.25">
      <c r="A44" s="27">
        <f t="shared" si="10"/>
        <v>3.0999999999999979</v>
      </c>
      <c r="B44" s="181" t="e">
        <f>+#REF!</f>
        <v>#REF!</v>
      </c>
      <c r="C44" s="48" t="s">
        <v>14</v>
      </c>
      <c r="D44" s="49">
        <f>+'[3]3,10'!$Q$48</f>
        <v>30</v>
      </c>
      <c r="E44" s="50" t="e">
        <f>+#REF!</f>
        <v>#REF!</v>
      </c>
      <c r="F44" s="24" t="e">
        <f t="shared" si="9"/>
        <v>#REF!</v>
      </c>
      <c r="G44" s="43">
        <v>42383.25</v>
      </c>
      <c r="H44" s="43">
        <f t="shared" si="2"/>
        <v>1271497.5</v>
      </c>
      <c r="I44" s="43">
        <v>45610</v>
      </c>
      <c r="J44" s="43" t="e">
        <f t="shared" si="3"/>
        <v>#REF!</v>
      </c>
      <c r="K44" s="165">
        <f t="shared" si="4"/>
        <v>1368300</v>
      </c>
      <c r="M44" s="171">
        <f t="shared" si="5"/>
        <v>96802.5</v>
      </c>
      <c r="N44" s="43">
        <v>20000</v>
      </c>
      <c r="O44" s="165">
        <f t="shared" si="6"/>
        <v>600000</v>
      </c>
    </row>
    <row r="45" spans="1:15" s="26" customFormat="1" ht="27" customHeight="1" x14ac:dyDescent="0.25">
      <c r="A45" s="21">
        <f t="shared" si="10"/>
        <v>3.1099999999999977</v>
      </c>
      <c r="B45" s="181" t="e">
        <f>+#REF!</f>
        <v>#REF!</v>
      </c>
      <c r="C45" s="48" t="s">
        <v>14</v>
      </c>
      <c r="D45" s="49">
        <f>+'[3]3,11'!$Q$48</f>
        <v>30</v>
      </c>
      <c r="E45" s="50" t="e">
        <f>+#REF!</f>
        <v>#REF!</v>
      </c>
      <c r="F45" s="24" t="e">
        <f t="shared" si="9"/>
        <v>#REF!</v>
      </c>
      <c r="G45" s="43">
        <v>39833.100000000006</v>
      </c>
      <c r="H45" s="43">
        <f t="shared" si="2"/>
        <v>1194993.0000000002</v>
      </c>
      <c r="I45" s="43">
        <v>43511</v>
      </c>
      <c r="J45" s="43" t="e">
        <f t="shared" si="3"/>
        <v>#REF!</v>
      </c>
      <c r="K45" s="165">
        <f t="shared" si="4"/>
        <v>1305330</v>
      </c>
      <c r="M45" s="171">
        <f t="shared" si="5"/>
        <v>110336.99999999977</v>
      </c>
      <c r="N45" s="43">
        <v>23000</v>
      </c>
      <c r="O45" s="165">
        <f t="shared" si="6"/>
        <v>690000</v>
      </c>
    </row>
    <row r="46" spans="1:15" s="26" customFormat="1" ht="23.1" customHeight="1" x14ac:dyDescent="0.25">
      <c r="A46" s="21">
        <f t="shared" si="10"/>
        <v>3.1199999999999974</v>
      </c>
      <c r="B46" s="181" t="e">
        <f>+#REF!</f>
        <v>#REF!</v>
      </c>
      <c r="C46" s="48" t="s">
        <v>14</v>
      </c>
      <c r="D46" s="49">
        <f>+'[3]3,12'!$Q$48</f>
        <v>40</v>
      </c>
      <c r="E46" s="50" t="e">
        <f>+#REF!</f>
        <v>#REF!</v>
      </c>
      <c r="F46" s="24" t="e">
        <f t="shared" si="9"/>
        <v>#REF!</v>
      </c>
      <c r="G46" s="43">
        <v>56808.000000000007</v>
      </c>
      <c r="H46" s="43">
        <f t="shared" si="2"/>
        <v>2272320.0000000005</v>
      </c>
      <c r="I46" s="43">
        <v>62014</v>
      </c>
      <c r="J46" s="43" t="e">
        <f t="shared" si="3"/>
        <v>#REF!</v>
      </c>
      <c r="K46" s="165">
        <f t="shared" si="4"/>
        <v>2480560</v>
      </c>
      <c r="M46" s="171">
        <f t="shared" si="5"/>
        <v>208239.99999999953</v>
      </c>
      <c r="N46" s="43">
        <v>30000</v>
      </c>
      <c r="O46" s="165">
        <f t="shared" si="6"/>
        <v>1200000</v>
      </c>
    </row>
    <row r="47" spans="1:15" s="26" customFormat="1" ht="23.1" customHeight="1" x14ac:dyDescent="0.25">
      <c r="A47" s="21">
        <f t="shared" si="10"/>
        <v>3.1299999999999972</v>
      </c>
      <c r="B47" s="181" t="e">
        <f>+#REF!</f>
        <v>#REF!</v>
      </c>
      <c r="C47" s="48" t="s">
        <v>14</v>
      </c>
      <c r="D47" s="49">
        <f>+'[3]3,13'!$Q$48</f>
        <v>66</v>
      </c>
      <c r="E47" s="50" t="e">
        <f>+#REF!</f>
        <v>#REF!</v>
      </c>
      <c r="F47" s="24" t="e">
        <f t="shared" si="9"/>
        <v>#REF!</v>
      </c>
      <c r="G47" s="43">
        <v>14611.050000000001</v>
      </c>
      <c r="H47" s="43">
        <f t="shared" si="2"/>
        <v>964329.3</v>
      </c>
      <c r="I47" s="43">
        <v>17785</v>
      </c>
      <c r="J47" s="43" t="e">
        <f t="shared" si="3"/>
        <v>#REF!</v>
      </c>
      <c r="K47" s="165">
        <f t="shared" si="4"/>
        <v>1173810</v>
      </c>
      <c r="M47" s="171">
        <f t="shared" si="5"/>
        <v>209480.69999999995</v>
      </c>
      <c r="N47" s="43">
        <v>8000</v>
      </c>
      <c r="O47" s="165">
        <f t="shared" si="6"/>
        <v>528000</v>
      </c>
    </row>
    <row r="48" spans="1:15" s="26" customFormat="1" ht="15" customHeight="1" x14ac:dyDescent="0.25">
      <c r="A48" s="29"/>
      <c r="B48" s="30"/>
      <c r="C48" s="31"/>
      <c r="D48" s="32"/>
      <c r="E48" s="33" t="s">
        <v>23</v>
      </c>
      <c r="F48" s="34" t="e">
        <f>SUM(F34:F47)</f>
        <v>#REF!</v>
      </c>
      <c r="G48" s="43"/>
      <c r="H48" s="43"/>
      <c r="I48" s="43"/>
      <c r="J48" s="43" t="e">
        <f t="shared" si="3"/>
        <v>#VALUE!</v>
      </c>
      <c r="K48" s="165"/>
      <c r="M48" s="171"/>
      <c r="N48" s="43"/>
      <c r="O48" s="165">
        <f t="shared" si="6"/>
        <v>0</v>
      </c>
    </row>
    <row r="49" spans="1:17" s="42" customFormat="1" ht="15" customHeight="1" x14ac:dyDescent="0.25">
      <c r="A49" s="35">
        <v>4</v>
      </c>
      <c r="B49" s="36" t="s">
        <v>24</v>
      </c>
      <c r="C49" s="37"/>
      <c r="D49" s="38"/>
      <c r="E49" s="39"/>
      <c r="F49" s="40"/>
      <c r="G49" s="43">
        <v>0</v>
      </c>
      <c r="H49" s="43">
        <f t="shared" si="2"/>
        <v>0</v>
      </c>
      <c r="I49" s="173"/>
      <c r="J49" s="43">
        <f t="shared" si="3"/>
        <v>0</v>
      </c>
      <c r="K49" s="165">
        <f t="shared" si="4"/>
        <v>0</v>
      </c>
      <c r="M49" s="171">
        <f t="shared" si="5"/>
        <v>0</v>
      </c>
      <c r="N49" s="173"/>
      <c r="O49" s="165">
        <f t="shared" si="6"/>
        <v>0</v>
      </c>
    </row>
    <row r="50" spans="1:17" s="26" customFormat="1" ht="24.95" customHeight="1" x14ac:dyDescent="0.25">
      <c r="A50" s="21">
        <f t="shared" ref="A50:A55" si="11">+A49+0.01</f>
        <v>4.01</v>
      </c>
      <c r="B50" s="179" t="e">
        <f>+#REF!</f>
        <v>#REF!</v>
      </c>
      <c r="C50" s="182" t="s">
        <v>13</v>
      </c>
      <c r="D50" s="183">
        <f>+'[3]4,1'!$Q$48</f>
        <v>9954.27</v>
      </c>
      <c r="E50" s="184" t="e">
        <f>+#REF!</f>
        <v>#REF!</v>
      </c>
      <c r="F50" s="184" t="e">
        <f t="shared" ref="F50:F71" si="12">+D50*E50</f>
        <v>#REF!</v>
      </c>
      <c r="G50" s="43">
        <v>31521.15</v>
      </c>
      <c r="H50" s="43">
        <f t="shared" si="2"/>
        <v>313770037.81050003</v>
      </c>
      <c r="I50" s="43">
        <v>32466</v>
      </c>
      <c r="J50" s="43" t="e">
        <f t="shared" si="3"/>
        <v>#REF!</v>
      </c>
      <c r="K50" s="165">
        <f t="shared" si="4"/>
        <v>323175329.81999999</v>
      </c>
      <c r="M50" s="171">
        <f t="shared" si="5"/>
        <v>9405292.0094999671</v>
      </c>
      <c r="N50" s="43">
        <v>18000</v>
      </c>
      <c r="O50" s="165">
        <f t="shared" si="6"/>
        <v>179176860</v>
      </c>
      <c r="Q50" s="26">
        <f>8*26000</f>
        <v>208000</v>
      </c>
    </row>
    <row r="51" spans="1:17" s="26" customFormat="1" ht="34.5" customHeight="1" x14ac:dyDescent="0.25">
      <c r="A51" s="21">
        <f t="shared" si="11"/>
        <v>4.0199999999999996</v>
      </c>
      <c r="B51" s="179" t="e">
        <f>+#REF!</f>
        <v>#REF!</v>
      </c>
      <c r="C51" s="182" t="s">
        <v>14</v>
      </c>
      <c r="D51" s="183">
        <f>+'[3]4,2'!$Q$48</f>
        <v>2797.91</v>
      </c>
      <c r="E51" s="184" t="e">
        <f>+#REF!</f>
        <v>#REF!</v>
      </c>
      <c r="F51" s="184" t="e">
        <f t="shared" si="12"/>
        <v>#REF!</v>
      </c>
      <c r="G51" s="43">
        <v>122748.75000000001</v>
      </c>
      <c r="H51" s="43">
        <f t="shared" si="2"/>
        <v>343439955.11250001</v>
      </c>
      <c r="I51" s="43">
        <v>124612</v>
      </c>
      <c r="J51" s="43" t="e">
        <f t="shared" si="3"/>
        <v>#REF!</v>
      </c>
      <c r="K51" s="165">
        <f t="shared" si="4"/>
        <v>348653160.91999996</v>
      </c>
      <c r="M51" s="171">
        <f t="shared" si="5"/>
        <v>5213205.8074999452</v>
      </c>
      <c r="N51" s="43">
        <v>55000</v>
      </c>
      <c r="O51" s="165">
        <f t="shared" si="6"/>
        <v>153885050</v>
      </c>
      <c r="Q51" s="26">
        <v>50000</v>
      </c>
    </row>
    <row r="52" spans="1:17" s="26" customFormat="1" ht="33" customHeight="1" x14ac:dyDescent="0.25">
      <c r="A52" s="21">
        <f t="shared" si="11"/>
        <v>4.0299999999999994</v>
      </c>
      <c r="B52" s="179" t="e">
        <f>+#REF!</f>
        <v>#REF!</v>
      </c>
      <c r="C52" s="182" t="s">
        <v>14</v>
      </c>
      <c r="D52" s="183">
        <f>+'[3]4,3'!$Q$48</f>
        <v>3077.54</v>
      </c>
      <c r="E52" s="184" t="e">
        <f>+#REF!</f>
        <v>#REF!</v>
      </c>
      <c r="F52" s="184" t="e">
        <f t="shared" si="12"/>
        <v>#REF!</v>
      </c>
      <c r="G52" s="43">
        <v>110704.05</v>
      </c>
      <c r="H52" s="43">
        <f t="shared" si="2"/>
        <v>340696142.037</v>
      </c>
      <c r="I52" s="43">
        <v>112440</v>
      </c>
      <c r="J52" s="43" t="e">
        <f t="shared" si="3"/>
        <v>#REF!</v>
      </c>
      <c r="K52" s="165">
        <f t="shared" si="4"/>
        <v>346038597.60000002</v>
      </c>
      <c r="M52" s="171">
        <f t="shared" si="5"/>
        <v>5342455.5630000234</v>
      </c>
      <c r="N52" s="43">
        <v>50000</v>
      </c>
      <c r="O52" s="165">
        <f t="shared" si="6"/>
        <v>153877000</v>
      </c>
    </row>
    <row r="53" spans="1:17" s="26" customFormat="1" ht="24.95" customHeight="1" x14ac:dyDescent="0.25">
      <c r="A53" s="21">
        <f t="shared" si="11"/>
        <v>4.0399999999999991</v>
      </c>
      <c r="B53" s="179" t="e">
        <f>+#REF!</f>
        <v>#REF!</v>
      </c>
      <c r="C53" s="182" t="s">
        <v>14</v>
      </c>
      <c r="D53" s="183">
        <f>+'[3]4,4'!$Q$48</f>
        <v>252.96</v>
      </c>
      <c r="E53" s="184" t="e">
        <f>+#REF!</f>
        <v>#REF!</v>
      </c>
      <c r="F53" s="184" t="e">
        <f t="shared" si="12"/>
        <v>#REF!</v>
      </c>
      <c r="G53" s="43">
        <v>146950.20000000001</v>
      </c>
      <c r="H53" s="43">
        <f t="shared" si="2"/>
        <v>37172522.592000008</v>
      </c>
      <c r="I53" s="43">
        <v>163947</v>
      </c>
      <c r="J53" s="43" t="e">
        <f t="shared" si="3"/>
        <v>#REF!</v>
      </c>
      <c r="K53" s="165">
        <f t="shared" si="4"/>
        <v>41472033.120000005</v>
      </c>
      <c r="M53" s="171">
        <f t="shared" si="5"/>
        <v>4299510.5279999971</v>
      </c>
      <c r="N53" s="43">
        <v>65000</v>
      </c>
      <c r="O53" s="165">
        <f t="shared" si="6"/>
        <v>16442400</v>
      </c>
    </row>
    <row r="54" spans="1:17" s="26" customFormat="1" ht="22.5" customHeight="1" x14ac:dyDescent="0.25">
      <c r="A54" s="21">
        <f t="shared" si="11"/>
        <v>4.0499999999999989</v>
      </c>
      <c r="B54" s="179" t="e">
        <f>+#REF!</f>
        <v>#REF!</v>
      </c>
      <c r="C54" s="182" t="s">
        <v>13</v>
      </c>
      <c r="D54" s="183">
        <f>+'[3]4,5'!$Q$48</f>
        <v>338.63</v>
      </c>
      <c r="E54" s="184" t="e">
        <f>+#REF!</f>
        <v>#REF!</v>
      </c>
      <c r="F54" s="184" t="e">
        <f t="shared" si="12"/>
        <v>#REF!</v>
      </c>
      <c r="G54" s="43">
        <v>142150.95000000001</v>
      </c>
      <c r="H54" s="43">
        <f t="shared" si="2"/>
        <v>48136576.1985</v>
      </c>
      <c r="I54" s="43">
        <v>148175</v>
      </c>
      <c r="J54" s="43" t="e">
        <f t="shared" si="3"/>
        <v>#REF!</v>
      </c>
      <c r="K54" s="165">
        <f t="shared" si="4"/>
        <v>50176500.25</v>
      </c>
      <c r="M54" s="171">
        <f t="shared" si="5"/>
        <v>2039924.0515000001</v>
      </c>
      <c r="N54" s="43">
        <v>80000</v>
      </c>
      <c r="O54" s="165">
        <f t="shared" si="6"/>
        <v>27090400</v>
      </c>
    </row>
    <row r="55" spans="1:17" s="26" customFormat="1" ht="38.1" customHeight="1" x14ac:dyDescent="0.25">
      <c r="A55" s="21">
        <f t="shared" si="11"/>
        <v>4.0599999999999987</v>
      </c>
      <c r="B55" s="179" t="e">
        <f>+#REF!</f>
        <v>#REF!</v>
      </c>
      <c r="C55" s="182" t="s">
        <v>17</v>
      </c>
      <c r="D55" s="183">
        <f>+'[3]4,6'!$Q$48</f>
        <v>18</v>
      </c>
      <c r="E55" s="184" t="e">
        <f>+#REF!</f>
        <v>#REF!</v>
      </c>
      <c r="F55" s="184" t="e">
        <f t="shared" si="12"/>
        <v>#REF!</v>
      </c>
      <c r="G55" s="43">
        <v>858824.10000000009</v>
      </c>
      <c r="H55" s="43">
        <f t="shared" si="2"/>
        <v>15458833.800000001</v>
      </c>
      <c r="I55" s="43">
        <v>955948</v>
      </c>
      <c r="J55" s="43" t="e">
        <f t="shared" si="3"/>
        <v>#REF!</v>
      </c>
      <c r="K55" s="165">
        <f t="shared" si="4"/>
        <v>17207064</v>
      </c>
      <c r="M55" s="171">
        <f t="shared" si="5"/>
        <v>1748230.1999999993</v>
      </c>
      <c r="N55" s="43">
        <v>420000</v>
      </c>
      <c r="O55" s="165">
        <f t="shared" si="6"/>
        <v>7560000</v>
      </c>
    </row>
    <row r="56" spans="1:17" s="26" customFormat="1" ht="38.1" customHeight="1" x14ac:dyDescent="0.25">
      <c r="A56" s="51"/>
      <c r="B56" s="398" t="s">
        <v>25</v>
      </c>
      <c r="C56" s="399"/>
      <c r="D56" s="399"/>
      <c r="E56" s="399"/>
      <c r="F56" s="400"/>
      <c r="G56" s="43">
        <v>0</v>
      </c>
      <c r="H56" s="43">
        <f t="shared" si="2"/>
        <v>0</v>
      </c>
      <c r="I56" s="43"/>
      <c r="J56" s="43">
        <f t="shared" si="3"/>
        <v>0</v>
      </c>
      <c r="K56" s="165">
        <f t="shared" si="4"/>
        <v>0</v>
      </c>
      <c r="M56" s="171">
        <f t="shared" si="5"/>
        <v>0</v>
      </c>
      <c r="N56" s="43"/>
      <c r="O56" s="165">
        <f t="shared" si="6"/>
        <v>0</v>
      </c>
    </row>
    <row r="57" spans="1:17" s="26" customFormat="1" ht="27.75" customHeight="1" x14ac:dyDescent="0.25">
      <c r="A57" s="21">
        <f>+A55+0.01</f>
        <v>4.0699999999999985</v>
      </c>
      <c r="B57" s="179" t="e">
        <f>+#REF!</f>
        <v>#REF!</v>
      </c>
      <c r="C57" s="182" t="s">
        <v>13</v>
      </c>
      <c r="D57" s="183">
        <f>+'[3]4,7'!$Q$48</f>
        <v>1097.3</v>
      </c>
      <c r="E57" s="184" t="e">
        <f>+#REF!</f>
        <v>#REF!</v>
      </c>
      <c r="F57" s="184" t="e">
        <f t="shared" si="12"/>
        <v>#REF!</v>
      </c>
      <c r="G57" s="43">
        <v>40050.450000000004</v>
      </c>
      <c r="H57" s="43">
        <f t="shared" si="2"/>
        <v>43947358.785000004</v>
      </c>
      <c r="I57" s="43">
        <v>42462</v>
      </c>
      <c r="J57" s="43" t="e">
        <f t="shared" si="3"/>
        <v>#REF!</v>
      </c>
      <c r="K57" s="165">
        <f t="shared" si="4"/>
        <v>46593552.600000001</v>
      </c>
      <c r="M57" s="171">
        <f t="shared" si="5"/>
        <v>2646193.8149999976</v>
      </c>
      <c r="N57" s="43">
        <v>20000</v>
      </c>
      <c r="O57" s="165">
        <f t="shared" si="6"/>
        <v>21946000</v>
      </c>
    </row>
    <row r="58" spans="1:17" s="26" customFormat="1" ht="27.75" customHeight="1" x14ac:dyDescent="0.25">
      <c r="A58" s="27">
        <f t="shared" ref="A58:A63" si="13">+A57+0.01</f>
        <v>4.0799999999999983</v>
      </c>
      <c r="B58" s="179" t="e">
        <f>+#REF!</f>
        <v>#REF!</v>
      </c>
      <c r="C58" s="182" t="s">
        <v>13</v>
      </c>
      <c r="D58" s="183">
        <f>+'[3]4,8'!$Q$48</f>
        <v>1037.23</v>
      </c>
      <c r="E58" s="184" t="e">
        <f>+#REF!</f>
        <v>#REF!</v>
      </c>
      <c r="F58" s="184" t="e">
        <f t="shared" si="12"/>
        <v>#REF!</v>
      </c>
      <c r="G58" s="43">
        <v>123954.3</v>
      </c>
      <c r="H58" s="43">
        <f t="shared" si="2"/>
        <v>128569118.589</v>
      </c>
      <c r="I58" s="43">
        <v>129375</v>
      </c>
      <c r="J58" s="43" t="e">
        <f t="shared" si="3"/>
        <v>#REF!</v>
      </c>
      <c r="K58" s="165">
        <f t="shared" si="4"/>
        <v>134191631.25</v>
      </c>
      <c r="M58" s="171">
        <f t="shared" si="5"/>
        <v>5622512.6609999985</v>
      </c>
      <c r="N58" s="43">
        <v>72000</v>
      </c>
      <c r="O58" s="165">
        <f t="shared" si="6"/>
        <v>74680560</v>
      </c>
    </row>
    <row r="59" spans="1:17" s="26" customFormat="1" ht="38.1" customHeight="1" x14ac:dyDescent="0.25">
      <c r="A59" s="27">
        <f t="shared" si="13"/>
        <v>4.0899999999999981</v>
      </c>
      <c r="B59" s="181" t="e">
        <f>+#REF!</f>
        <v>#REF!</v>
      </c>
      <c r="C59" s="185" t="s">
        <v>14</v>
      </c>
      <c r="D59" s="186">
        <f>+'[3]4,9'!$Q$48</f>
        <v>682.98</v>
      </c>
      <c r="E59" s="187" t="e">
        <f>+#REF!</f>
        <v>#REF!</v>
      </c>
      <c r="F59" s="184" t="e">
        <f t="shared" si="12"/>
        <v>#REF!</v>
      </c>
      <c r="G59" s="43">
        <v>8121.6</v>
      </c>
      <c r="H59" s="43">
        <f t="shared" si="2"/>
        <v>5546890.3680000007</v>
      </c>
      <c r="I59" s="43">
        <v>8334</v>
      </c>
      <c r="J59" s="43" t="e">
        <f t="shared" si="3"/>
        <v>#REF!</v>
      </c>
      <c r="K59" s="165">
        <f t="shared" si="4"/>
        <v>5691955.3200000003</v>
      </c>
      <c r="M59" s="171">
        <f t="shared" si="5"/>
        <v>145064.95199999958</v>
      </c>
      <c r="N59" s="43">
        <v>3600</v>
      </c>
      <c r="O59" s="165">
        <f t="shared" si="6"/>
        <v>2458728</v>
      </c>
    </row>
    <row r="60" spans="1:17" s="26" customFormat="1" ht="26.25" customHeight="1" x14ac:dyDescent="0.25">
      <c r="A60" s="27">
        <f t="shared" si="13"/>
        <v>4.0999999999999979</v>
      </c>
      <c r="B60" s="181" t="e">
        <f>+#REF!</f>
        <v>#REF!</v>
      </c>
      <c r="C60" s="185" t="s">
        <v>26</v>
      </c>
      <c r="D60" s="186">
        <f>+'[3]4,10'!$Q$48</f>
        <v>4</v>
      </c>
      <c r="E60" s="187" t="e">
        <f>+#REF!</f>
        <v>#REF!</v>
      </c>
      <c r="F60" s="184" t="e">
        <f t="shared" si="12"/>
        <v>#REF!</v>
      </c>
      <c r="G60" s="43">
        <v>6818887.8000000007</v>
      </c>
      <c r="H60" s="43">
        <f t="shared" si="2"/>
        <v>27275551.200000003</v>
      </c>
      <c r="I60" s="43">
        <v>7087948</v>
      </c>
      <c r="J60" s="43" t="e">
        <f t="shared" si="3"/>
        <v>#REF!</v>
      </c>
      <c r="K60" s="165">
        <f t="shared" si="4"/>
        <v>28351792</v>
      </c>
      <c r="M60" s="171">
        <f t="shared" si="5"/>
        <v>1076240.799999997</v>
      </c>
      <c r="N60" s="43">
        <v>1400000</v>
      </c>
      <c r="O60" s="165">
        <f t="shared" si="6"/>
        <v>5600000</v>
      </c>
    </row>
    <row r="61" spans="1:17" s="26" customFormat="1" ht="26.25" customHeight="1" x14ac:dyDescent="0.25">
      <c r="A61" s="27">
        <f t="shared" si="13"/>
        <v>4.1099999999999977</v>
      </c>
      <c r="B61" s="181" t="e">
        <f>+#REF!</f>
        <v>#REF!</v>
      </c>
      <c r="C61" s="185" t="s">
        <v>13</v>
      </c>
      <c r="D61" s="186">
        <f>+'[3]4,11'!$Q$48</f>
        <v>2156.71</v>
      </c>
      <c r="E61" s="187" t="e">
        <f>+#REF!</f>
        <v>#REF!</v>
      </c>
      <c r="F61" s="184" t="e">
        <f t="shared" si="12"/>
        <v>#REF!</v>
      </c>
      <c r="G61" s="43">
        <v>16753.5</v>
      </c>
      <c r="H61" s="43">
        <f t="shared" si="2"/>
        <v>36132440.984999999</v>
      </c>
      <c r="I61" s="43">
        <v>16804</v>
      </c>
      <c r="J61" s="43" t="e">
        <f t="shared" si="3"/>
        <v>#REF!</v>
      </c>
      <c r="K61" s="165">
        <f t="shared" si="4"/>
        <v>36241354.840000004</v>
      </c>
      <c r="M61" s="171">
        <f t="shared" si="5"/>
        <v>108913.85500000417</v>
      </c>
      <c r="N61" s="43">
        <v>7500</v>
      </c>
      <c r="O61" s="165">
        <f t="shared" si="6"/>
        <v>16175325</v>
      </c>
    </row>
    <row r="62" spans="1:17" s="26" customFormat="1" ht="30.95" customHeight="1" x14ac:dyDescent="0.25">
      <c r="A62" s="27">
        <f t="shared" si="13"/>
        <v>4.1199999999999974</v>
      </c>
      <c r="B62" s="181" t="e">
        <f>+#REF!</f>
        <v>#REF!</v>
      </c>
      <c r="C62" s="185" t="s">
        <v>15</v>
      </c>
      <c r="D62" s="186">
        <f>+'[3]4,12'!$Q$48</f>
        <v>27.49</v>
      </c>
      <c r="E62" s="187" t="e">
        <f>+#REF!</f>
        <v>#REF!</v>
      </c>
      <c r="F62" s="184" t="e">
        <f t="shared" si="12"/>
        <v>#REF!</v>
      </c>
      <c r="G62" s="43">
        <v>1700366.85</v>
      </c>
      <c r="H62" s="43">
        <f t="shared" si="2"/>
        <v>46743084.706500001</v>
      </c>
      <c r="I62" s="43">
        <v>1765353</v>
      </c>
      <c r="J62" s="43" t="e">
        <f t="shared" si="3"/>
        <v>#REF!</v>
      </c>
      <c r="K62" s="165">
        <f t="shared" si="4"/>
        <v>48529553.969999999</v>
      </c>
      <c r="M62" s="171">
        <f t="shared" si="5"/>
        <v>1786469.2634999976</v>
      </c>
      <c r="N62" s="43">
        <v>800000</v>
      </c>
      <c r="O62" s="165">
        <f t="shared" si="6"/>
        <v>21992000</v>
      </c>
    </row>
    <row r="63" spans="1:17" s="26" customFormat="1" ht="30.95" customHeight="1" x14ac:dyDescent="0.25">
      <c r="A63" s="27">
        <f t="shared" si="13"/>
        <v>4.1299999999999972</v>
      </c>
      <c r="B63" s="181" t="e">
        <f>+#REF!</f>
        <v>#REF!</v>
      </c>
      <c r="C63" s="185" t="s">
        <v>14</v>
      </c>
      <c r="D63" s="186">
        <f>+'[3]4,13'!$Q$48</f>
        <v>160</v>
      </c>
      <c r="E63" s="187" t="e">
        <f>+#REF!</f>
        <v>#REF!</v>
      </c>
      <c r="F63" s="184" t="e">
        <f>+D63*E63</f>
        <v>#REF!</v>
      </c>
      <c r="G63" s="43">
        <v>70144.650000000009</v>
      </c>
      <c r="H63" s="43">
        <f t="shared" si="2"/>
        <v>11223144.000000002</v>
      </c>
      <c r="I63" s="43">
        <v>70486</v>
      </c>
      <c r="J63" s="43" t="e">
        <f t="shared" si="3"/>
        <v>#REF!</v>
      </c>
      <c r="K63" s="165">
        <f t="shared" si="4"/>
        <v>11277760</v>
      </c>
      <c r="M63" s="171">
        <f t="shared" si="5"/>
        <v>54615.999999998137</v>
      </c>
      <c r="N63" s="43">
        <v>36000</v>
      </c>
      <c r="O63" s="165">
        <f t="shared" si="6"/>
        <v>5760000</v>
      </c>
    </row>
    <row r="64" spans="1:17" s="42" customFormat="1" ht="30.95" customHeight="1" x14ac:dyDescent="0.25">
      <c r="A64" s="52"/>
      <c r="B64" s="188" t="s">
        <v>27</v>
      </c>
      <c r="C64" s="189"/>
      <c r="D64" s="190"/>
      <c r="E64" s="191"/>
      <c r="F64" s="192"/>
      <c r="G64" s="43">
        <v>0</v>
      </c>
      <c r="H64" s="43">
        <f t="shared" si="2"/>
        <v>0</v>
      </c>
      <c r="I64" s="173"/>
      <c r="J64" s="43">
        <f t="shared" si="3"/>
        <v>0</v>
      </c>
      <c r="K64" s="165">
        <f t="shared" si="4"/>
        <v>0</v>
      </c>
      <c r="M64" s="171">
        <f t="shared" si="5"/>
        <v>0</v>
      </c>
      <c r="N64" s="173"/>
      <c r="O64" s="165">
        <f t="shared" si="6"/>
        <v>0</v>
      </c>
    </row>
    <row r="65" spans="1:15" s="26" customFormat="1" ht="26.25" customHeight="1" x14ac:dyDescent="0.25">
      <c r="A65" s="27">
        <f>+A63+0.01</f>
        <v>4.139999999999997</v>
      </c>
      <c r="B65" s="179" t="e">
        <f>+#REF!</f>
        <v>#REF!</v>
      </c>
      <c r="C65" s="182" t="s">
        <v>13</v>
      </c>
      <c r="D65" s="183">
        <f>+'[3]4,14'!$Q$48</f>
        <v>638.49</v>
      </c>
      <c r="E65" s="184" t="e">
        <f>+#REF!</f>
        <v>#REF!</v>
      </c>
      <c r="F65" s="184" t="e">
        <f t="shared" si="12"/>
        <v>#REF!</v>
      </c>
      <c r="G65" s="43">
        <v>40050.450000000004</v>
      </c>
      <c r="H65" s="43">
        <f t="shared" si="2"/>
        <v>25571811.820500001</v>
      </c>
      <c r="I65" s="43">
        <f>+I57</f>
        <v>42462</v>
      </c>
      <c r="J65" s="43" t="e">
        <f t="shared" si="3"/>
        <v>#REF!</v>
      </c>
      <c r="K65" s="165">
        <f t="shared" si="4"/>
        <v>27111562.379999999</v>
      </c>
      <c r="M65" s="171">
        <f t="shared" si="5"/>
        <v>1539750.5594999976</v>
      </c>
      <c r="N65" s="43">
        <f>+N57</f>
        <v>20000</v>
      </c>
      <c r="O65" s="165">
        <f t="shared" si="6"/>
        <v>12769800</v>
      </c>
    </row>
    <row r="66" spans="1:15" s="26" customFormat="1" ht="26.25" customHeight="1" x14ac:dyDescent="0.25">
      <c r="A66" s="27">
        <f>+A65+0.01</f>
        <v>4.1499999999999968</v>
      </c>
      <c r="B66" s="179" t="e">
        <f>+#REF!</f>
        <v>#REF!</v>
      </c>
      <c r="C66" s="182" t="s">
        <v>13</v>
      </c>
      <c r="D66" s="183">
        <f>+'[3]4,15'!$Q$48</f>
        <v>638.49</v>
      </c>
      <c r="E66" s="184" t="e">
        <f>+#REF!</f>
        <v>#REF!</v>
      </c>
      <c r="F66" s="184" t="e">
        <f t="shared" si="12"/>
        <v>#REF!</v>
      </c>
      <c r="G66" s="43">
        <v>123954.3</v>
      </c>
      <c r="H66" s="43">
        <f t="shared" si="2"/>
        <v>79143581.006999999</v>
      </c>
      <c r="I66" s="43">
        <f>+I58</f>
        <v>129375</v>
      </c>
      <c r="J66" s="43" t="e">
        <f t="shared" si="3"/>
        <v>#REF!</v>
      </c>
      <c r="K66" s="165">
        <f t="shared" si="4"/>
        <v>82604643.75</v>
      </c>
      <c r="M66" s="171">
        <f t="shared" si="5"/>
        <v>3461062.7430000007</v>
      </c>
      <c r="N66" s="43">
        <f>+N58</f>
        <v>72000</v>
      </c>
      <c r="O66" s="165">
        <f t="shared" si="6"/>
        <v>45971280</v>
      </c>
    </row>
    <row r="67" spans="1:15" s="26" customFormat="1" ht="30.95" customHeight="1" x14ac:dyDescent="0.25">
      <c r="A67" s="29"/>
      <c r="B67" s="188" t="s">
        <v>28</v>
      </c>
      <c r="C67" s="193"/>
      <c r="D67" s="194"/>
      <c r="E67" s="195"/>
      <c r="F67" s="192"/>
      <c r="G67" s="43">
        <v>0</v>
      </c>
      <c r="H67" s="43">
        <f t="shared" si="2"/>
        <v>0</v>
      </c>
      <c r="I67" s="43"/>
      <c r="J67" s="43">
        <f t="shared" si="3"/>
        <v>0</v>
      </c>
      <c r="K67" s="165">
        <f t="shared" si="4"/>
        <v>0</v>
      </c>
      <c r="M67" s="171">
        <f t="shared" si="5"/>
        <v>0</v>
      </c>
      <c r="N67" s="43"/>
      <c r="O67" s="165">
        <f t="shared" si="6"/>
        <v>0</v>
      </c>
    </row>
    <row r="68" spans="1:15" s="26" customFormat="1" ht="30.95" customHeight="1" x14ac:dyDescent="0.25">
      <c r="A68" s="27">
        <f>+A66+0.01</f>
        <v>4.1599999999999966</v>
      </c>
      <c r="B68" s="179" t="e">
        <f>+#REF!</f>
        <v>#REF!</v>
      </c>
      <c r="C68" s="182" t="s">
        <v>14</v>
      </c>
      <c r="D68" s="183">
        <f>+'[3]4,16'!$Q$48</f>
        <v>2810.5</v>
      </c>
      <c r="E68" s="184" t="e">
        <f>+#REF!</f>
        <v>#REF!</v>
      </c>
      <c r="F68" s="184" t="e">
        <f t="shared" si="12"/>
        <v>#REF!</v>
      </c>
      <c r="G68" s="43">
        <v>486837.00000000006</v>
      </c>
      <c r="H68" s="43">
        <f t="shared" si="2"/>
        <v>1368255388.5000002</v>
      </c>
      <c r="I68" s="43">
        <v>489447</v>
      </c>
      <c r="J68" s="43" t="e">
        <f t="shared" si="3"/>
        <v>#REF!</v>
      </c>
      <c r="K68" s="165">
        <f t="shared" si="4"/>
        <v>1375590793.5</v>
      </c>
      <c r="M68" s="171">
        <f t="shared" si="5"/>
        <v>7335404.9999997616</v>
      </c>
      <c r="N68" s="43">
        <v>220000</v>
      </c>
      <c r="O68" s="165">
        <f t="shared" si="6"/>
        <v>618310000</v>
      </c>
    </row>
    <row r="69" spans="1:15" s="26" customFormat="1" ht="66.75" customHeight="1" x14ac:dyDescent="0.25">
      <c r="A69" s="27">
        <f>+A68+0.01</f>
        <v>4.1699999999999964</v>
      </c>
      <c r="B69" s="179" t="e">
        <f>+#REF!</f>
        <v>#REF!</v>
      </c>
      <c r="C69" s="182" t="s">
        <v>15</v>
      </c>
      <c r="D69" s="183">
        <f>+'[3]4,17'!$Q$48</f>
        <v>2054.2800000000002</v>
      </c>
      <c r="E69" s="184" t="e">
        <f>+#REF!</f>
        <v>#REF!</v>
      </c>
      <c r="F69" s="184" t="e">
        <f>+D69*E69</f>
        <v>#REF!</v>
      </c>
      <c r="G69" s="43">
        <v>1630330.2000000002</v>
      </c>
      <c r="H69" s="43">
        <f t="shared" si="2"/>
        <v>3349154723.2560005</v>
      </c>
      <c r="I69" s="43">
        <v>1665472</v>
      </c>
      <c r="J69" s="43" t="e">
        <f t="shared" si="3"/>
        <v>#REF!</v>
      </c>
      <c r="K69" s="165">
        <f t="shared" si="4"/>
        <v>3421345820.1600003</v>
      </c>
      <c r="M69" s="171">
        <f t="shared" si="5"/>
        <v>72191096.903999805</v>
      </c>
      <c r="N69" s="43">
        <v>850000</v>
      </c>
      <c r="O69" s="165">
        <f t="shared" si="6"/>
        <v>1746138000.0000002</v>
      </c>
    </row>
    <row r="70" spans="1:15" s="26" customFormat="1" ht="30.95" customHeight="1" x14ac:dyDescent="0.25">
      <c r="A70" s="27">
        <f>+A69+0.01</f>
        <v>4.1799999999999962</v>
      </c>
      <c r="B70" s="179" t="e">
        <f>+#REF!</f>
        <v>#REF!</v>
      </c>
      <c r="C70" s="182" t="s">
        <v>29</v>
      </c>
      <c r="D70" s="183">
        <f>+'[3]4,18'!$Q$48</f>
        <v>332155.89</v>
      </c>
      <c r="E70" s="184" t="e">
        <f>+#REF!</f>
        <v>#REF!</v>
      </c>
      <c r="F70" s="184" t="e">
        <f t="shared" si="12"/>
        <v>#REF!</v>
      </c>
      <c r="G70" s="43">
        <v>7543.8</v>
      </c>
      <c r="H70" s="43">
        <f t="shared" si="2"/>
        <v>2505717602.9820004</v>
      </c>
      <c r="I70" s="43">
        <v>9808</v>
      </c>
      <c r="J70" s="43" t="e">
        <f t="shared" si="3"/>
        <v>#REF!</v>
      </c>
      <c r="K70" s="165">
        <f t="shared" si="4"/>
        <v>3257784969.1200004</v>
      </c>
      <c r="M70" s="171">
        <f t="shared" si="5"/>
        <v>752067366.13800001</v>
      </c>
      <c r="N70" s="43">
        <v>4900</v>
      </c>
      <c r="O70" s="165">
        <f t="shared" si="6"/>
        <v>1627563861</v>
      </c>
    </row>
    <row r="71" spans="1:15" s="26" customFormat="1" ht="24.75" customHeight="1" x14ac:dyDescent="0.25">
      <c r="A71" s="27">
        <f>+A70+0.01</f>
        <v>4.1899999999999959</v>
      </c>
      <c r="B71" s="179" t="e">
        <f>+#REF!</f>
        <v>#REF!</v>
      </c>
      <c r="C71" s="182" t="s">
        <v>26</v>
      </c>
      <c r="D71" s="183">
        <f>+'[3]4,19'!$Q$48</f>
        <v>110</v>
      </c>
      <c r="E71" s="184" t="e">
        <f>+#REF!</f>
        <v>#REF!</v>
      </c>
      <c r="F71" s="184" t="e">
        <f t="shared" si="12"/>
        <v>#REF!</v>
      </c>
      <c r="G71" s="43">
        <v>51945.3</v>
      </c>
      <c r="H71" s="43">
        <f t="shared" si="2"/>
        <v>5713983</v>
      </c>
      <c r="I71" s="43">
        <v>52402</v>
      </c>
      <c r="J71" s="43" t="e">
        <f t="shared" si="3"/>
        <v>#REF!</v>
      </c>
      <c r="K71" s="165">
        <f t="shared" si="4"/>
        <v>5764220</v>
      </c>
      <c r="M71" s="171">
        <f t="shared" si="5"/>
        <v>50237</v>
      </c>
      <c r="N71" s="43">
        <v>25000</v>
      </c>
      <c r="O71" s="165">
        <f t="shared" si="6"/>
        <v>2750000</v>
      </c>
    </row>
    <row r="72" spans="1:15" s="26" customFormat="1" ht="24.75" customHeight="1" x14ac:dyDescent="0.25">
      <c r="A72" s="27">
        <f>+A71+0.01</f>
        <v>4.1999999999999957</v>
      </c>
      <c r="B72" s="181" t="e">
        <f>+#REF!</f>
        <v>#REF!</v>
      </c>
      <c r="C72" s="185" t="s">
        <v>14</v>
      </c>
      <c r="D72" s="186">
        <f>+'[3]4,20'!$Q$48</f>
        <v>312.2</v>
      </c>
      <c r="E72" s="187" t="e">
        <f>+#REF!</f>
        <v>#REF!</v>
      </c>
      <c r="F72" s="184" t="e">
        <f>+D72*E72</f>
        <v>#REF!</v>
      </c>
      <c r="G72" s="43">
        <v>73618.200000000012</v>
      </c>
      <c r="H72" s="43">
        <f t="shared" si="2"/>
        <v>22983602.040000003</v>
      </c>
      <c r="I72" s="43">
        <v>74330</v>
      </c>
      <c r="J72" s="43" t="e">
        <f t="shared" si="3"/>
        <v>#REF!</v>
      </c>
      <c r="K72" s="165">
        <f t="shared" si="4"/>
        <v>23205826</v>
      </c>
      <c r="M72" s="171">
        <f t="shared" si="5"/>
        <v>222223.95999999717</v>
      </c>
      <c r="N72" s="43">
        <v>30000</v>
      </c>
      <c r="O72" s="165">
        <f t="shared" si="6"/>
        <v>9366000</v>
      </c>
    </row>
    <row r="73" spans="1:15" s="26" customFormat="1" ht="15" customHeight="1" x14ac:dyDescent="0.25">
      <c r="A73" s="29"/>
      <c r="B73" s="30"/>
      <c r="C73" s="31"/>
      <c r="D73" s="32"/>
      <c r="E73" s="33" t="s">
        <v>30</v>
      </c>
      <c r="F73" s="34" t="e">
        <f>SUM(F50:F72)</f>
        <v>#REF!</v>
      </c>
      <c r="G73" s="43"/>
      <c r="H73" s="43"/>
      <c r="I73" s="43"/>
      <c r="J73" s="43" t="e">
        <f t="shared" si="3"/>
        <v>#VALUE!</v>
      </c>
      <c r="K73" s="165"/>
      <c r="M73" s="171"/>
      <c r="N73" s="43"/>
      <c r="O73" s="165">
        <f t="shared" si="6"/>
        <v>0</v>
      </c>
    </row>
    <row r="74" spans="1:15" s="42" customFormat="1" ht="15" customHeight="1" x14ac:dyDescent="0.25">
      <c r="A74" s="35">
        <v>5</v>
      </c>
      <c r="B74" s="36" t="s">
        <v>31</v>
      </c>
      <c r="C74" s="37"/>
      <c r="D74" s="38"/>
      <c r="E74" s="39"/>
      <c r="F74" s="40"/>
      <c r="G74" s="43">
        <v>0</v>
      </c>
      <c r="H74" s="43">
        <f t="shared" si="2"/>
        <v>0</v>
      </c>
      <c r="I74" s="173"/>
      <c r="J74" s="43">
        <f t="shared" si="3"/>
        <v>0</v>
      </c>
      <c r="K74" s="165">
        <f t="shared" si="4"/>
        <v>0</v>
      </c>
      <c r="M74" s="171">
        <f t="shared" si="5"/>
        <v>0</v>
      </c>
      <c r="N74" s="173"/>
      <c r="O74" s="165">
        <f t="shared" si="6"/>
        <v>0</v>
      </c>
    </row>
    <row r="75" spans="1:15" s="26" customFormat="1" ht="29.1" customHeight="1" x14ac:dyDescent="0.25">
      <c r="A75" s="21">
        <f>+A74+0.01</f>
        <v>5.01</v>
      </c>
      <c r="B75" s="179" t="e">
        <f>+#REF!</f>
        <v>#REF!</v>
      </c>
      <c r="C75" s="21" t="s">
        <v>13</v>
      </c>
      <c r="D75" s="23">
        <f>+'[3]5,1'!$Q$48</f>
        <v>684.87</v>
      </c>
      <c r="E75" s="24" t="e">
        <f>+#REF!</f>
        <v>#REF!</v>
      </c>
      <c r="F75" s="24" t="e">
        <f t="shared" ref="F75:F85" si="14">+D75*E75</f>
        <v>#REF!</v>
      </c>
      <c r="G75" s="43">
        <v>192663.90000000002</v>
      </c>
      <c r="H75" s="43">
        <f t="shared" si="2"/>
        <v>131949725.19300002</v>
      </c>
      <c r="I75" s="43">
        <v>193582</v>
      </c>
      <c r="J75" s="43" t="e">
        <f t="shared" si="3"/>
        <v>#REF!</v>
      </c>
      <c r="K75" s="165">
        <f t="shared" si="4"/>
        <v>132578504.34</v>
      </c>
      <c r="M75" s="171">
        <f t="shared" si="5"/>
        <v>628779.14699998498</v>
      </c>
      <c r="N75" s="43">
        <v>72000</v>
      </c>
      <c r="O75" s="165">
        <f t="shared" si="6"/>
        <v>49310640</v>
      </c>
    </row>
    <row r="76" spans="1:15" s="26" customFormat="1" ht="29.1" customHeight="1" x14ac:dyDescent="0.25">
      <c r="A76" s="21">
        <f t="shared" ref="A76:A82" si="15">+A75+0.01</f>
        <v>5.0199999999999996</v>
      </c>
      <c r="B76" s="22" t="e">
        <f>+#REF!</f>
        <v>#REF!</v>
      </c>
      <c r="C76" s="21" t="s">
        <v>13</v>
      </c>
      <c r="D76" s="23">
        <f>+'[3]5,2'!$Q$48</f>
        <v>603.65</v>
      </c>
      <c r="E76" s="24" t="e">
        <f>+#REF!</f>
        <v>#REF!</v>
      </c>
      <c r="F76" s="24" t="e">
        <f t="shared" si="14"/>
        <v>#REF!</v>
      </c>
      <c r="G76" s="43">
        <v>201521.25</v>
      </c>
      <c r="H76" s="43">
        <f t="shared" ref="H76:H139" si="16">+G76*D76</f>
        <v>121648302.5625</v>
      </c>
      <c r="I76" s="43">
        <v>202669</v>
      </c>
      <c r="J76" s="43" t="e">
        <f t="shared" ref="J76:J139" si="17">+I76-E76</f>
        <v>#REF!</v>
      </c>
      <c r="K76" s="165">
        <f t="shared" ref="K76:K139" si="18">+I76*D76</f>
        <v>122341141.84999999</v>
      </c>
      <c r="M76" s="171">
        <f t="shared" ref="M76:M139" si="19">+K76-H76</f>
        <v>692839.28749999404</v>
      </c>
      <c r="N76" s="43">
        <v>72000</v>
      </c>
      <c r="O76" s="165">
        <f t="shared" ref="O76:O139" si="20">+N76*D76</f>
        <v>43462800</v>
      </c>
    </row>
    <row r="77" spans="1:15" s="26" customFormat="1" ht="29.1" customHeight="1" x14ac:dyDescent="0.25">
      <c r="A77" s="21">
        <f t="shared" si="15"/>
        <v>5.0299999999999994</v>
      </c>
      <c r="B77" s="22" t="e">
        <f>+#REF!</f>
        <v>#REF!</v>
      </c>
      <c r="C77" s="21" t="s">
        <v>13</v>
      </c>
      <c r="D77" s="23">
        <f>+'[3]5,3'!$Q$48</f>
        <v>66.72</v>
      </c>
      <c r="E77" s="24" t="e">
        <f>+#REF!</f>
        <v>#REF!</v>
      </c>
      <c r="F77" s="24" t="e">
        <f t="shared" si="14"/>
        <v>#REF!</v>
      </c>
      <c r="G77" s="43">
        <v>201237.75</v>
      </c>
      <c r="H77" s="43">
        <f t="shared" si="16"/>
        <v>13426582.68</v>
      </c>
      <c r="I77" s="43">
        <v>202385</v>
      </c>
      <c r="J77" s="43" t="e">
        <f t="shared" si="17"/>
        <v>#REF!</v>
      </c>
      <c r="K77" s="165">
        <f t="shared" si="18"/>
        <v>13503127.199999999</v>
      </c>
      <c r="M77" s="171">
        <f t="shared" si="19"/>
        <v>76544.519999999553</v>
      </c>
      <c r="N77" s="43">
        <v>72000</v>
      </c>
      <c r="O77" s="165">
        <f t="shared" si="20"/>
        <v>4803840</v>
      </c>
    </row>
    <row r="78" spans="1:15" s="26" customFormat="1" ht="33.75" customHeight="1" x14ac:dyDescent="0.25">
      <c r="A78" s="21">
        <f t="shared" si="15"/>
        <v>5.0399999999999991</v>
      </c>
      <c r="B78" s="22" t="e">
        <f>+#REF!</f>
        <v>#REF!</v>
      </c>
      <c r="C78" s="21" t="s">
        <v>13</v>
      </c>
      <c r="D78" s="23">
        <f>+'[3]5,4'!$Q$48</f>
        <v>4479.79</v>
      </c>
      <c r="E78" s="24" t="e">
        <f>+#REF!</f>
        <v>#REF!</v>
      </c>
      <c r="F78" s="24" t="e">
        <f t="shared" si="14"/>
        <v>#REF!</v>
      </c>
      <c r="G78" s="43">
        <v>3740.8500000000004</v>
      </c>
      <c r="H78" s="43">
        <f t="shared" si="16"/>
        <v>16758222.421500001</v>
      </c>
      <c r="I78" s="43">
        <v>3752</v>
      </c>
      <c r="J78" s="43" t="e">
        <f t="shared" si="17"/>
        <v>#REF!</v>
      </c>
      <c r="K78" s="165">
        <f t="shared" si="18"/>
        <v>16808172.079999998</v>
      </c>
      <c r="M78" s="171">
        <f t="shared" si="19"/>
        <v>49949.658499997109</v>
      </c>
      <c r="N78" s="43">
        <v>1800</v>
      </c>
      <c r="O78" s="165">
        <f t="shared" si="20"/>
        <v>8063622</v>
      </c>
    </row>
    <row r="79" spans="1:15" s="26" customFormat="1" ht="33.75" customHeight="1" x14ac:dyDescent="0.25">
      <c r="A79" s="21">
        <f t="shared" si="15"/>
        <v>5.0499999999999989</v>
      </c>
      <c r="B79" s="22" t="e">
        <f>+#REF!</f>
        <v>#REF!</v>
      </c>
      <c r="C79" s="21" t="s">
        <v>15</v>
      </c>
      <c r="D79" s="23">
        <f>+'[3]5,5'!$Q$48</f>
        <v>447.98</v>
      </c>
      <c r="E79" s="24" t="e">
        <f>+#REF!</f>
        <v>#REF!</v>
      </c>
      <c r="F79" s="24" t="e">
        <f t="shared" si="14"/>
        <v>#REF!</v>
      </c>
      <c r="G79" s="43">
        <v>958878.00000000012</v>
      </c>
      <c r="H79" s="43">
        <f t="shared" si="16"/>
        <v>429558166.44000006</v>
      </c>
      <c r="I79" s="43">
        <v>1525558</v>
      </c>
      <c r="J79" s="43" t="e">
        <f t="shared" si="17"/>
        <v>#REF!</v>
      </c>
      <c r="K79" s="165">
        <f t="shared" si="18"/>
        <v>683419472.84000003</v>
      </c>
      <c r="M79" s="171">
        <f t="shared" si="19"/>
        <v>253861306.39999998</v>
      </c>
      <c r="N79" s="43">
        <v>680000</v>
      </c>
      <c r="O79" s="165">
        <f t="shared" si="20"/>
        <v>304626400</v>
      </c>
    </row>
    <row r="80" spans="1:15" s="26" customFormat="1" ht="29.1" customHeight="1" x14ac:dyDescent="0.25">
      <c r="A80" s="21">
        <f t="shared" si="15"/>
        <v>5.0599999999999987</v>
      </c>
      <c r="B80" s="47" t="e">
        <f>+#REF!</f>
        <v>#REF!</v>
      </c>
      <c r="C80" s="48" t="s">
        <v>13</v>
      </c>
      <c r="D80" s="49">
        <f>+'[3]5,6'!$Q$48</f>
        <v>9954.27</v>
      </c>
      <c r="E80" s="50" t="e">
        <f>+#REF!</f>
        <v>#REF!</v>
      </c>
      <c r="F80" s="24" t="e">
        <f t="shared" si="14"/>
        <v>#REF!</v>
      </c>
      <c r="G80" s="43">
        <v>240868.35</v>
      </c>
      <c r="H80" s="43">
        <f t="shared" si="16"/>
        <v>2397668590.3545003</v>
      </c>
      <c r="I80" s="43">
        <v>247018</v>
      </c>
      <c r="J80" s="43" t="e">
        <f t="shared" si="17"/>
        <v>#REF!</v>
      </c>
      <c r="K80" s="165">
        <f t="shared" si="18"/>
        <v>2458883866.8600001</v>
      </c>
      <c r="M80" s="171">
        <f t="shared" si="19"/>
        <v>61215276.50549984</v>
      </c>
      <c r="N80" s="43">
        <v>114000</v>
      </c>
      <c r="O80" s="165">
        <f t="shared" si="20"/>
        <v>1134786780</v>
      </c>
    </row>
    <row r="81" spans="1:15" s="26" customFormat="1" ht="29.1" customHeight="1" x14ac:dyDescent="0.25">
      <c r="A81" s="21">
        <f t="shared" si="15"/>
        <v>5.0699999999999985</v>
      </c>
      <c r="B81" s="47" t="e">
        <f>+#REF!</f>
        <v>#REF!</v>
      </c>
      <c r="C81" s="48" t="s">
        <v>14</v>
      </c>
      <c r="D81" s="49">
        <f>+'[3]5,7'!$Q$48</f>
        <v>8461.1299999999992</v>
      </c>
      <c r="E81" s="50" t="e">
        <f>+#REF!</f>
        <v>#REF!</v>
      </c>
      <c r="F81" s="24" t="e">
        <f t="shared" si="14"/>
        <v>#REF!</v>
      </c>
      <c r="G81" s="43">
        <v>17749.800000000003</v>
      </c>
      <c r="H81" s="43">
        <f t="shared" si="16"/>
        <v>150183365.27400002</v>
      </c>
      <c r="I81" s="43">
        <v>18049</v>
      </c>
      <c r="J81" s="43" t="e">
        <f t="shared" si="17"/>
        <v>#REF!</v>
      </c>
      <c r="K81" s="165">
        <f t="shared" si="18"/>
        <v>152714935.36999997</v>
      </c>
      <c r="M81" s="171">
        <f t="shared" si="19"/>
        <v>2531570.0959999561</v>
      </c>
      <c r="N81" s="43">
        <v>8000</v>
      </c>
      <c r="O81" s="165">
        <f t="shared" si="20"/>
        <v>67689040</v>
      </c>
    </row>
    <row r="82" spans="1:15" s="26" customFormat="1" ht="29.1" customHeight="1" x14ac:dyDescent="0.25">
      <c r="A82" s="21">
        <f t="shared" si="15"/>
        <v>5.0799999999999983</v>
      </c>
      <c r="B82" s="22" t="e">
        <f>+#REF!</f>
        <v>#REF!</v>
      </c>
      <c r="C82" s="21" t="s">
        <v>13</v>
      </c>
      <c r="D82" s="23">
        <f>+'[3]5,8'!$Q$48</f>
        <v>12173.79</v>
      </c>
      <c r="E82" s="24" t="e">
        <f>+#REF!</f>
        <v>#REF!</v>
      </c>
      <c r="F82" s="24" t="e">
        <f t="shared" si="14"/>
        <v>#REF!</v>
      </c>
      <c r="G82" s="43">
        <v>209561.85</v>
      </c>
      <c r="H82" s="43">
        <f t="shared" si="16"/>
        <v>2551161953.9115005</v>
      </c>
      <c r="I82" s="43">
        <v>211024</v>
      </c>
      <c r="J82" s="43" t="e">
        <f t="shared" si="17"/>
        <v>#REF!</v>
      </c>
      <c r="K82" s="165">
        <f t="shared" si="18"/>
        <v>2568961860.96</v>
      </c>
      <c r="M82" s="171">
        <f t="shared" si="19"/>
        <v>17799907.048499584</v>
      </c>
      <c r="N82" s="43">
        <v>87000</v>
      </c>
      <c r="O82" s="165">
        <f t="shared" si="20"/>
        <v>1059119730.0000001</v>
      </c>
    </row>
    <row r="83" spans="1:15" s="26" customFormat="1" ht="29.1" customHeight="1" x14ac:dyDescent="0.25">
      <c r="A83" s="21"/>
      <c r="B83" s="56" t="s">
        <v>32</v>
      </c>
      <c r="C83" s="21"/>
      <c r="D83" s="23"/>
      <c r="E83" s="24"/>
      <c r="F83" s="24"/>
      <c r="G83" s="43">
        <v>0</v>
      </c>
      <c r="H83" s="43">
        <f t="shared" si="16"/>
        <v>0</v>
      </c>
      <c r="I83" s="43"/>
      <c r="J83" s="43">
        <f t="shared" si="17"/>
        <v>0</v>
      </c>
      <c r="K83" s="165">
        <f t="shared" si="18"/>
        <v>0</v>
      </c>
      <c r="M83" s="171">
        <f t="shared" si="19"/>
        <v>0</v>
      </c>
      <c r="N83" s="43"/>
      <c r="O83" s="165">
        <f t="shared" si="20"/>
        <v>0</v>
      </c>
    </row>
    <row r="84" spans="1:15" s="26" customFormat="1" ht="48" customHeight="1" x14ac:dyDescent="0.25">
      <c r="A84" s="21">
        <f>+A82+0.01</f>
        <v>5.0899999999999981</v>
      </c>
      <c r="B84" s="22" t="e">
        <f>+#REF!</f>
        <v>#REF!</v>
      </c>
      <c r="C84" s="21" t="s">
        <v>26</v>
      </c>
      <c r="D84" s="23">
        <f>+'[3]5,9'!$Q$48</f>
        <v>6</v>
      </c>
      <c r="E84" s="24" t="e">
        <f>+#REF!</f>
        <v>#REF!</v>
      </c>
      <c r="F84" s="24" t="e">
        <f t="shared" si="14"/>
        <v>#REF!</v>
      </c>
      <c r="G84" s="43">
        <v>10170462.600000001</v>
      </c>
      <c r="H84" s="43">
        <f t="shared" si="16"/>
        <v>61022775.600000009</v>
      </c>
      <c r="I84" s="43">
        <v>10709592</v>
      </c>
      <c r="J84" s="43" t="e">
        <f t="shared" si="17"/>
        <v>#REF!</v>
      </c>
      <c r="K84" s="165">
        <f t="shared" si="18"/>
        <v>64257552</v>
      </c>
      <c r="M84" s="171">
        <f t="shared" si="19"/>
        <v>3234776.3999999911</v>
      </c>
      <c r="N84" s="43">
        <v>6000000</v>
      </c>
      <c r="O84" s="165">
        <f t="shared" si="20"/>
        <v>36000000</v>
      </c>
    </row>
    <row r="85" spans="1:15" s="26" customFormat="1" ht="29.1" customHeight="1" x14ac:dyDescent="0.25">
      <c r="A85" s="27">
        <f>+A84+0.01</f>
        <v>5.0999999999999979</v>
      </c>
      <c r="B85" s="22" t="e">
        <f>+#REF!</f>
        <v>#REF!</v>
      </c>
      <c r="C85" s="21" t="s">
        <v>26</v>
      </c>
      <c r="D85" s="23">
        <f>+'[3]5,10'!$Q$48</f>
        <v>6</v>
      </c>
      <c r="E85" s="24" t="e">
        <f>+#REF!</f>
        <v>#REF!</v>
      </c>
      <c r="F85" s="24" t="e">
        <f t="shared" si="14"/>
        <v>#REF!</v>
      </c>
      <c r="G85" s="43">
        <v>3467611.35</v>
      </c>
      <c r="H85" s="43">
        <f t="shared" si="16"/>
        <v>20805668.100000001</v>
      </c>
      <c r="I85" s="43">
        <v>3469303</v>
      </c>
      <c r="J85" s="43" t="e">
        <f t="shared" si="17"/>
        <v>#REF!</v>
      </c>
      <c r="K85" s="165">
        <f t="shared" si="18"/>
        <v>20815818</v>
      </c>
      <c r="M85" s="171">
        <f t="shared" si="19"/>
        <v>10149.89999999851</v>
      </c>
      <c r="N85" s="43">
        <v>1470000</v>
      </c>
      <c r="O85" s="165">
        <f t="shared" si="20"/>
        <v>8820000</v>
      </c>
    </row>
    <row r="86" spans="1:15" s="26" customFormat="1" ht="15" customHeight="1" x14ac:dyDescent="0.25">
      <c r="A86" s="29"/>
      <c r="B86" s="30"/>
      <c r="C86" s="31"/>
      <c r="D86" s="32"/>
      <c r="E86" s="33" t="s">
        <v>33</v>
      </c>
      <c r="F86" s="34" t="e">
        <f>SUM(F75:F85)</f>
        <v>#REF!</v>
      </c>
      <c r="G86" s="43"/>
      <c r="H86" s="43"/>
      <c r="I86" s="43"/>
      <c r="J86" s="43" t="e">
        <f t="shared" si="17"/>
        <v>#VALUE!</v>
      </c>
      <c r="K86" s="165"/>
      <c r="M86" s="171"/>
      <c r="N86" s="43"/>
      <c r="O86" s="165">
        <f t="shared" si="20"/>
        <v>0</v>
      </c>
    </row>
    <row r="87" spans="1:15" s="42" customFormat="1" ht="15" customHeight="1" x14ac:dyDescent="0.25">
      <c r="A87" s="35">
        <v>6</v>
      </c>
      <c r="B87" s="36" t="s">
        <v>34</v>
      </c>
      <c r="C87" s="37"/>
      <c r="D87" s="38"/>
      <c r="E87" s="39"/>
      <c r="F87" s="40"/>
      <c r="G87" s="43">
        <v>0</v>
      </c>
      <c r="H87" s="43">
        <f t="shared" si="16"/>
        <v>0</v>
      </c>
      <c r="I87" s="173"/>
      <c r="J87" s="43">
        <f t="shared" si="17"/>
        <v>0</v>
      </c>
      <c r="K87" s="165">
        <f t="shared" si="18"/>
        <v>0</v>
      </c>
      <c r="M87" s="171">
        <f t="shared" si="19"/>
        <v>0</v>
      </c>
      <c r="N87" s="173"/>
      <c r="O87" s="165">
        <f t="shared" si="20"/>
        <v>0</v>
      </c>
    </row>
    <row r="88" spans="1:15" s="42" customFormat="1" ht="21" customHeight="1" x14ac:dyDescent="0.25">
      <c r="A88" s="21">
        <f>+A87+0.01</f>
        <v>6.01</v>
      </c>
      <c r="B88" s="22" t="e">
        <f>+#REF!</f>
        <v>#REF!</v>
      </c>
      <c r="C88" s="21" t="s">
        <v>13</v>
      </c>
      <c r="D88" s="23">
        <f>+'[3]6,1'!$Q$48</f>
        <v>161.19999999999999</v>
      </c>
      <c r="E88" s="24" t="e">
        <f>+#REF!</f>
        <v>#REF!</v>
      </c>
      <c r="F88" s="24" t="e">
        <f t="shared" ref="F88:F108" si="21">+D88*E88</f>
        <v>#REF!</v>
      </c>
      <c r="G88" s="43">
        <v>35036.550000000003</v>
      </c>
      <c r="H88" s="43">
        <f t="shared" si="16"/>
        <v>5647891.8600000003</v>
      </c>
      <c r="I88" s="173">
        <v>35925</v>
      </c>
      <c r="J88" s="43" t="e">
        <f t="shared" si="17"/>
        <v>#REF!</v>
      </c>
      <c r="K88" s="165">
        <f t="shared" si="18"/>
        <v>5791110</v>
      </c>
      <c r="M88" s="171">
        <f t="shared" si="19"/>
        <v>143218.13999999966</v>
      </c>
      <c r="N88" s="173">
        <v>9800</v>
      </c>
      <c r="O88" s="165">
        <f t="shared" si="20"/>
        <v>1579760</v>
      </c>
    </row>
    <row r="89" spans="1:15" s="42" customFormat="1" ht="21" customHeight="1" x14ac:dyDescent="0.25">
      <c r="A89" s="21">
        <f t="shared" ref="A89:A108" si="22">+A88+0.01</f>
        <v>6.02</v>
      </c>
      <c r="B89" s="22" t="e">
        <f>+#REF!</f>
        <v>#REF!</v>
      </c>
      <c r="C89" s="21" t="s">
        <v>17</v>
      </c>
      <c r="D89" s="23">
        <f>+'[3]6,2'!$Q$48</f>
        <v>38</v>
      </c>
      <c r="E89" s="24" t="e">
        <f>+#REF!</f>
        <v>#REF!</v>
      </c>
      <c r="F89" s="24" t="e">
        <f t="shared" si="21"/>
        <v>#REF!</v>
      </c>
      <c r="G89" s="43">
        <v>350715.15</v>
      </c>
      <c r="H89" s="43">
        <f t="shared" si="16"/>
        <v>13327175.700000001</v>
      </c>
      <c r="I89" s="173">
        <v>353049</v>
      </c>
      <c r="J89" s="43" t="e">
        <f t="shared" si="17"/>
        <v>#REF!</v>
      </c>
      <c r="K89" s="165">
        <f t="shared" si="18"/>
        <v>13415862</v>
      </c>
      <c r="M89" s="171">
        <f t="shared" si="19"/>
        <v>88686.299999998882</v>
      </c>
      <c r="N89" s="173">
        <v>220000</v>
      </c>
      <c r="O89" s="165">
        <f t="shared" si="20"/>
        <v>8360000</v>
      </c>
    </row>
    <row r="90" spans="1:15" s="26" customFormat="1" ht="30" customHeight="1" x14ac:dyDescent="0.25">
      <c r="A90" s="21">
        <f t="shared" si="22"/>
        <v>6.0299999999999994</v>
      </c>
      <c r="B90" s="22" t="e">
        <f>+#REF!</f>
        <v>#REF!</v>
      </c>
      <c r="C90" s="21" t="s">
        <v>17</v>
      </c>
      <c r="D90" s="23">
        <f>+'[3]6,3'!$Q$48</f>
        <v>67</v>
      </c>
      <c r="E90" s="24" t="e">
        <f>+#REF!</f>
        <v>#REF!</v>
      </c>
      <c r="F90" s="24" t="e">
        <f t="shared" si="21"/>
        <v>#REF!</v>
      </c>
      <c r="G90" s="43">
        <v>2591233.2000000002</v>
      </c>
      <c r="H90" s="43">
        <f t="shared" si="16"/>
        <v>173612624.40000001</v>
      </c>
      <c r="I90" s="43">
        <v>2593309</v>
      </c>
      <c r="J90" s="43" t="e">
        <f t="shared" si="17"/>
        <v>#REF!</v>
      </c>
      <c r="K90" s="165">
        <f t="shared" si="18"/>
        <v>173751703</v>
      </c>
      <c r="M90" s="171">
        <f t="shared" si="19"/>
        <v>139078.59999999404</v>
      </c>
      <c r="N90" s="43">
        <v>980000</v>
      </c>
      <c r="O90" s="165">
        <f t="shared" si="20"/>
        <v>65660000</v>
      </c>
    </row>
    <row r="91" spans="1:15" s="26" customFormat="1" ht="27.95" customHeight="1" x14ac:dyDescent="0.25">
      <c r="A91" s="21">
        <f t="shared" si="22"/>
        <v>6.0399999999999991</v>
      </c>
      <c r="B91" s="22" t="e">
        <f>+#REF!</f>
        <v>#REF!</v>
      </c>
      <c r="C91" s="21" t="s">
        <v>17</v>
      </c>
      <c r="D91" s="23">
        <f>+'[3]6,4'!$Q$48</f>
        <v>32</v>
      </c>
      <c r="E91" s="24" t="e">
        <f>+#REF!</f>
        <v>#REF!</v>
      </c>
      <c r="F91" s="24" t="e">
        <f t="shared" si="21"/>
        <v>#REF!</v>
      </c>
      <c r="G91" s="43">
        <v>3354088.5</v>
      </c>
      <c r="H91" s="43">
        <f t="shared" si="16"/>
        <v>107330832</v>
      </c>
      <c r="I91" s="43">
        <v>3356128</v>
      </c>
      <c r="J91" s="43" t="e">
        <f t="shared" si="17"/>
        <v>#REF!</v>
      </c>
      <c r="K91" s="165">
        <f t="shared" si="18"/>
        <v>107396096</v>
      </c>
      <c r="M91" s="171">
        <f t="shared" si="19"/>
        <v>65264</v>
      </c>
      <c r="N91" s="43">
        <v>1200000</v>
      </c>
      <c r="O91" s="165">
        <f t="shared" si="20"/>
        <v>38400000</v>
      </c>
    </row>
    <row r="92" spans="1:15" s="26" customFormat="1" ht="20.25" customHeight="1" x14ac:dyDescent="0.25">
      <c r="A92" s="21">
        <f t="shared" si="22"/>
        <v>6.0499999999999989</v>
      </c>
      <c r="B92" s="22" t="e">
        <f>+#REF!</f>
        <v>#REF!</v>
      </c>
      <c r="C92" s="21" t="s">
        <v>14</v>
      </c>
      <c r="D92" s="23">
        <f>+'[3]6,5'!$Q$48</f>
        <v>1579.51</v>
      </c>
      <c r="E92" s="24" t="e">
        <f>+#REF!</f>
        <v>#REF!</v>
      </c>
      <c r="F92" s="24" t="e">
        <f t="shared" si="21"/>
        <v>#REF!</v>
      </c>
      <c r="G92" s="43">
        <v>622374.30000000005</v>
      </c>
      <c r="H92" s="43">
        <f t="shared" si="16"/>
        <v>983046430.59300005</v>
      </c>
      <c r="I92" s="43">
        <v>624958</v>
      </c>
      <c r="J92" s="43" t="e">
        <f t="shared" si="17"/>
        <v>#REF!</v>
      </c>
      <c r="K92" s="165">
        <f t="shared" si="18"/>
        <v>987127410.58000004</v>
      </c>
      <c r="M92" s="171">
        <f t="shared" si="19"/>
        <v>4080979.9869999886</v>
      </c>
      <c r="N92" s="43">
        <v>300000</v>
      </c>
      <c r="O92" s="165">
        <f t="shared" si="20"/>
        <v>473853000</v>
      </c>
    </row>
    <row r="93" spans="1:15" s="26" customFormat="1" ht="49.5" customHeight="1" x14ac:dyDescent="0.25">
      <c r="A93" s="21">
        <f t="shared" si="22"/>
        <v>6.0599999999999987</v>
      </c>
      <c r="B93" s="22" t="e">
        <f>+#REF!</f>
        <v>#REF!</v>
      </c>
      <c r="C93" s="21" t="s">
        <v>14</v>
      </c>
      <c r="D93" s="23">
        <f>+'[3]6,6'!$Q$48</f>
        <v>963.2</v>
      </c>
      <c r="E93" s="24" t="e">
        <f>+#REF!</f>
        <v>#REF!</v>
      </c>
      <c r="F93" s="24" t="e">
        <f t="shared" si="21"/>
        <v>#REF!</v>
      </c>
      <c r="G93" s="43">
        <v>930957.3</v>
      </c>
      <c r="H93" s="43">
        <f t="shared" si="16"/>
        <v>896698071.36000013</v>
      </c>
      <c r="I93" s="43">
        <v>933305</v>
      </c>
      <c r="J93" s="43" t="e">
        <f t="shared" si="17"/>
        <v>#REF!</v>
      </c>
      <c r="K93" s="165">
        <f t="shared" si="18"/>
        <v>898959376</v>
      </c>
      <c r="M93" s="171">
        <f t="shared" si="19"/>
        <v>2261304.6399998665</v>
      </c>
      <c r="N93" s="43">
        <v>360000</v>
      </c>
      <c r="O93" s="165">
        <f t="shared" si="20"/>
        <v>346752000</v>
      </c>
    </row>
    <row r="94" spans="1:15" s="26" customFormat="1" ht="26.25" customHeight="1" x14ac:dyDescent="0.25">
      <c r="A94" s="21">
        <f t="shared" si="22"/>
        <v>6.0699999999999985</v>
      </c>
      <c r="B94" s="47" t="e">
        <f>+#REF!</f>
        <v>#REF!</v>
      </c>
      <c r="C94" s="48" t="s">
        <v>17</v>
      </c>
      <c r="D94" s="49">
        <f>+'[3]6,7'!$Q$48</f>
        <v>42</v>
      </c>
      <c r="E94" s="50" t="e">
        <f>+#REF!</f>
        <v>#REF!</v>
      </c>
      <c r="F94" s="24" t="e">
        <f t="shared" si="21"/>
        <v>#REF!</v>
      </c>
      <c r="G94" s="43">
        <v>1658383.2000000002</v>
      </c>
      <c r="H94" s="43">
        <f t="shared" si="16"/>
        <v>69652094.400000006</v>
      </c>
      <c r="I94" s="43">
        <v>1659594</v>
      </c>
      <c r="J94" s="43" t="e">
        <f t="shared" si="17"/>
        <v>#REF!</v>
      </c>
      <c r="K94" s="165">
        <f t="shared" si="18"/>
        <v>69702948</v>
      </c>
      <c r="M94" s="171">
        <f t="shared" si="19"/>
        <v>50853.59999999404</v>
      </c>
      <c r="N94" s="43">
        <v>680000</v>
      </c>
      <c r="O94" s="165">
        <f t="shared" si="20"/>
        <v>28560000</v>
      </c>
    </row>
    <row r="95" spans="1:15" s="26" customFormat="1" ht="67.5" customHeight="1" x14ac:dyDescent="0.25">
      <c r="A95" s="21">
        <f t="shared" si="22"/>
        <v>6.0799999999999983</v>
      </c>
      <c r="B95" s="47" t="e">
        <f>+#REF!</f>
        <v>#REF!</v>
      </c>
      <c r="C95" s="48" t="s">
        <v>17</v>
      </c>
      <c r="D95" s="49">
        <f>+'[3]6,8'!$Q$48</f>
        <v>2</v>
      </c>
      <c r="E95" s="50" t="e">
        <f>+#REF!</f>
        <v>#REF!</v>
      </c>
      <c r="F95" s="24" t="e">
        <f t="shared" si="21"/>
        <v>#REF!</v>
      </c>
      <c r="G95" s="43">
        <v>22396776.75</v>
      </c>
      <c r="H95" s="43">
        <f t="shared" si="16"/>
        <v>44793553.5</v>
      </c>
      <c r="I95" s="43">
        <v>22457691</v>
      </c>
      <c r="J95" s="43" t="e">
        <f t="shared" si="17"/>
        <v>#REF!</v>
      </c>
      <c r="K95" s="165">
        <f t="shared" si="18"/>
        <v>44915382</v>
      </c>
      <c r="M95" s="171">
        <f t="shared" si="19"/>
        <v>121828.5</v>
      </c>
      <c r="N95" s="43">
        <v>8900000</v>
      </c>
      <c r="O95" s="165">
        <f t="shared" si="20"/>
        <v>17800000</v>
      </c>
    </row>
    <row r="96" spans="1:15" s="26" customFormat="1" ht="27.95" customHeight="1" x14ac:dyDescent="0.25">
      <c r="A96" s="21">
        <f t="shared" si="22"/>
        <v>6.0899999999999981</v>
      </c>
      <c r="B96" s="47" t="e">
        <f>+#REF!</f>
        <v>#REF!</v>
      </c>
      <c r="C96" s="48" t="s">
        <v>17</v>
      </c>
      <c r="D96" s="49" t="e">
        <f>+#REF!</f>
        <v>#REF!</v>
      </c>
      <c r="E96" s="50" t="e">
        <f>+#REF!</f>
        <v>#REF!</v>
      </c>
      <c r="F96" s="24" t="e">
        <f>+D96*E96</f>
        <v>#REF!</v>
      </c>
      <c r="G96" s="43">
        <v>1475162.55</v>
      </c>
      <c r="H96" s="43" t="e">
        <f t="shared" si="16"/>
        <v>#REF!</v>
      </c>
      <c r="I96" s="43">
        <v>1501798</v>
      </c>
      <c r="J96" s="43" t="e">
        <f t="shared" si="17"/>
        <v>#REF!</v>
      </c>
      <c r="K96" s="165" t="e">
        <f t="shared" si="18"/>
        <v>#REF!</v>
      </c>
      <c r="M96" s="171" t="e">
        <f t="shared" si="19"/>
        <v>#REF!</v>
      </c>
      <c r="N96" s="43">
        <v>950000</v>
      </c>
      <c r="O96" s="165" t="e">
        <f t="shared" si="20"/>
        <v>#REF!</v>
      </c>
    </row>
    <row r="97" spans="1:15" s="26" customFormat="1" ht="24.75" customHeight="1" x14ac:dyDescent="0.25">
      <c r="A97" s="27">
        <f t="shared" si="22"/>
        <v>6.0999999999999979</v>
      </c>
      <c r="B97" s="47" t="e">
        <f>+#REF!</f>
        <v>#REF!</v>
      </c>
      <c r="C97" s="48" t="s">
        <v>17</v>
      </c>
      <c r="D97" s="49">
        <f>+'[3]6,10'!$Q$48</f>
        <v>2</v>
      </c>
      <c r="E97" s="50" t="e">
        <f>+#REF!</f>
        <v>#REF!</v>
      </c>
      <c r="F97" s="24" t="e">
        <f t="shared" si="21"/>
        <v>#REF!</v>
      </c>
      <c r="G97" s="43">
        <v>653198.85000000009</v>
      </c>
      <c r="H97" s="43">
        <f t="shared" si="16"/>
        <v>1306397.7000000002</v>
      </c>
      <c r="I97" s="43">
        <v>653947</v>
      </c>
      <c r="J97" s="43" t="e">
        <f t="shared" si="17"/>
        <v>#REF!</v>
      </c>
      <c r="K97" s="165">
        <f t="shared" si="18"/>
        <v>1307894</v>
      </c>
      <c r="M97" s="171">
        <f t="shared" si="19"/>
        <v>1496.2999999998137</v>
      </c>
      <c r="N97" s="43">
        <v>30000</v>
      </c>
      <c r="O97" s="165">
        <f t="shared" si="20"/>
        <v>60000</v>
      </c>
    </row>
    <row r="98" spans="1:15" s="26" customFormat="1" ht="24.75" customHeight="1" x14ac:dyDescent="0.25">
      <c r="A98" s="21">
        <f t="shared" si="22"/>
        <v>6.1099999999999977</v>
      </c>
      <c r="B98" s="22" t="e">
        <f>+#REF!</f>
        <v>#REF!</v>
      </c>
      <c r="C98" s="48" t="s">
        <v>17</v>
      </c>
      <c r="D98" s="23">
        <f>+'[3]6,11'!$Q$48</f>
        <v>2</v>
      </c>
      <c r="E98" s="24" t="e">
        <f>+#REF!</f>
        <v>#REF!</v>
      </c>
      <c r="F98" s="24" t="e">
        <f t="shared" si="21"/>
        <v>#REF!</v>
      </c>
      <c r="G98" s="43">
        <v>10177126.200000001</v>
      </c>
      <c r="H98" s="43">
        <f t="shared" si="16"/>
        <v>20354252.400000002</v>
      </c>
      <c r="I98" s="43">
        <v>10185437</v>
      </c>
      <c r="J98" s="43" t="e">
        <f t="shared" si="17"/>
        <v>#REF!</v>
      </c>
      <c r="K98" s="165">
        <f t="shared" si="18"/>
        <v>20370874</v>
      </c>
      <c r="M98" s="171">
        <f t="shared" si="19"/>
        <v>16621.599999997765</v>
      </c>
      <c r="N98" s="43">
        <v>1500000</v>
      </c>
      <c r="O98" s="165">
        <f t="shared" si="20"/>
        <v>3000000</v>
      </c>
    </row>
    <row r="99" spans="1:15" s="26" customFormat="1" ht="24.75" customHeight="1" x14ac:dyDescent="0.25">
      <c r="A99" s="21">
        <f t="shared" si="22"/>
        <v>6.1199999999999974</v>
      </c>
      <c r="B99" s="22" t="e">
        <f>+#REF!</f>
        <v>#REF!</v>
      </c>
      <c r="C99" s="48" t="s">
        <v>17</v>
      </c>
      <c r="D99" s="23">
        <f>+'[3]6,12'!$Q$48</f>
        <v>2</v>
      </c>
      <c r="E99" s="24" t="e">
        <f>+#REF!</f>
        <v>#REF!</v>
      </c>
      <c r="F99" s="24" t="e">
        <f t="shared" si="21"/>
        <v>#REF!</v>
      </c>
      <c r="G99" s="43">
        <v>5203450.8000000007</v>
      </c>
      <c r="H99" s="43">
        <f t="shared" si="16"/>
        <v>10406901.600000001</v>
      </c>
      <c r="I99" s="43">
        <v>5211762</v>
      </c>
      <c r="J99" s="43" t="e">
        <f t="shared" si="17"/>
        <v>#REF!</v>
      </c>
      <c r="K99" s="165">
        <f t="shared" si="18"/>
        <v>10423524</v>
      </c>
      <c r="M99" s="171">
        <f t="shared" si="19"/>
        <v>16622.39999999851</v>
      </c>
      <c r="N99" s="43">
        <v>1500000</v>
      </c>
      <c r="O99" s="165">
        <f t="shared" si="20"/>
        <v>3000000</v>
      </c>
    </row>
    <row r="100" spans="1:15" s="26" customFormat="1" ht="24.75" customHeight="1" x14ac:dyDescent="0.25">
      <c r="A100" s="21">
        <f t="shared" si="22"/>
        <v>6.1299999999999972</v>
      </c>
      <c r="B100" s="22" t="e">
        <f>+#REF!</f>
        <v>#REF!</v>
      </c>
      <c r="C100" s="48" t="s">
        <v>17</v>
      </c>
      <c r="D100" s="23">
        <f>+'[3]6,13'!$Q$48</f>
        <v>2</v>
      </c>
      <c r="E100" s="24" t="e">
        <f>+#REF!</f>
        <v>#REF!</v>
      </c>
      <c r="F100" s="24" t="e">
        <f t="shared" si="21"/>
        <v>#REF!</v>
      </c>
      <c r="G100" s="43">
        <v>7744350.6000000006</v>
      </c>
      <c r="H100" s="43">
        <f t="shared" si="16"/>
        <v>15488701.200000001</v>
      </c>
      <c r="I100" s="43">
        <v>7752661</v>
      </c>
      <c r="J100" s="43" t="e">
        <f t="shared" si="17"/>
        <v>#REF!</v>
      </c>
      <c r="K100" s="165">
        <f t="shared" si="18"/>
        <v>15505322</v>
      </c>
      <c r="M100" s="171">
        <f t="shared" si="19"/>
        <v>16620.799999998882</v>
      </c>
      <c r="N100" s="43">
        <v>1500000</v>
      </c>
      <c r="O100" s="165">
        <f t="shared" si="20"/>
        <v>3000000</v>
      </c>
    </row>
    <row r="101" spans="1:15" s="26" customFormat="1" ht="24.75" customHeight="1" x14ac:dyDescent="0.25">
      <c r="A101" s="21">
        <f t="shared" si="22"/>
        <v>6.139999999999997</v>
      </c>
      <c r="B101" s="22" t="e">
        <f>+#REF!</f>
        <v>#REF!</v>
      </c>
      <c r="C101" s="21" t="s">
        <v>17</v>
      </c>
      <c r="D101" s="23">
        <f>+'[3]6,14'!$Q$48</f>
        <v>1</v>
      </c>
      <c r="E101" s="24" t="e">
        <f>+#REF!</f>
        <v>#REF!</v>
      </c>
      <c r="F101" s="24" t="e">
        <f t="shared" si="21"/>
        <v>#REF!</v>
      </c>
      <c r="G101" s="43">
        <v>14095460.700000001</v>
      </c>
      <c r="H101" s="43">
        <f t="shared" si="16"/>
        <v>14095460.700000001</v>
      </c>
      <c r="I101" s="43">
        <v>14103771</v>
      </c>
      <c r="J101" s="43" t="e">
        <f t="shared" si="17"/>
        <v>#REF!</v>
      </c>
      <c r="K101" s="165">
        <f t="shared" si="18"/>
        <v>14103771</v>
      </c>
      <c r="M101" s="171">
        <f t="shared" si="19"/>
        <v>8310.2999999988824</v>
      </c>
      <c r="N101" s="43">
        <v>1500000</v>
      </c>
      <c r="O101" s="165">
        <f t="shared" si="20"/>
        <v>1500000</v>
      </c>
    </row>
    <row r="102" spans="1:15" s="26" customFormat="1" ht="24.75" customHeight="1" x14ac:dyDescent="0.25">
      <c r="A102" s="21">
        <f t="shared" si="22"/>
        <v>6.1499999999999968</v>
      </c>
      <c r="B102" s="22" t="e">
        <f>+#REF!</f>
        <v>#REF!</v>
      </c>
      <c r="C102" s="21" t="s">
        <v>17</v>
      </c>
      <c r="D102" s="23">
        <f>+'[3]6,15'!$Q$48</f>
        <v>1</v>
      </c>
      <c r="E102" s="24" t="e">
        <f>+#REF!</f>
        <v>#REF!</v>
      </c>
      <c r="F102" s="24" t="e">
        <f t="shared" si="21"/>
        <v>#REF!</v>
      </c>
      <c r="G102" s="43">
        <v>10130853.600000001</v>
      </c>
      <c r="H102" s="43">
        <f t="shared" si="16"/>
        <v>10130853.600000001</v>
      </c>
      <c r="I102" s="43">
        <v>10139164</v>
      </c>
      <c r="J102" s="43" t="e">
        <f t="shared" si="17"/>
        <v>#REF!</v>
      </c>
      <c r="K102" s="165">
        <f t="shared" si="18"/>
        <v>10139164</v>
      </c>
      <c r="M102" s="171">
        <f t="shared" si="19"/>
        <v>8310.3999999985099</v>
      </c>
      <c r="N102" s="43">
        <v>2500000</v>
      </c>
      <c r="O102" s="165">
        <f t="shared" si="20"/>
        <v>2500000</v>
      </c>
    </row>
    <row r="103" spans="1:15" s="26" customFormat="1" ht="24.75" customHeight="1" x14ac:dyDescent="0.25">
      <c r="A103" s="21">
        <f t="shared" si="22"/>
        <v>6.1599999999999966</v>
      </c>
      <c r="B103" s="22" t="e">
        <f>+#REF!</f>
        <v>#REF!</v>
      </c>
      <c r="C103" s="21" t="s">
        <v>17</v>
      </c>
      <c r="D103" s="23">
        <f>+'[3]6,16'!$Q$48</f>
        <v>1</v>
      </c>
      <c r="E103" s="24" t="e">
        <f>+#REF!</f>
        <v>#REF!</v>
      </c>
      <c r="F103" s="24" t="e">
        <f t="shared" si="21"/>
        <v>#REF!</v>
      </c>
      <c r="G103" s="43">
        <v>14095459.350000001</v>
      </c>
      <c r="H103" s="43">
        <f t="shared" si="16"/>
        <v>14095459.350000001</v>
      </c>
      <c r="I103" s="43">
        <v>14103770</v>
      </c>
      <c r="J103" s="43" t="e">
        <f t="shared" si="17"/>
        <v>#REF!</v>
      </c>
      <c r="K103" s="165">
        <f t="shared" si="18"/>
        <v>14103770</v>
      </c>
      <c r="M103" s="171">
        <f t="shared" si="19"/>
        <v>8310.6499999985099</v>
      </c>
      <c r="N103" s="43">
        <v>1500000</v>
      </c>
      <c r="O103" s="165">
        <f t="shared" si="20"/>
        <v>1500000</v>
      </c>
    </row>
    <row r="104" spans="1:15" s="26" customFormat="1" ht="24.75" customHeight="1" x14ac:dyDescent="0.25">
      <c r="A104" s="21">
        <f t="shared" si="22"/>
        <v>6.1699999999999964</v>
      </c>
      <c r="B104" s="22" t="e">
        <f>+#REF!</f>
        <v>#REF!</v>
      </c>
      <c r="C104" s="21" t="s">
        <v>17</v>
      </c>
      <c r="D104" s="23">
        <f>+'[3]6,17'!$Q$48</f>
        <v>1</v>
      </c>
      <c r="E104" s="24" t="e">
        <f>+#REF!</f>
        <v>#REF!</v>
      </c>
      <c r="F104" s="24" t="e">
        <f t="shared" si="21"/>
        <v>#REF!</v>
      </c>
      <c r="G104" s="43">
        <v>10104822.9</v>
      </c>
      <c r="H104" s="43">
        <f t="shared" si="16"/>
        <v>10104822.9</v>
      </c>
      <c r="I104" s="43">
        <v>10113134</v>
      </c>
      <c r="J104" s="43" t="e">
        <f t="shared" si="17"/>
        <v>#REF!</v>
      </c>
      <c r="K104" s="165">
        <f t="shared" si="18"/>
        <v>10113134</v>
      </c>
      <c r="M104" s="171">
        <f t="shared" si="19"/>
        <v>8311.0999999996275</v>
      </c>
      <c r="N104" s="43">
        <v>1500000</v>
      </c>
      <c r="O104" s="165">
        <f t="shared" si="20"/>
        <v>1500000</v>
      </c>
    </row>
    <row r="105" spans="1:15" s="26" customFormat="1" ht="24.75" customHeight="1" x14ac:dyDescent="0.25">
      <c r="A105" s="21">
        <f t="shared" si="22"/>
        <v>6.1799999999999962</v>
      </c>
      <c r="B105" s="22" t="e">
        <f>+#REF!</f>
        <v>#REF!</v>
      </c>
      <c r="C105" s="21" t="s">
        <v>17</v>
      </c>
      <c r="D105" s="23">
        <f>+'[3]6,18'!$Q$48</f>
        <v>1</v>
      </c>
      <c r="E105" s="24" t="e">
        <f>+#REF!</f>
        <v>#REF!</v>
      </c>
      <c r="F105" s="24" t="e">
        <f t="shared" si="21"/>
        <v>#REF!</v>
      </c>
      <c r="G105" s="43">
        <v>8360061.3000000007</v>
      </c>
      <c r="H105" s="43">
        <f t="shared" si="16"/>
        <v>8360061.3000000007</v>
      </c>
      <c r="I105" s="43">
        <v>8368372</v>
      </c>
      <c r="J105" s="43" t="e">
        <f t="shared" si="17"/>
        <v>#REF!</v>
      </c>
      <c r="K105" s="165">
        <f t="shared" si="18"/>
        <v>8368372</v>
      </c>
      <c r="M105" s="171">
        <f t="shared" si="19"/>
        <v>8310.6999999992549</v>
      </c>
      <c r="N105" s="43">
        <v>1500000</v>
      </c>
      <c r="O105" s="165">
        <f t="shared" si="20"/>
        <v>1500000</v>
      </c>
    </row>
    <row r="106" spans="1:15" s="26" customFormat="1" ht="24.75" customHeight="1" x14ac:dyDescent="0.25">
      <c r="A106" s="21">
        <f t="shared" si="22"/>
        <v>6.1899999999999959</v>
      </c>
      <c r="B106" s="22" t="e">
        <f>+#REF!</f>
        <v>#REF!</v>
      </c>
      <c r="C106" s="21" t="s">
        <v>17</v>
      </c>
      <c r="D106" s="23">
        <f>+'[3]6,19'!$Q$48</f>
        <v>1</v>
      </c>
      <c r="E106" s="24" t="e">
        <f>+#REF!</f>
        <v>#REF!</v>
      </c>
      <c r="F106" s="24" t="e">
        <f t="shared" si="21"/>
        <v>#REF!</v>
      </c>
      <c r="G106" s="43">
        <v>12698171.550000001</v>
      </c>
      <c r="H106" s="43">
        <f t="shared" si="16"/>
        <v>12698171.550000001</v>
      </c>
      <c r="I106" s="43">
        <v>12706482</v>
      </c>
      <c r="J106" s="43" t="e">
        <f t="shared" si="17"/>
        <v>#REF!</v>
      </c>
      <c r="K106" s="165">
        <f t="shared" si="18"/>
        <v>12706482</v>
      </c>
      <c r="M106" s="171">
        <f t="shared" si="19"/>
        <v>8310.4499999992549</v>
      </c>
      <c r="N106" s="43">
        <v>2500000</v>
      </c>
      <c r="O106" s="165">
        <f t="shared" si="20"/>
        <v>2500000</v>
      </c>
    </row>
    <row r="107" spans="1:15" s="26" customFormat="1" ht="24.75" customHeight="1" x14ac:dyDescent="0.25">
      <c r="A107" s="27">
        <f t="shared" si="22"/>
        <v>6.1999999999999957</v>
      </c>
      <c r="B107" s="22" t="e">
        <f>+#REF!</f>
        <v>#REF!</v>
      </c>
      <c r="C107" s="21" t="s">
        <v>17</v>
      </c>
      <c r="D107" s="23">
        <f>+'[3]6,20'!$Q$48</f>
        <v>1</v>
      </c>
      <c r="E107" s="24" t="e">
        <f>+#REF!</f>
        <v>#REF!</v>
      </c>
      <c r="F107" s="24" t="e">
        <f t="shared" si="21"/>
        <v>#REF!</v>
      </c>
      <c r="G107" s="43">
        <v>10105250.850000001</v>
      </c>
      <c r="H107" s="43">
        <f t="shared" si="16"/>
        <v>10105250.850000001</v>
      </c>
      <c r="I107" s="43">
        <v>10113562</v>
      </c>
      <c r="J107" s="43" t="e">
        <f t="shared" si="17"/>
        <v>#REF!</v>
      </c>
      <c r="K107" s="165">
        <f t="shared" si="18"/>
        <v>10113562</v>
      </c>
      <c r="M107" s="171">
        <f t="shared" si="19"/>
        <v>8311.1499999985099</v>
      </c>
      <c r="N107" s="43">
        <v>2500000</v>
      </c>
      <c r="O107" s="165">
        <f t="shared" si="20"/>
        <v>2500000</v>
      </c>
    </row>
    <row r="108" spans="1:15" s="26" customFormat="1" ht="24.75" customHeight="1" x14ac:dyDescent="0.25">
      <c r="A108" s="21">
        <f t="shared" si="22"/>
        <v>6.2099999999999955</v>
      </c>
      <c r="B108" s="22" t="e">
        <f>+#REF!</f>
        <v>#REF!</v>
      </c>
      <c r="C108" s="21" t="s">
        <v>17</v>
      </c>
      <c r="D108" s="23">
        <f>+'[3]6,21'!$Q$48</f>
        <v>1</v>
      </c>
      <c r="E108" s="24" t="e">
        <f>+#REF!</f>
        <v>#REF!</v>
      </c>
      <c r="F108" s="24" t="e">
        <f t="shared" si="21"/>
        <v>#REF!</v>
      </c>
      <c r="G108" s="43">
        <v>10105250.850000001</v>
      </c>
      <c r="H108" s="43">
        <f t="shared" si="16"/>
        <v>10105250.850000001</v>
      </c>
      <c r="I108" s="43">
        <v>10113562</v>
      </c>
      <c r="J108" s="43" t="e">
        <f t="shared" si="17"/>
        <v>#REF!</v>
      </c>
      <c r="K108" s="165">
        <f t="shared" si="18"/>
        <v>10113562</v>
      </c>
      <c r="M108" s="171">
        <f t="shared" si="19"/>
        <v>8311.1499999985099</v>
      </c>
      <c r="N108" s="43">
        <v>2500000</v>
      </c>
      <c r="O108" s="165">
        <f t="shared" si="20"/>
        <v>2500000</v>
      </c>
    </row>
    <row r="109" spans="1:15" s="26" customFormat="1" ht="15" customHeight="1" x14ac:dyDescent="0.25">
      <c r="A109" s="57"/>
      <c r="B109" s="58"/>
      <c r="C109" s="59"/>
      <c r="D109" s="60"/>
      <c r="E109" s="61" t="s">
        <v>35</v>
      </c>
      <c r="F109" s="62" t="e">
        <f>SUM(F88:F108)</f>
        <v>#REF!</v>
      </c>
      <c r="G109" s="43"/>
      <c r="H109" s="43"/>
      <c r="I109" s="43"/>
      <c r="J109" s="43" t="e">
        <f t="shared" si="17"/>
        <v>#VALUE!</v>
      </c>
      <c r="K109" s="165"/>
      <c r="M109" s="171"/>
      <c r="N109" s="43"/>
      <c r="O109" s="165">
        <f t="shared" si="20"/>
        <v>0</v>
      </c>
    </row>
    <row r="110" spans="1:15" s="42" customFormat="1" ht="15" customHeight="1" x14ac:dyDescent="0.25">
      <c r="A110" s="63">
        <v>7</v>
      </c>
      <c r="B110" s="64" t="s">
        <v>36</v>
      </c>
      <c r="C110" s="65"/>
      <c r="D110" s="66"/>
      <c r="E110" s="67"/>
      <c r="F110" s="68"/>
      <c r="G110" s="43">
        <v>0</v>
      </c>
      <c r="H110" s="43">
        <f t="shared" si="16"/>
        <v>0</v>
      </c>
      <c r="I110" s="173"/>
      <c r="J110" s="43">
        <f t="shared" si="17"/>
        <v>0</v>
      </c>
      <c r="K110" s="165">
        <f t="shared" si="18"/>
        <v>0</v>
      </c>
      <c r="M110" s="171">
        <f t="shared" si="19"/>
        <v>0</v>
      </c>
      <c r="N110" s="173"/>
      <c r="O110" s="165">
        <f t="shared" si="20"/>
        <v>0</v>
      </c>
    </row>
    <row r="111" spans="1:15" s="71" customFormat="1" ht="33.950000000000003" customHeight="1" x14ac:dyDescent="0.25">
      <c r="A111" s="69"/>
      <c r="B111" s="413" t="s">
        <v>37</v>
      </c>
      <c r="C111" s="414"/>
      <c r="D111" s="414"/>
      <c r="E111" s="414"/>
      <c r="F111" s="415"/>
      <c r="G111" s="43">
        <v>0</v>
      </c>
      <c r="H111" s="43">
        <f t="shared" si="16"/>
        <v>0</v>
      </c>
      <c r="I111" s="174"/>
      <c r="J111" s="43">
        <f t="shared" si="17"/>
        <v>0</v>
      </c>
      <c r="K111" s="165">
        <f t="shared" si="18"/>
        <v>0</v>
      </c>
      <c r="M111" s="171">
        <f t="shared" si="19"/>
        <v>0</v>
      </c>
      <c r="N111" s="174"/>
      <c r="O111" s="165">
        <f t="shared" si="20"/>
        <v>0</v>
      </c>
    </row>
    <row r="112" spans="1:15" s="77" customFormat="1" ht="56.25" customHeight="1" x14ac:dyDescent="0.25">
      <c r="A112" s="72">
        <f>+A110+0.01</f>
        <v>7.01</v>
      </c>
      <c r="B112" s="73" t="e">
        <f>+#REF!</f>
        <v>#REF!</v>
      </c>
      <c r="C112" s="72" t="s">
        <v>26</v>
      </c>
      <c r="D112" s="74">
        <f>+'[3]7,1'!$Q$46</f>
        <v>200</v>
      </c>
      <c r="E112" s="75" t="e">
        <f>+#REF!</f>
        <v>#REF!</v>
      </c>
      <c r="F112" s="75" t="e">
        <f t="shared" ref="F112:F146" si="23">+D112*E112</f>
        <v>#REF!</v>
      </c>
      <c r="G112" s="43">
        <v>3238201.8000000003</v>
      </c>
      <c r="H112" s="43">
        <f t="shared" si="16"/>
        <v>647640360</v>
      </c>
      <c r="I112" s="175">
        <v>3249132</v>
      </c>
      <c r="J112" s="43" t="e">
        <f t="shared" si="17"/>
        <v>#REF!</v>
      </c>
      <c r="K112" s="165">
        <f t="shared" si="18"/>
        <v>649826400</v>
      </c>
      <c r="M112" s="171">
        <f t="shared" si="19"/>
        <v>2186040</v>
      </c>
      <c r="N112" s="175">
        <v>800000</v>
      </c>
      <c r="O112" s="165">
        <f t="shared" si="20"/>
        <v>160000000</v>
      </c>
    </row>
    <row r="113" spans="1:23" s="77" customFormat="1" ht="59.25" customHeight="1" x14ac:dyDescent="0.25">
      <c r="A113" s="72">
        <f>+A112+0.01</f>
        <v>7.02</v>
      </c>
      <c r="B113" s="73" t="e">
        <f>+#REF!</f>
        <v>#REF!</v>
      </c>
      <c r="C113" s="72" t="s">
        <v>14</v>
      </c>
      <c r="D113" s="74">
        <f>+'[3]7,2'!$Q$46</f>
        <v>2250</v>
      </c>
      <c r="E113" s="75" t="e">
        <f>+#REF!</f>
        <v>#REF!</v>
      </c>
      <c r="F113" s="75" t="e">
        <f t="shared" si="23"/>
        <v>#REF!</v>
      </c>
      <c r="G113" s="43">
        <v>149696.1</v>
      </c>
      <c r="H113" s="43">
        <f t="shared" si="16"/>
        <v>336816225</v>
      </c>
      <c r="I113" s="175">
        <v>152264</v>
      </c>
      <c r="J113" s="43" t="e">
        <f t="shared" si="17"/>
        <v>#REF!</v>
      </c>
      <c r="K113" s="165">
        <f t="shared" si="18"/>
        <v>342594000</v>
      </c>
      <c r="M113" s="171">
        <f t="shared" si="19"/>
        <v>5777775</v>
      </c>
      <c r="N113" s="175">
        <v>69000</v>
      </c>
      <c r="O113" s="165">
        <f t="shared" si="20"/>
        <v>155250000</v>
      </c>
    </row>
    <row r="114" spans="1:23" s="77" customFormat="1" ht="63.75" customHeight="1" x14ac:dyDescent="0.25">
      <c r="A114" s="72">
        <f>+A113+0.01</f>
        <v>7.0299999999999994</v>
      </c>
      <c r="B114" s="73" t="e">
        <f>+#REF!</f>
        <v>#REF!</v>
      </c>
      <c r="C114" s="72" t="s">
        <v>26</v>
      </c>
      <c r="D114" s="74">
        <f>+'[3]7,03'!$Q$49</f>
        <v>1</v>
      </c>
      <c r="E114" s="75" t="e">
        <f>+#REF!</f>
        <v>#REF!</v>
      </c>
      <c r="F114" s="75" t="e">
        <f t="shared" si="23"/>
        <v>#REF!</v>
      </c>
      <c r="G114" s="43">
        <v>58411995.750000007</v>
      </c>
      <c r="H114" s="43">
        <f t="shared" si="16"/>
        <v>58411995.750000007</v>
      </c>
      <c r="I114" s="175">
        <v>58466245</v>
      </c>
      <c r="J114" s="43" t="e">
        <f t="shared" si="17"/>
        <v>#REF!</v>
      </c>
      <c r="K114" s="165">
        <f t="shared" si="18"/>
        <v>58466245</v>
      </c>
      <c r="M114" s="171">
        <f t="shared" si="19"/>
        <v>54249.249999992549</v>
      </c>
      <c r="N114" s="175">
        <v>22000000</v>
      </c>
      <c r="O114" s="165">
        <f t="shared" si="20"/>
        <v>22000000</v>
      </c>
    </row>
    <row r="115" spans="1:23" s="77" customFormat="1" ht="51.75" customHeight="1" x14ac:dyDescent="0.25">
      <c r="A115" s="72">
        <f t="shared" ref="A115:A134" si="24">+A114+0.01</f>
        <v>7.0399999999999991</v>
      </c>
      <c r="B115" s="73" t="e">
        <f>+#REF!</f>
        <v>#REF!</v>
      </c>
      <c r="C115" s="72" t="s">
        <v>26</v>
      </c>
      <c r="D115" s="74">
        <f>+'[3]7,04'!$Q$46</f>
        <v>5</v>
      </c>
      <c r="E115" s="75" t="e">
        <f>+#REF!</f>
        <v>#REF!</v>
      </c>
      <c r="F115" s="75" t="e">
        <f t="shared" si="23"/>
        <v>#REF!</v>
      </c>
      <c r="G115" s="43">
        <v>40078442.25</v>
      </c>
      <c r="H115" s="43">
        <f t="shared" si="16"/>
        <v>200392211.25</v>
      </c>
      <c r="I115" s="175">
        <v>40266605</v>
      </c>
      <c r="J115" s="43" t="e">
        <f t="shared" si="17"/>
        <v>#REF!</v>
      </c>
      <c r="K115" s="165">
        <f t="shared" si="18"/>
        <v>201333025</v>
      </c>
      <c r="M115" s="171">
        <f t="shared" si="19"/>
        <v>940813.75</v>
      </c>
      <c r="N115" s="175">
        <v>10000000</v>
      </c>
      <c r="O115" s="165">
        <f t="shared" si="20"/>
        <v>50000000</v>
      </c>
    </row>
    <row r="116" spans="1:23" s="77" customFormat="1" ht="40.5" customHeight="1" x14ac:dyDescent="0.25">
      <c r="A116" s="72">
        <f t="shared" si="24"/>
        <v>7.0499999999999989</v>
      </c>
      <c r="B116" s="73" t="e">
        <f>+#REF!</f>
        <v>#REF!</v>
      </c>
      <c r="C116" s="72" t="s">
        <v>26</v>
      </c>
      <c r="D116" s="74">
        <f>+'[3]7,05'!$Q$46</f>
        <v>164</v>
      </c>
      <c r="E116" s="75" t="e">
        <f>+#REF!</f>
        <v>#REF!</v>
      </c>
      <c r="F116" s="75" t="e">
        <f t="shared" si="23"/>
        <v>#REF!</v>
      </c>
      <c r="G116" s="43">
        <v>3336026.85</v>
      </c>
      <c r="H116" s="43">
        <f t="shared" si="16"/>
        <v>547108403.39999998</v>
      </c>
      <c r="I116" s="175">
        <v>3337686</v>
      </c>
      <c r="J116" s="43" t="e">
        <f t="shared" si="17"/>
        <v>#REF!</v>
      </c>
      <c r="K116" s="165">
        <f t="shared" si="18"/>
        <v>547380504</v>
      </c>
      <c r="M116" s="171">
        <f t="shared" si="19"/>
        <v>272100.60000002384</v>
      </c>
      <c r="N116" s="175">
        <v>1600000</v>
      </c>
      <c r="O116" s="165">
        <f t="shared" si="20"/>
        <v>262400000</v>
      </c>
    </row>
    <row r="117" spans="1:23" s="77" customFormat="1" ht="84.75" customHeight="1" x14ac:dyDescent="0.25">
      <c r="A117" s="78">
        <f t="shared" si="24"/>
        <v>7.0599999999999987</v>
      </c>
      <c r="B117" s="73" t="e">
        <f>+#REF!</f>
        <v>#REF!</v>
      </c>
      <c r="C117" s="72" t="s">
        <v>26</v>
      </c>
      <c r="D117" s="74">
        <f>+'[3]7,06'!$Q$46</f>
        <v>1</v>
      </c>
      <c r="E117" s="75" t="e">
        <f>+#REF!</f>
        <v>#REF!</v>
      </c>
      <c r="F117" s="75" t="e">
        <f t="shared" si="23"/>
        <v>#REF!</v>
      </c>
      <c r="G117" s="43">
        <v>64244942.100000001</v>
      </c>
      <c r="H117" s="43">
        <f t="shared" si="16"/>
        <v>64244942.100000001</v>
      </c>
      <c r="I117" s="175">
        <v>64621469</v>
      </c>
      <c r="J117" s="43" t="e">
        <f t="shared" si="17"/>
        <v>#REF!</v>
      </c>
      <c r="K117" s="165">
        <f t="shared" si="18"/>
        <v>64621469</v>
      </c>
      <c r="M117" s="171">
        <f t="shared" si="19"/>
        <v>376526.89999999851</v>
      </c>
      <c r="N117" s="175">
        <v>25000000</v>
      </c>
      <c r="O117" s="165">
        <f t="shared" si="20"/>
        <v>25000000</v>
      </c>
    </row>
    <row r="118" spans="1:23" s="77" customFormat="1" ht="104.25" customHeight="1" x14ac:dyDescent="0.25">
      <c r="A118" s="72">
        <f t="shared" si="24"/>
        <v>7.0699999999999985</v>
      </c>
      <c r="B118" s="73" t="e">
        <f>+#REF!</f>
        <v>#REF!</v>
      </c>
      <c r="C118" s="72" t="s">
        <v>26</v>
      </c>
      <c r="D118" s="74">
        <f>+'[3]7,07'!$Q$102</f>
        <v>345</v>
      </c>
      <c r="E118" s="75" t="e">
        <f>+#REF!</f>
        <v>#REF!</v>
      </c>
      <c r="F118" s="75" t="e">
        <f t="shared" si="23"/>
        <v>#REF!</v>
      </c>
      <c r="G118" s="43">
        <v>4982168.25</v>
      </c>
      <c r="H118" s="43">
        <f t="shared" si="16"/>
        <v>1718848046.25</v>
      </c>
      <c r="I118" s="175">
        <v>4984935</v>
      </c>
      <c r="J118" s="43" t="e">
        <f t="shared" si="17"/>
        <v>#REF!</v>
      </c>
      <c r="K118" s="165">
        <f t="shared" si="18"/>
        <v>1719802575</v>
      </c>
      <c r="M118" s="171">
        <f t="shared" si="19"/>
        <v>954528.75</v>
      </c>
      <c r="N118" s="175">
        <v>1800000</v>
      </c>
      <c r="O118" s="165">
        <f t="shared" si="20"/>
        <v>621000000</v>
      </c>
    </row>
    <row r="119" spans="1:23" s="77" customFormat="1" ht="104.25" customHeight="1" x14ac:dyDescent="0.25">
      <c r="A119" s="72">
        <f t="shared" si="24"/>
        <v>7.0799999999999983</v>
      </c>
      <c r="B119" s="73" t="e">
        <f>+#REF!</f>
        <v>#REF!</v>
      </c>
      <c r="C119" s="72" t="s">
        <v>26</v>
      </c>
      <c r="D119" s="74">
        <f>+'[3]7,08'!$Q$46</f>
        <v>42</v>
      </c>
      <c r="E119" s="75" t="e">
        <f>+#REF!</f>
        <v>#REF!</v>
      </c>
      <c r="F119" s="75" t="e">
        <f t="shared" si="23"/>
        <v>#REF!</v>
      </c>
      <c r="G119" s="43">
        <v>4326960.6000000006</v>
      </c>
      <c r="H119" s="43">
        <f t="shared" si="16"/>
        <v>181732345.20000002</v>
      </c>
      <c r="I119" s="175">
        <v>4329036</v>
      </c>
      <c r="J119" s="43" t="e">
        <f t="shared" si="17"/>
        <v>#REF!</v>
      </c>
      <c r="K119" s="165">
        <f t="shared" si="18"/>
        <v>181819512</v>
      </c>
      <c r="M119" s="171">
        <f t="shared" si="19"/>
        <v>87166.799999982119</v>
      </c>
      <c r="N119" s="175">
        <v>1400000</v>
      </c>
      <c r="O119" s="165">
        <f t="shared" si="20"/>
        <v>58800000</v>
      </c>
    </row>
    <row r="120" spans="1:23" s="77" customFormat="1" ht="27.75" customHeight="1" x14ac:dyDescent="0.25">
      <c r="A120" s="72">
        <f t="shared" si="24"/>
        <v>7.0899999999999981</v>
      </c>
      <c r="B120" s="73" t="e">
        <f>+#REF!</f>
        <v>#REF!</v>
      </c>
      <c r="C120" s="72" t="s">
        <v>26</v>
      </c>
      <c r="D120" s="74">
        <f>+'[3]7,09'!$Q$102</f>
        <v>195</v>
      </c>
      <c r="E120" s="75" t="e">
        <f>+#REF!</f>
        <v>#REF!</v>
      </c>
      <c r="F120" s="75" t="e">
        <f t="shared" si="23"/>
        <v>#REF!</v>
      </c>
      <c r="G120" s="43">
        <v>398069.10000000003</v>
      </c>
      <c r="H120" s="43">
        <f t="shared" si="16"/>
        <v>77623474.5</v>
      </c>
      <c r="I120" s="175">
        <v>409676</v>
      </c>
      <c r="J120" s="43" t="e">
        <f t="shared" si="17"/>
        <v>#REF!</v>
      </c>
      <c r="K120" s="165">
        <f t="shared" si="18"/>
        <v>79886820</v>
      </c>
      <c r="M120" s="171">
        <f t="shared" si="19"/>
        <v>2263345.5</v>
      </c>
      <c r="N120" s="175">
        <v>300000</v>
      </c>
      <c r="O120" s="165">
        <f t="shared" si="20"/>
        <v>58500000</v>
      </c>
    </row>
    <row r="121" spans="1:23" s="77" customFormat="1" ht="60" customHeight="1" x14ac:dyDescent="0.25">
      <c r="A121" s="78">
        <f t="shared" si="24"/>
        <v>7.0999999999999979</v>
      </c>
      <c r="B121" s="79" t="e">
        <f>+#REF!</f>
        <v>#REF!</v>
      </c>
      <c r="C121" s="72" t="s">
        <v>26</v>
      </c>
      <c r="D121" s="74">
        <f>+'[3]7,10'!$Q$102</f>
        <v>179</v>
      </c>
      <c r="E121" s="75" t="e">
        <f>+#REF!</f>
        <v>#REF!</v>
      </c>
      <c r="F121" s="75" t="e">
        <f t="shared" si="23"/>
        <v>#REF!</v>
      </c>
      <c r="G121" s="43">
        <v>2581920.9000000004</v>
      </c>
      <c r="H121" s="43">
        <f t="shared" si="16"/>
        <v>462163841.10000008</v>
      </c>
      <c r="I121" s="175">
        <v>2583080</v>
      </c>
      <c r="J121" s="43" t="e">
        <f t="shared" si="17"/>
        <v>#REF!</v>
      </c>
      <c r="K121" s="165">
        <f t="shared" si="18"/>
        <v>462371320</v>
      </c>
      <c r="M121" s="171">
        <f t="shared" si="19"/>
        <v>207478.89999991655</v>
      </c>
      <c r="N121" s="175">
        <v>750000</v>
      </c>
      <c r="O121" s="165">
        <f t="shared" si="20"/>
        <v>134250000</v>
      </c>
    </row>
    <row r="122" spans="1:23" s="77" customFormat="1" ht="60" customHeight="1" x14ac:dyDescent="0.25">
      <c r="A122" s="72">
        <f t="shared" si="24"/>
        <v>7.1099999999999977</v>
      </c>
      <c r="B122" s="79" t="e">
        <f>+#REF!</f>
        <v>#REF!</v>
      </c>
      <c r="C122" s="72" t="s">
        <v>26</v>
      </c>
      <c r="D122" s="74">
        <f>+'[3]7,11'!$Q$46</f>
        <v>16</v>
      </c>
      <c r="E122" s="75" t="e">
        <f>+#REF!</f>
        <v>#REF!</v>
      </c>
      <c r="F122" s="75" t="e">
        <f t="shared" si="23"/>
        <v>#REF!</v>
      </c>
      <c r="G122" s="43">
        <v>4228121.7</v>
      </c>
      <c r="H122" s="43">
        <f t="shared" si="16"/>
        <v>67649947.200000003</v>
      </c>
      <c r="I122" s="175">
        <v>4229572</v>
      </c>
      <c r="J122" s="43" t="e">
        <f t="shared" si="17"/>
        <v>#REF!</v>
      </c>
      <c r="K122" s="165">
        <f t="shared" si="18"/>
        <v>67673152</v>
      </c>
      <c r="M122" s="171">
        <f t="shared" si="19"/>
        <v>23204.79999999702</v>
      </c>
      <c r="N122" s="175">
        <v>980000</v>
      </c>
      <c r="O122" s="165">
        <f t="shared" si="20"/>
        <v>15680000</v>
      </c>
    </row>
    <row r="123" spans="1:23" s="77" customFormat="1" ht="54" customHeight="1" x14ac:dyDescent="0.25">
      <c r="A123" s="72">
        <f t="shared" si="24"/>
        <v>7.1199999999999974</v>
      </c>
      <c r="B123" s="79" t="e">
        <f>+#REF!</f>
        <v>#REF!</v>
      </c>
      <c r="C123" s="72" t="s">
        <v>26</v>
      </c>
      <c r="D123" s="74">
        <f>+'[3]7,12'!$Q$102</f>
        <v>195</v>
      </c>
      <c r="E123" s="75" t="e">
        <f>+#REF!</f>
        <v>#REF!</v>
      </c>
      <c r="F123" s="75" t="e">
        <f t="shared" si="23"/>
        <v>#REF!</v>
      </c>
      <c r="G123" s="43">
        <v>53769.15</v>
      </c>
      <c r="H123" s="43">
        <f t="shared" si="16"/>
        <v>10484984.25</v>
      </c>
      <c r="I123" s="175">
        <v>54321</v>
      </c>
      <c r="J123" s="43" t="e">
        <f t="shared" si="17"/>
        <v>#REF!</v>
      </c>
      <c r="K123" s="165">
        <f t="shared" si="18"/>
        <v>10592595</v>
      </c>
      <c r="M123" s="171">
        <f t="shared" si="19"/>
        <v>107610.75</v>
      </c>
      <c r="N123" s="175">
        <v>20000</v>
      </c>
      <c r="O123" s="165">
        <f t="shared" si="20"/>
        <v>3900000</v>
      </c>
    </row>
    <row r="124" spans="1:23" s="77" customFormat="1" ht="52.5" customHeight="1" x14ac:dyDescent="0.25">
      <c r="A124" s="72">
        <f t="shared" si="24"/>
        <v>7.1299999999999972</v>
      </c>
      <c r="B124" s="73" t="e">
        <f>+#REF!</f>
        <v>#REF!</v>
      </c>
      <c r="C124" s="72" t="s">
        <v>26</v>
      </c>
      <c r="D124" s="74">
        <f>+'[3]7,13'!$Q$46</f>
        <v>25</v>
      </c>
      <c r="E124" s="75" t="e">
        <f>+#REF!</f>
        <v>#REF!</v>
      </c>
      <c r="F124" s="75" t="e">
        <f t="shared" si="23"/>
        <v>#REF!</v>
      </c>
      <c r="G124" s="43">
        <v>4467766.95</v>
      </c>
      <c r="H124" s="43">
        <f t="shared" si="16"/>
        <v>111694173.75</v>
      </c>
      <c r="I124" s="175">
        <v>3961678</v>
      </c>
      <c r="J124" s="43" t="e">
        <f t="shared" si="17"/>
        <v>#REF!</v>
      </c>
      <c r="K124" s="165">
        <f t="shared" si="18"/>
        <v>99041950</v>
      </c>
      <c r="M124" s="171">
        <f t="shared" si="19"/>
        <v>-12652223.75</v>
      </c>
      <c r="N124" s="175">
        <v>1400000</v>
      </c>
      <c r="O124" s="165">
        <f t="shared" si="20"/>
        <v>35000000</v>
      </c>
    </row>
    <row r="125" spans="1:23" s="77" customFormat="1" ht="48.75" customHeight="1" x14ac:dyDescent="0.25">
      <c r="A125" s="72">
        <f t="shared" si="24"/>
        <v>7.139999999999997</v>
      </c>
      <c r="B125" s="79" t="e">
        <f>+#REF!</f>
        <v>#REF!</v>
      </c>
      <c r="C125" s="72" t="s">
        <v>26</v>
      </c>
      <c r="D125" s="74">
        <f>+'[3]7,14'!$Q$46</f>
        <v>236</v>
      </c>
      <c r="E125" s="75" t="e">
        <f>+#REF!</f>
        <v>#REF!</v>
      </c>
      <c r="F125" s="75" t="e">
        <f t="shared" si="23"/>
        <v>#REF!</v>
      </c>
      <c r="G125" s="43">
        <v>437275.80000000005</v>
      </c>
      <c r="H125" s="43">
        <f t="shared" si="16"/>
        <v>103197088.80000001</v>
      </c>
      <c r="I125" s="175">
        <v>439350</v>
      </c>
      <c r="J125" s="43" t="e">
        <f t="shared" si="17"/>
        <v>#REF!</v>
      </c>
      <c r="K125" s="165">
        <f t="shared" si="18"/>
        <v>103686600</v>
      </c>
      <c r="M125" s="171">
        <f t="shared" si="19"/>
        <v>489511.19999998808</v>
      </c>
      <c r="N125" s="175">
        <v>150000</v>
      </c>
      <c r="O125" s="165">
        <f t="shared" si="20"/>
        <v>35400000</v>
      </c>
    </row>
    <row r="126" spans="1:23" s="77" customFormat="1" ht="54" customHeight="1" x14ac:dyDescent="0.25">
      <c r="A126" s="72">
        <f t="shared" si="24"/>
        <v>7.1499999999999968</v>
      </c>
      <c r="B126" s="79" t="e">
        <f>+#REF!</f>
        <v>#REF!</v>
      </c>
      <c r="C126" s="72" t="s">
        <v>26</v>
      </c>
      <c r="D126" s="74">
        <f>+'[3]7,15'!$Q$46</f>
        <v>15</v>
      </c>
      <c r="E126" s="75" t="e">
        <f>+#REF!</f>
        <v>#REF!</v>
      </c>
      <c r="F126" s="75" t="e">
        <f t="shared" si="23"/>
        <v>#REF!</v>
      </c>
      <c r="G126" s="43">
        <v>2347033.0500000003</v>
      </c>
      <c r="H126" s="43">
        <f t="shared" si="16"/>
        <v>35205495.750000007</v>
      </c>
      <c r="I126" s="175">
        <v>2349799</v>
      </c>
      <c r="J126" s="43" t="e">
        <f t="shared" si="17"/>
        <v>#REF!</v>
      </c>
      <c r="K126" s="165">
        <f t="shared" si="18"/>
        <v>35246985</v>
      </c>
      <c r="M126" s="171">
        <f t="shared" si="19"/>
        <v>41489.249999992549</v>
      </c>
      <c r="N126" s="175">
        <v>450000</v>
      </c>
      <c r="O126" s="165">
        <f t="shared" si="20"/>
        <v>6750000</v>
      </c>
    </row>
    <row r="127" spans="1:23" s="77" customFormat="1" ht="63.75" customHeight="1" x14ac:dyDescent="0.25">
      <c r="A127" s="78">
        <f t="shared" si="24"/>
        <v>7.1599999999999966</v>
      </c>
      <c r="B127" s="73" t="e">
        <f>+#REF!</f>
        <v>#REF!</v>
      </c>
      <c r="C127" s="72" t="s">
        <v>14</v>
      </c>
      <c r="D127" s="74">
        <f>+'[3]7,16'!$Q$46</f>
        <v>500</v>
      </c>
      <c r="E127" s="75" t="e">
        <f>+#REF!</f>
        <v>#REF!</v>
      </c>
      <c r="F127" s="75" t="e">
        <f t="shared" si="23"/>
        <v>#REF!</v>
      </c>
      <c r="G127" s="43">
        <v>14570.550000000001</v>
      </c>
      <c r="H127" s="43">
        <f t="shared" si="16"/>
        <v>7285275.0000000009</v>
      </c>
      <c r="I127" s="175">
        <v>15517</v>
      </c>
      <c r="J127" s="43" t="e">
        <f t="shared" si="17"/>
        <v>#REF!</v>
      </c>
      <c r="K127" s="165">
        <f t="shared" si="18"/>
        <v>7758500</v>
      </c>
      <c r="M127" s="171">
        <f t="shared" si="19"/>
        <v>473224.99999999907</v>
      </c>
      <c r="N127" s="175">
        <v>7000</v>
      </c>
      <c r="O127" s="165">
        <f t="shared" si="20"/>
        <v>3500000</v>
      </c>
      <c r="W127" s="77">
        <f>550000*1.19</f>
        <v>654500</v>
      </c>
    </row>
    <row r="128" spans="1:23" s="77" customFormat="1" ht="67.5" customHeight="1" x14ac:dyDescent="0.25">
      <c r="A128" s="72">
        <f t="shared" si="24"/>
        <v>7.1699999999999964</v>
      </c>
      <c r="B128" s="73" t="e">
        <f>+#REF!</f>
        <v>#REF!</v>
      </c>
      <c r="C128" s="72" t="s">
        <v>14</v>
      </c>
      <c r="D128" s="74">
        <f>+'[3]7,17'!$Q$46</f>
        <v>500</v>
      </c>
      <c r="E128" s="75" t="e">
        <f>+#REF!</f>
        <v>#REF!</v>
      </c>
      <c r="F128" s="75" t="e">
        <f t="shared" si="23"/>
        <v>#REF!</v>
      </c>
      <c r="G128" s="43">
        <v>51721.200000000004</v>
      </c>
      <c r="H128" s="43">
        <f t="shared" si="16"/>
        <v>25860600.000000004</v>
      </c>
      <c r="I128" s="175">
        <v>52643</v>
      </c>
      <c r="J128" s="43" t="e">
        <f t="shared" si="17"/>
        <v>#REF!</v>
      </c>
      <c r="K128" s="165">
        <f t="shared" si="18"/>
        <v>26321500</v>
      </c>
      <c r="M128" s="171">
        <f t="shared" si="19"/>
        <v>460899.99999999627</v>
      </c>
      <c r="N128" s="175">
        <v>22000</v>
      </c>
      <c r="O128" s="165">
        <f t="shared" si="20"/>
        <v>11000000</v>
      </c>
      <c r="W128" s="77">
        <f>+W127+100000</f>
        <v>754500</v>
      </c>
    </row>
    <row r="129" spans="1:15" s="77" customFormat="1" ht="65.25" customHeight="1" x14ac:dyDescent="0.25">
      <c r="A129" s="72">
        <f t="shared" si="24"/>
        <v>7.1799999999999962</v>
      </c>
      <c r="B129" s="73" t="e">
        <f>+#REF!</f>
        <v>#REF!</v>
      </c>
      <c r="C129" s="72" t="s">
        <v>14</v>
      </c>
      <c r="D129" s="74">
        <f>+'[3]7,18'!$Q$46</f>
        <v>1500</v>
      </c>
      <c r="E129" s="75" t="e">
        <f>+#REF!</f>
        <v>#REF!</v>
      </c>
      <c r="F129" s="75" t="e">
        <f t="shared" si="23"/>
        <v>#REF!</v>
      </c>
      <c r="G129" s="43">
        <v>36015.300000000003</v>
      </c>
      <c r="H129" s="43">
        <f t="shared" si="16"/>
        <v>54022950.000000007</v>
      </c>
      <c r="I129" s="175">
        <v>39844</v>
      </c>
      <c r="J129" s="43" t="e">
        <f t="shared" si="17"/>
        <v>#REF!</v>
      </c>
      <c r="K129" s="165">
        <f t="shared" si="18"/>
        <v>59766000</v>
      </c>
      <c r="M129" s="171">
        <f t="shared" si="19"/>
        <v>5743049.9999999925</v>
      </c>
      <c r="N129" s="175">
        <v>22000</v>
      </c>
      <c r="O129" s="165">
        <f t="shared" si="20"/>
        <v>33000000</v>
      </c>
    </row>
    <row r="130" spans="1:15" s="77" customFormat="1" ht="80.25" customHeight="1" x14ac:dyDescent="0.25">
      <c r="A130" s="72">
        <f t="shared" si="24"/>
        <v>7.1899999999999959</v>
      </c>
      <c r="B130" s="73" t="e">
        <f>+#REF!</f>
        <v>#REF!</v>
      </c>
      <c r="C130" s="72" t="s">
        <v>14</v>
      </c>
      <c r="D130" s="74">
        <f>+'[3]7,19'!$Q$46</f>
        <v>1500</v>
      </c>
      <c r="E130" s="75" t="e">
        <f>+#REF!</f>
        <v>#REF!</v>
      </c>
      <c r="F130" s="75" t="e">
        <f t="shared" si="23"/>
        <v>#REF!</v>
      </c>
      <c r="G130" s="43">
        <v>102157.20000000001</v>
      </c>
      <c r="H130" s="43">
        <f t="shared" si="16"/>
        <v>153235800.00000003</v>
      </c>
      <c r="I130" s="175">
        <v>103513</v>
      </c>
      <c r="J130" s="43" t="e">
        <f t="shared" si="17"/>
        <v>#REF!</v>
      </c>
      <c r="K130" s="165">
        <f t="shared" si="18"/>
        <v>155269500</v>
      </c>
      <c r="M130" s="171">
        <f t="shared" si="19"/>
        <v>2033699.9999999702</v>
      </c>
      <c r="N130" s="175">
        <v>42000</v>
      </c>
      <c r="O130" s="165">
        <f t="shared" si="20"/>
        <v>63000000</v>
      </c>
    </row>
    <row r="131" spans="1:15" s="77" customFormat="1" ht="60.75" customHeight="1" x14ac:dyDescent="0.25">
      <c r="A131" s="78">
        <f t="shared" si="24"/>
        <v>7.1999999999999957</v>
      </c>
      <c r="B131" s="73" t="e">
        <f>+#REF!</f>
        <v>#REF!</v>
      </c>
      <c r="C131" s="72" t="s">
        <v>14</v>
      </c>
      <c r="D131" s="74">
        <f>+'[3]7,20'!$Q$46</f>
        <v>2000</v>
      </c>
      <c r="E131" s="75" t="e">
        <f>+#REF!</f>
        <v>#REF!</v>
      </c>
      <c r="F131" s="75" t="e">
        <f t="shared" si="23"/>
        <v>#REF!</v>
      </c>
      <c r="G131" s="43">
        <v>72030.600000000006</v>
      </c>
      <c r="H131" s="43">
        <f t="shared" si="16"/>
        <v>144061200</v>
      </c>
      <c r="I131" s="175">
        <v>79688</v>
      </c>
      <c r="J131" s="43" t="e">
        <f t="shared" si="17"/>
        <v>#REF!</v>
      </c>
      <c r="K131" s="165">
        <f t="shared" si="18"/>
        <v>159376000</v>
      </c>
      <c r="M131" s="171">
        <f t="shared" si="19"/>
        <v>15314800</v>
      </c>
      <c r="N131" s="175">
        <v>44000</v>
      </c>
      <c r="O131" s="165">
        <f t="shared" si="20"/>
        <v>88000000</v>
      </c>
    </row>
    <row r="132" spans="1:15" s="77" customFormat="1" ht="62.25" customHeight="1" x14ac:dyDescent="0.25">
      <c r="A132" s="72">
        <f t="shared" si="24"/>
        <v>7.2099999999999955</v>
      </c>
      <c r="B132" s="79" t="e">
        <f>+#REF!</f>
        <v>#REF!</v>
      </c>
      <c r="C132" s="72" t="s">
        <v>14</v>
      </c>
      <c r="D132" s="74">
        <f>+'[3]7,21'!$Q$46</f>
        <v>2500</v>
      </c>
      <c r="E132" s="75" t="e">
        <f>+#REF!</f>
        <v>#REF!</v>
      </c>
      <c r="F132" s="75" t="e">
        <f t="shared" si="23"/>
        <v>#REF!</v>
      </c>
      <c r="G132" s="43">
        <v>235460.25000000003</v>
      </c>
      <c r="H132" s="43">
        <f t="shared" si="16"/>
        <v>588650625.00000012</v>
      </c>
      <c r="I132" s="175">
        <v>238173</v>
      </c>
      <c r="J132" s="43" t="e">
        <f t="shared" si="17"/>
        <v>#REF!</v>
      </c>
      <c r="K132" s="165">
        <f t="shared" si="18"/>
        <v>595432500</v>
      </c>
      <c r="M132" s="171">
        <f t="shared" si="19"/>
        <v>6781874.9999998808</v>
      </c>
      <c r="N132" s="175">
        <v>92000</v>
      </c>
      <c r="O132" s="165">
        <f t="shared" si="20"/>
        <v>230000000</v>
      </c>
    </row>
    <row r="133" spans="1:15" s="77" customFormat="1" ht="49.5" customHeight="1" x14ac:dyDescent="0.25">
      <c r="A133" s="72">
        <f t="shared" si="24"/>
        <v>7.2199999999999953</v>
      </c>
      <c r="B133" s="73" t="e">
        <f>+#REF!</f>
        <v>#REF!</v>
      </c>
      <c r="C133" s="72" t="s">
        <v>14</v>
      </c>
      <c r="D133" s="74">
        <f>+'[3]7,22'!$Q$102</f>
        <v>2000</v>
      </c>
      <c r="E133" s="75" t="e">
        <f>+#REF!</f>
        <v>#REF!</v>
      </c>
      <c r="F133" s="75" t="e">
        <f t="shared" si="23"/>
        <v>#REF!</v>
      </c>
      <c r="G133" s="43">
        <v>34958.25</v>
      </c>
      <c r="H133" s="43">
        <f t="shared" si="16"/>
        <v>69916500</v>
      </c>
      <c r="I133" s="175">
        <v>35880</v>
      </c>
      <c r="J133" s="43" t="e">
        <f t="shared" si="17"/>
        <v>#REF!</v>
      </c>
      <c r="K133" s="165">
        <f t="shared" si="18"/>
        <v>71760000</v>
      </c>
      <c r="M133" s="171">
        <f t="shared" si="19"/>
        <v>1843500</v>
      </c>
      <c r="N133" s="175">
        <v>12500</v>
      </c>
      <c r="O133" s="165">
        <f t="shared" si="20"/>
        <v>25000000</v>
      </c>
    </row>
    <row r="134" spans="1:15" s="77" customFormat="1" ht="49.5" customHeight="1" x14ac:dyDescent="0.25">
      <c r="A134" s="72">
        <f t="shared" si="24"/>
        <v>7.2299999999999951</v>
      </c>
      <c r="B134" s="73" t="e">
        <f>+#REF!</f>
        <v>#REF!</v>
      </c>
      <c r="C134" s="72" t="s">
        <v>26</v>
      </c>
      <c r="D134" s="74">
        <f>+'[3]7,23'!$Q$102</f>
        <v>1000</v>
      </c>
      <c r="E134" s="75" t="e">
        <f>+#REF!</f>
        <v>#REF!</v>
      </c>
      <c r="F134" s="75" t="e">
        <f t="shared" si="23"/>
        <v>#REF!</v>
      </c>
      <c r="G134" s="43">
        <v>83101.950000000012</v>
      </c>
      <c r="H134" s="43">
        <f t="shared" si="16"/>
        <v>83101950.000000015</v>
      </c>
      <c r="I134" s="175">
        <v>83564</v>
      </c>
      <c r="J134" s="43" t="e">
        <f t="shared" si="17"/>
        <v>#REF!</v>
      </c>
      <c r="K134" s="165">
        <f t="shared" si="18"/>
        <v>83564000</v>
      </c>
      <c r="M134" s="171">
        <f t="shared" si="19"/>
        <v>462049.9999999851</v>
      </c>
      <c r="N134" s="175">
        <v>40000</v>
      </c>
      <c r="O134" s="165">
        <f t="shared" si="20"/>
        <v>40000000</v>
      </c>
    </row>
    <row r="135" spans="1:15" s="71" customFormat="1" ht="32.1" customHeight="1" x14ac:dyDescent="0.25">
      <c r="A135" s="69"/>
      <c r="B135" s="413" t="s">
        <v>38</v>
      </c>
      <c r="C135" s="414"/>
      <c r="D135" s="414"/>
      <c r="E135" s="414"/>
      <c r="F135" s="415"/>
      <c r="G135" s="43">
        <v>0</v>
      </c>
      <c r="H135" s="43">
        <f t="shared" si="16"/>
        <v>0</v>
      </c>
      <c r="I135" s="174"/>
      <c r="J135" s="43">
        <f t="shared" si="17"/>
        <v>0</v>
      </c>
      <c r="K135" s="165">
        <f t="shared" si="18"/>
        <v>0</v>
      </c>
      <c r="M135" s="171">
        <f t="shared" si="19"/>
        <v>0</v>
      </c>
      <c r="N135" s="174"/>
      <c r="O135" s="165">
        <f t="shared" si="20"/>
        <v>0</v>
      </c>
    </row>
    <row r="136" spans="1:15" s="77" customFormat="1" ht="94.5" customHeight="1" x14ac:dyDescent="0.25">
      <c r="A136" s="72">
        <f>+A134+0.01</f>
        <v>7.2399999999999949</v>
      </c>
      <c r="B136" s="73" t="e">
        <f>+#REF!</f>
        <v>#REF!</v>
      </c>
      <c r="C136" s="72" t="s">
        <v>26</v>
      </c>
      <c r="D136" s="74">
        <f>+'[3]7,24'!$Q$46</f>
        <v>6</v>
      </c>
      <c r="E136" s="75" t="e">
        <f>+#REF!</f>
        <v>#REF!</v>
      </c>
      <c r="F136" s="75" t="e">
        <f t="shared" si="23"/>
        <v>#REF!</v>
      </c>
      <c r="G136" s="43">
        <v>134795973.15000001</v>
      </c>
      <c r="H136" s="43">
        <f t="shared" si="16"/>
        <v>808775838.9000001</v>
      </c>
      <c r="I136" s="175">
        <v>135618492</v>
      </c>
      <c r="J136" s="43" t="e">
        <f t="shared" si="17"/>
        <v>#REF!</v>
      </c>
      <c r="K136" s="165">
        <f t="shared" si="18"/>
        <v>813710952</v>
      </c>
      <c r="M136" s="171">
        <f t="shared" si="19"/>
        <v>4935113.0999999046</v>
      </c>
      <c r="N136" s="175">
        <v>55000000</v>
      </c>
      <c r="O136" s="165">
        <f t="shared" si="20"/>
        <v>330000000</v>
      </c>
    </row>
    <row r="137" spans="1:15" s="71" customFormat="1" ht="33" customHeight="1" x14ac:dyDescent="0.25">
      <c r="A137" s="69"/>
      <c r="B137" s="413" t="s">
        <v>39</v>
      </c>
      <c r="C137" s="414"/>
      <c r="D137" s="414"/>
      <c r="E137" s="414"/>
      <c r="F137" s="415"/>
      <c r="G137" s="43">
        <v>0</v>
      </c>
      <c r="H137" s="43">
        <f t="shared" si="16"/>
        <v>0</v>
      </c>
      <c r="I137" s="174"/>
      <c r="J137" s="43">
        <f t="shared" si="17"/>
        <v>0</v>
      </c>
      <c r="K137" s="165">
        <f t="shared" si="18"/>
        <v>0</v>
      </c>
      <c r="M137" s="171">
        <f t="shared" si="19"/>
        <v>0</v>
      </c>
      <c r="N137" s="174"/>
      <c r="O137" s="165">
        <f t="shared" si="20"/>
        <v>0</v>
      </c>
    </row>
    <row r="138" spans="1:15" s="77" customFormat="1" ht="36" customHeight="1" x14ac:dyDescent="0.25">
      <c r="A138" s="72">
        <f>+A136+0.01</f>
        <v>7.2499999999999947</v>
      </c>
      <c r="B138" s="73" t="e">
        <f>+#REF!</f>
        <v>#REF!</v>
      </c>
      <c r="C138" s="72" t="s">
        <v>26</v>
      </c>
      <c r="D138" s="74">
        <f>+'[3]7,25'!$Q$102</f>
        <v>120</v>
      </c>
      <c r="E138" s="75" t="e">
        <f>+#REF!</f>
        <v>#REF!</v>
      </c>
      <c r="F138" s="75" t="e">
        <f t="shared" si="23"/>
        <v>#REF!</v>
      </c>
      <c r="G138" s="43">
        <v>15221038.050000001</v>
      </c>
      <c r="H138" s="43">
        <f t="shared" si="16"/>
        <v>1826524566</v>
      </c>
      <c r="I138" s="175">
        <v>15320405</v>
      </c>
      <c r="J138" s="43" t="e">
        <f t="shared" si="17"/>
        <v>#REF!</v>
      </c>
      <c r="K138" s="165">
        <f t="shared" si="18"/>
        <v>1838448600</v>
      </c>
      <c r="M138" s="171">
        <f t="shared" si="19"/>
        <v>11924034</v>
      </c>
      <c r="N138" s="175">
        <v>6500000</v>
      </c>
      <c r="O138" s="165">
        <f t="shared" si="20"/>
        <v>780000000</v>
      </c>
    </row>
    <row r="139" spans="1:15" s="77" customFormat="1" ht="36" customHeight="1" x14ac:dyDescent="0.25">
      <c r="A139" s="78">
        <f>+A138+0.01</f>
        <v>7.2599999999999945</v>
      </c>
      <c r="B139" s="73" t="e">
        <f>+#REF!</f>
        <v>#REF!</v>
      </c>
      <c r="C139" s="72" t="s">
        <v>26</v>
      </c>
      <c r="D139" s="74">
        <f>+'[3]7,26'!$Q$46</f>
        <v>26</v>
      </c>
      <c r="E139" s="75" t="e">
        <f>+#REF!</f>
        <v>#REF!</v>
      </c>
      <c r="F139" s="75" t="e">
        <f t="shared" si="23"/>
        <v>#REF!</v>
      </c>
      <c r="G139" s="43">
        <v>30343063.050000001</v>
      </c>
      <c r="H139" s="43">
        <f t="shared" si="16"/>
        <v>788919639.30000007</v>
      </c>
      <c r="I139" s="175">
        <v>30442430</v>
      </c>
      <c r="J139" s="43" t="e">
        <f t="shared" si="17"/>
        <v>#REF!</v>
      </c>
      <c r="K139" s="165">
        <f t="shared" si="18"/>
        <v>791503180</v>
      </c>
      <c r="M139" s="171">
        <f t="shared" si="19"/>
        <v>2583540.6999999285</v>
      </c>
      <c r="N139" s="175">
        <v>9800000</v>
      </c>
      <c r="O139" s="165">
        <f t="shared" si="20"/>
        <v>254800000</v>
      </c>
    </row>
    <row r="140" spans="1:15" s="77" customFormat="1" ht="36" customHeight="1" x14ac:dyDescent="0.25">
      <c r="A140" s="78">
        <f>+A139+0.01</f>
        <v>7.2699999999999942</v>
      </c>
      <c r="B140" s="73" t="e">
        <f>+#REF!</f>
        <v>#REF!</v>
      </c>
      <c r="C140" s="72" t="s">
        <v>26</v>
      </c>
      <c r="D140" s="74">
        <f>+'[3]7,27'!$Q$102</f>
        <v>146</v>
      </c>
      <c r="E140" s="75" t="e">
        <f>+#REF!</f>
        <v>#REF!</v>
      </c>
      <c r="F140" s="75" t="e">
        <f t="shared" si="23"/>
        <v>#REF!</v>
      </c>
      <c r="G140" s="43">
        <v>803038.05</v>
      </c>
      <c r="H140" s="43">
        <f t="shared" ref="H140:H150" si="25">+G140*D140</f>
        <v>117243555.30000001</v>
      </c>
      <c r="I140" s="175">
        <v>807187</v>
      </c>
      <c r="J140" s="43" t="e">
        <f t="shared" ref="J140:J158" si="26">+I140-E140</f>
        <v>#REF!</v>
      </c>
      <c r="K140" s="165">
        <f t="shared" ref="K140:K158" si="27">+I140*D140</f>
        <v>117849302</v>
      </c>
      <c r="M140" s="171">
        <f t="shared" ref="M140:M163" si="28">+K140-H140</f>
        <v>605746.69999998808</v>
      </c>
      <c r="N140" s="175">
        <v>400000</v>
      </c>
      <c r="O140" s="165">
        <f t="shared" ref="O140:O150" si="29">+N140*D140</f>
        <v>58400000</v>
      </c>
    </row>
    <row r="141" spans="1:15" s="71" customFormat="1" ht="18.95" customHeight="1" x14ac:dyDescent="0.25">
      <c r="A141" s="69"/>
      <c r="B141" s="413" t="s">
        <v>40</v>
      </c>
      <c r="C141" s="414"/>
      <c r="D141" s="414"/>
      <c r="E141" s="414"/>
      <c r="F141" s="415"/>
      <c r="G141" s="43">
        <v>0</v>
      </c>
      <c r="H141" s="43">
        <f t="shared" si="25"/>
        <v>0</v>
      </c>
      <c r="I141" s="174"/>
      <c r="J141" s="43">
        <f t="shared" si="26"/>
        <v>0</v>
      </c>
      <c r="K141" s="165">
        <f t="shared" si="27"/>
        <v>0</v>
      </c>
      <c r="M141" s="171">
        <f t="shared" si="28"/>
        <v>0</v>
      </c>
      <c r="N141" s="174"/>
      <c r="O141" s="165">
        <f t="shared" si="29"/>
        <v>0</v>
      </c>
    </row>
    <row r="142" spans="1:15" s="77" customFormat="1" ht="18.95" customHeight="1" x14ac:dyDescent="0.25">
      <c r="A142" s="78">
        <f>+A140+0.01</f>
        <v>7.279999999999994</v>
      </c>
      <c r="B142" s="73" t="e">
        <f>+#REF!</f>
        <v>#REF!</v>
      </c>
      <c r="C142" s="72" t="s">
        <v>26</v>
      </c>
      <c r="D142" s="74">
        <f>+'[3]7,28'!$Q$46</f>
        <v>6</v>
      </c>
      <c r="E142" s="75" t="e">
        <f>+#REF!</f>
        <v>#REF!</v>
      </c>
      <c r="F142" s="75" t="e">
        <f t="shared" si="23"/>
        <v>#REF!</v>
      </c>
      <c r="G142" s="43">
        <v>1403453.25</v>
      </c>
      <c r="H142" s="43">
        <f t="shared" si="25"/>
        <v>8420719.5</v>
      </c>
      <c r="I142" s="175">
        <v>1417948</v>
      </c>
      <c r="J142" s="43" t="e">
        <f t="shared" si="26"/>
        <v>#REF!</v>
      </c>
      <c r="K142" s="165">
        <f t="shared" si="27"/>
        <v>8507688</v>
      </c>
      <c r="M142" s="171">
        <f t="shared" si="28"/>
        <v>86968.5</v>
      </c>
      <c r="N142" s="175">
        <v>450000</v>
      </c>
      <c r="O142" s="165">
        <f t="shared" si="29"/>
        <v>2700000</v>
      </c>
    </row>
    <row r="143" spans="1:15" s="77" customFormat="1" ht="30.75" customHeight="1" x14ac:dyDescent="0.25">
      <c r="A143" s="78">
        <f>+A142+0.01</f>
        <v>7.2899999999999938</v>
      </c>
      <c r="B143" s="73" t="e">
        <f>+#REF!</f>
        <v>#REF!</v>
      </c>
      <c r="C143" s="72" t="s">
        <v>26</v>
      </c>
      <c r="D143" s="74">
        <f>+'[3]7,29'!$Q$46</f>
        <v>42</v>
      </c>
      <c r="E143" s="75" t="e">
        <f>+#REF!</f>
        <v>#REF!</v>
      </c>
      <c r="F143" s="75" t="e">
        <f t="shared" si="23"/>
        <v>#REF!</v>
      </c>
      <c r="G143" s="43">
        <v>113925.15000000001</v>
      </c>
      <c r="H143" s="43">
        <f t="shared" si="25"/>
        <v>4784856.3000000007</v>
      </c>
      <c r="I143" s="175">
        <v>210211</v>
      </c>
      <c r="J143" s="43" t="e">
        <f t="shared" si="26"/>
        <v>#REF!</v>
      </c>
      <c r="K143" s="165">
        <f t="shared" si="27"/>
        <v>8828862</v>
      </c>
      <c r="M143" s="171">
        <f t="shared" si="28"/>
        <v>4044005.6999999993</v>
      </c>
      <c r="N143" s="175">
        <v>65000</v>
      </c>
      <c r="O143" s="165">
        <f t="shared" si="29"/>
        <v>2730000</v>
      </c>
    </row>
    <row r="144" spans="1:15" s="77" customFormat="1" ht="30.95" customHeight="1" x14ac:dyDescent="0.25">
      <c r="A144" s="78">
        <f>+A143+0.01</f>
        <v>7.2999999999999936</v>
      </c>
      <c r="B144" s="79" t="e">
        <f>+#REF!</f>
        <v>#REF!</v>
      </c>
      <c r="C144" s="72" t="s">
        <v>26</v>
      </c>
      <c r="D144" s="74">
        <f>+'[3]7,30'!$Q$46</f>
        <v>12</v>
      </c>
      <c r="E144" s="75" t="e">
        <f>+#REF!</f>
        <v>#REF!</v>
      </c>
      <c r="F144" s="75" t="e">
        <f t="shared" si="23"/>
        <v>#REF!</v>
      </c>
      <c r="G144" s="43">
        <v>231670.80000000002</v>
      </c>
      <c r="H144" s="43">
        <f t="shared" si="25"/>
        <v>2780049.6</v>
      </c>
      <c r="I144" s="175">
        <v>282011</v>
      </c>
      <c r="J144" s="43" t="e">
        <f t="shared" si="26"/>
        <v>#REF!</v>
      </c>
      <c r="K144" s="165">
        <f t="shared" si="27"/>
        <v>3384132</v>
      </c>
      <c r="M144" s="171">
        <f t="shared" si="28"/>
        <v>604082.39999999991</v>
      </c>
      <c r="N144" s="175">
        <v>65000</v>
      </c>
      <c r="O144" s="165">
        <f t="shared" si="29"/>
        <v>780000</v>
      </c>
    </row>
    <row r="145" spans="1:15" s="77" customFormat="1" ht="30" customHeight="1" x14ac:dyDescent="0.25">
      <c r="A145" s="78">
        <f>+A144+0.01</f>
        <v>7.3099999999999934</v>
      </c>
      <c r="B145" s="73" t="e">
        <f>+#REF!</f>
        <v>#REF!</v>
      </c>
      <c r="C145" s="72" t="s">
        <v>26</v>
      </c>
      <c r="D145" s="80">
        <f>+'[3]7,31'!$Q$46</f>
        <v>18</v>
      </c>
      <c r="E145" s="75" t="e">
        <f>+#REF!</f>
        <v>#REF!</v>
      </c>
      <c r="F145" s="75" t="e">
        <f t="shared" si="23"/>
        <v>#REF!</v>
      </c>
      <c r="G145" s="43">
        <v>164328.75</v>
      </c>
      <c r="H145" s="43">
        <f>+G145*D145</f>
        <v>2957917.5</v>
      </c>
      <c r="I145" s="175">
        <v>169517</v>
      </c>
      <c r="J145" s="43" t="e">
        <f t="shared" si="26"/>
        <v>#REF!</v>
      </c>
      <c r="K145" s="165">
        <f t="shared" si="27"/>
        <v>3051306</v>
      </c>
      <c r="M145" s="171">
        <f t="shared" si="28"/>
        <v>93388.5</v>
      </c>
      <c r="N145" s="175">
        <v>65000</v>
      </c>
      <c r="O145" s="165">
        <f t="shared" si="29"/>
        <v>1170000</v>
      </c>
    </row>
    <row r="146" spans="1:15" s="77" customFormat="1" ht="20.100000000000001" customHeight="1" x14ac:dyDescent="0.25">
      <c r="A146" s="78">
        <f>+A145+0.01</f>
        <v>7.3199999999999932</v>
      </c>
      <c r="B146" s="73" t="e">
        <f>+#REF!</f>
        <v>#REF!</v>
      </c>
      <c r="C146" s="72" t="s">
        <v>26</v>
      </c>
      <c r="D146" s="74">
        <f>+'[3]7,32'!$Q$46</f>
        <v>18</v>
      </c>
      <c r="E146" s="75" t="e">
        <f>+#REF!</f>
        <v>#REF!</v>
      </c>
      <c r="F146" s="75" t="e">
        <f t="shared" si="23"/>
        <v>#REF!</v>
      </c>
      <c r="G146" s="43">
        <v>8392.9500000000007</v>
      </c>
      <c r="H146" s="43">
        <f t="shared" si="25"/>
        <v>151073.1</v>
      </c>
      <c r="I146" s="175">
        <v>8605</v>
      </c>
      <c r="J146" s="43" t="e">
        <f t="shared" si="26"/>
        <v>#REF!</v>
      </c>
      <c r="K146" s="165">
        <f t="shared" si="27"/>
        <v>154890</v>
      </c>
      <c r="M146" s="171">
        <f t="shared" si="28"/>
        <v>3816.8999999999942</v>
      </c>
      <c r="N146" s="175">
        <v>1000</v>
      </c>
      <c r="O146" s="165">
        <f t="shared" si="29"/>
        <v>18000</v>
      </c>
    </row>
    <row r="147" spans="1:15" s="42" customFormat="1" ht="15" customHeight="1" x14ac:dyDescent="0.25">
      <c r="A147" s="94"/>
      <c r="B147" s="95"/>
      <c r="C147" s="96"/>
      <c r="D147" s="97"/>
      <c r="E147" s="98" t="s">
        <v>41</v>
      </c>
      <c r="F147" s="99" t="e">
        <f>SUM(F111:F146)</f>
        <v>#REF!</v>
      </c>
      <c r="G147" s="43"/>
      <c r="H147" s="43"/>
      <c r="I147" s="173"/>
      <c r="J147" s="43" t="e">
        <f t="shared" si="26"/>
        <v>#VALUE!</v>
      </c>
      <c r="K147" s="165"/>
      <c r="M147" s="171"/>
      <c r="N147" s="173"/>
      <c r="O147" s="165">
        <f t="shared" si="29"/>
        <v>0</v>
      </c>
    </row>
    <row r="148" spans="1:15" s="26" customFormat="1" ht="15" customHeight="1" x14ac:dyDescent="0.25">
      <c r="A148" s="35">
        <v>8</v>
      </c>
      <c r="B148" s="36" t="s">
        <v>42</v>
      </c>
      <c r="C148" s="37"/>
      <c r="D148" s="38"/>
      <c r="E148" s="39"/>
      <c r="F148" s="40"/>
      <c r="G148" s="43">
        <v>0</v>
      </c>
      <c r="H148" s="43">
        <f t="shared" si="25"/>
        <v>0</v>
      </c>
      <c r="I148" s="43"/>
      <c r="J148" s="43">
        <f t="shared" si="26"/>
        <v>0</v>
      </c>
      <c r="K148" s="165">
        <f t="shared" si="27"/>
        <v>0</v>
      </c>
      <c r="M148" s="171">
        <f t="shared" si="28"/>
        <v>0</v>
      </c>
      <c r="N148" s="43"/>
      <c r="O148" s="165">
        <f t="shared" si="29"/>
        <v>0</v>
      </c>
    </row>
    <row r="149" spans="1:15" s="26" customFormat="1" ht="20.25" customHeight="1" x14ac:dyDescent="0.25">
      <c r="A149" s="21">
        <f>+A148+0.01</f>
        <v>8.01</v>
      </c>
      <c r="B149" s="22" t="e">
        <f>+#REF!</f>
        <v>#REF!</v>
      </c>
      <c r="C149" s="21" t="s">
        <v>15</v>
      </c>
      <c r="D149" s="23">
        <f>+'[3]8,1'!$Q$48</f>
        <v>1507.81</v>
      </c>
      <c r="E149" s="24" t="e">
        <f>+#REF!</f>
        <v>#REF!</v>
      </c>
      <c r="F149" s="24" t="e">
        <f t="shared" ref="F149:F157" si="30">+D149*E149</f>
        <v>#REF!</v>
      </c>
      <c r="G149" s="43">
        <v>527459.85</v>
      </c>
      <c r="H149" s="43">
        <f t="shared" si="25"/>
        <v>795309236.42849994</v>
      </c>
      <c r="I149" s="43">
        <v>529109</v>
      </c>
      <c r="J149" s="43" t="e">
        <f t="shared" si="26"/>
        <v>#REF!</v>
      </c>
      <c r="K149" s="165">
        <f t="shared" si="27"/>
        <v>797795841.28999996</v>
      </c>
      <c r="M149" s="171">
        <f t="shared" si="28"/>
        <v>2486604.8615000248</v>
      </c>
      <c r="N149" s="43">
        <v>380000</v>
      </c>
      <c r="O149" s="165">
        <f t="shared" si="29"/>
        <v>572967800</v>
      </c>
    </row>
    <row r="150" spans="1:15" s="26" customFormat="1" ht="20.25" customHeight="1" x14ac:dyDescent="0.25">
      <c r="A150" s="21">
        <f>+A149+0.01</f>
        <v>8.02</v>
      </c>
      <c r="B150" s="22" t="e">
        <f>+#REF!</f>
        <v>#REF!</v>
      </c>
      <c r="C150" s="21" t="s">
        <v>13</v>
      </c>
      <c r="D150" s="23">
        <f>+'[3]8,2'!$Q$48</f>
        <v>15078.06</v>
      </c>
      <c r="E150" s="24" t="e">
        <f>+#REF!</f>
        <v>#REF!</v>
      </c>
      <c r="F150" s="24" t="e">
        <f t="shared" si="30"/>
        <v>#REF!</v>
      </c>
      <c r="G150" s="43">
        <v>22385.7</v>
      </c>
      <c r="H150" s="43">
        <f t="shared" si="25"/>
        <v>337532927.74199998</v>
      </c>
      <c r="I150" s="43">
        <v>22811</v>
      </c>
      <c r="J150" s="43" t="e">
        <f t="shared" si="26"/>
        <v>#REF!</v>
      </c>
      <c r="K150" s="165">
        <f t="shared" si="27"/>
        <v>343945626.65999997</v>
      </c>
      <c r="M150" s="171">
        <f t="shared" si="28"/>
        <v>6412698.9179999828</v>
      </c>
      <c r="N150" s="43">
        <v>12000</v>
      </c>
      <c r="O150" s="165">
        <f t="shared" si="29"/>
        <v>180936720</v>
      </c>
    </row>
    <row r="151" spans="1:15" ht="27.95" hidden="1" customHeight="1" x14ac:dyDescent="0.25">
      <c r="A151" s="100" t="s">
        <v>43</v>
      </c>
      <c r="B151" s="101" t="s">
        <v>44</v>
      </c>
      <c r="C151" s="100" t="s">
        <v>17</v>
      </c>
      <c r="D151" s="102"/>
      <c r="E151" s="103">
        <v>66477</v>
      </c>
      <c r="F151" s="103">
        <f t="shared" si="30"/>
        <v>0</v>
      </c>
      <c r="J151" s="43">
        <f t="shared" si="26"/>
        <v>-66477</v>
      </c>
      <c r="K151" s="165">
        <f t="shared" si="27"/>
        <v>0</v>
      </c>
      <c r="M151" s="171">
        <f t="shared" si="28"/>
        <v>0</v>
      </c>
    </row>
    <row r="152" spans="1:15" ht="27.95" hidden="1" customHeight="1" x14ac:dyDescent="0.25">
      <c r="A152" s="100" t="s">
        <v>45</v>
      </c>
      <c r="B152" s="101" t="s">
        <v>46</v>
      </c>
      <c r="C152" s="100" t="s">
        <v>17</v>
      </c>
      <c r="D152" s="102"/>
      <c r="E152" s="103">
        <v>66477</v>
      </c>
      <c r="F152" s="103">
        <f t="shared" si="30"/>
        <v>0</v>
      </c>
      <c r="J152" s="43">
        <f t="shared" si="26"/>
        <v>-66477</v>
      </c>
      <c r="K152" s="165">
        <f t="shared" si="27"/>
        <v>0</v>
      </c>
      <c r="M152" s="171">
        <f t="shared" si="28"/>
        <v>0</v>
      </c>
    </row>
    <row r="153" spans="1:15" ht="27.95" hidden="1" customHeight="1" x14ac:dyDescent="0.25">
      <c r="A153" s="100" t="s">
        <v>47</v>
      </c>
      <c r="B153" s="101" t="s">
        <v>48</v>
      </c>
      <c r="C153" s="100" t="s">
        <v>17</v>
      </c>
      <c r="D153" s="102"/>
      <c r="E153" s="103">
        <v>66477</v>
      </c>
      <c r="F153" s="103">
        <f t="shared" si="30"/>
        <v>0</v>
      </c>
      <c r="J153" s="43">
        <f t="shared" si="26"/>
        <v>-66477</v>
      </c>
      <c r="K153" s="165">
        <f t="shared" si="27"/>
        <v>0</v>
      </c>
      <c r="M153" s="171">
        <f t="shared" si="28"/>
        <v>0</v>
      </c>
    </row>
    <row r="154" spans="1:15" ht="27.95" hidden="1" customHeight="1" x14ac:dyDescent="0.25">
      <c r="A154" s="100" t="s">
        <v>49</v>
      </c>
      <c r="B154" s="101" t="s">
        <v>50</v>
      </c>
      <c r="C154" s="100" t="s">
        <v>17</v>
      </c>
      <c r="D154" s="102"/>
      <c r="E154" s="103">
        <v>66477</v>
      </c>
      <c r="F154" s="103">
        <f t="shared" si="30"/>
        <v>0</v>
      </c>
      <c r="J154" s="43">
        <f t="shared" si="26"/>
        <v>-66477</v>
      </c>
      <c r="K154" s="165">
        <f t="shared" si="27"/>
        <v>0</v>
      </c>
      <c r="M154" s="171">
        <f t="shared" si="28"/>
        <v>0</v>
      </c>
    </row>
    <row r="155" spans="1:15" ht="27.95" hidden="1" customHeight="1" x14ac:dyDescent="0.25">
      <c r="A155" s="104" t="s">
        <v>51</v>
      </c>
      <c r="B155" s="105" t="s">
        <v>52</v>
      </c>
      <c r="C155" s="104" t="s">
        <v>17</v>
      </c>
      <c r="D155" s="106"/>
      <c r="E155" s="107">
        <v>24338</v>
      </c>
      <c r="F155" s="107">
        <f t="shared" si="30"/>
        <v>0</v>
      </c>
      <c r="J155" s="43">
        <f t="shared" si="26"/>
        <v>-24338</v>
      </c>
      <c r="K155" s="165">
        <f t="shared" si="27"/>
        <v>0</v>
      </c>
      <c r="M155" s="171">
        <f t="shared" si="28"/>
        <v>0</v>
      </c>
    </row>
    <row r="156" spans="1:15" ht="27.95" hidden="1" customHeight="1" x14ac:dyDescent="0.25">
      <c r="A156" s="104" t="s">
        <v>53</v>
      </c>
      <c r="B156" s="105" t="s">
        <v>54</v>
      </c>
      <c r="C156" s="104" t="s">
        <v>17</v>
      </c>
      <c r="D156" s="106"/>
      <c r="E156" s="107">
        <v>600598</v>
      </c>
      <c r="F156" s="107">
        <f t="shared" si="30"/>
        <v>0</v>
      </c>
      <c r="J156" s="43">
        <f t="shared" si="26"/>
        <v>-600598</v>
      </c>
      <c r="K156" s="165">
        <f t="shared" si="27"/>
        <v>0</v>
      </c>
      <c r="M156" s="171">
        <f t="shared" si="28"/>
        <v>0</v>
      </c>
    </row>
    <row r="157" spans="1:15" ht="27.95" hidden="1" customHeight="1" x14ac:dyDescent="0.25">
      <c r="A157" s="104" t="s">
        <v>55</v>
      </c>
      <c r="B157" s="105" t="s">
        <v>56</v>
      </c>
      <c r="C157" s="104" t="s">
        <v>17</v>
      </c>
      <c r="D157" s="106"/>
      <c r="E157" s="107">
        <v>107006</v>
      </c>
      <c r="F157" s="107">
        <f t="shared" si="30"/>
        <v>0</v>
      </c>
      <c r="J157" s="43">
        <f t="shared" si="26"/>
        <v>-107006</v>
      </c>
      <c r="K157" s="165">
        <f t="shared" si="27"/>
        <v>0</v>
      </c>
      <c r="M157" s="171">
        <f t="shared" si="28"/>
        <v>0</v>
      </c>
    </row>
    <row r="158" spans="1:15" ht="15" customHeight="1" x14ac:dyDescent="0.25">
      <c r="A158" s="108"/>
      <c r="B158" s="109"/>
      <c r="C158" s="110"/>
      <c r="D158" s="111"/>
      <c r="E158" s="112" t="s">
        <v>57</v>
      </c>
      <c r="F158" s="113" t="e">
        <f>SUM(F149:F157)</f>
        <v>#REF!</v>
      </c>
      <c r="J158" s="43" t="e">
        <f t="shared" si="26"/>
        <v>#VALUE!</v>
      </c>
      <c r="K158" s="165">
        <f t="shared" si="27"/>
        <v>0</v>
      </c>
      <c r="M158" s="171">
        <f t="shared" si="28"/>
        <v>0</v>
      </c>
    </row>
    <row r="159" spans="1:15" ht="15" customHeight="1" x14ac:dyDescent="0.25">
      <c r="B159" s="115"/>
      <c r="C159" s="115"/>
      <c r="D159" s="116"/>
      <c r="E159" s="116"/>
      <c r="F159" s="116"/>
      <c r="M159" s="171">
        <f t="shared" si="28"/>
        <v>0</v>
      </c>
      <c r="O159" s="172" t="e">
        <f>SUM(O11:O158)</f>
        <v>#REF!</v>
      </c>
    </row>
    <row r="160" spans="1:15" ht="15" customHeight="1" x14ac:dyDescent="0.25">
      <c r="A160" s="108"/>
      <c r="B160" s="109"/>
      <c r="C160" s="110"/>
      <c r="D160" s="111"/>
      <c r="E160" s="112" t="s">
        <v>58</v>
      </c>
      <c r="F160" s="113" t="e">
        <f>+F158+F147+F109+F86+F73+F48+F32+F24</f>
        <v>#REF!</v>
      </c>
      <c r="G160" s="166">
        <f>7500*1.35</f>
        <v>10125</v>
      </c>
      <c r="H160" s="172" t="e">
        <f>SUM(H11:H159)</f>
        <v>#REF!</v>
      </c>
      <c r="I160" s="172"/>
      <c r="J160" s="172"/>
      <c r="K160" s="172" t="e">
        <f>SUM(K11:K159)</f>
        <v>#REF!</v>
      </c>
      <c r="M160" s="171" t="e">
        <f t="shared" si="28"/>
        <v>#REF!</v>
      </c>
    </row>
    <row r="161" spans="1:15" ht="15" customHeight="1" x14ac:dyDescent="0.25">
      <c r="B161" s="115"/>
      <c r="C161" s="115"/>
      <c r="D161" s="116"/>
      <c r="E161" s="116"/>
      <c r="F161" s="116"/>
      <c r="M161" s="171">
        <f t="shared" si="28"/>
        <v>0</v>
      </c>
    </row>
    <row r="162" spans="1:15" ht="15" customHeight="1" x14ac:dyDescent="0.25">
      <c r="A162" s="108"/>
      <c r="B162" s="109"/>
      <c r="C162" s="110"/>
      <c r="D162" s="111"/>
      <c r="E162" s="117" t="s">
        <v>59</v>
      </c>
      <c r="F162" s="103" t="e">
        <f>+($F$160/1.35)*22%</f>
        <v>#REF!</v>
      </c>
      <c r="H162" s="166" t="e">
        <f>+H160/1.35</f>
        <v>#REF!</v>
      </c>
      <c r="I162" s="166">
        <f>+I160/1.35</f>
        <v>0</v>
      </c>
      <c r="K162" s="166" t="e">
        <f>+K160/1.35</f>
        <v>#REF!</v>
      </c>
      <c r="M162" s="171" t="e">
        <f t="shared" si="28"/>
        <v>#REF!</v>
      </c>
    </row>
    <row r="163" spans="1:15" ht="15" customHeight="1" x14ac:dyDescent="0.25">
      <c r="A163" s="108"/>
      <c r="B163" s="109"/>
      <c r="C163" s="110"/>
      <c r="D163" s="111"/>
      <c r="E163" s="117" t="s">
        <v>60</v>
      </c>
      <c r="F163" s="103" t="e">
        <f>+($F$160/1.35)*3%</f>
        <v>#REF!</v>
      </c>
      <c r="M163" s="171">
        <f t="shared" si="28"/>
        <v>0</v>
      </c>
      <c r="O163" s="7" t="e">
        <f>+O159/K160</f>
        <v>#REF!</v>
      </c>
    </row>
    <row r="164" spans="1:15" ht="15" customHeight="1" x14ac:dyDescent="0.25">
      <c r="A164" s="108"/>
      <c r="B164" s="109"/>
      <c r="C164" s="110"/>
      <c r="D164" s="111"/>
      <c r="E164" s="117" t="s">
        <v>61</v>
      </c>
      <c r="F164" s="103" t="e">
        <f>+($F$160/1.35)*10%</f>
        <v>#REF!</v>
      </c>
      <c r="G164" s="167"/>
    </row>
    <row r="165" spans="1:15" ht="15" customHeight="1" x14ac:dyDescent="0.25">
      <c r="A165" s="108"/>
      <c r="B165" s="109"/>
      <c r="C165" s="110"/>
      <c r="D165" s="111"/>
      <c r="E165" s="112" t="s">
        <v>62</v>
      </c>
      <c r="F165" s="113" t="e">
        <f>+F162+F163+F164</f>
        <v>#REF!</v>
      </c>
    </row>
    <row r="166" spans="1:15" ht="15" customHeight="1" x14ac:dyDescent="0.25">
      <c r="B166" s="115"/>
      <c r="C166" s="115"/>
      <c r="D166" s="116"/>
      <c r="E166" s="116"/>
      <c r="F166" s="116"/>
    </row>
    <row r="167" spans="1:15" ht="15" customHeight="1" x14ac:dyDescent="0.25">
      <c r="A167" s="108"/>
      <c r="B167" s="109"/>
      <c r="C167" s="110"/>
      <c r="D167" s="111"/>
      <c r="E167" s="112" t="s">
        <v>63</v>
      </c>
      <c r="F167" s="113" t="e">
        <f>+F160-F165</f>
        <v>#REF!</v>
      </c>
    </row>
    <row r="168" spans="1:15" ht="15" customHeight="1" x14ac:dyDescent="0.25">
      <c r="B168" s="115"/>
      <c r="C168" s="115"/>
      <c r="D168" s="116"/>
      <c r="E168" s="116"/>
      <c r="F168" s="116"/>
    </row>
    <row r="169" spans="1:15" ht="15" customHeight="1" x14ac:dyDescent="0.25">
      <c r="A169" s="108"/>
      <c r="B169" s="109"/>
      <c r="C169" s="110"/>
      <c r="D169" s="111"/>
      <c r="E169" s="117" t="s">
        <v>64</v>
      </c>
      <c r="F169" s="103" t="e">
        <f>+F167*0.01</f>
        <v>#REF!</v>
      </c>
      <c r="H169" s="166" t="e">
        <f>+H162*0.01</f>
        <v>#REF!</v>
      </c>
      <c r="I169" s="166">
        <v>488817723.00029624</v>
      </c>
      <c r="K169" s="166" t="e">
        <f>+K162*0.01</f>
        <v>#REF!</v>
      </c>
    </row>
    <row r="170" spans="1:15" ht="15" customHeight="1" x14ac:dyDescent="0.25">
      <c r="A170" s="108"/>
      <c r="B170" s="109"/>
      <c r="C170" s="110"/>
      <c r="D170" s="111"/>
      <c r="E170" s="117" t="s">
        <v>65</v>
      </c>
      <c r="F170" s="103" t="e">
        <f>+F167*0.02</f>
        <v>#REF!</v>
      </c>
      <c r="H170" s="166" t="e">
        <f>+H162*0.02</f>
        <v>#REF!</v>
      </c>
      <c r="K170" s="166" t="e">
        <f>+K162*0.02</f>
        <v>#REF!</v>
      </c>
    </row>
    <row r="171" spans="1:15" ht="15" customHeight="1" x14ac:dyDescent="0.25">
      <c r="A171" s="108"/>
      <c r="B171" s="109"/>
      <c r="C171" s="110"/>
      <c r="D171" s="111"/>
      <c r="E171" s="117" t="s">
        <v>66</v>
      </c>
      <c r="F171" s="103">
        <v>80000000</v>
      </c>
      <c r="G171" s="166">
        <f>+F171*1.35</f>
        <v>108000000</v>
      </c>
      <c r="H171" s="166">
        <v>60000000</v>
      </c>
      <c r="K171" s="166">
        <v>60000000</v>
      </c>
    </row>
    <row r="172" spans="1:15" ht="15" customHeight="1" x14ac:dyDescent="0.25">
      <c r="A172" s="108"/>
      <c r="B172" s="109"/>
      <c r="C172" s="110"/>
      <c r="D172" s="111"/>
      <c r="E172" s="117" t="s">
        <v>67</v>
      </c>
      <c r="F172" s="103">
        <v>80000000</v>
      </c>
      <c r="H172" s="166">
        <v>60000000</v>
      </c>
      <c r="K172" s="166">
        <v>60000000</v>
      </c>
    </row>
    <row r="173" spans="1:15" ht="15" customHeight="1" x14ac:dyDescent="0.25">
      <c r="A173" s="108"/>
      <c r="B173" s="109"/>
      <c r="C173" s="110"/>
      <c r="D173" s="111"/>
      <c r="E173" s="137" t="s">
        <v>68</v>
      </c>
      <c r="F173" s="24">
        <v>144434018.21000001</v>
      </c>
      <c r="H173" s="166">
        <v>144434018.21000001</v>
      </c>
      <c r="I173" s="166">
        <v>144434018.21000001</v>
      </c>
      <c r="K173" s="166">
        <v>144434018.21000001</v>
      </c>
    </row>
    <row r="174" spans="1:15" ht="15" customHeight="1" x14ac:dyDescent="0.25">
      <c r="A174" s="108"/>
      <c r="B174" s="109"/>
      <c r="C174" s="110"/>
      <c r="D174" s="111"/>
      <c r="E174" s="117" t="s">
        <v>69</v>
      </c>
      <c r="F174" s="103" t="e">
        <f>+F167*0.004</f>
        <v>#REF!</v>
      </c>
      <c r="H174" s="166" t="e">
        <f>+H162*0.004</f>
        <v>#REF!</v>
      </c>
      <c r="I174" s="166">
        <v>97763544.600059256</v>
      </c>
      <c r="K174" s="166" t="e">
        <f>+K162*0.004</f>
        <v>#REF!</v>
      </c>
    </row>
    <row r="175" spans="1:15" ht="15" customHeight="1" x14ac:dyDescent="0.25">
      <c r="A175" s="108"/>
      <c r="B175" s="109"/>
      <c r="C175" s="110"/>
      <c r="D175" s="111"/>
      <c r="E175" s="117" t="s">
        <v>70</v>
      </c>
      <c r="F175" s="103" t="e">
        <f>+F160*1%</f>
        <v>#REF!</v>
      </c>
      <c r="H175" s="166" t="e">
        <f>+H160*0.01</f>
        <v>#REF!</v>
      </c>
      <c r="K175" s="166" t="e">
        <f>+K160*0.01</f>
        <v>#REF!</v>
      </c>
    </row>
    <row r="176" spans="1:15" ht="15" customHeight="1" x14ac:dyDescent="0.25">
      <c r="B176" s="115"/>
      <c r="C176" s="115"/>
      <c r="D176" s="116"/>
      <c r="E176" s="116"/>
      <c r="F176" s="116"/>
    </row>
    <row r="177" spans="1:13" ht="15" customHeight="1" x14ac:dyDescent="0.25">
      <c r="A177" s="108"/>
      <c r="B177" s="109"/>
      <c r="C177" s="110"/>
      <c r="D177" s="111"/>
      <c r="E177" s="112" t="s">
        <v>71</v>
      </c>
      <c r="F177" s="113" t="e">
        <f>SUM(F165:F175)</f>
        <v>#REF!</v>
      </c>
      <c r="H177" s="168" t="e">
        <f>+H175+H174+H173+H172+H171+H170+H169+H160</f>
        <v>#REF!</v>
      </c>
      <c r="I177" s="168"/>
      <c r="J177" s="168"/>
      <c r="K177" s="168" t="e">
        <f>+K175+K174+K173+K172+K171+K170+K169+K160</f>
        <v>#REF!</v>
      </c>
    </row>
    <row r="179" spans="1:13" ht="15" customHeight="1" x14ac:dyDescent="0.25">
      <c r="A179" s="108"/>
      <c r="B179" s="109"/>
      <c r="C179" s="110"/>
      <c r="D179" s="111"/>
      <c r="E179" s="112" t="s">
        <v>72</v>
      </c>
      <c r="F179" s="113">
        <v>2402422254.9419956</v>
      </c>
      <c r="G179" s="177" t="e">
        <f>+F179/F177</f>
        <v>#REF!</v>
      </c>
      <c r="H179" s="166" t="e">
        <f>+H177*0.07</f>
        <v>#REF!</v>
      </c>
      <c r="K179" s="8" t="e">
        <f>+K177*0.07</f>
        <v>#REF!</v>
      </c>
    </row>
    <row r="181" spans="1:13" ht="15" customHeight="1" x14ac:dyDescent="0.25">
      <c r="A181" s="108"/>
      <c r="B181" s="109"/>
      <c r="C181" s="110"/>
      <c r="D181" s="111"/>
      <c r="E181" s="112" t="s">
        <v>73</v>
      </c>
      <c r="F181" s="113" t="e">
        <f>+F179+F177</f>
        <v>#REF!</v>
      </c>
      <c r="H181" s="166" t="e">
        <f>SUM(H177:H179)</f>
        <v>#REF!</v>
      </c>
      <c r="K181" s="166" t="e">
        <f>SUM(K177:K179)</f>
        <v>#REF!</v>
      </c>
    </row>
    <row r="183" spans="1:13" ht="15" customHeight="1" x14ac:dyDescent="0.25">
      <c r="A183" s="407" t="s">
        <v>74</v>
      </c>
      <c r="B183" s="408"/>
      <c r="C183" s="408"/>
      <c r="D183" s="408"/>
      <c r="E183" s="409"/>
      <c r="F183" s="103">
        <v>97600000</v>
      </c>
      <c r="H183" s="166">
        <v>72000000</v>
      </c>
      <c r="K183" s="8">
        <v>72000000</v>
      </c>
    </row>
    <row r="184" spans="1:13" ht="15" customHeight="1" x14ac:dyDescent="0.25">
      <c r="B184" s="119"/>
    </row>
    <row r="185" spans="1:13" ht="15" customHeight="1" x14ac:dyDescent="0.25">
      <c r="A185" s="410" t="s">
        <v>75</v>
      </c>
      <c r="B185" s="411"/>
      <c r="C185" s="411"/>
      <c r="D185" s="411"/>
      <c r="E185" s="412"/>
      <c r="F185" s="113" t="e">
        <f>+F183+F181</f>
        <v>#REF!</v>
      </c>
      <c r="H185" s="166" t="e">
        <f>SUM(H181:H184)</f>
        <v>#REF!</v>
      </c>
      <c r="I185" s="166">
        <f>SUM(I181:I184)</f>
        <v>0</v>
      </c>
      <c r="K185" s="166" t="e">
        <f>SUM(K181:K184)</f>
        <v>#REF!</v>
      </c>
      <c r="M185" s="176" t="e">
        <f>+K185-H185</f>
        <v>#REF!</v>
      </c>
    </row>
    <row r="186" spans="1:13" ht="15" customHeight="1" x14ac:dyDescent="0.25">
      <c r="B186" s="119"/>
    </row>
    <row r="187" spans="1:13" ht="15" customHeight="1" x14ac:dyDescent="0.25">
      <c r="B187" s="119"/>
    </row>
    <row r="188" spans="1:13" ht="15" customHeight="1" x14ac:dyDescent="0.25">
      <c r="B188" s="119"/>
    </row>
    <row r="189" spans="1:13" ht="15" customHeight="1" x14ac:dyDescent="0.25">
      <c r="B189" s="119"/>
      <c r="G189" s="7" t="e">
        <f>+F189/F185</f>
        <v>#REF!</v>
      </c>
    </row>
    <row r="190" spans="1:13" ht="15" customHeight="1" x14ac:dyDescent="0.25">
      <c r="B190" s="119"/>
      <c r="G190" s="7" t="e">
        <f>+F190/F185</f>
        <v>#REF!</v>
      </c>
    </row>
    <row r="194" spans="2:2" ht="15" customHeight="1" x14ac:dyDescent="0.25">
      <c r="B194" s="122" t="s">
        <v>76</v>
      </c>
    </row>
    <row r="195" spans="2:2" ht="15" customHeight="1" x14ac:dyDescent="0.25">
      <c r="B195" s="123" t="s">
        <v>77</v>
      </c>
    </row>
  </sheetData>
  <mergeCells count="15">
    <mergeCell ref="A183:E183"/>
    <mergeCell ref="A185:E185"/>
    <mergeCell ref="B111:F111"/>
    <mergeCell ref="B135:F135"/>
    <mergeCell ref="B137:F137"/>
    <mergeCell ref="B141:F141"/>
    <mergeCell ref="B56:F56"/>
    <mergeCell ref="A8:F8"/>
    <mergeCell ref="A7:F7"/>
    <mergeCell ref="A6:F6"/>
    <mergeCell ref="A1:F1"/>
    <mergeCell ref="A2:F2"/>
    <mergeCell ref="A3:F3"/>
    <mergeCell ref="A4:F4"/>
    <mergeCell ref="A5:F5"/>
  </mergeCells>
  <phoneticPr fontId="17" type="noConversion"/>
  <printOptions horizontalCentered="1" gridLines="1"/>
  <pageMargins left="0.78740157480314965" right="0.78740157480314965" top="0.39370078740157483" bottom="0.59055118110236227" header="0.19685039370078741" footer="0.11811023622047245"/>
  <pageSetup scale="56" fitToHeight="10" orientation="portrait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rowBreaks count="1" manualBreakCount="1">
    <brk id="147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I195"/>
  <sheetViews>
    <sheetView view="pageBreakPreview" topLeftCell="A13" zoomScale="70" zoomScaleNormal="90" zoomScaleSheetLayoutView="70" zoomScalePageLayoutView="90" workbookViewId="0">
      <selection activeCell="F24" sqref="F24"/>
    </sheetView>
  </sheetViews>
  <sheetFormatPr baseColWidth="10" defaultColWidth="10.85546875" defaultRowHeight="15" customHeight="1" x14ac:dyDescent="0.25"/>
  <cols>
    <col min="1" max="1" width="10" style="114" customWidth="1"/>
    <col min="2" max="2" width="54.85546875" style="123" customWidth="1"/>
    <col min="3" max="3" width="14.140625" style="114" customWidth="1"/>
    <col min="4" max="4" width="25" style="120" customWidth="1"/>
    <col min="5" max="5" width="25.7109375" style="121" customWidth="1"/>
    <col min="6" max="6" width="25.85546875" style="121" customWidth="1"/>
    <col min="7" max="7" width="21.7109375" style="7" customWidth="1"/>
    <col min="8" max="8" width="30.28515625" style="8" customWidth="1"/>
    <col min="9" max="16384" width="10.85546875" style="8"/>
  </cols>
  <sheetData>
    <row r="1" spans="1:8" ht="15" customHeight="1" x14ac:dyDescent="0.25">
      <c r="A1" s="406" t="s">
        <v>0</v>
      </c>
      <c r="B1" s="406"/>
      <c r="C1" s="406"/>
      <c r="D1" s="406"/>
      <c r="E1" s="406"/>
      <c r="F1" s="406"/>
    </row>
    <row r="2" spans="1:8" ht="15" customHeight="1" x14ac:dyDescent="0.25">
      <c r="A2" s="406" t="s">
        <v>1</v>
      </c>
      <c r="B2" s="406"/>
      <c r="C2" s="406"/>
      <c r="D2" s="406"/>
      <c r="E2" s="406"/>
      <c r="F2" s="406"/>
    </row>
    <row r="3" spans="1:8" ht="15" customHeight="1" x14ac:dyDescent="0.25">
      <c r="A3" s="406" t="s">
        <v>2</v>
      </c>
      <c r="B3" s="406"/>
      <c r="C3" s="406"/>
      <c r="D3" s="406"/>
      <c r="E3" s="406"/>
      <c r="F3" s="406"/>
    </row>
    <row r="4" spans="1:8" ht="15" customHeight="1" x14ac:dyDescent="0.25">
      <c r="A4" s="406" t="s">
        <v>3</v>
      </c>
      <c r="B4" s="406"/>
      <c r="C4" s="406"/>
      <c r="D4" s="406"/>
      <c r="E4" s="406"/>
      <c r="F4" s="406"/>
    </row>
    <row r="5" spans="1:8" ht="15" customHeight="1" x14ac:dyDescent="0.25">
      <c r="A5" s="406" t="s">
        <v>4</v>
      </c>
      <c r="B5" s="406"/>
      <c r="C5" s="406"/>
      <c r="D5" s="406"/>
      <c r="E5" s="406"/>
      <c r="F5" s="406"/>
    </row>
    <row r="6" spans="1:8" ht="15" customHeight="1" x14ac:dyDescent="0.25">
      <c r="A6" s="405"/>
      <c r="B6" s="405"/>
      <c r="C6" s="405"/>
      <c r="D6" s="405"/>
      <c r="E6" s="405"/>
      <c r="F6" s="405"/>
    </row>
    <row r="7" spans="1:8" ht="30" customHeight="1" x14ac:dyDescent="0.25">
      <c r="A7" s="402" t="s">
        <v>78</v>
      </c>
      <c r="B7" s="403"/>
      <c r="C7" s="403"/>
      <c r="D7" s="403"/>
      <c r="E7" s="403"/>
      <c r="F7" s="404"/>
    </row>
    <row r="8" spans="1:8" ht="15" customHeight="1" x14ac:dyDescent="0.25">
      <c r="A8" s="401"/>
      <c r="B8" s="401"/>
      <c r="C8" s="401"/>
      <c r="D8" s="401"/>
      <c r="E8" s="401"/>
      <c r="F8" s="401"/>
    </row>
    <row r="9" spans="1:8" s="12" customFormat="1" ht="15" customHeight="1" x14ac:dyDescent="0.25">
      <c r="A9" s="9" t="s">
        <v>6</v>
      </c>
      <c r="B9" s="9" t="s">
        <v>7</v>
      </c>
      <c r="C9" s="9" t="s">
        <v>8</v>
      </c>
      <c r="D9" s="10" t="s">
        <v>9</v>
      </c>
      <c r="E9" s="10" t="s">
        <v>10</v>
      </c>
      <c r="F9" s="10" t="s">
        <v>11</v>
      </c>
      <c r="G9" s="11"/>
    </row>
    <row r="10" spans="1:8" s="20" customFormat="1" ht="15" customHeight="1" x14ac:dyDescent="0.25">
      <c r="A10" s="13">
        <v>1</v>
      </c>
      <c r="B10" s="14" t="s">
        <v>12</v>
      </c>
      <c r="C10" s="15"/>
      <c r="D10" s="16"/>
      <c r="E10" s="17"/>
      <c r="F10" s="18"/>
      <c r="G10" s="19"/>
    </row>
    <row r="11" spans="1:8" s="26" customFormat="1" ht="15" customHeight="1" x14ac:dyDescent="0.25">
      <c r="A11" s="21">
        <f>+A10+0.01</f>
        <v>1.01</v>
      </c>
      <c r="B11" s="22" t="s">
        <v>79</v>
      </c>
      <c r="C11" s="21" t="s">
        <v>13</v>
      </c>
      <c r="D11" s="23" t="e">
        <f>+#REF!</f>
        <v>#REF!</v>
      </c>
      <c r="E11" s="24">
        <f>+'[4]1,1'!$I$60</f>
        <v>6458</v>
      </c>
      <c r="F11" s="24" t="e">
        <f>+D11*E11</f>
        <v>#REF!</v>
      </c>
      <c r="G11" s="43"/>
      <c r="H11" s="171"/>
    </row>
    <row r="12" spans="1:8" s="26" customFormat="1" ht="23.25" customHeight="1" x14ac:dyDescent="0.25">
      <c r="A12" s="21">
        <f t="shared" ref="A12:A23" si="0">+A11+0.01</f>
        <v>1.02</v>
      </c>
      <c r="B12" s="22" t="s">
        <v>80</v>
      </c>
      <c r="C12" s="21" t="s">
        <v>13</v>
      </c>
      <c r="D12" s="23" t="e">
        <f>+#REF!</f>
        <v>#REF!</v>
      </c>
      <c r="E12" s="24">
        <f>+'[4]1,2'!$I$60</f>
        <v>18248</v>
      </c>
      <c r="F12" s="24" t="e">
        <f t="shared" ref="F12:F23" si="1">+D12*E12</f>
        <v>#REF!</v>
      </c>
      <c r="G12" s="43"/>
      <c r="H12" s="171"/>
    </row>
    <row r="13" spans="1:8" s="26" customFormat="1" ht="23.25" customHeight="1" x14ac:dyDescent="0.25">
      <c r="A13" s="21">
        <f t="shared" si="0"/>
        <v>1.03</v>
      </c>
      <c r="B13" s="22" t="s">
        <v>81</v>
      </c>
      <c r="C13" s="21" t="s">
        <v>14</v>
      </c>
      <c r="D13" s="23" t="e">
        <f>+#REF!</f>
        <v>#REF!</v>
      </c>
      <c r="E13" s="24">
        <f>+'[4]1,3'!$I$60</f>
        <v>18248</v>
      </c>
      <c r="F13" s="24" t="e">
        <f t="shared" si="1"/>
        <v>#REF!</v>
      </c>
      <c r="G13" s="43"/>
      <c r="H13" s="171"/>
    </row>
    <row r="14" spans="1:8" s="26" customFormat="1" ht="41.1" customHeight="1" x14ac:dyDescent="0.25">
      <c r="A14" s="21">
        <f t="shared" si="0"/>
        <v>1.04</v>
      </c>
      <c r="B14" s="22" t="s">
        <v>82</v>
      </c>
      <c r="C14" s="21" t="s">
        <v>13</v>
      </c>
      <c r="D14" s="23" t="e">
        <f>+#REF!</f>
        <v>#REF!</v>
      </c>
      <c r="E14" s="24">
        <f>+'[4]1,4'!$I$60</f>
        <v>11405</v>
      </c>
      <c r="F14" s="24" t="e">
        <f t="shared" si="1"/>
        <v>#REF!</v>
      </c>
      <c r="G14" s="43"/>
      <c r="H14" s="171"/>
    </row>
    <row r="15" spans="1:8" s="26" customFormat="1" ht="41.1" customHeight="1" x14ac:dyDescent="0.25">
      <c r="A15" s="21">
        <f t="shared" si="0"/>
        <v>1.05</v>
      </c>
      <c r="B15" s="22" t="s">
        <v>83</v>
      </c>
      <c r="C15" s="21" t="s">
        <v>15</v>
      </c>
      <c r="D15" s="23" t="e">
        <f>+#REF!</f>
        <v>#REF!</v>
      </c>
      <c r="E15" s="24">
        <f>+'[4]1,5'!$I$60</f>
        <v>124868</v>
      </c>
      <c r="F15" s="24" t="e">
        <f t="shared" si="1"/>
        <v>#REF!</v>
      </c>
      <c r="G15" s="43"/>
      <c r="H15" s="171"/>
    </row>
    <row r="16" spans="1:8" s="26" customFormat="1" ht="41.1" customHeight="1" x14ac:dyDescent="0.25">
      <c r="A16" s="21">
        <f t="shared" si="0"/>
        <v>1.06</v>
      </c>
      <c r="B16" s="22" t="s">
        <v>84</v>
      </c>
      <c r="C16" s="21" t="s">
        <v>13</v>
      </c>
      <c r="D16" s="23" t="e">
        <f>+#REF!</f>
        <v>#REF!</v>
      </c>
      <c r="E16" s="24">
        <f>+'[4]1,6'!$I$60</f>
        <v>10818</v>
      </c>
      <c r="F16" s="24" t="e">
        <f t="shared" si="1"/>
        <v>#REF!</v>
      </c>
      <c r="G16" s="43"/>
      <c r="H16" s="171"/>
    </row>
    <row r="17" spans="1:8" s="26" customFormat="1" ht="24" customHeight="1" x14ac:dyDescent="0.25">
      <c r="A17" s="21">
        <f t="shared" si="0"/>
        <v>1.07</v>
      </c>
      <c r="B17" s="22" t="s">
        <v>85</v>
      </c>
      <c r="C17" s="21" t="s">
        <v>13</v>
      </c>
      <c r="D17" s="23" t="e">
        <f>+#REF!</f>
        <v>#REF!</v>
      </c>
      <c r="E17" s="24">
        <f>+'[4]1,7'!$I$60</f>
        <v>15254</v>
      </c>
      <c r="F17" s="24" t="e">
        <f t="shared" si="1"/>
        <v>#REF!</v>
      </c>
      <c r="G17" s="43"/>
      <c r="H17" s="171"/>
    </row>
    <row r="18" spans="1:8" s="26" customFormat="1" ht="18.95" customHeight="1" x14ac:dyDescent="0.25">
      <c r="A18" s="21">
        <f t="shared" si="0"/>
        <v>1.08</v>
      </c>
      <c r="B18" s="22" t="s">
        <v>86</v>
      </c>
      <c r="C18" s="21" t="s">
        <v>14</v>
      </c>
      <c r="D18" s="23" t="e">
        <f>+#REF!</f>
        <v>#REF!</v>
      </c>
      <c r="E18" s="24">
        <f>+'[4]1,8'!$I$60</f>
        <v>4506</v>
      </c>
      <c r="F18" s="24" t="e">
        <f t="shared" si="1"/>
        <v>#REF!</v>
      </c>
      <c r="G18" s="43"/>
      <c r="H18" s="171"/>
    </row>
    <row r="19" spans="1:8" s="26" customFormat="1" ht="27" customHeight="1" x14ac:dyDescent="0.25">
      <c r="A19" s="21">
        <f t="shared" si="0"/>
        <v>1.0900000000000001</v>
      </c>
      <c r="B19" s="22" t="s">
        <v>87</v>
      </c>
      <c r="C19" s="21" t="s">
        <v>13</v>
      </c>
      <c r="D19" s="23" t="e">
        <f>+#REF!</f>
        <v>#REF!</v>
      </c>
      <c r="E19" s="24">
        <f>+'[4]1,9'!$I$60</f>
        <v>88399</v>
      </c>
      <c r="F19" s="24" t="e">
        <f t="shared" si="1"/>
        <v>#REF!</v>
      </c>
      <c r="G19" s="43"/>
      <c r="H19" s="171"/>
    </row>
    <row r="20" spans="1:8" s="26" customFormat="1" ht="27" customHeight="1" x14ac:dyDescent="0.25">
      <c r="A20" s="27">
        <f t="shared" si="0"/>
        <v>1.1000000000000001</v>
      </c>
      <c r="B20" s="28" t="s">
        <v>88</v>
      </c>
      <c r="C20" s="21" t="s">
        <v>16</v>
      </c>
      <c r="D20" s="23" t="e">
        <f>+#REF!</f>
        <v>#REF!</v>
      </c>
      <c r="E20" s="24" t="e">
        <f>+#REF!</f>
        <v>#REF!</v>
      </c>
      <c r="F20" s="24" t="e">
        <f t="shared" si="1"/>
        <v>#REF!</v>
      </c>
      <c r="G20" s="43"/>
      <c r="H20" s="171"/>
    </row>
    <row r="21" spans="1:8" s="26" customFormat="1" ht="25.5" customHeight="1" x14ac:dyDescent="0.25">
      <c r="A21" s="21">
        <f t="shared" si="0"/>
        <v>1.1100000000000001</v>
      </c>
      <c r="B21" s="22" t="s">
        <v>89</v>
      </c>
      <c r="C21" s="21" t="s">
        <v>17</v>
      </c>
      <c r="D21" s="23" t="e">
        <f>+#REF!</f>
        <v>#REF!</v>
      </c>
      <c r="E21" s="24">
        <f>+'[4]1,11'!$I$60</f>
        <v>42712</v>
      </c>
      <c r="F21" s="24" t="e">
        <f t="shared" si="1"/>
        <v>#REF!</v>
      </c>
      <c r="G21" s="43"/>
      <c r="H21" s="171"/>
    </row>
    <row r="22" spans="1:8" s="26" customFormat="1" ht="25.5" customHeight="1" x14ac:dyDescent="0.25">
      <c r="A22" s="21">
        <f t="shared" si="0"/>
        <v>1.1200000000000001</v>
      </c>
      <c r="B22" s="22" t="s">
        <v>90</v>
      </c>
      <c r="C22" s="21" t="s">
        <v>17</v>
      </c>
      <c r="D22" s="23" t="e">
        <f>+#REF!</f>
        <v>#REF!</v>
      </c>
      <c r="E22" s="24">
        <f>+'[4]1,12'!$I$60</f>
        <v>42712</v>
      </c>
      <c r="F22" s="24" t="e">
        <f t="shared" si="1"/>
        <v>#REF!</v>
      </c>
      <c r="G22" s="43"/>
      <c r="H22" s="171"/>
    </row>
    <row r="23" spans="1:8" s="26" customFormat="1" ht="30.75" customHeight="1" x14ac:dyDescent="0.25">
      <c r="A23" s="21">
        <f t="shared" si="0"/>
        <v>1.1300000000000001</v>
      </c>
      <c r="B23" s="22" t="s">
        <v>91</v>
      </c>
      <c r="C23" s="21" t="s">
        <v>15</v>
      </c>
      <c r="D23" s="23" t="e">
        <f>+#REF!</f>
        <v>#REF!</v>
      </c>
      <c r="E23" s="24">
        <f>+'[4]1,13'!$I$60</f>
        <v>30072</v>
      </c>
      <c r="F23" s="24" t="e">
        <f t="shared" si="1"/>
        <v>#REF!</v>
      </c>
      <c r="G23" s="43"/>
      <c r="H23" s="171"/>
    </row>
    <row r="24" spans="1:8" s="26" customFormat="1" ht="15" customHeight="1" x14ac:dyDescent="0.25">
      <c r="A24" s="29"/>
      <c r="B24" s="30"/>
      <c r="C24" s="31"/>
      <c r="D24" s="32"/>
      <c r="E24" s="33" t="s">
        <v>18</v>
      </c>
      <c r="F24" s="34" t="e">
        <f>SUM(F11:F23)</f>
        <v>#REF!</v>
      </c>
      <c r="G24" s="43"/>
      <c r="H24" s="171"/>
    </row>
    <row r="25" spans="1:8" s="42" customFormat="1" ht="27.95" customHeight="1" x14ac:dyDescent="0.25">
      <c r="A25" s="35">
        <v>2</v>
      </c>
      <c r="B25" s="36" t="s">
        <v>19</v>
      </c>
      <c r="C25" s="37"/>
      <c r="D25" s="38"/>
      <c r="E25" s="39"/>
      <c r="F25" s="40"/>
      <c r="G25" s="43"/>
      <c r="H25" s="171"/>
    </row>
    <row r="26" spans="1:8" s="26" customFormat="1" ht="42" customHeight="1" x14ac:dyDescent="0.25">
      <c r="A26" s="21">
        <f t="shared" ref="A26:A31" si="2">+A25+0.01</f>
        <v>2.0099999999999998</v>
      </c>
      <c r="B26" s="22" t="s">
        <v>92</v>
      </c>
      <c r="C26" s="21" t="s">
        <v>15</v>
      </c>
      <c r="D26" s="23" t="e">
        <f>+#REF!</f>
        <v>#REF!</v>
      </c>
      <c r="E26" s="24">
        <f>+'[4]2,1'!$I$60</f>
        <v>33792</v>
      </c>
      <c r="F26" s="24" t="e">
        <f t="shared" ref="F26:F31" si="3">+D26*E26</f>
        <v>#REF!</v>
      </c>
      <c r="G26" s="43"/>
      <c r="H26" s="171"/>
    </row>
    <row r="27" spans="1:8" s="26" customFormat="1" ht="25.5" customHeight="1" x14ac:dyDescent="0.25">
      <c r="A27" s="21">
        <f t="shared" si="2"/>
        <v>2.0199999999999996</v>
      </c>
      <c r="B27" s="22" t="s">
        <v>93</v>
      </c>
      <c r="C27" s="21" t="s">
        <v>13</v>
      </c>
      <c r="D27" s="23" t="e">
        <f>+#REF!</f>
        <v>#REF!</v>
      </c>
      <c r="E27" s="24">
        <f>+'[4]2,2'!$I$60</f>
        <v>5424</v>
      </c>
      <c r="F27" s="24" t="e">
        <f t="shared" si="3"/>
        <v>#REF!</v>
      </c>
      <c r="G27" s="43"/>
      <c r="H27" s="171"/>
    </row>
    <row r="28" spans="1:8" s="26" customFormat="1" ht="25.5" customHeight="1" x14ac:dyDescent="0.25">
      <c r="A28" s="21">
        <f t="shared" si="2"/>
        <v>2.0299999999999994</v>
      </c>
      <c r="B28" s="22" t="s">
        <v>94</v>
      </c>
      <c r="C28" s="21" t="s">
        <v>15</v>
      </c>
      <c r="D28" s="23" t="e">
        <f>+#REF!</f>
        <v>#REF!</v>
      </c>
      <c r="E28" s="24">
        <f>+'[4]2,3'!$I$60</f>
        <v>62921</v>
      </c>
      <c r="F28" s="24" t="e">
        <f t="shared" si="3"/>
        <v>#REF!</v>
      </c>
      <c r="G28" s="43"/>
      <c r="H28" s="171"/>
    </row>
    <row r="29" spans="1:8" s="26" customFormat="1" ht="33" customHeight="1" x14ac:dyDescent="0.25">
      <c r="A29" s="21">
        <f t="shared" si="2"/>
        <v>2.0399999999999991</v>
      </c>
      <c r="B29" s="22" t="s">
        <v>95</v>
      </c>
      <c r="C29" s="21" t="s">
        <v>15</v>
      </c>
      <c r="D29" s="23" t="e">
        <f>+#REF!</f>
        <v>#REF!</v>
      </c>
      <c r="E29" s="24">
        <f>+'[4]2,4'!$I$60</f>
        <v>396477</v>
      </c>
      <c r="F29" s="24" t="e">
        <f t="shared" si="3"/>
        <v>#REF!</v>
      </c>
      <c r="G29" s="43"/>
      <c r="H29" s="171"/>
    </row>
    <row r="30" spans="1:8" s="26" customFormat="1" ht="33.75" customHeight="1" x14ac:dyDescent="0.25">
      <c r="A30" s="21">
        <f t="shared" si="2"/>
        <v>2.0499999999999989</v>
      </c>
      <c r="B30" s="22" t="str">
        <f>+B23</f>
        <v>CARGUE MANUAL TRANSPORTE Y DISPOSICION FINAL DE ESCOMBROS</v>
      </c>
      <c r="C30" s="21" t="s">
        <v>15</v>
      </c>
      <c r="D30" s="23" t="e">
        <f>+#REF!</f>
        <v>#REF!</v>
      </c>
      <c r="E30" s="24">
        <f>+'[4]2,5'!$I$60</f>
        <v>30072</v>
      </c>
      <c r="F30" s="24" t="e">
        <f t="shared" si="3"/>
        <v>#REF!</v>
      </c>
      <c r="G30" s="43"/>
      <c r="H30" s="171"/>
    </row>
    <row r="31" spans="1:8" s="26" customFormat="1" ht="25.5" customHeight="1" x14ac:dyDescent="0.25">
      <c r="A31" s="21">
        <f t="shared" si="2"/>
        <v>2.0599999999999987</v>
      </c>
      <c r="B31" s="22" t="s">
        <v>96</v>
      </c>
      <c r="C31" s="21" t="s">
        <v>13</v>
      </c>
      <c r="D31" s="23" t="e">
        <f>+#REF!</f>
        <v>#REF!</v>
      </c>
      <c r="E31" s="24">
        <f>+'[4]2,6'!$I$60</f>
        <v>18191</v>
      </c>
      <c r="F31" s="24" t="e">
        <f t="shared" si="3"/>
        <v>#REF!</v>
      </c>
      <c r="G31" s="43"/>
      <c r="H31" s="171"/>
    </row>
    <row r="32" spans="1:8" s="26" customFormat="1" ht="15" customHeight="1" x14ac:dyDescent="0.25">
      <c r="A32" s="29"/>
      <c r="B32" s="30"/>
      <c r="C32" s="31"/>
      <c r="D32" s="32"/>
      <c r="E32" s="33" t="s">
        <v>20</v>
      </c>
      <c r="F32" s="34" t="e">
        <f>SUM(F26:F31)</f>
        <v>#REF!</v>
      </c>
      <c r="G32" s="43"/>
      <c r="H32" s="171"/>
    </row>
    <row r="33" spans="1:8" s="42" customFormat="1" ht="15" customHeight="1" x14ac:dyDescent="0.25">
      <c r="A33" s="35">
        <v>3</v>
      </c>
      <c r="B33" s="36" t="s">
        <v>21</v>
      </c>
      <c r="C33" s="37"/>
      <c r="D33" s="38"/>
      <c r="E33" s="39"/>
      <c r="F33" s="40"/>
      <c r="G33" s="43"/>
      <c r="H33" s="171"/>
    </row>
    <row r="34" spans="1:8" s="26" customFormat="1" ht="27" customHeight="1" x14ac:dyDescent="0.25">
      <c r="A34" s="21">
        <f>+A33+0.01</f>
        <v>3.01</v>
      </c>
      <c r="B34" s="22" t="s">
        <v>97</v>
      </c>
      <c r="C34" s="21" t="s">
        <v>17</v>
      </c>
      <c r="D34" s="23" t="e">
        <f>+#REF!</f>
        <v>#REF!</v>
      </c>
      <c r="E34" s="24">
        <f>+'[4]3,1'!$I$60</f>
        <v>40273</v>
      </c>
      <c r="F34" s="24" t="e">
        <f>+D34*E34</f>
        <v>#REF!</v>
      </c>
      <c r="G34" s="43"/>
      <c r="H34" s="171"/>
    </row>
    <row r="35" spans="1:8" s="26" customFormat="1" ht="33.950000000000003" customHeight="1" x14ac:dyDescent="0.25">
      <c r="A35" s="21">
        <f>+A34+0.01</f>
        <v>3.0199999999999996</v>
      </c>
      <c r="B35" s="22" t="s">
        <v>98</v>
      </c>
      <c r="C35" s="21" t="s">
        <v>17</v>
      </c>
      <c r="D35" s="23" t="e">
        <f>+#REF!</f>
        <v>#REF!</v>
      </c>
      <c r="E35" s="24">
        <f>+'[4]3,2'!$I$60</f>
        <v>298492</v>
      </c>
      <c r="F35" s="24" t="e">
        <f>+D35*E35</f>
        <v>#REF!</v>
      </c>
      <c r="G35" s="43"/>
      <c r="H35" s="171"/>
    </row>
    <row r="36" spans="1:8" s="26" customFormat="1" ht="27" customHeight="1" x14ac:dyDescent="0.25">
      <c r="A36" s="29"/>
      <c r="B36" s="44" t="s">
        <v>22</v>
      </c>
      <c r="C36" s="31"/>
      <c r="D36" s="32"/>
      <c r="E36" s="45"/>
      <c r="F36" s="46"/>
      <c r="G36" s="43"/>
      <c r="H36" s="171"/>
    </row>
    <row r="37" spans="1:8" s="26" customFormat="1" ht="33" customHeight="1" x14ac:dyDescent="0.25">
      <c r="A37" s="21">
        <f>+A35+0.01</f>
        <v>3.0299999999999994</v>
      </c>
      <c r="B37" s="22" t="s">
        <v>99</v>
      </c>
      <c r="C37" s="21" t="s">
        <v>17</v>
      </c>
      <c r="D37" s="23" t="e">
        <f>+#REF!</f>
        <v>#REF!</v>
      </c>
      <c r="E37" s="24">
        <f>+'[4]3,3'!$I$60</f>
        <v>1139960</v>
      </c>
      <c r="F37" s="24" t="e">
        <f t="shared" ref="F37:F47" si="4">+D37*E37</f>
        <v>#REF!</v>
      </c>
      <c r="G37" s="43"/>
      <c r="H37" s="171"/>
    </row>
    <row r="38" spans="1:8" s="26" customFormat="1" ht="21" customHeight="1" x14ac:dyDescent="0.25">
      <c r="A38" s="21">
        <f>+A37+0.01</f>
        <v>3.0399999999999991</v>
      </c>
      <c r="B38" s="22" t="s">
        <v>100</v>
      </c>
      <c r="C38" s="21" t="s">
        <v>17</v>
      </c>
      <c r="D38" s="23" t="e">
        <f>+#REF!</f>
        <v>#REF!</v>
      </c>
      <c r="E38" s="24">
        <f>+'[4]3,4'!$I$60</f>
        <v>39338</v>
      </c>
      <c r="F38" s="24" t="e">
        <f t="shared" si="4"/>
        <v>#REF!</v>
      </c>
      <c r="G38" s="43"/>
      <c r="H38" s="171"/>
    </row>
    <row r="39" spans="1:8" s="26" customFormat="1" ht="21" customHeight="1" x14ac:dyDescent="0.25">
      <c r="A39" s="21">
        <f t="shared" ref="A39:A47" si="5">+A38+0.01</f>
        <v>3.0499999999999989</v>
      </c>
      <c r="B39" s="22" t="s">
        <v>101</v>
      </c>
      <c r="C39" s="21" t="s">
        <v>17</v>
      </c>
      <c r="D39" s="23" t="e">
        <f>+#REF!</f>
        <v>#REF!</v>
      </c>
      <c r="E39" s="24">
        <f>+'[4]3,5'!$I$60</f>
        <v>54303</v>
      </c>
      <c r="F39" s="24" t="e">
        <f t="shared" si="4"/>
        <v>#REF!</v>
      </c>
      <c r="G39" s="43"/>
      <c r="H39" s="171"/>
    </row>
    <row r="40" spans="1:8" s="26" customFormat="1" ht="21" customHeight="1" x14ac:dyDescent="0.25">
      <c r="A40" s="21">
        <f t="shared" si="5"/>
        <v>3.0599999999999987</v>
      </c>
      <c r="B40" s="22" t="s">
        <v>102</v>
      </c>
      <c r="C40" s="21" t="s">
        <v>17</v>
      </c>
      <c r="D40" s="23" t="e">
        <f>+#REF!</f>
        <v>#REF!</v>
      </c>
      <c r="E40" s="24">
        <f>+'[4]3,6'!$I$60</f>
        <v>88581</v>
      </c>
      <c r="F40" s="24" t="e">
        <f t="shared" si="4"/>
        <v>#REF!</v>
      </c>
      <c r="G40" s="43"/>
      <c r="H40" s="171"/>
    </row>
    <row r="41" spans="1:8" s="26" customFormat="1" ht="21" customHeight="1" x14ac:dyDescent="0.25">
      <c r="A41" s="21">
        <f t="shared" si="5"/>
        <v>3.0699999999999985</v>
      </c>
      <c r="B41" s="22" t="s">
        <v>103</v>
      </c>
      <c r="C41" s="21" t="s">
        <v>17</v>
      </c>
      <c r="D41" s="23" t="e">
        <f>+#REF!</f>
        <v>#REF!</v>
      </c>
      <c r="E41" s="24">
        <f>+'[4]3,7'!$I$60</f>
        <v>34807</v>
      </c>
      <c r="F41" s="24" t="e">
        <f t="shared" si="4"/>
        <v>#REF!</v>
      </c>
      <c r="G41" s="43"/>
      <c r="H41" s="171"/>
    </row>
    <row r="42" spans="1:8" s="26" customFormat="1" ht="24.95" customHeight="1" x14ac:dyDescent="0.25">
      <c r="A42" s="21">
        <f t="shared" si="5"/>
        <v>3.0799999999999983</v>
      </c>
      <c r="B42" s="22" t="s">
        <v>104</v>
      </c>
      <c r="C42" s="21" t="s">
        <v>17</v>
      </c>
      <c r="D42" s="23" t="e">
        <f>+#REF!</f>
        <v>#REF!</v>
      </c>
      <c r="E42" s="24">
        <f>+'[4]3,8'!$I$60</f>
        <v>70155</v>
      </c>
      <c r="F42" s="24" t="e">
        <f t="shared" si="4"/>
        <v>#REF!</v>
      </c>
      <c r="G42" s="43"/>
      <c r="H42" s="171"/>
    </row>
    <row r="43" spans="1:8" s="26" customFormat="1" ht="24.95" customHeight="1" x14ac:dyDescent="0.25">
      <c r="A43" s="21">
        <f t="shared" si="5"/>
        <v>3.0899999999999981</v>
      </c>
      <c r="B43" s="47" t="s">
        <v>105</v>
      </c>
      <c r="C43" s="48" t="s">
        <v>17</v>
      </c>
      <c r="D43" s="49" t="e">
        <f>+#REF!</f>
        <v>#REF!</v>
      </c>
      <c r="E43" s="50">
        <f>+'[4]3,9'!$I$60</f>
        <v>153844</v>
      </c>
      <c r="F43" s="24" t="e">
        <f t="shared" si="4"/>
        <v>#REF!</v>
      </c>
      <c r="G43" s="43"/>
      <c r="H43" s="171"/>
    </row>
    <row r="44" spans="1:8" s="26" customFormat="1" ht="24.95" customHeight="1" x14ac:dyDescent="0.25">
      <c r="A44" s="27">
        <f t="shared" si="5"/>
        <v>3.0999999999999979</v>
      </c>
      <c r="B44" s="47" t="s">
        <v>106</v>
      </c>
      <c r="C44" s="48" t="s">
        <v>14</v>
      </c>
      <c r="D44" s="49" t="e">
        <f>+#REF!</f>
        <v>#REF!</v>
      </c>
      <c r="E44" s="50">
        <f>+'[4]3,10'!$I$60</f>
        <v>42383</v>
      </c>
      <c r="F44" s="24" t="e">
        <f t="shared" si="4"/>
        <v>#REF!</v>
      </c>
      <c r="G44" s="43"/>
      <c r="H44" s="171"/>
    </row>
    <row r="45" spans="1:8" s="26" customFormat="1" ht="27" customHeight="1" x14ac:dyDescent="0.25">
      <c r="A45" s="21">
        <f t="shared" si="5"/>
        <v>3.1099999999999977</v>
      </c>
      <c r="B45" s="47" t="s">
        <v>107</v>
      </c>
      <c r="C45" s="48" t="s">
        <v>14</v>
      </c>
      <c r="D45" s="49" t="e">
        <f>+#REF!</f>
        <v>#REF!</v>
      </c>
      <c r="E45" s="50">
        <f>+'[4]3,11'!$I$60</f>
        <v>39833</v>
      </c>
      <c r="F45" s="24" t="e">
        <f t="shared" si="4"/>
        <v>#REF!</v>
      </c>
      <c r="G45" s="43"/>
      <c r="H45" s="171"/>
    </row>
    <row r="46" spans="1:8" s="26" customFormat="1" ht="23.1" customHeight="1" x14ac:dyDescent="0.25">
      <c r="A46" s="21">
        <f t="shared" si="5"/>
        <v>3.1199999999999974</v>
      </c>
      <c r="B46" s="47" t="s">
        <v>108</v>
      </c>
      <c r="C46" s="48" t="s">
        <v>14</v>
      </c>
      <c r="D46" s="49" t="e">
        <f>+#REF!</f>
        <v>#REF!</v>
      </c>
      <c r="E46" s="50">
        <f>+'[4]3,12'!$I$60</f>
        <v>56808</v>
      </c>
      <c r="F46" s="24" t="e">
        <f t="shared" si="4"/>
        <v>#REF!</v>
      </c>
      <c r="G46" s="43"/>
      <c r="H46" s="171"/>
    </row>
    <row r="47" spans="1:8" s="26" customFormat="1" ht="23.1" customHeight="1" x14ac:dyDescent="0.25">
      <c r="A47" s="21">
        <f t="shared" si="5"/>
        <v>3.1299999999999972</v>
      </c>
      <c r="B47" s="47" t="s">
        <v>109</v>
      </c>
      <c r="C47" s="48" t="s">
        <v>14</v>
      </c>
      <c r="D47" s="49" t="e">
        <f>+#REF!</f>
        <v>#REF!</v>
      </c>
      <c r="E47" s="50">
        <f>+'[4]3,13'!$I$60</f>
        <v>14611</v>
      </c>
      <c r="F47" s="24" t="e">
        <f t="shared" si="4"/>
        <v>#REF!</v>
      </c>
      <c r="G47" s="43"/>
      <c r="H47" s="171"/>
    </row>
    <row r="48" spans="1:8" s="26" customFormat="1" ht="15" customHeight="1" x14ac:dyDescent="0.25">
      <c r="A48" s="29"/>
      <c r="B48" s="30"/>
      <c r="C48" s="31"/>
      <c r="D48" s="32"/>
      <c r="E48" s="33" t="s">
        <v>23</v>
      </c>
      <c r="F48" s="34" t="e">
        <f>SUM(F34:F47)</f>
        <v>#REF!</v>
      </c>
      <c r="G48" s="43"/>
      <c r="H48" s="171"/>
    </row>
    <row r="49" spans="1:8" s="42" customFormat="1" ht="15" customHeight="1" x14ac:dyDescent="0.25">
      <c r="A49" s="35">
        <v>4</v>
      </c>
      <c r="B49" s="36" t="s">
        <v>24</v>
      </c>
      <c r="C49" s="37"/>
      <c r="D49" s="38"/>
      <c r="E49" s="39"/>
      <c r="F49" s="40"/>
      <c r="G49" s="43"/>
      <c r="H49" s="171"/>
    </row>
    <row r="50" spans="1:8" s="26" customFormat="1" ht="24.95" customHeight="1" x14ac:dyDescent="0.25">
      <c r="A50" s="21">
        <f t="shared" ref="A50:A55" si="6">+A49+0.01</f>
        <v>4.01</v>
      </c>
      <c r="B50" s="22" t="s">
        <v>110</v>
      </c>
      <c r="C50" s="21" t="s">
        <v>13</v>
      </c>
      <c r="D50" s="23" t="e">
        <f>+#REF!</f>
        <v>#REF!</v>
      </c>
      <c r="E50" s="24">
        <f>+'[4]4,1'!$I$60</f>
        <v>31521</v>
      </c>
      <c r="F50" s="24" t="e">
        <f t="shared" ref="F50:F71" si="7">+D50*E50</f>
        <v>#REF!</v>
      </c>
      <c r="G50" s="43"/>
      <c r="H50" s="171"/>
    </row>
    <row r="51" spans="1:8" s="26" customFormat="1" ht="34.5" customHeight="1" x14ac:dyDescent="0.25">
      <c r="A51" s="21">
        <f t="shared" si="6"/>
        <v>4.0199999999999996</v>
      </c>
      <c r="B51" s="22" t="s">
        <v>111</v>
      </c>
      <c r="C51" s="21" t="s">
        <v>14</v>
      </c>
      <c r="D51" s="23">
        <v>2021</v>
      </c>
      <c r="E51" s="24">
        <f>+'[4]4,2'!$I$60</f>
        <v>122749</v>
      </c>
      <c r="F51" s="24">
        <f t="shared" si="7"/>
        <v>248075729</v>
      </c>
      <c r="G51" s="43"/>
      <c r="H51" s="171"/>
    </row>
    <row r="52" spans="1:8" s="26" customFormat="1" ht="33" customHeight="1" x14ac:dyDescent="0.25">
      <c r="A52" s="21">
        <f t="shared" si="6"/>
        <v>4.0299999999999994</v>
      </c>
      <c r="B52" s="22" t="s">
        <v>112</v>
      </c>
      <c r="C52" s="21" t="s">
        <v>14</v>
      </c>
      <c r="D52" s="23" t="e">
        <f>+#REF!</f>
        <v>#REF!</v>
      </c>
      <c r="E52" s="24">
        <f>+'[4]4,3'!$I$60</f>
        <v>110705</v>
      </c>
      <c r="F52" s="24" t="e">
        <f t="shared" si="7"/>
        <v>#REF!</v>
      </c>
      <c r="G52" s="43"/>
      <c r="H52" s="171"/>
    </row>
    <row r="53" spans="1:8" s="26" customFormat="1" ht="24.95" customHeight="1" x14ac:dyDescent="0.25">
      <c r="A53" s="21">
        <f t="shared" si="6"/>
        <v>4.0399999999999991</v>
      </c>
      <c r="B53" s="22" t="s">
        <v>113</v>
      </c>
      <c r="C53" s="21" t="s">
        <v>14</v>
      </c>
      <c r="D53" s="23" t="e">
        <f>+#REF!</f>
        <v>#REF!</v>
      </c>
      <c r="E53" s="24">
        <f>+'[4]4,4'!$I$60</f>
        <v>146950</v>
      </c>
      <c r="F53" s="24" t="e">
        <f t="shared" si="7"/>
        <v>#REF!</v>
      </c>
      <c r="G53" s="43"/>
      <c r="H53" s="171"/>
    </row>
    <row r="54" spans="1:8" s="26" customFormat="1" ht="22.5" customHeight="1" x14ac:dyDescent="0.25">
      <c r="A54" s="21">
        <f t="shared" si="6"/>
        <v>4.0499999999999989</v>
      </c>
      <c r="B54" s="22" t="s">
        <v>114</v>
      </c>
      <c r="C54" s="21" t="s">
        <v>13</v>
      </c>
      <c r="D54" s="23" t="e">
        <f>+#REF!</f>
        <v>#REF!</v>
      </c>
      <c r="E54" s="24">
        <f>+'[4]4,5'!$I$60</f>
        <v>142151</v>
      </c>
      <c r="F54" s="24" t="e">
        <f t="shared" si="7"/>
        <v>#REF!</v>
      </c>
      <c r="G54" s="43"/>
      <c r="H54" s="171"/>
    </row>
    <row r="55" spans="1:8" s="26" customFormat="1" ht="38.1" customHeight="1" x14ac:dyDescent="0.25">
      <c r="A55" s="21">
        <f t="shared" si="6"/>
        <v>4.0599999999999987</v>
      </c>
      <c r="B55" s="22" t="s">
        <v>115</v>
      </c>
      <c r="C55" s="21" t="s">
        <v>17</v>
      </c>
      <c r="D55" s="23" t="e">
        <f>+#REF!</f>
        <v>#REF!</v>
      </c>
      <c r="E55" s="24">
        <f>+'[4]4,6'!$I$60</f>
        <v>858824</v>
      </c>
      <c r="F55" s="24" t="e">
        <f t="shared" si="7"/>
        <v>#REF!</v>
      </c>
      <c r="G55" s="43"/>
      <c r="H55" s="171"/>
    </row>
    <row r="56" spans="1:8" s="26" customFormat="1" ht="38.1" customHeight="1" x14ac:dyDescent="0.25">
      <c r="A56" s="51"/>
      <c r="B56" s="413" t="s">
        <v>25</v>
      </c>
      <c r="C56" s="414"/>
      <c r="D56" s="414"/>
      <c r="E56" s="414"/>
      <c r="F56" s="415"/>
      <c r="G56" s="43"/>
      <c r="H56" s="171"/>
    </row>
    <row r="57" spans="1:8" s="26" customFormat="1" ht="27.75" customHeight="1" x14ac:dyDescent="0.25">
      <c r="A57" s="21">
        <f>+A55+0.01</f>
        <v>4.0699999999999985</v>
      </c>
      <c r="B57" s="22" t="s">
        <v>116</v>
      </c>
      <c r="C57" s="21" t="s">
        <v>13</v>
      </c>
      <c r="D57" s="23" t="e">
        <f>+#REF!</f>
        <v>#REF!</v>
      </c>
      <c r="E57" s="24">
        <f>+'[4]4,7'!$I$60</f>
        <v>40050</v>
      </c>
      <c r="F57" s="24" t="e">
        <f t="shared" si="7"/>
        <v>#REF!</v>
      </c>
      <c r="G57" s="43"/>
      <c r="H57" s="171"/>
    </row>
    <row r="58" spans="1:8" s="26" customFormat="1" ht="27.75" customHeight="1" x14ac:dyDescent="0.25">
      <c r="A58" s="27">
        <f t="shared" ref="A58:A63" si="8">+A57+0.01</f>
        <v>4.0799999999999983</v>
      </c>
      <c r="B58" s="22" t="s">
        <v>117</v>
      </c>
      <c r="C58" s="21" t="s">
        <v>13</v>
      </c>
      <c r="D58" s="23" t="e">
        <f>+#REF!</f>
        <v>#REF!</v>
      </c>
      <c r="E58" s="24">
        <f>+'[4]4,8'!$I$60</f>
        <v>123955</v>
      </c>
      <c r="F58" s="24" t="e">
        <f t="shared" si="7"/>
        <v>#REF!</v>
      </c>
      <c r="G58" s="43"/>
      <c r="H58" s="171"/>
    </row>
    <row r="59" spans="1:8" s="26" customFormat="1" ht="38.1" customHeight="1" x14ac:dyDescent="0.25">
      <c r="A59" s="27">
        <f t="shared" si="8"/>
        <v>4.0899999999999981</v>
      </c>
      <c r="B59" s="47" t="s">
        <v>118</v>
      </c>
      <c r="C59" s="48" t="s">
        <v>14</v>
      </c>
      <c r="D59" s="49" t="e">
        <f>+#REF!</f>
        <v>#REF!</v>
      </c>
      <c r="E59" s="50">
        <f>+'[4]4,9'!$I$60</f>
        <v>8121</v>
      </c>
      <c r="F59" s="24" t="e">
        <f t="shared" si="7"/>
        <v>#REF!</v>
      </c>
      <c r="G59" s="43"/>
      <c r="H59" s="171"/>
    </row>
    <row r="60" spans="1:8" s="26" customFormat="1" ht="26.25" customHeight="1" x14ac:dyDescent="0.25">
      <c r="A60" s="27">
        <f t="shared" si="8"/>
        <v>4.0999999999999979</v>
      </c>
      <c r="B60" s="47" t="s">
        <v>119</v>
      </c>
      <c r="C60" s="48" t="s">
        <v>26</v>
      </c>
      <c r="D60" s="49" t="e">
        <f>+#REF!</f>
        <v>#REF!</v>
      </c>
      <c r="E60" s="50">
        <f>+'[4]4,10'!$I$61</f>
        <v>6818888</v>
      </c>
      <c r="F60" s="24" t="e">
        <f t="shared" si="7"/>
        <v>#REF!</v>
      </c>
      <c r="G60" s="43"/>
      <c r="H60" s="171"/>
    </row>
    <row r="61" spans="1:8" s="26" customFormat="1" ht="26.25" customHeight="1" x14ac:dyDescent="0.25">
      <c r="A61" s="27">
        <f t="shared" si="8"/>
        <v>4.1099999999999977</v>
      </c>
      <c r="B61" s="47" t="s">
        <v>120</v>
      </c>
      <c r="C61" s="48" t="s">
        <v>13</v>
      </c>
      <c r="D61" s="49" t="e">
        <f>+#REF!</f>
        <v>#REF!</v>
      </c>
      <c r="E61" s="50">
        <f>+'[4]4,11'!$I$60</f>
        <v>16754</v>
      </c>
      <c r="F61" s="24" t="e">
        <f t="shared" si="7"/>
        <v>#REF!</v>
      </c>
      <c r="G61" s="43"/>
      <c r="H61" s="171"/>
    </row>
    <row r="62" spans="1:8" s="26" customFormat="1" ht="30.95" customHeight="1" x14ac:dyDescent="0.25">
      <c r="A62" s="27">
        <f t="shared" si="8"/>
        <v>4.1199999999999974</v>
      </c>
      <c r="B62" s="47" t="s">
        <v>121</v>
      </c>
      <c r="C62" s="48" t="s">
        <v>15</v>
      </c>
      <c r="D62" s="49" t="e">
        <f>+#REF!</f>
        <v>#REF!</v>
      </c>
      <c r="E62" s="50">
        <f>+'[4]4,12'!$I$60</f>
        <v>1700366</v>
      </c>
      <c r="F62" s="24" t="e">
        <f t="shared" si="7"/>
        <v>#REF!</v>
      </c>
      <c r="G62" s="43"/>
      <c r="H62" s="171"/>
    </row>
    <row r="63" spans="1:8" s="26" customFormat="1" ht="30.95" customHeight="1" x14ac:dyDescent="0.25">
      <c r="A63" s="27">
        <f t="shared" si="8"/>
        <v>4.1299999999999972</v>
      </c>
      <c r="B63" s="47" t="s">
        <v>122</v>
      </c>
      <c r="C63" s="48" t="s">
        <v>14</v>
      </c>
      <c r="D63" s="49" t="e">
        <f>+#REF!</f>
        <v>#REF!</v>
      </c>
      <c r="E63" s="50">
        <f>+'[4]4,13'!$I$60</f>
        <v>70145</v>
      </c>
      <c r="F63" s="24" t="e">
        <f>+D63*E63</f>
        <v>#REF!</v>
      </c>
      <c r="G63" s="43"/>
      <c r="H63" s="171"/>
    </row>
    <row r="64" spans="1:8" s="42" customFormat="1" ht="30.95" customHeight="1" x14ac:dyDescent="0.25">
      <c r="A64" s="52"/>
      <c r="B64" s="44" t="s">
        <v>27</v>
      </c>
      <c r="C64" s="37"/>
      <c r="D64" s="38"/>
      <c r="E64" s="39"/>
      <c r="F64" s="40"/>
      <c r="G64" s="43"/>
      <c r="H64" s="171"/>
    </row>
    <row r="65" spans="1:9" s="26" customFormat="1" ht="26.25" customHeight="1" x14ac:dyDescent="0.25">
      <c r="A65" s="27">
        <f>+A63+0.01</f>
        <v>4.139999999999997</v>
      </c>
      <c r="B65" s="22" t="s">
        <v>116</v>
      </c>
      <c r="C65" s="21" t="s">
        <v>13</v>
      </c>
      <c r="D65" s="23" t="e">
        <f>+#REF!</f>
        <v>#REF!</v>
      </c>
      <c r="E65" s="24">
        <f>+'[4]4,14'!$I$60</f>
        <v>40050</v>
      </c>
      <c r="F65" s="24" t="e">
        <f t="shared" si="7"/>
        <v>#REF!</v>
      </c>
      <c r="G65" s="43"/>
      <c r="H65" s="171"/>
    </row>
    <row r="66" spans="1:9" s="26" customFormat="1" ht="26.25" customHeight="1" x14ac:dyDescent="0.25">
      <c r="A66" s="27">
        <f>+A65+0.01</f>
        <v>4.1499999999999968</v>
      </c>
      <c r="B66" s="22" t="s">
        <v>117</v>
      </c>
      <c r="C66" s="21" t="s">
        <v>13</v>
      </c>
      <c r="D66" s="23" t="e">
        <f>+#REF!</f>
        <v>#REF!</v>
      </c>
      <c r="E66" s="24">
        <f>+'[4]4,15'!$I$60</f>
        <v>123955</v>
      </c>
      <c r="F66" s="24" t="e">
        <f t="shared" si="7"/>
        <v>#REF!</v>
      </c>
      <c r="G66" s="43"/>
      <c r="H66" s="171"/>
    </row>
    <row r="67" spans="1:9" s="26" customFormat="1" ht="30.95" customHeight="1" x14ac:dyDescent="0.25">
      <c r="A67" s="29"/>
      <c r="B67" s="44" t="s">
        <v>28</v>
      </c>
      <c r="C67" s="31"/>
      <c r="D67" s="32"/>
      <c r="E67" s="45"/>
      <c r="F67" s="40"/>
      <c r="G67" s="43"/>
      <c r="H67" s="171"/>
    </row>
    <row r="68" spans="1:9" s="26" customFormat="1" ht="30.95" customHeight="1" x14ac:dyDescent="0.25">
      <c r="A68" s="27">
        <f>+A66+0.01</f>
        <v>4.1599999999999966</v>
      </c>
      <c r="B68" s="22" t="s">
        <v>123</v>
      </c>
      <c r="C68" s="21" t="s">
        <v>14</v>
      </c>
      <c r="D68" s="23" t="e">
        <f>+#REF!</f>
        <v>#REF!</v>
      </c>
      <c r="E68" s="24">
        <f>+'[4]4,16'!$I$60</f>
        <v>486837</v>
      </c>
      <c r="F68" s="24" t="e">
        <f t="shared" si="7"/>
        <v>#REF!</v>
      </c>
      <c r="G68" s="43"/>
      <c r="H68" s="171"/>
    </row>
    <row r="69" spans="1:9" s="26" customFormat="1" ht="66.75" customHeight="1" x14ac:dyDescent="0.25">
      <c r="A69" s="27">
        <f>+A68+0.01</f>
        <v>4.1699999999999964</v>
      </c>
      <c r="B69" s="22" t="s">
        <v>124</v>
      </c>
      <c r="C69" s="21" t="s">
        <v>15</v>
      </c>
      <c r="D69" s="23" t="e">
        <f>+#REF!</f>
        <v>#REF!</v>
      </c>
      <c r="E69" s="24">
        <f>+'[4]4,17'!$I$62</f>
        <v>1630330</v>
      </c>
      <c r="F69" s="24" t="e">
        <f>+D69*E69</f>
        <v>#REF!</v>
      </c>
      <c r="G69" s="43"/>
      <c r="H69" s="171"/>
    </row>
    <row r="70" spans="1:9" s="26" customFormat="1" ht="30.95" customHeight="1" x14ac:dyDescent="0.25">
      <c r="A70" s="27">
        <f>+A69+0.01</f>
        <v>4.1799999999999962</v>
      </c>
      <c r="B70" s="53" t="s">
        <v>125</v>
      </c>
      <c r="C70" s="21" t="s">
        <v>29</v>
      </c>
      <c r="D70" s="23" t="e">
        <f>+#REF!</f>
        <v>#REF!</v>
      </c>
      <c r="E70" s="24">
        <f>+'[4]4,18'!$I$62</f>
        <v>7544</v>
      </c>
      <c r="F70" s="24" t="e">
        <f t="shared" si="7"/>
        <v>#REF!</v>
      </c>
      <c r="G70" s="43"/>
      <c r="H70" s="171"/>
      <c r="I70" s="26">
        <v>3000</v>
      </c>
    </row>
    <row r="71" spans="1:9" s="26" customFormat="1" ht="24.75" customHeight="1" x14ac:dyDescent="0.25">
      <c r="A71" s="27">
        <f>+A70+0.01</f>
        <v>4.1899999999999959</v>
      </c>
      <c r="B71" s="22" t="s">
        <v>126</v>
      </c>
      <c r="C71" s="21" t="s">
        <v>26</v>
      </c>
      <c r="D71" s="23" t="e">
        <f>+#REF!</f>
        <v>#REF!</v>
      </c>
      <c r="E71" s="24">
        <f>+'[4]4,19 (3)'!$I$62</f>
        <v>51945</v>
      </c>
      <c r="F71" s="24" t="e">
        <f t="shared" si="7"/>
        <v>#REF!</v>
      </c>
      <c r="G71" s="43"/>
      <c r="H71" s="171"/>
      <c r="I71" s="26" t="e">
        <f>+I70/G70</f>
        <v>#DIV/0!</v>
      </c>
    </row>
    <row r="72" spans="1:9" s="26" customFormat="1" ht="24.75" customHeight="1" x14ac:dyDescent="0.25">
      <c r="A72" s="27">
        <f>+A71+0.01</f>
        <v>4.1999999999999957</v>
      </c>
      <c r="B72" s="47" t="s">
        <v>127</v>
      </c>
      <c r="C72" s="48" t="s">
        <v>14</v>
      </c>
      <c r="D72" s="49" t="e">
        <f>+#REF!</f>
        <v>#REF!</v>
      </c>
      <c r="E72" s="50">
        <f>+'[4]4,20'!$I$60</f>
        <v>73618</v>
      </c>
      <c r="F72" s="24" t="e">
        <f>+D72*E72</f>
        <v>#REF!</v>
      </c>
      <c r="G72" s="43"/>
      <c r="H72" s="171"/>
    </row>
    <row r="73" spans="1:9" s="26" customFormat="1" ht="15" customHeight="1" x14ac:dyDescent="0.25">
      <c r="A73" s="29"/>
      <c r="B73" s="30"/>
      <c r="C73" s="31"/>
      <c r="D73" s="32"/>
      <c r="E73" s="33" t="s">
        <v>30</v>
      </c>
      <c r="F73" s="34" t="e">
        <f>SUM(F50:F72)</f>
        <v>#REF!</v>
      </c>
      <c r="G73" s="43"/>
      <c r="H73" s="171"/>
    </row>
    <row r="74" spans="1:9" s="42" customFormat="1" ht="15" customHeight="1" x14ac:dyDescent="0.25">
      <c r="A74" s="35">
        <v>5</v>
      </c>
      <c r="B74" s="36" t="s">
        <v>31</v>
      </c>
      <c r="C74" s="37"/>
      <c r="D74" s="38"/>
      <c r="E74" s="39"/>
      <c r="F74" s="40"/>
      <c r="G74" s="43"/>
      <c r="H74" s="171"/>
    </row>
    <row r="75" spans="1:9" s="26" customFormat="1" ht="29.1" customHeight="1" x14ac:dyDescent="0.25">
      <c r="A75" s="21">
        <f>+A74+0.01</f>
        <v>5.01</v>
      </c>
      <c r="B75" s="22" t="s">
        <v>128</v>
      </c>
      <c r="C75" s="21" t="s">
        <v>13</v>
      </c>
      <c r="D75" s="23" t="e">
        <f>+#REF!</f>
        <v>#REF!</v>
      </c>
      <c r="E75" s="24">
        <f>+'[4]5,01'!$I$60</f>
        <v>192664</v>
      </c>
      <c r="F75" s="24" t="e">
        <f t="shared" ref="F75:F85" si="9">+D75*E75</f>
        <v>#REF!</v>
      </c>
      <c r="G75" s="43"/>
      <c r="H75" s="171"/>
    </row>
    <row r="76" spans="1:9" s="26" customFormat="1" ht="29.1" customHeight="1" x14ac:dyDescent="0.25">
      <c r="A76" s="21">
        <f t="shared" ref="A76:A82" si="10">+A75+0.01</f>
        <v>5.0199999999999996</v>
      </c>
      <c r="B76" s="22" t="s">
        <v>129</v>
      </c>
      <c r="C76" s="21" t="s">
        <v>13</v>
      </c>
      <c r="D76" s="23" t="e">
        <f>+#REF!</f>
        <v>#REF!</v>
      </c>
      <c r="E76" s="24">
        <f>+'[4]5,02'!$I$60</f>
        <v>201522</v>
      </c>
      <c r="F76" s="24" t="e">
        <f t="shared" si="9"/>
        <v>#REF!</v>
      </c>
      <c r="G76" s="43"/>
      <c r="H76" s="171"/>
    </row>
    <row r="77" spans="1:9" s="26" customFormat="1" ht="29.1" customHeight="1" x14ac:dyDescent="0.25">
      <c r="A77" s="21">
        <f t="shared" si="10"/>
        <v>5.0299999999999994</v>
      </c>
      <c r="B77" s="22" t="s">
        <v>130</v>
      </c>
      <c r="C77" s="21" t="s">
        <v>13</v>
      </c>
      <c r="D77" s="23" t="e">
        <f>+#REF!</f>
        <v>#REF!</v>
      </c>
      <c r="E77" s="24">
        <f>+'[4]5,03'!$I$60</f>
        <v>201238</v>
      </c>
      <c r="F77" s="24" t="e">
        <f t="shared" si="9"/>
        <v>#REF!</v>
      </c>
      <c r="G77" s="43"/>
      <c r="H77" s="171"/>
    </row>
    <row r="78" spans="1:9" s="26" customFormat="1" ht="33.75" customHeight="1" x14ac:dyDescent="0.25">
      <c r="A78" s="21">
        <f t="shared" si="10"/>
        <v>5.0399999999999991</v>
      </c>
      <c r="B78" s="22" t="s">
        <v>131</v>
      </c>
      <c r="C78" s="21" t="s">
        <v>13</v>
      </c>
      <c r="D78" s="23" t="e">
        <f>+#REF!</f>
        <v>#REF!</v>
      </c>
      <c r="E78" s="24">
        <f>+'[4]5,04'!$I$60</f>
        <v>3741</v>
      </c>
      <c r="F78" s="24" t="e">
        <f t="shared" si="9"/>
        <v>#REF!</v>
      </c>
      <c r="G78" s="43"/>
      <c r="H78" s="171"/>
    </row>
    <row r="79" spans="1:9" s="26" customFormat="1" ht="33.75" customHeight="1" x14ac:dyDescent="0.25">
      <c r="A79" s="21">
        <f t="shared" si="10"/>
        <v>5.0499999999999989</v>
      </c>
      <c r="B79" s="22" t="s">
        <v>132</v>
      </c>
      <c r="C79" s="21" t="s">
        <v>15</v>
      </c>
      <c r="D79" s="23" t="e">
        <f>+#REF!</f>
        <v>#REF!</v>
      </c>
      <c r="E79" s="24">
        <f>+'[4]5,05'!$I$60</f>
        <v>958878</v>
      </c>
      <c r="F79" s="24" t="e">
        <f t="shared" si="9"/>
        <v>#REF!</v>
      </c>
      <c r="G79" s="43"/>
      <c r="H79" s="171"/>
    </row>
    <row r="80" spans="1:9" s="26" customFormat="1" ht="29.1" customHeight="1" x14ac:dyDescent="0.25">
      <c r="A80" s="21">
        <f t="shared" si="10"/>
        <v>5.0599999999999987</v>
      </c>
      <c r="B80" s="47" t="s">
        <v>133</v>
      </c>
      <c r="C80" s="48" t="s">
        <v>13</v>
      </c>
      <c r="D80" s="49" t="e">
        <f>+#REF!</f>
        <v>#REF!</v>
      </c>
      <c r="E80" s="50">
        <f>+'[4]5,06'!$I$64</f>
        <v>240868</v>
      </c>
      <c r="F80" s="24" t="e">
        <f t="shared" si="9"/>
        <v>#REF!</v>
      </c>
      <c r="G80" s="43"/>
      <c r="H80" s="171"/>
    </row>
    <row r="81" spans="1:8" s="26" customFormat="1" ht="29.1" customHeight="1" x14ac:dyDescent="0.25">
      <c r="A81" s="21">
        <f t="shared" si="10"/>
        <v>5.0699999999999985</v>
      </c>
      <c r="B81" s="47" t="s">
        <v>134</v>
      </c>
      <c r="C81" s="48" t="s">
        <v>14</v>
      </c>
      <c r="D81" s="49" t="e">
        <f>+#REF!</f>
        <v>#REF!</v>
      </c>
      <c r="E81" s="50">
        <f>+'[4]5,07'!$I$59</f>
        <v>17750</v>
      </c>
      <c r="F81" s="24" t="e">
        <f t="shared" si="9"/>
        <v>#REF!</v>
      </c>
      <c r="G81" s="43"/>
      <c r="H81" s="171"/>
    </row>
    <row r="82" spans="1:8" s="26" customFormat="1" ht="29.1" customHeight="1" x14ac:dyDescent="0.25">
      <c r="A82" s="21">
        <f t="shared" si="10"/>
        <v>5.0799999999999983</v>
      </c>
      <c r="B82" s="22" t="s">
        <v>135</v>
      </c>
      <c r="C82" s="21" t="s">
        <v>13</v>
      </c>
      <c r="D82" s="23" t="e">
        <f>+#REF!</f>
        <v>#REF!</v>
      </c>
      <c r="E82" s="24">
        <f>+'[4]5,08'!$I$60</f>
        <v>209562</v>
      </c>
      <c r="F82" s="24" t="e">
        <f t="shared" si="9"/>
        <v>#REF!</v>
      </c>
      <c r="G82" s="43"/>
      <c r="H82" s="171"/>
    </row>
    <row r="83" spans="1:8" s="26" customFormat="1" ht="29.1" customHeight="1" x14ac:dyDescent="0.25">
      <c r="A83" s="21"/>
      <c r="B83" s="56" t="s">
        <v>32</v>
      </c>
      <c r="C83" s="21"/>
      <c r="D83" s="23"/>
      <c r="E83" s="24"/>
      <c r="F83" s="24"/>
      <c r="G83" s="43"/>
      <c r="H83" s="171"/>
    </row>
    <row r="84" spans="1:8" s="26" customFormat="1" ht="29.1" customHeight="1" x14ac:dyDescent="0.25">
      <c r="A84" s="21">
        <f>+A82+0.01</f>
        <v>5.0899999999999981</v>
      </c>
      <c r="B84" s="22" t="s">
        <v>136</v>
      </c>
      <c r="C84" s="21" t="s">
        <v>26</v>
      </c>
      <c r="D84" s="23" t="e">
        <f>+#REF!</f>
        <v>#REF!</v>
      </c>
      <c r="E84" s="24">
        <f>+'[4]5,09'!$I$70</f>
        <v>10170463</v>
      </c>
      <c r="F84" s="24" t="e">
        <f t="shared" si="9"/>
        <v>#REF!</v>
      </c>
      <c r="G84" s="43"/>
      <c r="H84" s="171"/>
    </row>
    <row r="85" spans="1:8" s="26" customFormat="1" ht="29.1" customHeight="1" x14ac:dyDescent="0.25">
      <c r="A85" s="27">
        <f>+A84+0.01</f>
        <v>5.0999999999999979</v>
      </c>
      <c r="B85" s="22" t="s">
        <v>137</v>
      </c>
      <c r="C85" s="21" t="s">
        <v>26</v>
      </c>
      <c r="D85" s="23" t="e">
        <f>+#REF!</f>
        <v>#REF!</v>
      </c>
      <c r="E85" s="24">
        <f>+'[4]5,10'!$I$60</f>
        <v>3467611</v>
      </c>
      <c r="F85" s="24" t="e">
        <f t="shared" si="9"/>
        <v>#REF!</v>
      </c>
      <c r="G85" s="43"/>
      <c r="H85" s="171"/>
    </row>
    <row r="86" spans="1:8" s="26" customFormat="1" ht="15" customHeight="1" x14ac:dyDescent="0.25">
      <c r="A86" s="29"/>
      <c r="B86" s="30"/>
      <c r="C86" s="31"/>
      <c r="D86" s="32"/>
      <c r="E86" s="33" t="s">
        <v>33</v>
      </c>
      <c r="F86" s="34" t="e">
        <f>SUM(F75:F85)</f>
        <v>#REF!</v>
      </c>
      <c r="G86" s="43"/>
      <c r="H86" s="171"/>
    </row>
    <row r="87" spans="1:8" s="42" customFormat="1" ht="15" customHeight="1" x14ac:dyDescent="0.25">
      <c r="A87" s="35">
        <v>6</v>
      </c>
      <c r="B87" s="36" t="s">
        <v>34</v>
      </c>
      <c r="C87" s="37"/>
      <c r="D87" s="38"/>
      <c r="E87" s="39"/>
      <c r="F87" s="40"/>
      <c r="G87" s="43"/>
      <c r="H87" s="171"/>
    </row>
    <row r="88" spans="1:8" s="42" customFormat="1" ht="21" customHeight="1" x14ac:dyDescent="0.25">
      <c r="A88" s="21">
        <f>+A87+0.01</f>
        <v>6.01</v>
      </c>
      <c r="B88" s="22" t="s">
        <v>138</v>
      </c>
      <c r="C88" s="21" t="s">
        <v>13</v>
      </c>
      <c r="D88" s="23" t="e">
        <f>+#REF!</f>
        <v>#REF!</v>
      </c>
      <c r="E88" s="24">
        <f>+'[4]6,01'!$I$60</f>
        <v>35036</v>
      </c>
      <c r="F88" s="24" t="e">
        <f t="shared" ref="F88:F108" si="11">+D88*E88</f>
        <v>#REF!</v>
      </c>
      <c r="G88" s="43"/>
      <c r="H88" s="171"/>
    </row>
    <row r="89" spans="1:8" s="42" customFormat="1" ht="21" customHeight="1" x14ac:dyDescent="0.25">
      <c r="A89" s="21">
        <f t="shared" ref="A89:A108" si="12">+A88+0.01</f>
        <v>6.02</v>
      </c>
      <c r="B89" s="22" t="s">
        <v>139</v>
      </c>
      <c r="C89" s="21" t="s">
        <v>17</v>
      </c>
      <c r="D89" s="23" t="e">
        <f>+#REF!</f>
        <v>#REF!</v>
      </c>
      <c r="E89" s="24">
        <f>+'[4]6,02'!$I$60</f>
        <v>350715</v>
      </c>
      <c r="F89" s="24" t="e">
        <f t="shared" si="11"/>
        <v>#REF!</v>
      </c>
      <c r="G89" s="43"/>
      <c r="H89" s="171"/>
    </row>
    <row r="90" spans="1:8" s="26" customFormat="1" ht="30" customHeight="1" x14ac:dyDescent="0.25">
      <c r="A90" s="21">
        <f t="shared" si="12"/>
        <v>6.0299999999999994</v>
      </c>
      <c r="B90" s="22" t="s">
        <v>140</v>
      </c>
      <c r="C90" s="21" t="s">
        <v>17</v>
      </c>
      <c r="D90" s="23" t="e">
        <f>+#REF!</f>
        <v>#REF!</v>
      </c>
      <c r="E90" s="24">
        <f>+'[4]6,03'!$I$60</f>
        <v>2591233</v>
      </c>
      <c r="F90" s="24" t="e">
        <f t="shared" si="11"/>
        <v>#REF!</v>
      </c>
      <c r="G90" s="43"/>
      <c r="H90" s="171"/>
    </row>
    <row r="91" spans="1:8" s="26" customFormat="1" ht="27.95" customHeight="1" x14ac:dyDescent="0.25">
      <c r="A91" s="21">
        <f t="shared" si="12"/>
        <v>6.0399999999999991</v>
      </c>
      <c r="B91" s="22" t="s">
        <v>141</v>
      </c>
      <c r="C91" s="21" t="s">
        <v>17</v>
      </c>
      <c r="D91" s="23" t="e">
        <f>+#REF!</f>
        <v>#REF!</v>
      </c>
      <c r="E91" s="24">
        <f>+'[4]6,04'!$I$60</f>
        <v>3354088</v>
      </c>
      <c r="F91" s="24" t="e">
        <f t="shared" si="11"/>
        <v>#REF!</v>
      </c>
      <c r="G91" s="43"/>
      <c r="H91" s="171"/>
    </row>
    <row r="92" spans="1:8" s="26" customFormat="1" ht="20.25" customHeight="1" x14ac:dyDescent="0.25">
      <c r="A92" s="21">
        <f t="shared" si="12"/>
        <v>6.0499999999999989</v>
      </c>
      <c r="B92" s="22" t="s">
        <v>142</v>
      </c>
      <c r="C92" s="21" t="s">
        <v>14</v>
      </c>
      <c r="D92" s="23" t="e">
        <f>+#REF!</f>
        <v>#REF!</v>
      </c>
      <c r="E92" s="24">
        <f>+'[4]6,05'!$I$60</f>
        <v>622375</v>
      </c>
      <c r="F92" s="24" t="e">
        <f t="shared" si="11"/>
        <v>#REF!</v>
      </c>
      <c r="G92" s="43"/>
      <c r="H92" s="171"/>
    </row>
    <row r="93" spans="1:8" s="26" customFormat="1" ht="49.5" customHeight="1" x14ac:dyDescent="0.25">
      <c r="A93" s="21">
        <f t="shared" si="12"/>
        <v>6.0599999999999987</v>
      </c>
      <c r="B93" s="22" t="s">
        <v>143</v>
      </c>
      <c r="C93" s="21" t="s">
        <v>14</v>
      </c>
      <c r="D93" s="23" t="e">
        <f>+#REF!</f>
        <v>#REF!</v>
      </c>
      <c r="E93" s="24">
        <f>+'[4]6,06'!$I$60</f>
        <v>930958</v>
      </c>
      <c r="F93" s="24" t="e">
        <f t="shared" si="11"/>
        <v>#REF!</v>
      </c>
      <c r="G93" s="43"/>
      <c r="H93" s="171"/>
    </row>
    <row r="94" spans="1:8" s="26" customFormat="1" ht="26.25" customHeight="1" x14ac:dyDescent="0.25">
      <c r="A94" s="21">
        <f t="shared" si="12"/>
        <v>6.0699999999999985</v>
      </c>
      <c r="B94" s="47" t="s">
        <v>144</v>
      </c>
      <c r="C94" s="48" t="s">
        <v>17</v>
      </c>
      <c r="D94" s="49" t="e">
        <f>+#REF!</f>
        <v>#REF!</v>
      </c>
      <c r="E94" s="50">
        <f>+'[4]6,07'!$I$60</f>
        <v>1658383</v>
      </c>
      <c r="F94" s="24" t="e">
        <f t="shared" si="11"/>
        <v>#REF!</v>
      </c>
      <c r="G94" s="43"/>
      <c r="H94" s="171"/>
    </row>
    <row r="95" spans="1:8" s="26" customFormat="1" ht="67.5" customHeight="1" x14ac:dyDescent="0.25">
      <c r="A95" s="21">
        <f t="shared" si="12"/>
        <v>6.0799999999999983</v>
      </c>
      <c r="B95" s="47" t="s">
        <v>145</v>
      </c>
      <c r="C95" s="48" t="s">
        <v>17</v>
      </c>
      <c r="D95" s="49" t="e">
        <f>+#REF!</f>
        <v>#REF!</v>
      </c>
      <c r="E95" s="50">
        <f>+'[4]6,08'!$I$60</f>
        <v>22396776</v>
      </c>
      <c r="F95" s="24" t="e">
        <f t="shared" si="11"/>
        <v>#REF!</v>
      </c>
      <c r="G95" s="43"/>
      <c r="H95" s="171"/>
    </row>
    <row r="96" spans="1:8" s="26" customFormat="1" ht="27.95" customHeight="1" x14ac:dyDescent="0.25">
      <c r="A96" s="21">
        <f t="shared" si="12"/>
        <v>6.0899999999999981</v>
      </c>
      <c r="B96" s="47" t="s">
        <v>146</v>
      </c>
      <c r="C96" s="48" t="s">
        <v>17</v>
      </c>
      <c r="D96" s="49" t="e">
        <f>+#REF!</f>
        <v>#REF!</v>
      </c>
      <c r="E96" s="50">
        <f>+'[4]6,09'!$I$60</f>
        <v>1475163</v>
      </c>
      <c r="F96" s="24" t="e">
        <f>+D96*E96</f>
        <v>#REF!</v>
      </c>
      <c r="G96" s="43"/>
      <c r="H96" s="171"/>
    </row>
    <row r="97" spans="1:8" s="26" customFormat="1" ht="24.75" customHeight="1" x14ac:dyDescent="0.25">
      <c r="A97" s="27">
        <f t="shared" si="12"/>
        <v>6.0999999999999979</v>
      </c>
      <c r="B97" s="47" t="s">
        <v>147</v>
      </c>
      <c r="C97" s="48" t="s">
        <v>17</v>
      </c>
      <c r="D97" s="49" t="e">
        <f>+#REF!</f>
        <v>#REF!</v>
      </c>
      <c r="E97" s="50">
        <f>+'[4]6,10'!$I$60</f>
        <v>653199</v>
      </c>
      <c r="F97" s="24" t="e">
        <f t="shared" si="11"/>
        <v>#REF!</v>
      </c>
      <c r="G97" s="43"/>
      <c r="H97" s="171"/>
    </row>
    <row r="98" spans="1:8" s="26" customFormat="1" ht="24.75" customHeight="1" x14ac:dyDescent="0.25">
      <c r="A98" s="21">
        <f t="shared" si="12"/>
        <v>6.1099999999999977</v>
      </c>
      <c r="B98" s="22" t="s">
        <v>148</v>
      </c>
      <c r="C98" s="48" t="s">
        <v>17</v>
      </c>
      <c r="D98" s="23" t="e">
        <f>+#REF!</f>
        <v>#REF!</v>
      </c>
      <c r="E98" s="24">
        <f>+'[4]6,11'!$I$60</f>
        <v>10177126</v>
      </c>
      <c r="F98" s="24" t="e">
        <f t="shared" si="11"/>
        <v>#REF!</v>
      </c>
      <c r="G98" s="43"/>
      <c r="H98" s="171"/>
    </row>
    <row r="99" spans="1:8" s="26" customFormat="1" ht="24.75" customHeight="1" x14ac:dyDescent="0.25">
      <c r="A99" s="21">
        <f t="shared" si="12"/>
        <v>6.1199999999999974</v>
      </c>
      <c r="B99" s="22" t="s">
        <v>149</v>
      </c>
      <c r="C99" s="48" t="s">
        <v>17</v>
      </c>
      <c r="D99" s="23" t="e">
        <f>+#REF!</f>
        <v>#REF!</v>
      </c>
      <c r="E99" s="24">
        <f>+'[4]6,12'!$I$60</f>
        <v>5203451</v>
      </c>
      <c r="F99" s="24" t="e">
        <f t="shared" si="11"/>
        <v>#REF!</v>
      </c>
      <c r="G99" s="43"/>
      <c r="H99" s="171"/>
    </row>
    <row r="100" spans="1:8" s="26" customFormat="1" ht="24.75" customHeight="1" x14ac:dyDescent="0.25">
      <c r="A100" s="21">
        <f t="shared" si="12"/>
        <v>6.1299999999999972</v>
      </c>
      <c r="B100" s="22" t="s">
        <v>150</v>
      </c>
      <c r="C100" s="48" t="s">
        <v>17</v>
      </c>
      <c r="D100" s="23" t="e">
        <f>+#REF!</f>
        <v>#REF!</v>
      </c>
      <c r="E100" s="24">
        <f>+'[4]6,13'!$I$60</f>
        <v>7744351</v>
      </c>
      <c r="F100" s="24" t="e">
        <f t="shared" si="11"/>
        <v>#REF!</v>
      </c>
      <c r="G100" s="43"/>
      <c r="H100" s="171"/>
    </row>
    <row r="101" spans="1:8" s="26" customFormat="1" ht="24.75" customHeight="1" x14ac:dyDescent="0.25">
      <c r="A101" s="21">
        <f t="shared" si="12"/>
        <v>6.139999999999997</v>
      </c>
      <c r="B101" s="22" t="s">
        <v>151</v>
      </c>
      <c r="C101" s="21" t="s">
        <v>17</v>
      </c>
      <c r="D101" s="23" t="e">
        <f>+#REF!</f>
        <v>#REF!</v>
      </c>
      <c r="E101" s="24">
        <f>+'[4]6,14'!$I$60</f>
        <v>14095461</v>
      </c>
      <c r="F101" s="24" t="e">
        <f t="shared" si="11"/>
        <v>#REF!</v>
      </c>
      <c r="G101" s="43"/>
      <c r="H101" s="171"/>
    </row>
    <row r="102" spans="1:8" s="26" customFormat="1" ht="24.75" customHeight="1" x14ac:dyDescent="0.25">
      <c r="A102" s="21">
        <f t="shared" si="12"/>
        <v>6.1499999999999968</v>
      </c>
      <c r="B102" s="22" t="s">
        <v>152</v>
      </c>
      <c r="C102" s="21" t="s">
        <v>17</v>
      </c>
      <c r="D102" s="23" t="e">
        <f>+#REF!</f>
        <v>#REF!</v>
      </c>
      <c r="E102" s="24">
        <f>+'[4]6,15'!$I$60</f>
        <v>10130854</v>
      </c>
      <c r="F102" s="24" t="e">
        <f t="shared" si="11"/>
        <v>#REF!</v>
      </c>
      <c r="G102" s="43"/>
      <c r="H102" s="171"/>
    </row>
    <row r="103" spans="1:8" s="26" customFormat="1" ht="24.75" customHeight="1" x14ac:dyDescent="0.25">
      <c r="A103" s="21">
        <f t="shared" si="12"/>
        <v>6.1599999999999966</v>
      </c>
      <c r="B103" s="22" t="s">
        <v>153</v>
      </c>
      <c r="C103" s="21" t="s">
        <v>17</v>
      </c>
      <c r="D103" s="23" t="e">
        <f>+#REF!</f>
        <v>#REF!</v>
      </c>
      <c r="E103" s="24">
        <f>+'[4]6,16'!$I$60</f>
        <v>14095459</v>
      </c>
      <c r="F103" s="24" t="e">
        <f t="shared" si="11"/>
        <v>#REF!</v>
      </c>
      <c r="G103" s="43"/>
      <c r="H103" s="171"/>
    </row>
    <row r="104" spans="1:8" s="26" customFormat="1" ht="24.75" customHeight="1" x14ac:dyDescent="0.25">
      <c r="A104" s="21">
        <f t="shared" si="12"/>
        <v>6.1699999999999964</v>
      </c>
      <c r="B104" s="22" t="s">
        <v>154</v>
      </c>
      <c r="C104" s="21" t="s">
        <v>17</v>
      </c>
      <c r="D104" s="23" t="e">
        <f>+#REF!</f>
        <v>#REF!</v>
      </c>
      <c r="E104" s="24">
        <f>+'[4]6,17'!$I$60</f>
        <v>10104823</v>
      </c>
      <c r="F104" s="24" t="e">
        <f t="shared" si="11"/>
        <v>#REF!</v>
      </c>
      <c r="G104" s="43"/>
      <c r="H104" s="171"/>
    </row>
    <row r="105" spans="1:8" s="26" customFormat="1" ht="24.75" customHeight="1" x14ac:dyDescent="0.25">
      <c r="A105" s="21">
        <f t="shared" si="12"/>
        <v>6.1799999999999962</v>
      </c>
      <c r="B105" s="22" t="s">
        <v>155</v>
      </c>
      <c r="C105" s="21" t="s">
        <v>17</v>
      </c>
      <c r="D105" s="23" t="e">
        <f>+#REF!</f>
        <v>#REF!</v>
      </c>
      <c r="E105" s="24">
        <f>+'[4]6,18'!$I$60</f>
        <v>8360061</v>
      </c>
      <c r="F105" s="24" t="e">
        <f t="shared" si="11"/>
        <v>#REF!</v>
      </c>
      <c r="G105" s="43"/>
      <c r="H105" s="171"/>
    </row>
    <row r="106" spans="1:8" s="26" customFormat="1" ht="24.75" customHeight="1" x14ac:dyDescent="0.25">
      <c r="A106" s="21">
        <f t="shared" si="12"/>
        <v>6.1899999999999959</v>
      </c>
      <c r="B106" s="22" t="s">
        <v>156</v>
      </c>
      <c r="C106" s="21" t="s">
        <v>17</v>
      </c>
      <c r="D106" s="23" t="e">
        <f>+#REF!</f>
        <v>#REF!</v>
      </c>
      <c r="E106" s="24">
        <f>+'[4]6,19'!$I$60</f>
        <v>12698171</v>
      </c>
      <c r="F106" s="24" t="e">
        <f t="shared" si="11"/>
        <v>#REF!</v>
      </c>
      <c r="G106" s="43"/>
      <c r="H106" s="171"/>
    </row>
    <row r="107" spans="1:8" s="26" customFormat="1" ht="24.75" customHeight="1" x14ac:dyDescent="0.25">
      <c r="A107" s="27">
        <f t="shared" si="12"/>
        <v>6.1999999999999957</v>
      </c>
      <c r="B107" s="28" t="s">
        <v>157</v>
      </c>
      <c r="C107" s="21" t="s">
        <v>17</v>
      </c>
      <c r="D107" s="23" t="e">
        <f>+#REF!</f>
        <v>#REF!</v>
      </c>
      <c r="E107" s="24">
        <f>+'[4]6,20'!$I$60</f>
        <v>10105251</v>
      </c>
      <c r="F107" s="24" t="e">
        <f t="shared" si="11"/>
        <v>#REF!</v>
      </c>
      <c r="G107" s="43"/>
      <c r="H107" s="171"/>
    </row>
    <row r="108" spans="1:8" s="26" customFormat="1" ht="24.75" customHeight="1" x14ac:dyDescent="0.25">
      <c r="A108" s="21">
        <f t="shared" si="12"/>
        <v>6.2099999999999955</v>
      </c>
      <c r="B108" s="22" t="s">
        <v>158</v>
      </c>
      <c r="C108" s="21" t="s">
        <v>17</v>
      </c>
      <c r="D108" s="23" t="e">
        <f>+#REF!</f>
        <v>#REF!</v>
      </c>
      <c r="E108" s="24">
        <f>+'[4]6,21'!$I$60</f>
        <v>10105251</v>
      </c>
      <c r="F108" s="24" t="e">
        <f t="shared" si="11"/>
        <v>#REF!</v>
      </c>
      <c r="G108" s="43"/>
      <c r="H108" s="171"/>
    </row>
    <row r="109" spans="1:8" s="26" customFormat="1" ht="15" customHeight="1" x14ac:dyDescent="0.25">
      <c r="A109" s="57"/>
      <c r="B109" s="58"/>
      <c r="C109" s="59"/>
      <c r="D109" s="60"/>
      <c r="E109" s="61" t="s">
        <v>35</v>
      </c>
      <c r="F109" s="62" t="e">
        <f>SUM(F88:F108)</f>
        <v>#REF!</v>
      </c>
      <c r="G109" s="43"/>
      <c r="H109" s="171"/>
    </row>
    <row r="110" spans="1:8" s="42" customFormat="1" ht="15" customHeight="1" x14ac:dyDescent="0.25">
      <c r="A110" s="63">
        <v>7</v>
      </c>
      <c r="B110" s="64" t="s">
        <v>36</v>
      </c>
      <c r="C110" s="65"/>
      <c r="D110" s="66"/>
      <c r="E110" s="67"/>
      <c r="F110" s="68"/>
      <c r="G110" s="43"/>
      <c r="H110" s="171"/>
    </row>
    <row r="111" spans="1:8" s="71" customFormat="1" ht="33.950000000000003" customHeight="1" x14ac:dyDescent="0.25">
      <c r="A111" s="69"/>
      <c r="B111" s="413" t="s">
        <v>37</v>
      </c>
      <c r="C111" s="414"/>
      <c r="D111" s="414"/>
      <c r="E111" s="414"/>
      <c r="F111" s="415"/>
      <c r="G111" s="43"/>
      <c r="H111" s="171"/>
    </row>
    <row r="112" spans="1:8" s="77" customFormat="1" ht="56.25" customHeight="1" x14ac:dyDescent="0.25">
      <c r="A112" s="72">
        <f>+A110+0.01</f>
        <v>7.01</v>
      </c>
      <c r="B112" s="73" t="s">
        <v>159</v>
      </c>
      <c r="C112" s="72" t="s">
        <v>26</v>
      </c>
      <c r="D112" s="74" t="e">
        <f>+#REF!</f>
        <v>#REF!</v>
      </c>
      <c r="E112" s="75">
        <f>+'[4]7.01'!$I$61</f>
        <v>3238202</v>
      </c>
      <c r="F112" s="75" t="e">
        <f t="shared" ref="F112:F146" si="13">+D112*E112</f>
        <v>#REF!</v>
      </c>
      <c r="G112" s="43"/>
      <c r="H112" s="171"/>
    </row>
    <row r="113" spans="1:8" s="77" customFormat="1" ht="59.25" customHeight="1" x14ac:dyDescent="0.25">
      <c r="A113" s="72">
        <f>+A112+0.01</f>
        <v>7.02</v>
      </c>
      <c r="B113" s="73" t="s">
        <v>160</v>
      </c>
      <c r="C113" s="72" t="s">
        <v>14</v>
      </c>
      <c r="D113" s="74" t="e">
        <f>+#REF!</f>
        <v>#REF!</v>
      </c>
      <c r="E113" s="75">
        <f>+'[4]7,02'!$I$61</f>
        <v>149696</v>
      </c>
      <c r="F113" s="75" t="e">
        <f t="shared" si="13"/>
        <v>#REF!</v>
      </c>
      <c r="G113" s="43"/>
      <c r="H113" s="171"/>
    </row>
    <row r="114" spans="1:8" s="77" customFormat="1" ht="63.75" customHeight="1" x14ac:dyDescent="0.25">
      <c r="A114" s="72">
        <f>+A113+0.01</f>
        <v>7.0299999999999994</v>
      </c>
      <c r="B114" s="73" t="s">
        <v>161</v>
      </c>
      <c r="C114" s="72" t="s">
        <v>26</v>
      </c>
      <c r="D114" s="74" t="e">
        <f>+#REF!</f>
        <v>#REF!</v>
      </c>
      <c r="E114" s="75">
        <f>+'[4]7,03'!$I$61</f>
        <v>58411996</v>
      </c>
      <c r="F114" s="75" t="e">
        <f t="shared" si="13"/>
        <v>#REF!</v>
      </c>
      <c r="G114" s="43"/>
      <c r="H114" s="171"/>
    </row>
    <row r="115" spans="1:8" s="77" customFormat="1" ht="51.75" customHeight="1" x14ac:dyDescent="0.25">
      <c r="A115" s="72">
        <f t="shared" ref="A115:A134" si="14">+A114+0.01</f>
        <v>7.0399999999999991</v>
      </c>
      <c r="B115" s="73" t="s">
        <v>162</v>
      </c>
      <c r="C115" s="72" t="s">
        <v>26</v>
      </c>
      <c r="D115" s="74" t="e">
        <f>+#REF!</f>
        <v>#REF!</v>
      </c>
      <c r="E115" s="75">
        <f>+'[4]7,04'!$I$65</f>
        <v>40078442</v>
      </c>
      <c r="F115" s="75" t="e">
        <f t="shared" si="13"/>
        <v>#REF!</v>
      </c>
      <c r="G115" s="43"/>
      <c r="H115" s="171"/>
    </row>
    <row r="116" spans="1:8" s="77" customFormat="1" ht="40.5" customHeight="1" x14ac:dyDescent="0.25">
      <c r="A116" s="72">
        <f t="shared" si="14"/>
        <v>7.0499999999999989</v>
      </c>
      <c r="B116" s="73" t="s">
        <v>163</v>
      </c>
      <c r="C116" s="72" t="s">
        <v>26</v>
      </c>
      <c r="D116" s="74" t="e">
        <f>+#REF!</f>
        <v>#REF!</v>
      </c>
      <c r="E116" s="75">
        <f>+'[4]7,05'!$I$61</f>
        <v>3336027</v>
      </c>
      <c r="F116" s="75" t="e">
        <f t="shared" si="13"/>
        <v>#REF!</v>
      </c>
      <c r="G116" s="43"/>
      <c r="H116" s="171"/>
    </row>
    <row r="117" spans="1:8" s="77" customFormat="1" ht="84.75" customHeight="1" x14ac:dyDescent="0.25">
      <c r="A117" s="78">
        <f t="shared" si="14"/>
        <v>7.0599999999999987</v>
      </c>
      <c r="B117" s="73" t="s">
        <v>164</v>
      </c>
      <c r="C117" s="72" t="s">
        <v>26</v>
      </c>
      <c r="D117" s="74" t="e">
        <f>+#REF!</f>
        <v>#REF!</v>
      </c>
      <c r="E117" s="75">
        <f>+'[4]7,06'!$I$61</f>
        <v>64244942</v>
      </c>
      <c r="F117" s="75" t="e">
        <f t="shared" si="13"/>
        <v>#REF!</v>
      </c>
      <c r="G117" s="43"/>
      <c r="H117" s="171"/>
    </row>
    <row r="118" spans="1:8" s="77" customFormat="1" ht="104.25" customHeight="1" x14ac:dyDescent="0.25">
      <c r="A118" s="72">
        <f t="shared" si="14"/>
        <v>7.0699999999999985</v>
      </c>
      <c r="B118" s="73" t="s">
        <v>165</v>
      </c>
      <c r="C118" s="72" t="s">
        <v>26</v>
      </c>
      <c r="D118" s="74" t="e">
        <f>+#REF!</f>
        <v>#REF!</v>
      </c>
      <c r="E118" s="75">
        <f>+'[4]7,07'!$I$58</f>
        <v>4982169</v>
      </c>
      <c r="F118" s="75" t="e">
        <f t="shared" si="13"/>
        <v>#REF!</v>
      </c>
      <c r="G118" s="43"/>
      <c r="H118" s="171"/>
    </row>
    <row r="119" spans="1:8" s="77" customFormat="1" ht="104.25" customHeight="1" x14ac:dyDescent="0.25">
      <c r="A119" s="72">
        <f t="shared" si="14"/>
        <v>7.0799999999999983</v>
      </c>
      <c r="B119" s="73" t="s">
        <v>166</v>
      </c>
      <c r="C119" s="72" t="s">
        <v>26</v>
      </c>
      <c r="D119" s="74" t="e">
        <f>+#REF!</f>
        <v>#REF!</v>
      </c>
      <c r="E119" s="75">
        <f>+'[4]7,08'!$I$61</f>
        <v>4326961</v>
      </c>
      <c r="F119" s="75" t="e">
        <f t="shared" si="13"/>
        <v>#REF!</v>
      </c>
      <c r="G119" s="43"/>
      <c r="H119" s="171"/>
    </row>
    <row r="120" spans="1:8" s="77" customFormat="1" ht="27.75" customHeight="1" x14ac:dyDescent="0.25">
      <c r="A120" s="72">
        <f t="shared" si="14"/>
        <v>7.0899999999999981</v>
      </c>
      <c r="B120" s="79" t="s">
        <v>167</v>
      </c>
      <c r="C120" s="72" t="s">
        <v>26</v>
      </c>
      <c r="D120" s="74" t="e">
        <f>+#REF!</f>
        <v>#REF!</v>
      </c>
      <c r="E120" s="75">
        <f>+'[4]7,09'!$I$61</f>
        <v>398070</v>
      </c>
      <c r="F120" s="75" t="e">
        <f t="shared" si="13"/>
        <v>#REF!</v>
      </c>
      <c r="G120" s="43"/>
      <c r="H120" s="171"/>
    </row>
    <row r="121" spans="1:8" s="77" customFormat="1" ht="60" customHeight="1" x14ac:dyDescent="0.25">
      <c r="A121" s="78">
        <f t="shared" si="14"/>
        <v>7.0999999999999979</v>
      </c>
      <c r="B121" s="79" t="s">
        <v>168</v>
      </c>
      <c r="C121" s="72" t="s">
        <v>26</v>
      </c>
      <c r="D121" s="74" t="e">
        <f>+#REF!</f>
        <v>#REF!</v>
      </c>
      <c r="E121" s="75">
        <f>+'[4]7,10'!$I$61</f>
        <v>2581920</v>
      </c>
      <c r="F121" s="75" t="e">
        <f t="shared" si="13"/>
        <v>#REF!</v>
      </c>
      <c r="G121" s="43"/>
      <c r="H121" s="171"/>
    </row>
    <row r="122" spans="1:8" s="77" customFormat="1" ht="60" customHeight="1" x14ac:dyDescent="0.25">
      <c r="A122" s="72">
        <f t="shared" si="14"/>
        <v>7.1099999999999977</v>
      </c>
      <c r="B122" s="79" t="s">
        <v>169</v>
      </c>
      <c r="C122" s="72" t="s">
        <v>26</v>
      </c>
      <c r="D122" s="74" t="e">
        <f>+#REF!</f>
        <v>#REF!</v>
      </c>
      <c r="E122" s="75">
        <f>+'[4]7,11'!$I$61</f>
        <v>4228122</v>
      </c>
      <c r="F122" s="75" t="e">
        <f t="shared" si="13"/>
        <v>#REF!</v>
      </c>
      <c r="G122" s="43"/>
      <c r="H122" s="171"/>
    </row>
    <row r="123" spans="1:8" s="77" customFormat="1" ht="54" customHeight="1" x14ac:dyDescent="0.25">
      <c r="A123" s="72">
        <f t="shared" si="14"/>
        <v>7.1199999999999974</v>
      </c>
      <c r="B123" s="79" t="s">
        <v>170</v>
      </c>
      <c r="C123" s="72" t="s">
        <v>26</v>
      </c>
      <c r="D123" s="74" t="e">
        <f>+#REF!</f>
        <v>#REF!</v>
      </c>
      <c r="E123" s="75">
        <f>+'[4]7,12'!$I$61</f>
        <v>53769</v>
      </c>
      <c r="F123" s="75" t="e">
        <f t="shared" si="13"/>
        <v>#REF!</v>
      </c>
      <c r="G123" s="43"/>
      <c r="H123" s="171"/>
    </row>
    <row r="124" spans="1:8" s="77" customFormat="1" ht="52.5" customHeight="1" x14ac:dyDescent="0.25">
      <c r="A124" s="72">
        <f t="shared" si="14"/>
        <v>7.1299999999999972</v>
      </c>
      <c r="B124" s="73" t="s">
        <v>171</v>
      </c>
      <c r="C124" s="72" t="s">
        <v>26</v>
      </c>
      <c r="D124" s="74" t="e">
        <f>+#REF!</f>
        <v>#REF!</v>
      </c>
      <c r="E124" s="75">
        <f>+'[4]7,13'!$I$61</f>
        <v>4467767</v>
      </c>
      <c r="F124" s="75" t="e">
        <f t="shared" si="13"/>
        <v>#REF!</v>
      </c>
      <c r="G124" s="43"/>
      <c r="H124" s="171"/>
    </row>
    <row r="125" spans="1:8" s="77" customFormat="1" ht="48.75" customHeight="1" x14ac:dyDescent="0.25">
      <c r="A125" s="72">
        <f t="shared" si="14"/>
        <v>7.139999999999997</v>
      </c>
      <c r="B125" s="79" t="s">
        <v>172</v>
      </c>
      <c r="C125" s="72" t="s">
        <v>26</v>
      </c>
      <c r="D125" s="74" t="e">
        <f>+#REF!</f>
        <v>#REF!</v>
      </c>
      <c r="E125" s="75">
        <f>+'[4]7,14'!$I$61</f>
        <v>437275</v>
      </c>
      <c r="F125" s="75" t="e">
        <f t="shared" si="13"/>
        <v>#REF!</v>
      </c>
      <c r="G125" s="43"/>
      <c r="H125" s="171"/>
    </row>
    <row r="126" spans="1:8" s="77" customFormat="1" ht="54" customHeight="1" x14ac:dyDescent="0.25">
      <c r="A126" s="72">
        <f t="shared" si="14"/>
        <v>7.1499999999999968</v>
      </c>
      <c r="B126" s="79" t="s">
        <v>173</v>
      </c>
      <c r="C126" s="72" t="s">
        <v>26</v>
      </c>
      <c r="D126" s="74" t="e">
        <f>+#REF!</f>
        <v>#REF!</v>
      </c>
      <c r="E126" s="75">
        <f>+'[4]7,15'!$I$61</f>
        <v>2347034</v>
      </c>
      <c r="F126" s="75" t="e">
        <f t="shared" si="13"/>
        <v>#REF!</v>
      </c>
      <c r="G126" s="43"/>
      <c r="H126" s="171"/>
    </row>
    <row r="127" spans="1:8" s="77" customFormat="1" ht="63.75" customHeight="1" x14ac:dyDescent="0.25">
      <c r="A127" s="78">
        <f t="shared" si="14"/>
        <v>7.1599999999999966</v>
      </c>
      <c r="B127" s="73" t="s">
        <v>174</v>
      </c>
      <c r="C127" s="72" t="s">
        <v>14</v>
      </c>
      <c r="D127" s="74" t="e">
        <f>+#REF!</f>
        <v>#REF!</v>
      </c>
      <c r="E127" s="75">
        <f>+'[4]7,16'!$I$61</f>
        <v>14571</v>
      </c>
      <c r="F127" s="75" t="e">
        <f t="shared" si="13"/>
        <v>#REF!</v>
      </c>
      <c r="G127" s="43"/>
      <c r="H127" s="171"/>
    </row>
    <row r="128" spans="1:8" s="77" customFormat="1" ht="67.5" customHeight="1" x14ac:dyDescent="0.25">
      <c r="A128" s="72">
        <f t="shared" si="14"/>
        <v>7.1699999999999964</v>
      </c>
      <c r="B128" s="73" t="s">
        <v>175</v>
      </c>
      <c r="C128" s="72" t="s">
        <v>14</v>
      </c>
      <c r="D128" s="74" t="e">
        <f>+#REF!</f>
        <v>#REF!</v>
      </c>
      <c r="E128" s="75">
        <f>+'[4]7,17'!$I$61</f>
        <v>51721</v>
      </c>
      <c r="F128" s="75" t="e">
        <f t="shared" si="13"/>
        <v>#REF!</v>
      </c>
      <c r="G128" s="43"/>
      <c r="H128" s="171"/>
    </row>
    <row r="129" spans="1:8" s="77" customFormat="1" ht="65.25" customHeight="1" x14ac:dyDescent="0.25">
      <c r="A129" s="72">
        <f t="shared" si="14"/>
        <v>7.1799999999999962</v>
      </c>
      <c r="B129" s="73" t="s">
        <v>176</v>
      </c>
      <c r="C129" s="72" t="s">
        <v>14</v>
      </c>
      <c r="D129" s="74" t="e">
        <f>+#REF!</f>
        <v>#REF!</v>
      </c>
      <c r="E129" s="75">
        <f>+'[4]7,18'!$I$61</f>
        <v>36016</v>
      </c>
      <c r="F129" s="75" t="e">
        <f t="shared" si="13"/>
        <v>#REF!</v>
      </c>
      <c r="G129" s="43"/>
      <c r="H129" s="171"/>
    </row>
    <row r="130" spans="1:8" s="77" customFormat="1" ht="80.25" customHeight="1" x14ac:dyDescent="0.25">
      <c r="A130" s="72">
        <f t="shared" si="14"/>
        <v>7.1899999999999959</v>
      </c>
      <c r="B130" s="73" t="s">
        <v>177</v>
      </c>
      <c r="C130" s="72" t="s">
        <v>14</v>
      </c>
      <c r="D130" s="74" t="e">
        <f>+#REF!</f>
        <v>#REF!</v>
      </c>
      <c r="E130" s="75">
        <f>+'[4]7,19'!$I$61</f>
        <v>102157</v>
      </c>
      <c r="F130" s="75" t="e">
        <f t="shared" si="13"/>
        <v>#REF!</v>
      </c>
      <c r="G130" s="43"/>
      <c r="H130" s="171"/>
    </row>
    <row r="131" spans="1:8" s="77" customFormat="1" ht="60.75" customHeight="1" x14ac:dyDescent="0.25">
      <c r="A131" s="78">
        <f t="shared" si="14"/>
        <v>7.1999999999999957</v>
      </c>
      <c r="B131" s="73" t="s">
        <v>178</v>
      </c>
      <c r="C131" s="72" t="s">
        <v>14</v>
      </c>
      <c r="D131" s="74" t="e">
        <f>+#REF!</f>
        <v>#REF!</v>
      </c>
      <c r="E131" s="75">
        <f>+'[4]7,20'!$I$61</f>
        <v>72031</v>
      </c>
      <c r="F131" s="75" t="e">
        <f t="shared" si="13"/>
        <v>#REF!</v>
      </c>
      <c r="G131" s="43"/>
      <c r="H131" s="171"/>
    </row>
    <row r="132" spans="1:8" s="77" customFormat="1" ht="48.75" customHeight="1" x14ac:dyDescent="0.25">
      <c r="A132" s="72">
        <f t="shared" si="14"/>
        <v>7.2099999999999955</v>
      </c>
      <c r="B132" s="79" t="s">
        <v>179</v>
      </c>
      <c r="C132" s="72" t="s">
        <v>14</v>
      </c>
      <c r="D132" s="74" t="e">
        <f>+#REF!</f>
        <v>#REF!</v>
      </c>
      <c r="E132" s="75">
        <f>+'[4]7,21'!$I$61</f>
        <v>235461</v>
      </c>
      <c r="F132" s="75" t="e">
        <f t="shared" si="13"/>
        <v>#REF!</v>
      </c>
      <c r="G132" s="43"/>
      <c r="H132" s="171"/>
    </row>
    <row r="133" spans="1:8" s="77" customFormat="1" ht="49.5" customHeight="1" x14ac:dyDescent="0.25">
      <c r="A133" s="72">
        <f t="shared" si="14"/>
        <v>7.2199999999999953</v>
      </c>
      <c r="B133" s="73" t="s">
        <v>180</v>
      </c>
      <c r="C133" s="72" t="s">
        <v>14</v>
      </c>
      <c r="D133" s="74" t="e">
        <f>+#REF!</f>
        <v>#REF!</v>
      </c>
      <c r="E133" s="75">
        <f>+'[4]7,22'!$I$61</f>
        <v>34959</v>
      </c>
      <c r="F133" s="75" t="e">
        <f t="shared" si="13"/>
        <v>#REF!</v>
      </c>
      <c r="G133" s="43"/>
      <c r="H133" s="171"/>
    </row>
    <row r="134" spans="1:8" s="77" customFormat="1" ht="49.5" customHeight="1" x14ac:dyDescent="0.25">
      <c r="A134" s="72">
        <f t="shared" si="14"/>
        <v>7.2299999999999951</v>
      </c>
      <c r="B134" s="73" t="s">
        <v>181</v>
      </c>
      <c r="C134" s="72" t="s">
        <v>26</v>
      </c>
      <c r="D134" s="74" t="e">
        <f>+#REF!</f>
        <v>#REF!</v>
      </c>
      <c r="E134" s="75">
        <f>+'[4]7,23'!$I$61</f>
        <v>83102</v>
      </c>
      <c r="F134" s="75" t="e">
        <f t="shared" si="13"/>
        <v>#REF!</v>
      </c>
      <c r="G134" s="43"/>
      <c r="H134" s="171"/>
    </row>
    <row r="135" spans="1:8" s="71" customFormat="1" ht="32.1" customHeight="1" x14ac:dyDescent="0.25">
      <c r="A135" s="69"/>
      <c r="B135" s="413" t="s">
        <v>38</v>
      </c>
      <c r="C135" s="414"/>
      <c r="D135" s="414"/>
      <c r="E135" s="414"/>
      <c r="F135" s="415"/>
      <c r="G135" s="43"/>
      <c r="H135" s="171"/>
    </row>
    <row r="136" spans="1:8" s="77" customFormat="1" ht="94.5" customHeight="1" x14ac:dyDescent="0.25">
      <c r="A136" s="72">
        <f>+A134+0.01</f>
        <v>7.2399999999999949</v>
      </c>
      <c r="B136" s="73" t="s">
        <v>182</v>
      </c>
      <c r="C136" s="72" t="s">
        <v>26</v>
      </c>
      <c r="D136" s="74" t="e">
        <f>+#REF!</f>
        <v>#REF!</v>
      </c>
      <c r="E136" s="75">
        <f>+'[4]7,24'!$I$71</f>
        <v>134795974</v>
      </c>
      <c r="F136" s="75" t="e">
        <f t="shared" si="13"/>
        <v>#REF!</v>
      </c>
      <c r="G136" s="43"/>
      <c r="H136" s="171"/>
    </row>
    <row r="137" spans="1:8" s="71" customFormat="1" ht="33" customHeight="1" x14ac:dyDescent="0.25">
      <c r="A137" s="69"/>
      <c r="B137" s="413" t="s">
        <v>39</v>
      </c>
      <c r="C137" s="414"/>
      <c r="D137" s="414"/>
      <c r="E137" s="414"/>
      <c r="F137" s="415"/>
      <c r="G137" s="43"/>
      <c r="H137" s="171"/>
    </row>
    <row r="138" spans="1:8" s="77" customFormat="1" ht="36" customHeight="1" x14ac:dyDescent="0.25">
      <c r="A138" s="72">
        <f>+A136+0.01</f>
        <v>7.2499999999999947</v>
      </c>
      <c r="B138" s="73" t="s">
        <v>183</v>
      </c>
      <c r="C138" s="72" t="s">
        <v>26</v>
      </c>
      <c r="D138" s="74" t="e">
        <f>+#REF!</f>
        <v>#REF!</v>
      </c>
      <c r="E138" s="75">
        <f>+'[4]7,25'!$I$61</f>
        <v>15221037</v>
      </c>
      <c r="F138" s="75" t="e">
        <f t="shared" si="13"/>
        <v>#REF!</v>
      </c>
      <c r="G138" s="43"/>
      <c r="H138" s="171"/>
    </row>
    <row r="139" spans="1:8" s="77" customFormat="1" ht="36" customHeight="1" x14ac:dyDescent="0.25">
      <c r="A139" s="78">
        <f>+A138+0.01</f>
        <v>7.2599999999999945</v>
      </c>
      <c r="B139" s="73" t="s">
        <v>184</v>
      </c>
      <c r="C139" s="72" t="s">
        <v>26</v>
      </c>
      <c r="D139" s="74" t="e">
        <f>+#REF!</f>
        <v>#REF!</v>
      </c>
      <c r="E139" s="75">
        <f>+'[4]7,26'!$I$61</f>
        <v>30343062</v>
      </c>
      <c r="F139" s="75" t="e">
        <f t="shared" si="13"/>
        <v>#REF!</v>
      </c>
      <c r="G139" s="43"/>
      <c r="H139" s="171"/>
    </row>
    <row r="140" spans="1:8" s="77" customFormat="1" ht="36" customHeight="1" x14ac:dyDescent="0.25">
      <c r="A140" s="78">
        <f>+A139+0.01</f>
        <v>7.2699999999999942</v>
      </c>
      <c r="B140" s="73" t="s">
        <v>185</v>
      </c>
      <c r="C140" s="72" t="s">
        <v>26</v>
      </c>
      <c r="D140" s="74" t="e">
        <f>+#REF!</f>
        <v>#REF!</v>
      </c>
      <c r="E140" s="75">
        <f>+'[4]7,27'!$I$61</f>
        <v>803038</v>
      </c>
      <c r="F140" s="75" t="e">
        <f t="shared" si="13"/>
        <v>#REF!</v>
      </c>
      <c r="G140" s="43"/>
      <c r="H140" s="171"/>
    </row>
    <row r="141" spans="1:8" s="71" customFormat="1" ht="18.95" customHeight="1" x14ac:dyDescent="0.25">
      <c r="A141" s="69"/>
      <c r="B141" s="413" t="s">
        <v>40</v>
      </c>
      <c r="C141" s="414"/>
      <c r="D141" s="414"/>
      <c r="E141" s="414"/>
      <c r="F141" s="415"/>
      <c r="G141" s="43"/>
      <c r="H141" s="171"/>
    </row>
    <row r="142" spans="1:8" s="77" customFormat="1" ht="18.95" customHeight="1" x14ac:dyDescent="0.25">
      <c r="A142" s="78">
        <f>+A140+0.01</f>
        <v>7.279999999999994</v>
      </c>
      <c r="B142" s="73" t="s">
        <v>186</v>
      </c>
      <c r="C142" s="72" t="s">
        <v>26</v>
      </c>
      <c r="D142" s="74" t="e">
        <f>+#REF!</f>
        <v>#REF!</v>
      </c>
      <c r="E142" s="75">
        <f>+'[4]7,28'!$I$62</f>
        <v>1403453</v>
      </c>
      <c r="F142" s="75" t="e">
        <f t="shared" si="13"/>
        <v>#REF!</v>
      </c>
      <c r="G142" s="43"/>
      <c r="H142" s="171"/>
    </row>
    <row r="143" spans="1:8" s="77" customFormat="1" ht="30.75" customHeight="1" x14ac:dyDescent="0.25">
      <c r="A143" s="78">
        <f>+A142+0.01</f>
        <v>7.2899999999999938</v>
      </c>
      <c r="B143" s="73" t="s">
        <v>187</v>
      </c>
      <c r="C143" s="72" t="s">
        <v>26</v>
      </c>
      <c r="D143" s="74" t="e">
        <f>+#REF!</f>
        <v>#REF!</v>
      </c>
      <c r="E143" s="75">
        <f>+'[4]7,29'!$I$62</f>
        <v>113925</v>
      </c>
      <c r="F143" s="75" t="e">
        <f t="shared" si="13"/>
        <v>#REF!</v>
      </c>
      <c r="G143" s="43"/>
      <c r="H143" s="171"/>
    </row>
    <row r="144" spans="1:8" s="77" customFormat="1" ht="30.95" customHeight="1" x14ac:dyDescent="0.25">
      <c r="A144" s="78">
        <f>+A143+0.01</f>
        <v>7.2999999999999936</v>
      </c>
      <c r="B144" s="79" t="s">
        <v>188</v>
      </c>
      <c r="C144" s="72" t="s">
        <v>26</v>
      </c>
      <c r="D144" s="74" t="e">
        <f>+#REF!</f>
        <v>#REF!</v>
      </c>
      <c r="E144" s="75">
        <f>+'[4]7,30'!$I$62</f>
        <v>231671</v>
      </c>
      <c r="F144" s="75" t="e">
        <f t="shared" si="13"/>
        <v>#REF!</v>
      </c>
      <c r="G144" s="43"/>
      <c r="H144" s="171"/>
    </row>
    <row r="145" spans="1:8" s="77" customFormat="1" ht="30" customHeight="1" x14ac:dyDescent="0.25">
      <c r="A145" s="78">
        <f>+A144+0.01</f>
        <v>7.3099999999999934</v>
      </c>
      <c r="B145" s="73" t="s">
        <v>189</v>
      </c>
      <c r="C145" s="72" t="s">
        <v>26</v>
      </c>
      <c r="D145" s="80" t="e">
        <f>+#REF!</f>
        <v>#REF!</v>
      </c>
      <c r="E145" s="75">
        <f>+'[4]7,31'!$I$62</f>
        <v>164329</v>
      </c>
      <c r="F145" s="75" t="e">
        <f t="shared" si="13"/>
        <v>#REF!</v>
      </c>
      <c r="G145" s="43"/>
      <c r="H145" s="171"/>
    </row>
    <row r="146" spans="1:8" s="77" customFormat="1" ht="20.100000000000001" customHeight="1" x14ac:dyDescent="0.25">
      <c r="A146" s="78">
        <f>+A145+0.01</f>
        <v>7.3199999999999932</v>
      </c>
      <c r="B146" s="73" t="s">
        <v>190</v>
      </c>
      <c r="C146" s="72" t="s">
        <v>26</v>
      </c>
      <c r="D146" s="74" t="e">
        <f>+#REF!</f>
        <v>#REF!</v>
      </c>
      <c r="E146" s="75">
        <f>+'[4]7,32'!$I$62</f>
        <v>8392</v>
      </c>
      <c r="F146" s="75" t="e">
        <f t="shared" si="13"/>
        <v>#REF!</v>
      </c>
      <c r="G146" s="43"/>
      <c r="H146" s="171"/>
    </row>
    <row r="147" spans="1:8" s="42" customFormat="1" ht="15" customHeight="1" x14ac:dyDescent="0.25">
      <c r="A147" s="94"/>
      <c r="B147" s="95"/>
      <c r="C147" s="96"/>
      <c r="D147" s="97"/>
      <c r="E147" s="98" t="s">
        <v>41</v>
      </c>
      <c r="F147" s="99" t="e">
        <f>SUM(F111:F146)</f>
        <v>#REF!</v>
      </c>
      <c r="G147" s="43"/>
      <c r="H147" s="171"/>
    </row>
    <row r="148" spans="1:8" s="26" customFormat="1" ht="15" customHeight="1" x14ac:dyDescent="0.25">
      <c r="A148" s="35">
        <v>8</v>
      </c>
      <c r="B148" s="36" t="s">
        <v>42</v>
      </c>
      <c r="C148" s="37"/>
      <c r="D148" s="38"/>
      <c r="E148" s="39"/>
      <c r="F148" s="40"/>
      <c r="G148" s="43"/>
      <c r="H148" s="171"/>
    </row>
    <row r="149" spans="1:8" s="26" customFormat="1" ht="20.25" customHeight="1" x14ac:dyDescent="0.25">
      <c r="A149" s="21">
        <f>+A148+0.01</f>
        <v>8.01</v>
      </c>
      <c r="B149" s="22" t="s">
        <v>191</v>
      </c>
      <c r="C149" s="21" t="s">
        <v>15</v>
      </c>
      <c r="D149" s="23" t="e">
        <f>+#REF!</f>
        <v>#REF!</v>
      </c>
      <c r="E149" s="24">
        <f>+'[4]8,1'!$I$60</f>
        <v>527460</v>
      </c>
      <c r="F149" s="24" t="e">
        <f t="shared" ref="F149:F157" si="15">+D149*E149</f>
        <v>#REF!</v>
      </c>
      <c r="G149" s="43"/>
      <c r="H149" s="171"/>
    </row>
    <row r="150" spans="1:8" s="26" customFormat="1" ht="20.25" customHeight="1" x14ac:dyDescent="0.25">
      <c r="A150" s="21">
        <f>+A149+0.01</f>
        <v>8.02</v>
      </c>
      <c r="B150" s="22" t="s">
        <v>192</v>
      </c>
      <c r="C150" s="21" t="s">
        <v>13</v>
      </c>
      <c r="D150" s="23" t="e">
        <f>+#REF!</f>
        <v>#REF!</v>
      </c>
      <c r="E150" s="24">
        <f>+'[4]8,2'!$I$60</f>
        <v>22385</v>
      </c>
      <c r="F150" s="24" t="e">
        <f t="shared" si="15"/>
        <v>#REF!</v>
      </c>
      <c r="G150" s="43"/>
      <c r="H150" s="171"/>
    </row>
    <row r="151" spans="1:8" ht="27.95" hidden="1" customHeight="1" x14ac:dyDescent="0.25">
      <c r="A151" s="100" t="s">
        <v>43</v>
      </c>
      <c r="B151" s="101" t="s">
        <v>44</v>
      </c>
      <c r="C151" s="100" t="s">
        <v>17</v>
      </c>
      <c r="D151" s="102"/>
      <c r="E151" s="103">
        <v>66477</v>
      </c>
      <c r="F151" s="103">
        <f t="shared" si="15"/>
        <v>0</v>
      </c>
    </row>
    <row r="152" spans="1:8" ht="27.95" hidden="1" customHeight="1" x14ac:dyDescent="0.25">
      <c r="A152" s="100" t="s">
        <v>45</v>
      </c>
      <c r="B152" s="101" t="s">
        <v>46</v>
      </c>
      <c r="C152" s="100" t="s">
        <v>17</v>
      </c>
      <c r="D152" s="102"/>
      <c r="E152" s="103">
        <v>66477</v>
      </c>
      <c r="F152" s="103">
        <f t="shared" si="15"/>
        <v>0</v>
      </c>
    </row>
    <row r="153" spans="1:8" ht="27.95" hidden="1" customHeight="1" x14ac:dyDescent="0.25">
      <c r="A153" s="100" t="s">
        <v>47</v>
      </c>
      <c r="B153" s="101" t="s">
        <v>48</v>
      </c>
      <c r="C153" s="100" t="s">
        <v>17</v>
      </c>
      <c r="D153" s="102"/>
      <c r="E153" s="103">
        <v>66477</v>
      </c>
      <c r="F153" s="103">
        <f t="shared" si="15"/>
        <v>0</v>
      </c>
    </row>
    <row r="154" spans="1:8" ht="27.95" hidden="1" customHeight="1" x14ac:dyDescent="0.25">
      <c r="A154" s="100" t="s">
        <v>49</v>
      </c>
      <c r="B154" s="101" t="s">
        <v>50</v>
      </c>
      <c r="C154" s="100" t="s">
        <v>17</v>
      </c>
      <c r="D154" s="102"/>
      <c r="E154" s="103">
        <v>66477</v>
      </c>
      <c r="F154" s="103">
        <f t="shared" si="15"/>
        <v>0</v>
      </c>
    </row>
    <row r="155" spans="1:8" ht="27.95" hidden="1" customHeight="1" x14ac:dyDescent="0.25">
      <c r="A155" s="104" t="s">
        <v>51</v>
      </c>
      <c r="B155" s="105" t="s">
        <v>52</v>
      </c>
      <c r="C155" s="104" t="s">
        <v>17</v>
      </c>
      <c r="D155" s="106"/>
      <c r="E155" s="107">
        <v>24338</v>
      </c>
      <c r="F155" s="107">
        <f t="shared" si="15"/>
        <v>0</v>
      </c>
    </row>
    <row r="156" spans="1:8" ht="27.95" hidden="1" customHeight="1" x14ac:dyDescent="0.25">
      <c r="A156" s="104" t="s">
        <v>53</v>
      </c>
      <c r="B156" s="105" t="s">
        <v>54</v>
      </c>
      <c r="C156" s="104" t="s">
        <v>17</v>
      </c>
      <c r="D156" s="106"/>
      <c r="E156" s="107">
        <v>600598</v>
      </c>
      <c r="F156" s="107">
        <f t="shared" si="15"/>
        <v>0</v>
      </c>
    </row>
    <row r="157" spans="1:8" ht="27.95" hidden="1" customHeight="1" x14ac:dyDescent="0.25">
      <c r="A157" s="104" t="s">
        <v>55</v>
      </c>
      <c r="B157" s="105" t="s">
        <v>56</v>
      </c>
      <c r="C157" s="104" t="s">
        <v>17</v>
      </c>
      <c r="D157" s="106"/>
      <c r="E157" s="107">
        <v>107006</v>
      </c>
      <c r="F157" s="107">
        <f t="shared" si="15"/>
        <v>0</v>
      </c>
    </row>
    <row r="158" spans="1:8" ht="15" customHeight="1" x14ac:dyDescent="0.25">
      <c r="A158" s="108"/>
      <c r="B158" s="109"/>
      <c r="C158" s="110"/>
      <c r="D158" s="111"/>
      <c r="E158" s="112" t="s">
        <v>57</v>
      </c>
      <c r="F158" s="113" t="e">
        <f>SUM(F149:F157)</f>
        <v>#REF!</v>
      </c>
    </row>
    <row r="159" spans="1:8" ht="15" customHeight="1" x14ac:dyDescent="0.25">
      <c r="B159" s="115"/>
      <c r="C159" s="115"/>
      <c r="D159" s="116"/>
      <c r="E159" s="116"/>
      <c r="F159" s="116"/>
    </row>
    <row r="160" spans="1:8" ht="15" customHeight="1" x14ac:dyDescent="0.25">
      <c r="A160" s="108"/>
      <c r="B160" s="109"/>
      <c r="C160" s="110"/>
      <c r="D160" s="111"/>
      <c r="E160" s="112" t="s">
        <v>193</v>
      </c>
      <c r="F160" s="113" t="e">
        <f>+F158+F147+F109+F86+F73+F48+F32+F24</f>
        <v>#REF!</v>
      </c>
      <c r="G160" s="167"/>
      <c r="H160" s="168"/>
    </row>
    <row r="161" spans="1:8" ht="15" hidden="1" customHeight="1" x14ac:dyDescent="0.25">
      <c r="B161" s="115"/>
      <c r="C161" s="115"/>
      <c r="D161" s="116"/>
      <c r="E161" s="116"/>
      <c r="F161" s="116"/>
    </row>
    <row r="162" spans="1:8" ht="15" hidden="1" customHeight="1" x14ac:dyDescent="0.25">
      <c r="A162" s="108"/>
      <c r="B162" s="109"/>
      <c r="C162" s="110"/>
      <c r="D162" s="111"/>
      <c r="E162" s="117"/>
      <c r="F162" s="103"/>
    </row>
    <row r="163" spans="1:8" ht="15" hidden="1" customHeight="1" x14ac:dyDescent="0.25">
      <c r="A163" s="108"/>
      <c r="B163" s="109"/>
      <c r="C163" s="110"/>
      <c r="D163" s="111"/>
      <c r="E163" s="117"/>
      <c r="F163" s="118"/>
    </row>
    <row r="164" spans="1:8" ht="15" hidden="1" customHeight="1" x14ac:dyDescent="0.25">
      <c r="A164" s="108"/>
      <c r="B164" s="109"/>
      <c r="C164" s="110"/>
      <c r="D164" s="111"/>
      <c r="E164" s="117"/>
      <c r="F164" s="118"/>
    </row>
    <row r="165" spans="1:8" ht="15" hidden="1" customHeight="1" x14ac:dyDescent="0.25">
      <c r="A165" s="108"/>
      <c r="B165" s="109"/>
      <c r="C165" s="110"/>
      <c r="D165" s="111"/>
      <c r="E165" s="112"/>
      <c r="F165" s="113"/>
    </row>
    <row r="166" spans="1:8" ht="15" customHeight="1" x14ac:dyDescent="0.25">
      <c r="B166" s="115"/>
      <c r="C166" s="115"/>
      <c r="D166" s="116"/>
      <c r="E166" s="116"/>
      <c r="F166" s="116"/>
    </row>
    <row r="167" spans="1:8" ht="15" customHeight="1" x14ac:dyDescent="0.25">
      <c r="A167" s="108"/>
      <c r="B167" s="109"/>
      <c r="C167" s="110"/>
      <c r="D167" s="111"/>
      <c r="E167" s="112" t="s">
        <v>194</v>
      </c>
      <c r="F167" s="113" t="e">
        <f>+F165+F160</f>
        <v>#REF!</v>
      </c>
      <c r="G167" s="167"/>
      <c r="H167" s="168" t="e">
        <f>+F167-G167</f>
        <v>#REF!</v>
      </c>
    </row>
    <row r="168" spans="1:8" ht="15" customHeight="1" x14ac:dyDescent="0.25">
      <c r="B168" s="115"/>
      <c r="C168" s="115"/>
      <c r="D168" s="116"/>
      <c r="E168" s="116"/>
      <c r="F168" s="116"/>
    </row>
    <row r="169" spans="1:8" ht="15" customHeight="1" x14ac:dyDescent="0.25">
      <c r="A169" s="108"/>
      <c r="B169" s="109"/>
      <c r="C169" s="110"/>
      <c r="D169" s="111"/>
      <c r="E169" s="117" t="s">
        <v>64</v>
      </c>
      <c r="F169" s="103" t="e">
        <f>+F160*0.01</f>
        <v>#REF!</v>
      </c>
      <c r="H169" s="168"/>
    </row>
    <row r="170" spans="1:8" ht="15" customHeight="1" x14ac:dyDescent="0.25">
      <c r="A170" s="108"/>
      <c r="B170" s="109"/>
      <c r="C170" s="110"/>
      <c r="D170" s="111"/>
      <c r="E170" s="117" t="s">
        <v>65</v>
      </c>
      <c r="F170" s="103" t="e">
        <f>+F160*0.02</f>
        <v>#REF!</v>
      </c>
    </row>
    <row r="171" spans="1:8" ht="15" customHeight="1" x14ac:dyDescent="0.25">
      <c r="A171" s="108"/>
      <c r="B171" s="109"/>
      <c r="C171" s="110"/>
      <c r="D171" s="111"/>
      <c r="E171" s="117" t="s">
        <v>66</v>
      </c>
      <c r="F171" s="103">
        <v>80000000</v>
      </c>
    </row>
    <row r="172" spans="1:8" ht="15" customHeight="1" x14ac:dyDescent="0.25">
      <c r="A172" s="108"/>
      <c r="B172" s="109"/>
      <c r="C172" s="110"/>
      <c r="D172" s="111"/>
      <c r="E172" s="117" t="s">
        <v>67</v>
      </c>
      <c r="F172" s="103">
        <v>80000000</v>
      </c>
    </row>
    <row r="173" spans="1:8" ht="15" customHeight="1" x14ac:dyDescent="0.25">
      <c r="A173" s="108"/>
      <c r="B173" s="109"/>
      <c r="C173" s="110"/>
      <c r="D173" s="111"/>
      <c r="E173" s="117" t="s">
        <v>195</v>
      </c>
      <c r="F173" s="103">
        <v>355434018.20999998</v>
      </c>
    </row>
    <row r="174" spans="1:8" ht="15" customHeight="1" x14ac:dyDescent="0.25">
      <c r="A174" s="108"/>
      <c r="B174" s="109"/>
      <c r="C174" s="110"/>
      <c r="D174" s="111"/>
      <c r="E174" s="117" t="s">
        <v>69</v>
      </c>
      <c r="F174" s="103">
        <v>138894863.54400936</v>
      </c>
    </row>
    <row r="175" spans="1:8" ht="15" customHeight="1" x14ac:dyDescent="0.25">
      <c r="A175" s="108"/>
      <c r="B175" s="109"/>
      <c r="C175" s="110"/>
      <c r="D175" s="111"/>
      <c r="E175" s="117" t="s">
        <v>196</v>
      </c>
      <c r="F175" s="103" t="e">
        <f>+F167*1%</f>
        <v>#REF!</v>
      </c>
    </row>
    <row r="176" spans="1:8" ht="15" customHeight="1" x14ac:dyDescent="0.25">
      <c r="B176" s="115"/>
      <c r="C176" s="115"/>
      <c r="D176" s="116"/>
      <c r="E176" s="116"/>
      <c r="F176" s="116"/>
    </row>
    <row r="177" spans="1:8" ht="15" customHeight="1" x14ac:dyDescent="0.25">
      <c r="A177" s="108"/>
      <c r="B177" s="109"/>
      <c r="C177" s="110"/>
      <c r="D177" s="111"/>
      <c r="E177" s="112" t="s">
        <v>71</v>
      </c>
      <c r="F177" s="113" t="e">
        <f>SUM(F167:F175)</f>
        <v>#REF!</v>
      </c>
    </row>
    <row r="179" spans="1:8" ht="15" customHeight="1" x14ac:dyDescent="0.25">
      <c r="A179" s="108"/>
      <c r="B179" s="109"/>
      <c r="C179" s="110"/>
      <c r="D179" s="111"/>
      <c r="E179" s="112" t="s">
        <v>72</v>
      </c>
      <c r="F179" s="113" t="e">
        <f>+F177*7%</f>
        <v>#REF!</v>
      </c>
    </row>
    <row r="181" spans="1:8" ht="15" customHeight="1" x14ac:dyDescent="0.25">
      <c r="A181" s="108"/>
      <c r="B181" s="109"/>
      <c r="C181" s="110"/>
      <c r="D181" s="111"/>
      <c r="E181" s="112" t="s">
        <v>73</v>
      </c>
      <c r="F181" s="113" t="e">
        <f>+F179+F177</f>
        <v>#REF!</v>
      </c>
    </row>
    <row r="183" spans="1:8" ht="15" customHeight="1" x14ac:dyDescent="0.25">
      <c r="A183" s="407" t="s">
        <v>74</v>
      </c>
      <c r="B183" s="408"/>
      <c r="C183" s="408"/>
      <c r="D183" s="408"/>
      <c r="E183" s="409"/>
      <c r="F183" s="103">
        <f>4500000*16</f>
        <v>72000000</v>
      </c>
    </row>
    <row r="184" spans="1:8" ht="15" customHeight="1" x14ac:dyDescent="0.25">
      <c r="B184" s="119"/>
      <c r="G184" s="166"/>
      <c r="H184" s="166"/>
    </row>
    <row r="185" spans="1:8" ht="15" customHeight="1" x14ac:dyDescent="0.25">
      <c r="A185" s="410" t="s">
        <v>75</v>
      </c>
      <c r="B185" s="411"/>
      <c r="C185" s="411"/>
      <c r="D185" s="411"/>
      <c r="E185" s="412"/>
      <c r="F185" s="113" t="e">
        <f>+F183+F181</f>
        <v>#REF!</v>
      </c>
      <c r="G185" s="166"/>
      <c r="H185" s="166" t="e">
        <f>+F185-G185</f>
        <v>#REF!</v>
      </c>
    </row>
    <row r="186" spans="1:8" ht="15" customHeight="1" x14ac:dyDescent="0.25">
      <c r="B186" s="119"/>
    </row>
    <row r="187" spans="1:8" ht="15" customHeight="1" x14ac:dyDescent="0.25">
      <c r="B187" s="119"/>
    </row>
    <row r="188" spans="1:8" ht="15" customHeight="1" x14ac:dyDescent="0.25">
      <c r="B188" s="119"/>
    </row>
    <row r="189" spans="1:8" ht="15" customHeight="1" x14ac:dyDescent="0.25">
      <c r="B189" s="119"/>
    </row>
    <row r="190" spans="1:8" ht="15" customHeight="1" x14ac:dyDescent="0.25">
      <c r="B190" s="119"/>
    </row>
    <row r="194" spans="2:2" ht="15" customHeight="1" x14ac:dyDescent="0.25">
      <c r="B194" s="122" t="s">
        <v>76</v>
      </c>
    </row>
    <row r="195" spans="2:2" ht="15" customHeight="1" x14ac:dyDescent="0.25">
      <c r="B195" s="123" t="s">
        <v>77</v>
      </c>
    </row>
  </sheetData>
  <mergeCells count="15">
    <mergeCell ref="A6:F6"/>
    <mergeCell ref="A1:F1"/>
    <mergeCell ref="A2:F2"/>
    <mergeCell ref="A3:F3"/>
    <mergeCell ref="A4:F4"/>
    <mergeCell ref="A5:F5"/>
    <mergeCell ref="B141:F141"/>
    <mergeCell ref="A183:E183"/>
    <mergeCell ref="A185:E185"/>
    <mergeCell ref="A7:F7"/>
    <mergeCell ref="A8:F8"/>
    <mergeCell ref="B56:F56"/>
    <mergeCell ref="B111:F111"/>
    <mergeCell ref="B135:F135"/>
    <mergeCell ref="B137:F137"/>
  </mergeCells>
  <printOptions horizontalCentered="1" gridLines="1"/>
  <pageMargins left="0.78740157480314965" right="0.78740157480314965" top="0.39370078740157483" bottom="0.59055118110236227" header="0.19685039370078741" footer="0.11811023622047245"/>
  <pageSetup scale="56" fitToHeight="10" orientation="portrait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rowBreaks count="1" manualBreakCount="1">
    <brk id="147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>
    <tabColor rgb="FFFF0000"/>
    <pageSetUpPr fitToPage="1"/>
  </sheetPr>
  <dimension ref="A2:AZ2158"/>
  <sheetViews>
    <sheetView tabSelected="1" zoomScale="80" zoomScaleNormal="80" zoomScaleSheetLayoutView="19" zoomScalePageLayoutView="90" workbookViewId="0">
      <selection activeCell="A8" sqref="A8:G8"/>
    </sheetView>
  </sheetViews>
  <sheetFormatPr baseColWidth="10" defaultColWidth="10.85546875" defaultRowHeight="15" customHeight="1" x14ac:dyDescent="0.25"/>
  <cols>
    <col min="1" max="1" width="10" style="1" customWidth="1"/>
    <col min="2" max="2" width="10" style="198" customWidth="1"/>
    <col min="3" max="3" width="87" style="123" customWidth="1"/>
    <col min="4" max="4" width="10" style="114" customWidth="1"/>
    <col min="5" max="5" width="13.5703125" style="352" customWidth="1"/>
    <col min="6" max="6" width="22.140625" style="234" customWidth="1"/>
    <col min="7" max="7" width="28.28515625" style="4" customWidth="1"/>
    <col min="8" max="8" width="20" style="131" customWidth="1"/>
    <col min="9" max="9" width="23.42578125" style="131" customWidth="1"/>
    <col min="10" max="10" width="11.85546875" style="131" customWidth="1"/>
    <col min="11" max="52" width="10.85546875" style="131"/>
    <col min="53" max="16384" width="10.85546875" style="115"/>
  </cols>
  <sheetData>
    <row r="2" spans="1:52" ht="15" customHeight="1" x14ac:dyDescent="0.25">
      <c r="A2" s="466" t="s">
        <v>0</v>
      </c>
      <c r="B2" s="466"/>
      <c r="C2" s="466"/>
      <c r="D2" s="466"/>
      <c r="E2" s="466"/>
      <c r="F2" s="466"/>
      <c r="G2" s="466"/>
    </row>
    <row r="3" spans="1:52" ht="15" customHeight="1" x14ac:dyDescent="0.25">
      <c r="A3" s="466" t="s">
        <v>197</v>
      </c>
      <c r="B3" s="466"/>
      <c r="C3" s="466"/>
      <c r="D3" s="466"/>
      <c r="E3" s="466"/>
      <c r="F3" s="466"/>
      <c r="G3" s="466"/>
    </row>
    <row r="4" spans="1:52" ht="15" customHeight="1" x14ac:dyDescent="0.25">
      <c r="A4" s="466" t="s">
        <v>198</v>
      </c>
      <c r="B4" s="466"/>
      <c r="C4" s="466"/>
      <c r="D4" s="466"/>
      <c r="E4" s="466"/>
      <c r="F4" s="466"/>
      <c r="G4" s="466"/>
    </row>
    <row r="5" spans="1:52" ht="15" customHeight="1" x14ac:dyDescent="0.25">
      <c r="A5" s="466" t="s">
        <v>323</v>
      </c>
      <c r="B5" s="466"/>
      <c r="C5" s="466"/>
      <c r="D5" s="466"/>
      <c r="E5" s="466"/>
      <c r="F5" s="466"/>
      <c r="G5" s="466"/>
    </row>
    <row r="6" spans="1:52" ht="15" customHeight="1" x14ac:dyDescent="0.25">
      <c r="A6" s="406"/>
      <c r="B6" s="406"/>
      <c r="C6" s="406"/>
      <c r="D6" s="406"/>
      <c r="E6" s="406"/>
      <c r="F6" s="406"/>
      <c r="G6" s="406"/>
    </row>
    <row r="7" spans="1:52" ht="3" customHeight="1" x14ac:dyDescent="0.25">
      <c r="A7" s="405"/>
      <c r="B7" s="405"/>
      <c r="C7" s="405"/>
      <c r="D7" s="405"/>
      <c r="E7" s="405"/>
      <c r="F7" s="405"/>
      <c r="G7" s="405"/>
    </row>
    <row r="8" spans="1:52" ht="33.75" customHeight="1" x14ac:dyDescent="0.25">
      <c r="A8" s="456" t="s">
        <v>490</v>
      </c>
      <c r="B8" s="457"/>
      <c r="C8" s="457"/>
      <c r="D8" s="457"/>
      <c r="E8" s="457"/>
      <c r="F8" s="457"/>
      <c r="G8" s="458"/>
    </row>
    <row r="9" spans="1:52" s="196" customFormat="1" ht="14.25" customHeight="1" x14ac:dyDescent="0.25">
      <c r="A9" s="462"/>
      <c r="B9" s="462"/>
      <c r="C9" s="462"/>
      <c r="D9" s="462"/>
      <c r="E9" s="462"/>
      <c r="F9" s="462"/>
      <c r="G9" s="462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6"/>
      <c r="AV9" s="136"/>
      <c r="AW9" s="136"/>
      <c r="AX9" s="136"/>
      <c r="AY9" s="136"/>
      <c r="AZ9" s="136"/>
    </row>
    <row r="10" spans="1:52" s="196" customFormat="1" ht="18" customHeight="1" x14ac:dyDescent="0.25">
      <c r="A10" s="586" t="s">
        <v>488</v>
      </c>
      <c r="B10" s="586"/>
      <c r="C10" s="586"/>
      <c r="D10" s="586"/>
      <c r="E10" s="586"/>
      <c r="F10" s="586"/>
      <c r="G10" s="219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136"/>
      <c r="AX10" s="136"/>
      <c r="AY10" s="136"/>
      <c r="AZ10" s="136"/>
    </row>
    <row r="11" spans="1:52" s="196" customFormat="1" ht="18.75" customHeight="1" x14ac:dyDescent="0.25">
      <c r="A11" s="199" t="s">
        <v>6</v>
      </c>
      <c r="B11" s="199" t="s">
        <v>290</v>
      </c>
      <c r="C11" s="199" t="s">
        <v>7</v>
      </c>
      <c r="D11" s="199" t="s">
        <v>8</v>
      </c>
      <c r="E11" s="349" t="s">
        <v>9</v>
      </c>
      <c r="F11" s="227" t="s">
        <v>10</v>
      </c>
      <c r="G11" s="200" t="s">
        <v>11</v>
      </c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36"/>
      <c r="AP11" s="136"/>
      <c r="AQ11" s="136"/>
      <c r="AR11" s="136"/>
      <c r="AS11" s="136"/>
      <c r="AT11" s="136"/>
      <c r="AU11" s="136"/>
      <c r="AV11" s="136"/>
      <c r="AW11" s="136"/>
      <c r="AX11" s="136"/>
      <c r="AY11" s="136"/>
      <c r="AZ11" s="136"/>
    </row>
    <row r="12" spans="1:52" s="196" customFormat="1" ht="15.75" x14ac:dyDescent="0.25">
      <c r="A12" s="454" t="s">
        <v>483</v>
      </c>
      <c r="B12" s="455"/>
      <c r="C12" s="587" t="s">
        <v>482</v>
      </c>
      <c r="D12" s="587"/>
      <c r="E12" s="587"/>
      <c r="F12" s="587"/>
      <c r="G12" s="587"/>
      <c r="H12" s="218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</row>
    <row r="13" spans="1:52" s="196" customFormat="1" ht="15.75" x14ac:dyDescent="0.25">
      <c r="A13" s="216"/>
      <c r="B13" s="214" t="s">
        <v>454</v>
      </c>
      <c r="C13" s="355" t="s">
        <v>453</v>
      </c>
      <c r="D13" s="201" t="s">
        <v>357</v>
      </c>
      <c r="E13" s="202">
        <f>SUM(+excavacion!J19)</f>
        <v>14.7</v>
      </c>
      <c r="F13" s="356">
        <v>13103</v>
      </c>
      <c r="G13" s="209">
        <f t="shared" ref="G13" si="0">E13*F13</f>
        <v>192614.09999999998</v>
      </c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</row>
    <row r="14" spans="1:52" s="196" customFormat="1" ht="15.75" x14ac:dyDescent="0.25">
      <c r="A14" s="216"/>
      <c r="B14" s="214"/>
      <c r="C14" s="201"/>
      <c r="D14" s="201"/>
      <c r="E14" s="202"/>
      <c r="F14" s="201"/>
      <c r="G14" s="219">
        <f>SUM(G13)</f>
        <v>192614.09999999998</v>
      </c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</row>
    <row r="15" spans="1:52" s="196" customFormat="1" ht="15.75" x14ac:dyDescent="0.25">
      <c r="A15" s="454" t="s">
        <v>316</v>
      </c>
      <c r="B15" s="455"/>
      <c r="C15" s="587" t="s">
        <v>291</v>
      </c>
      <c r="D15" s="587"/>
      <c r="E15" s="587"/>
      <c r="F15" s="587"/>
      <c r="G15" s="587"/>
      <c r="H15" s="218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</row>
    <row r="16" spans="1:52" s="196" customFormat="1" ht="30" x14ac:dyDescent="0.25">
      <c r="A16" s="201">
        <v>1.3</v>
      </c>
      <c r="B16" s="201">
        <v>1.46</v>
      </c>
      <c r="C16" s="205" t="s">
        <v>331</v>
      </c>
      <c r="D16" s="203" t="s">
        <v>328</v>
      </c>
      <c r="E16" s="202">
        <f>SUM(+'retiro de sobrantes'!J19)</f>
        <v>12.09</v>
      </c>
      <c r="F16" s="229">
        <v>17343</v>
      </c>
      <c r="G16" s="208">
        <f>F16*E16</f>
        <v>209676.87</v>
      </c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  <c r="AZ16" s="136"/>
    </row>
    <row r="17" spans="1:52" s="196" customFormat="1" ht="15.75" x14ac:dyDescent="0.25">
      <c r="A17" s="591"/>
      <c r="B17" s="591"/>
      <c r="C17" s="591"/>
      <c r="D17" s="591"/>
      <c r="E17" s="591"/>
      <c r="F17" s="591"/>
      <c r="G17" s="219">
        <f>SUM(G16:G16)</f>
        <v>209676.87</v>
      </c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AZ17" s="136"/>
    </row>
    <row r="18" spans="1:52" s="196" customFormat="1" ht="15.75" x14ac:dyDescent="0.25">
      <c r="A18" s="431" t="s">
        <v>315</v>
      </c>
      <c r="B18" s="432"/>
      <c r="C18" s="595" t="s">
        <v>361</v>
      </c>
      <c r="D18" s="595"/>
      <c r="E18" s="595"/>
      <c r="F18" s="595"/>
      <c r="G18" s="595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</row>
    <row r="19" spans="1:52" s="196" customFormat="1" ht="15.75" x14ac:dyDescent="0.25">
      <c r="A19" s="201">
        <v>2.1</v>
      </c>
      <c r="B19" s="201">
        <v>2.7</v>
      </c>
      <c r="C19" s="224" t="s">
        <v>335</v>
      </c>
      <c r="D19" s="203" t="s">
        <v>15</v>
      </c>
      <c r="E19" s="202">
        <f>SUM(+viga!J20)</f>
        <v>0.79</v>
      </c>
      <c r="F19" s="231">
        <v>830106</v>
      </c>
      <c r="G19" s="210">
        <f>ROUND(E19*F19,2)</f>
        <v>655783.74</v>
      </c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AZ19" s="136"/>
    </row>
    <row r="20" spans="1:52" s="196" customFormat="1" ht="15.75" x14ac:dyDescent="0.25">
      <c r="A20" s="201">
        <v>2.2000000000000002</v>
      </c>
      <c r="B20" s="201">
        <v>2.8</v>
      </c>
      <c r="C20" s="235" t="s">
        <v>336</v>
      </c>
      <c r="D20" s="203" t="s">
        <v>15</v>
      </c>
      <c r="E20" s="202">
        <f>SUM(+zapata!J19)</f>
        <v>0.59</v>
      </c>
      <c r="F20" s="231">
        <v>778175</v>
      </c>
      <c r="G20" s="210">
        <f>ROUND(E20*F20,2)</f>
        <v>459123.25</v>
      </c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</row>
    <row r="21" spans="1:52" s="196" customFormat="1" ht="15.75" x14ac:dyDescent="0.25">
      <c r="A21" s="216"/>
      <c r="B21" s="214"/>
      <c r="C21" s="588"/>
      <c r="D21" s="589"/>
      <c r="E21" s="589"/>
      <c r="F21" s="590"/>
      <c r="G21" s="220">
        <f>SUM(G19:G20)</f>
        <v>1114906.99</v>
      </c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6"/>
      <c r="AL21" s="136"/>
      <c r="AM21" s="136"/>
      <c r="AN21" s="136"/>
      <c r="AO21" s="136"/>
      <c r="AP21" s="136"/>
      <c r="AQ21" s="136"/>
      <c r="AR21" s="136"/>
      <c r="AS21" s="136"/>
      <c r="AT21" s="136"/>
      <c r="AU21" s="136"/>
      <c r="AV21" s="136"/>
      <c r="AW21" s="136"/>
      <c r="AX21" s="136"/>
      <c r="AY21" s="136"/>
      <c r="AZ21" s="136"/>
    </row>
    <row r="22" spans="1:52" s="196" customFormat="1" ht="15.75" x14ac:dyDescent="0.25">
      <c r="A22" s="431" t="s">
        <v>317</v>
      </c>
      <c r="B22" s="432"/>
      <c r="C22" s="592" t="s">
        <v>445</v>
      </c>
      <c r="D22" s="593"/>
      <c r="E22" s="593"/>
      <c r="F22" s="593"/>
      <c r="G22" s="594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6"/>
      <c r="AZ22" s="136"/>
    </row>
    <row r="23" spans="1:52" s="196" customFormat="1" ht="15.75" x14ac:dyDescent="0.25">
      <c r="A23" s="216">
        <v>3.1</v>
      </c>
      <c r="B23" s="214">
        <v>3.5</v>
      </c>
      <c r="C23" s="311" t="s">
        <v>446</v>
      </c>
      <c r="D23" s="236" t="s">
        <v>17</v>
      </c>
      <c r="E23" s="350">
        <v>1</v>
      </c>
      <c r="F23" s="359">
        <v>375078</v>
      </c>
      <c r="G23" s="347">
        <f>SUM(E23*F23)</f>
        <v>375078</v>
      </c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</row>
    <row r="24" spans="1:52" s="196" customFormat="1" ht="15.75" x14ac:dyDescent="0.25">
      <c r="A24" s="216"/>
      <c r="B24" s="214"/>
      <c r="C24" s="206"/>
      <c r="D24" s="236"/>
      <c r="E24" s="350"/>
      <c r="F24" s="237"/>
      <c r="G24" s="220">
        <f>SUM(G23)</f>
        <v>375078</v>
      </c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</row>
    <row r="25" spans="1:52" s="196" customFormat="1" ht="15.75" x14ac:dyDescent="0.25">
      <c r="A25" s="431" t="s">
        <v>318</v>
      </c>
      <c r="B25" s="432"/>
      <c r="C25" s="592" t="s">
        <v>334</v>
      </c>
      <c r="D25" s="593"/>
      <c r="E25" s="593"/>
      <c r="F25" s="593"/>
      <c r="G25" s="594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36"/>
      <c r="AT25" s="136"/>
      <c r="AU25" s="136"/>
      <c r="AV25" s="136"/>
      <c r="AW25" s="136"/>
      <c r="AX25" s="136"/>
      <c r="AY25" s="136"/>
      <c r="AZ25" s="136"/>
    </row>
    <row r="26" spans="1:52" s="196" customFormat="1" ht="15.75" x14ac:dyDescent="0.25">
      <c r="A26" s="206">
        <v>4.0999999999999996</v>
      </c>
      <c r="B26" s="316">
        <v>4.3</v>
      </c>
      <c r="C26" s="310" t="s">
        <v>362</v>
      </c>
      <c r="D26" s="203" t="s">
        <v>15</v>
      </c>
      <c r="E26" s="225">
        <f>SUM(+columnas!J22)</f>
        <v>0.7</v>
      </c>
      <c r="F26" s="232">
        <v>1101603</v>
      </c>
      <c r="G26" s="210">
        <f>ROUND(E26*F26,2)</f>
        <v>771122.1</v>
      </c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  <c r="AO26" s="136"/>
      <c r="AP26" s="136"/>
      <c r="AQ26" s="136"/>
      <c r="AR26" s="136"/>
      <c r="AS26" s="136"/>
      <c r="AT26" s="136"/>
      <c r="AU26" s="136"/>
      <c r="AV26" s="136"/>
      <c r="AW26" s="136"/>
      <c r="AX26" s="136"/>
      <c r="AY26" s="136"/>
      <c r="AZ26" s="136"/>
    </row>
    <row r="27" spans="1:52" s="196" customFormat="1" ht="18" x14ac:dyDescent="0.25">
      <c r="A27" s="206">
        <v>4.2</v>
      </c>
      <c r="B27" s="312">
        <v>4.26</v>
      </c>
      <c r="C27" s="310" t="s">
        <v>365</v>
      </c>
      <c r="D27" s="217" t="s">
        <v>357</v>
      </c>
      <c r="E27" s="225">
        <f>SUM(+'viga aerea'!J23)</f>
        <v>0.47475000000000001</v>
      </c>
      <c r="F27" s="232">
        <v>1179863</v>
      </c>
      <c r="G27" s="210">
        <f>ROUND(E27*F27,2)</f>
        <v>560139.96</v>
      </c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6"/>
      <c r="AM27" s="136"/>
      <c r="AN27" s="136"/>
      <c r="AO27" s="136"/>
      <c r="AP27" s="136"/>
      <c r="AQ27" s="136"/>
      <c r="AR27" s="136"/>
      <c r="AS27" s="136"/>
      <c r="AT27" s="136"/>
      <c r="AU27" s="136"/>
      <c r="AV27" s="136"/>
      <c r="AW27" s="136"/>
      <c r="AX27" s="136"/>
      <c r="AY27" s="136"/>
      <c r="AZ27" s="136"/>
    </row>
    <row r="28" spans="1:52" s="196" customFormat="1" ht="15.75" x14ac:dyDescent="0.25">
      <c r="A28" s="206">
        <v>4.4000000000000004</v>
      </c>
      <c r="B28" s="237">
        <v>4.22</v>
      </c>
      <c r="C28" s="310" t="s">
        <v>364</v>
      </c>
      <c r="D28" s="203" t="s">
        <v>29</v>
      </c>
      <c r="E28" s="225">
        <f>SUM(+'acero 60000'!K20)</f>
        <v>161.76</v>
      </c>
      <c r="F28" s="232">
        <v>8062</v>
      </c>
      <c r="G28" s="210">
        <f>ROUND(E28*F28,2)</f>
        <v>1304109.1200000001</v>
      </c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  <c r="AO28" s="136"/>
      <c r="AP28" s="136"/>
      <c r="AQ28" s="136"/>
      <c r="AR28" s="136"/>
      <c r="AS28" s="136"/>
      <c r="AT28" s="136"/>
      <c r="AU28" s="136"/>
      <c r="AV28" s="136"/>
      <c r="AW28" s="136"/>
      <c r="AX28" s="136"/>
      <c r="AY28" s="136"/>
      <c r="AZ28" s="136"/>
    </row>
    <row r="29" spans="1:52" s="196" customFormat="1" ht="15.75" x14ac:dyDescent="0.25">
      <c r="A29" s="206">
        <v>4.5</v>
      </c>
      <c r="B29" s="237">
        <v>4.21</v>
      </c>
      <c r="C29" s="311" t="s">
        <v>363</v>
      </c>
      <c r="D29" s="203" t="s">
        <v>29</v>
      </c>
      <c r="E29" s="225">
        <f>SUM(+'acero de 37000'!J22)</f>
        <v>160.08000000000001</v>
      </c>
      <c r="F29" s="232">
        <v>7800</v>
      </c>
      <c r="G29" s="210">
        <f>SUM(E29*F29)</f>
        <v>1248624</v>
      </c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6"/>
      <c r="AZ29" s="136"/>
    </row>
    <row r="30" spans="1:52" s="196" customFormat="1" ht="15.75" x14ac:dyDescent="0.25">
      <c r="A30" s="206">
        <v>4.5999999999999996</v>
      </c>
      <c r="B30" s="237">
        <v>4.2300000000000004</v>
      </c>
      <c r="C30" s="311" t="s">
        <v>402</v>
      </c>
      <c r="D30" s="203" t="s">
        <v>29</v>
      </c>
      <c r="E30" s="225">
        <f>SUM(+malla!J21)</f>
        <v>26.69</v>
      </c>
      <c r="F30" s="232">
        <v>10618</v>
      </c>
      <c r="G30" s="210">
        <f>SUM(E30*F30)</f>
        <v>283394.42000000004</v>
      </c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6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</row>
    <row r="31" spans="1:52" s="196" customFormat="1" ht="15.75" x14ac:dyDescent="0.25">
      <c r="A31" s="588"/>
      <c r="B31" s="589"/>
      <c r="C31" s="589"/>
      <c r="D31" s="589"/>
      <c r="E31" s="589"/>
      <c r="F31" s="590"/>
      <c r="G31" s="220">
        <f>SUM(G26:G30)</f>
        <v>4167389.6</v>
      </c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</row>
    <row r="32" spans="1:52" s="196" customFormat="1" ht="15.75" x14ac:dyDescent="0.25">
      <c r="A32" s="431" t="s">
        <v>319</v>
      </c>
      <c r="B32" s="432"/>
      <c r="C32" s="592" t="s">
        <v>312</v>
      </c>
      <c r="D32" s="593"/>
      <c r="E32" s="593"/>
      <c r="F32" s="593"/>
      <c r="G32" s="594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  <c r="AY32" s="136"/>
      <c r="AZ32" s="136"/>
    </row>
    <row r="33" spans="1:52" s="196" customFormat="1" ht="21" x14ac:dyDescent="0.25">
      <c r="A33" s="201">
        <v>5.0999999999999996</v>
      </c>
      <c r="B33" s="206">
        <v>5.17</v>
      </c>
      <c r="C33" s="212" t="s">
        <v>311</v>
      </c>
      <c r="D33" s="203" t="s">
        <v>327</v>
      </c>
      <c r="E33" s="202">
        <f>SUM(+'muros '!J23)</f>
        <v>25.450500000000002</v>
      </c>
      <c r="F33" s="230">
        <v>60726</v>
      </c>
      <c r="G33" s="210">
        <f>E33*F33</f>
        <v>1545507.0630000001</v>
      </c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6"/>
      <c r="AZ33" s="136"/>
    </row>
    <row r="34" spans="1:52" s="196" customFormat="1" ht="15.75" x14ac:dyDescent="0.25">
      <c r="A34" s="588"/>
      <c r="B34" s="589"/>
      <c r="C34" s="589"/>
      <c r="D34" s="589"/>
      <c r="E34" s="589"/>
      <c r="F34" s="590"/>
      <c r="G34" s="220">
        <f>SUM(G33)</f>
        <v>1545507.0630000001</v>
      </c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6"/>
      <c r="AH34" s="136"/>
      <c r="AI34" s="136"/>
      <c r="AJ34" s="136"/>
      <c r="AK34" s="136"/>
      <c r="AL34" s="136"/>
      <c r="AM34" s="136"/>
      <c r="AN34" s="136"/>
      <c r="AO34" s="136"/>
      <c r="AP34" s="136"/>
      <c r="AQ34" s="136"/>
      <c r="AR34" s="136"/>
      <c r="AS34" s="136"/>
      <c r="AT34" s="136"/>
      <c r="AU34" s="136"/>
      <c r="AV34" s="136"/>
      <c r="AW34" s="136"/>
      <c r="AX34" s="136"/>
      <c r="AY34" s="136"/>
      <c r="AZ34" s="136"/>
    </row>
    <row r="35" spans="1:52" s="196" customFormat="1" ht="15.75" x14ac:dyDescent="0.25">
      <c r="A35" s="431" t="s">
        <v>320</v>
      </c>
      <c r="B35" s="432"/>
      <c r="C35" s="592" t="s">
        <v>293</v>
      </c>
      <c r="D35" s="593"/>
      <c r="E35" s="593"/>
      <c r="F35" s="593"/>
      <c r="G35" s="594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  <c r="AJ35" s="136"/>
      <c r="AK35" s="136"/>
      <c r="AL35" s="136"/>
      <c r="AM35" s="136"/>
      <c r="AN35" s="136"/>
      <c r="AO35" s="136"/>
      <c r="AP35" s="136"/>
      <c r="AQ35" s="136"/>
      <c r="AR35" s="136"/>
      <c r="AS35" s="136"/>
      <c r="AT35" s="136"/>
      <c r="AU35" s="136"/>
      <c r="AV35" s="136"/>
      <c r="AW35" s="136"/>
      <c r="AX35" s="136"/>
      <c r="AY35" s="136"/>
      <c r="AZ35" s="136"/>
    </row>
    <row r="36" spans="1:52" s="196" customFormat="1" ht="21" x14ac:dyDescent="0.25">
      <c r="A36" s="206">
        <v>6.1</v>
      </c>
      <c r="B36" s="201">
        <v>6.19</v>
      </c>
      <c r="C36" s="213" t="s">
        <v>292</v>
      </c>
      <c r="D36" s="217" t="s">
        <v>324</v>
      </c>
      <c r="E36" s="350">
        <f>SUM(+pañete!J27)</f>
        <v>42.964299999999994</v>
      </c>
      <c r="F36" s="231">
        <v>27068</v>
      </c>
      <c r="G36" s="209">
        <f>ROUND(E36*F36,2)</f>
        <v>1162957.67</v>
      </c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/>
      <c r="AN36" s="136"/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</row>
    <row r="37" spans="1:52" s="196" customFormat="1" ht="15.75" x14ac:dyDescent="0.25">
      <c r="A37" s="588"/>
      <c r="B37" s="589"/>
      <c r="C37" s="589"/>
      <c r="D37" s="589"/>
      <c r="E37" s="589"/>
      <c r="F37" s="590"/>
      <c r="G37" s="220">
        <f>SUM(G36:G36)</f>
        <v>1162957.67</v>
      </c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</row>
    <row r="38" spans="1:52" s="196" customFormat="1" ht="15.75" x14ac:dyDescent="0.25">
      <c r="A38" s="431" t="s">
        <v>321</v>
      </c>
      <c r="B38" s="432"/>
      <c r="C38" s="592" t="s">
        <v>313</v>
      </c>
      <c r="D38" s="593"/>
      <c r="E38" s="593"/>
      <c r="F38" s="593"/>
      <c r="G38" s="594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</row>
    <row r="39" spans="1:52" s="196" customFormat="1" ht="19.5" customHeight="1" x14ac:dyDescent="0.25">
      <c r="A39" s="203">
        <v>7.1</v>
      </c>
      <c r="B39" s="225">
        <v>7.2</v>
      </c>
      <c r="C39" s="226" t="s">
        <v>385</v>
      </c>
      <c r="D39" s="217" t="s">
        <v>324</v>
      </c>
      <c r="E39" s="225">
        <f>SUM(+cubierta!J22)</f>
        <v>15.8</v>
      </c>
      <c r="F39" s="232">
        <v>67001</v>
      </c>
      <c r="G39" s="210">
        <f>ROUND(E39*F39,2)</f>
        <v>1058615.8</v>
      </c>
      <c r="H39" s="222"/>
      <c r="I39" s="223"/>
      <c r="J39" s="223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  <c r="AM39" s="136"/>
      <c r="AN39" s="136"/>
      <c r="AO39" s="136"/>
      <c r="AP39" s="136"/>
      <c r="AQ39" s="136"/>
      <c r="AR39" s="136"/>
      <c r="AS39" s="136"/>
      <c r="AT39" s="136"/>
      <c r="AU39" s="136"/>
      <c r="AV39" s="136"/>
      <c r="AW39" s="136"/>
      <c r="AX39" s="136"/>
      <c r="AY39" s="136"/>
      <c r="AZ39" s="136"/>
    </row>
    <row r="40" spans="1:52" s="196" customFormat="1" ht="19.5" customHeight="1" x14ac:dyDescent="0.25">
      <c r="A40" s="319">
        <v>7.2</v>
      </c>
      <c r="B40" s="320" t="s">
        <v>304</v>
      </c>
      <c r="C40" s="321" t="s">
        <v>387</v>
      </c>
      <c r="D40" s="217" t="s">
        <v>324</v>
      </c>
      <c r="E40" s="225">
        <f>SUM(+'estruc. cubierta'!J22)</f>
        <v>15.8</v>
      </c>
      <c r="F40" s="232">
        <v>84955</v>
      </c>
      <c r="G40" s="210">
        <f>ROUND(E40*F40,2)</f>
        <v>1342289</v>
      </c>
      <c r="H40" s="222"/>
      <c r="I40" s="223"/>
      <c r="J40" s="223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6"/>
      <c r="AE40" s="136"/>
      <c r="AF40" s="136"/>
      <c r="AG40" s="136"/>
      <c r="AH40" s="136"/>
      <c r="AI40" s="136"/>
      <c r="AJ40" s="136"/>
      <c r="AK40" s="136"/>
      <c r="AL40" s="136"/>
      <c r="AM40" s="136"/>
      <c r="AN40" s="136"/>
      <c r="AO40" s="136"/>
      <c r="AP40" s="136"/>
      <c r="AQ40" s="136"/>
      <c r="AR40" s="136"/>
      <c r="AS40" s="136"/>
      <c r="AT40" s="136"/>
      <c r="AU40" s="136"/>
      <c r="AV40" s="136"/>
      <c r="AW40" s="136"/>
      <c r="AX40" s="136"/>
      <c r="AY40" s="136"/>
      <c r="AZ40" s="136"/>
    </row>
    <row r="41" spans="1:52" s="196" customFormat="1" ht="15.75" x14ac:dyDescent="0.25">
      <c r="A41" s="216"/>
      <c r="B41" s="214"/>
      <c r="C41" s="588"/>
      <c r="D41" s="589"/>
      <c r="E41" s="589"/>
      <c r="F41" s="590"/>
      <c r="G41" s="220">
        <f>SUM(G39:G40)</f>
        <v>2400904.7999999998</v>
      </c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  <c r="AJ41" s="136"/>
      <c r="AK41" s="136"/>
      <c r="AL41" s="136"/>
      <c r="AM41" s="136"/>
      <c r="AN41" s="136"/>
      <c r="AO41" s="136"/>
      <c r="AP41" s="136"/>
      <c r="AQ41" s="136"/>
      <c r="AR41" s="136"/>
      <c r="AS41" s="136"/>
      <c r="AT41" s="136"/>
      <c r="AU41" s="136"/>
      <c r="AV41" s="136"/>
      <c r="AW41" s="136"/>
      <c r="AX41" s="136"/>
      <c r="AY41" s="136"/>
      <c r="AZ41" s="136"/>
    </row>
    <row r="42" spans="1:52" s="196" customFormat="1" ht="15.75" x14ac:dyDescent="0.25">
      <c r="A42" s="431" t="s">
        <v>322</v>
      </c>
      <c r="B42" s="432"/>
      <c r="C42" s="600" t="s">
        <v>307</v>
      </c>
      <c r="D42" s="600"/>
      <c r="E42" s="600"/>
      <c r="F42" s="600"/>
      <c r="G42" s="600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  <c r="AJ42" s="136"/>
      <c r="AK42" s="136"/>
      <c r="AL42" s="136"/>
      <c r="AM42" s="136"/>
      <c r="AN42" s="136"/>
      <c r="AO42" s="136"/>
      <c r="AP42" s="136"/>
      <c r="AQ42" s="136"/>
      <c r="AR42" s="136"/>
      <c r="AS42" s="136"/>
      <c r="AT42" s="136"/>
      <c r="AU42" s="136"/>
      <c r="AV42" s="136"/>
      <c r="AW42" s="136"/>
      <c r="AX42" s="136"/>
      <c r="AY42" s="136"/>
      <c r="AZ42" s="136"/>
    </row>
    <row r="43" spans="1:52" s="196" customFormat="1" ht="18" x14ac:dyDescent="0.25">
      <c r="A43" s="201">
        <v>10.1</v>
      </c>
      <c r="B43" s="201">
        <v>10.4</v>
      </c>
      <c r="C43" s="205" t="s">
        <v>308</v>
      </c>
      <c r="D43" s="217" t="s">
        <v>326</v>
      </c>
      <c r="E43" s="202">
        <f>SUM(+'marco puerta'!J22)</f>
        <v>1</v>
      </c>
      <c r="F43" s="228">
        <v>230693</v>
      </c>
      <c r="G43" s="204">
        <f>F43*E43</f>
        <v>230693</v>
      </c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H43" s="136"/>
      <c r="AI43" s="136"/>
      <c r="AJ43" s="136"/>
      <c r="AK43" s="136"/>
      <c r="AL43" s="136"/>
      <c r="AM43" s="136"/>
      <c r="AN43" s="136"/>
      <c r="AO43" s="136"/>
      <c r="AP43" s="136"/>
      <c r="AQ43" s="136"/>
      <c r="AR43" s="136"/>
      <c r="AS43" s="136"/>
      <c r="AT43" s="136"/>
      <c r="AU43" s="136"/>
      <c r="AV43" s="136"/>
      <c r="AW43" s="136"/>
      <c r="AX43" s="136"/>
      <c r="AY43" s="136"/>
      <c r="AZ43" s="136"/>
    </row>
    <row r="44" spans="1:52" s="196" customFormat="1" ht="21" x14ac:dyDescent="0.25">
      <c r="A44" s="206">
        <v>10.199999999999999</v>
      </c>
      <c r="B44" s="201">
        <v>10.7</v>
      </c>
      <c r="C44" s="207" t="s">
        <v>294</v>
      </c>
      <c r="D44" s="217" t="s">
        <v>324</v>
      </c>
      <c r="E44" s="202">
        <f>SUM(+'puerta metalica'!J22)</f>
        <v>6.32</v>
      </c>
      <c r="F44" s="228">
        <v>312947</v>
      </c>
      <c r="G44" s="204">
        <f>F44*E44</f>
        <v>1977825.04</v>
      </c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6"/>
      <c r="AI44" s="136"/>
      <c r="AJ44" s="136"/>
      <c r="AK44" s="136"/>
      <c r="AL44" s="136"/>
      <c r="AM44" s="136"/>
      <c r="AN44" s="136"/>
      <c r="AO44" s="136"/>
      <c r="AP44" s="136"/>
      <c r="AQ44" s="136"/>
      <c r="AR44" s="136"/>
      <c r="AS44" s="136"/>
      <c r="AT44" s="136"/>
      <c r="AU44" s="136"/>
      <c r="AV44" s="136"/>
      <c r="AW44" s="136"/>
      <c r="AX44" s="136"/>
      <c r="AY44" s="136"/>
      <c r="AZ44" s="136"/>
    </row>
    <row r="45" spans="1:52" s="196" customFormat="1" ht="21" x14ac:dyDescent="0.25">
      <c r="A45" s="206">
        <v>10.3</v>
      </c>
      <c r="B45" s="202">
        <v>10.199999999999999</v>
      </c>
      <c r="C45" s="205" t="s">
        <v>405</v>
      </c>
      <c r="D45" s="217" t="s">
        <v>324</v>
      </c>
      <c r="E45" s="202">
        <f>SUM(+ventana!J21)</f>
        <v>0.80400000000000005</v>
      </c>
      <c r="F45" s="228">
        <v>194160</v>
      </c>
      <c r="G45" s="204">
        <f>F45*E45</f>
        <v>156104.64000000001</v>
      </c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36"/>
      <c r="AI45" s="136"/>
      <c r="AJ45" s="136"/>
      <c r="AK45" s="136"/>
      <c r="AL45" s="136"/>
      <c r="AM45" s="136"/>
      <c r="AN45" s="136"/>
      <c r="AO45" s="136"/>
      <c r="AP45" s="136"/>
      <c r="AQ45" s="136"/>
      <c r="AR45" s="136"/>
      <c r="AS45" s="136"/>
      <c r="AT45" s="136"/>
      <c r="AU45" s="136"/>
      <c r="AV45" s="136"/>
      <c r="AW45" s="136"/>
      <c r="AX45" s="136"/>
      <c r="AY45" s="136"/>
      <c r="AZ45" s="136"/>
    </row>
    <row r="46" spans="1:52" s="196" customFormat="1" ht="15.75" x14ac:dyDescent="0.25">
      <c r="A46" s="588"/>
      <c r="B46" s="589"/>
      <c r="C46" s="589"/>
      <c r="D46" s="589"/>
      <c r="E46" s="589"/>
      <c r="F46" s="590"/>
      <c r="G46" s="221">
        <f>SUM(G43:G45)</f>
        <v>2364622.6800000002</v>
      </c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136"/>
      <c r="AH46" s="136"/>
      <c r="AI46" s="136"/>
      <c r="AJ46" s="136"/>
      <c r="AK46" s="136"/>
      <c r="AL46" s="136"/>
      <c r="AM46" s="136"/>
      <c r="AN46" s="136"/>
      <c r="AO46" s="136"/>
      <c r="AP46" s="136"/>
      <c r="AQ46" s="136"/>
      <c r="AR46" s="136"/>
      <c r="AS46" s="136"/>
      <c r="AT46" s="136"/>
      <c r="AU46" s="136"/>
      <c r="AV46" s="136"/>
      <c r="AW46" s="136"/>
      <c r="AX46" s="136"/>
      <c r="AY46" s="136"/>
      <c r="AZ46" s="136"/>
    </row>
    <row r="47" spans="1:52" s="196" customFormat="1" ht="15.75" x14ac:dyDescent="0.25">
      <c r="A47" s="431" t="s">
        <v>416</v>
      </c>
      <c r="B47" s="432"/>
      <c r="C47" s="600" t="s">
        <v>305</v>
      </c>
      <c r="D47" s="600"/>
      <c r="E47" s="600"/>
      <c r="F47" s="600"/>
      <c r="G47" s="600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6"/>
      <c r="AZ47" s="136"/>
    </row>
    <row r="48" spans="1:52" s="196" customFormat="1" ht="18" x14ac:dyDescent="0.25">
      <c r="A48" s="201">
        <v>11.1</v>
      </c>
      <c r="B48" s="201">
        <v>11.8</v>
      </c>
      <c r="C48" s="207" t="s">
        <v>295</v>
      </c>
      <c r="D48" s="217" t="s">
        <v>326</v>
      </c>
      <c r="E48" s="202">
        <f>SUM(+'conexion tanque'!J22)</f>
        <v>1</v>
      </c>
      <c r="F48" s="228">
        <v>353029</v>
      </c>
      <c r="G48" s="204">
        <f>F48*E48</f>
        <v>353029</v>
      </c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</row>
    <row r="49" spans="1:52" s="196" customFormat="1" ht="15.75" customHeight="1" x14ac:dyDescent="0.25">
      <c r="A49" s="201">
        <v>11.2</v>
      </c>
      <c r="B49" s="201">
        <v>11.12</v>
      </c>
      <c r="C49" s="207" t="s">
        <v>332</v>
      </c>
      <c r="D49" s="217" t="s">
        <v>326</v>
      </c>
      <c r="E49" s="202">
        <f>SUM(+'llave manguera'!J22)</f>
        <v>2</v>
      </c>
      <c r="F49" s="228">
        <v>55955</v>
      </c>
      <c r="G49" s="204">
        <f t="shared" ref="G49:G55" si="1">F49*E49</f>
        <v>111910</v>
      </c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6"/>
      <c r="AY49" s="136"/>
      <c r="AZ49" s="136"/>
    </row>
    <row r="50" spans="1:52" s="196" customFormat="1" ht="18" x14ac:dyDescent="0.25">
      <c r="A50" s="201">
        <v>11.3</v>
      </c>
      <c r="B50" s="201">
        <v>11.16</v>
      </c>
      <c r="C50" s="205" t="s">
        <v>310</v>
      </c>
      <c r="D50" s="217" t="s">
        <v>326</v>
      </c>
      <c r="E50" s="202">
        <f>SUM(+'puntos hidraulicos'!J21)</f>
        <v>5</v>
      </c>
      <c r="F50" s="228">
        <v>104338</v>
      </c>
      <c r="G50" s="204">
        <f t="shared" si="1"/>
        <v>521690</v>
      </c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6"/>
      <c r="AY50" s="136"/>
      <c r="AZ50" s="136"/>
    </row>
    <row r="51" spans="1:52" s="196" customFormat="1" ht="18" x14ac:dyDescent="0.25">
      <c r="A51" s="201">
        <v>11.4</v>
      </c>
      <c r="B51" s="201">
        <v>11.31</v>
      </c>
      <c r="C51" s="205" t="s">
        <v>406</v>
      </c>
      <c r="D51" s="217" t="s">
        <v>325</v>
      </c>
      <c r="E51" s="202">
        <f>SUM(+'red sanitaria 2"'!J22)</f>
        <v>6.9</v>
      </c>
      <c r="F51" s="228">
        <v>38311</v>
      </c>
      <c r="G51" s="204">
        <f t="shared" si="1"/>
        <v>264345.90000000002</v>
      </c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  <c r="AJ51" s="136"/>
      <c r="AK51" s="136"/>
      <c r="AL51" s="136"/>
      <c r="AM51" s="136"/>
      <c r="AN51" s="136"/>
      <c r="AO51" s="136"/>
      <c r="AP51" s="136"/>
      <c r="AQ51" s="136"/>
      <c r="AR51" s="136"/>
      <c r="AS51" s="136"/>
      <c r="AT51" s="136"/>
      <c r="AU51" s="136"/>
      <c r="AV51" s="136"/>
      <c r="AW51" s="136"/>
      <c r="AX51" s="136"/>
      <c r="AY51" s="136"/>
      <c r="AZ51" s="136"/>
    </row>
    <row r="52" spans="1:52" s="196" customFormat="1" ht="18" x14ac:dyDescent="0.25">
      <c r="A52" s="201">
        <v>11.5</v>
      </c>
      <c r="B52" s="201">
        <v>11.33</v>
      </c>
      <c r="C52" s="205" t="s">
        <v>407</v>
      </c>
      <c r="D52" s="217" t="s">
        <v>408</v>
      </c>
      <c r="E52" s="202">
        <v>10</v>
      </c>
      <c r="F52" s="228">
        <v>70751</v>
      </c>
      <c r="G52" s="204">
        <f t="shared" si="1"/>
        <v>707510</v>
      </c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</row>
    <row r="53" spans="1:52" s="196" customFormat="1" ht="18" x14ac:dyDescent="0.25">
      <c r="A53" s="201">
        <v>11.6</v>
      </c>
      <c r="B53" s="201">
        <v>11.19</v>
      </c>
      <c r="C53" s="205" t="s">
        <v>330</v>
      </c>
      <c r="D53" s="217" t="s">
        <v>326</v>
      </c>
      <c r="E53" s="202">
        <f>SUM(+'salida sanitaria 2"'!J22)</f>
        <v>2</v>
      </c>
      <c r="F53" s="228">
        <v>109109</v>
      </c>
      <c r="G53" s="204">
        <f t="shared" si="1"/>
        <v>218218</v>
      </c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6"/>
      <c r="AY53" s="136"/>
      <c r="AZ53" s="136"/>
    </row>
    <row r="54" spans="1:52" s="196" customFormat="1" ht="18" x14ac:dyDescent="0.25">
      <c r="A54" s="201">
        <v>11.7</v>
      </c>
      <c r="B54" s="201">
        <v>11.21</v>
      </c>
      <c r="C54" s="205" t="s">
        <v>396</v>
      </c>
      <c r="D54" s="217" t="s">
        <v>326</v>
      </c>
      <c r="E54" s="202">
        <f>SUM(+'salida sanitaria 4"'!J22)</f>
        <v>3</v>
      </c>
      <c r="F54" s="228">
        <v>139668</v>
      </c>
      <c r="G54" s="204">
        <f t="shared" si="1"/>
        <v>419004</v>
      </c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6"/>
      <c r="AJ54" s="136"/>
      <c r="AK54" s="136"/>
      <c r="AL54" s="136"/>
      <c r="AM54" s="136"/>
      <c r="AN54" s="136"/>
      <c r="AO54" s="136"/>
      <c r="AP54" s="136"/>
      <c r="AQ54" s="136"/>
      <c r="AR54" s="136"/>
      <c r="AS54" s="136"/>
      <c r="AT54" s="136"/>
      <c r="AU54" s="136"/>
      <c r="AV54" s="136"/>
      <c r="AW54" s="136"/>
      <c r="AX54" s="136"/>
      <c r="AY54" s="136"/>
      <c r="AZ54" s="136"/>
    </row>
    <row r="55" spans="1:52" s="196" customFormat="1" ht="21" customHeight="1" x14ac:dyDescent="0.25">
      <c r="A55" s="201">
        <v>11.8</v>
      </c>
      <c r="B55" s="201">
        <v>11.27</v>
      </c>
      <c r="C55" s="205" t="s">
        <v>296</v>
      </c>
      <c r="D55" s="217" t="s">
        <v>325</v>
      </c>
      <c r="E55" s="202">
        <f>SUM(+'red suministro'!J24)</f>
        <v>12</v>
      </c>
      <c r="F55" s="228">
        <v>13257</v>
      </c>
      <c r="G55" s="204">
        <f t="shared" si="1"/>
        <v>159084</v>
      </c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  <c r="AH55" s="136"/>
      <c r="AI55" s="136"/>
      <c r="AJ55" s="136"/>
      <c r="AK55" s="136"/>
      <c r="AL55" s="136"/>
      <c r="AM55" s="136"/>
      <c r="AN55" s="136"/>
      <c r="AO55" s="136"/>
      <c r="AP55" s="136"/>
      <c r="AQ55" s="136"/>
      <c r="AR55" s="136"/>
      <c r="AS55" s="136"/>
      <c r="AT55" s="136"/>
      <c r="AU55" s="136"/>
      <c r="AV55" s="136"/>
      <c r="AW55" s="136"/>
      <c r="AX55" s="136"/>
      <c r="AY55" s="136"/>
      <c r="AZ55" s="136"/>
    </row>
    <row r="56" spans="1:52" s="196" customFormat="1" ht="18.75" customHeight="1" x14ac:dyDescent="0.25">
      <c r="A56" s="588"/>
      <c r="B56" s="589"/>
      <c r="C56" s="589"/>
      <c r="D56" s="589"/>
      <c r="E56" s="589"/>
      <c r="F56" s="590"/>
      <c r="G56" s="220">
        <f>SUM(G48:G55)</f>
        <v>2754790.9</v>
      </c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6"/>
      <c r="AI56" s="136"/>
      <c r="AJ56" s="136"/>
      <c r="AK56" s="136"/>
      <c r="AL56" s="136"/>
      <c r="AM56" s="136"/>
      <c r="AN56" s="136"/>
      <c r="AO56" s="136"/>
      <c r="AP56" s="136"/>
      <c r="AQ56" s="136"/>
      <c r="AR56" s="136"/>
      <c r="AS56" s="136"/>
      <c r="AT56" s="136"/>
      <c r="AU56" s="136"/>
      <c r="AV56" s="136"/>
      <c r="AW56" s="136"/>
      <c r="AX56" s="136"/>
      <c r="AY56" s="136"/>
      <c r="AZ56" s="136"/>
    </row>
    <row r="57" spans="1:52" s="196" customFormat="1" ht="15.75" x14ac:dyDescent="0.25">
      <c r="A57" s="431" t="s">
        <v>417</v>
      </c>
      <c r="B57" s="432"/>
      <c r="C57" s="596" t="s">
        <v>412</v>
      </c>
      <c r="D57" s="596"/>
      <c r="E57" s="596"/>
      <c r="F57" s="596"/>
      <c r="G57" s="59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6"/>
      <c r="AF57" s="136"/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136"/>
      <c r="AR57" s="136"/>
      <c r="AS57" s="136"/>
      <c r="AT57" s="136"/>
      <c r="AU57" s="136"/>
      <c r="AV57" s="136"/>
      <c r="AW57" s="136"/>
      <c r="AX57" s="136"/>
      <c r="AY57" s="136"/>
      <c r="AZ57" s="136"/>
    </row>
    <row r="58" spans="1:52" s="196" customFormat="1" ht="18" x14ac:dyDescent="0.25">
      <c r="A58" s="211">
        <v>12.1</v>
      </c>
      <c r="B58" s="201">
        <v>12.1</v>
      </c>
      <c r="C58" s="215" t="s">
        <v>413</v>
      </c>
      <c r="D58" s="217" t="s">
        <v>326</v>
      </c>
      <c r="E58" s="202">
        <f>SUM(+'acometida electr.'!J24)</f>
        <v>1</v>
      </c>
      <c r="F58" s="231">
        <v>521664</v>
      </c>
      <c r="G58" s="204">
        <f t="shared" ref="G58:G60" si="2">F58*E58</f>
        <v>521664</v>
      </c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</row>
    <row r="59" spans="1:52" s="196" customFormat="1" ht="18.75" customHeight="1" x14ac:dyDescent="0.25">
      <c r="A59" s="201">
        <v>12.2</v>
      </c>
      <c r="B59" s="342">
        <v>12.2</v>
      </c>
      <c r="C59" s="205" t="s">
        <v>414</v>
      </c>
      <c r="D59" s="217" t="s">
        <v>326</v>
      </c>
      <c r="E59" s="202">
        <f>SUM(+'salida lampara'!J24)</f>
        <v>3</v>
      </c>
      <c r="F59" s="229">
        <v>82937</v>
      </c>
      <c r="G59" s="204">
        <f t="shared" si="2"/>
        <v>248811</v>
      </c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</row>
    <row r="60" spans="1:52" s="196" customFormat="1" ht="18.75" customHeight="1" x14ac:dyDescent="0.25">
      <c r="A60" s="201">
        <v>12.3</v>
      </c>
      <c r="B60" s="202">
        <v>12.16</v>
      </c>
      <c r="C60" s="205" t="s">
        <v>415</v>
      </c>
      <c r="D60" s="217" t="s">
        <v>325</v>
      </c>
      <c r="E60" s="202">
        <f>SUM(+'tuberia conduit'!J24)</f>
        <v>15</v>
      </c>
      <c r="F60" s="229">
        <v>5176</v>
      </c>
      <c r="G60" s="204">
        <f t="shared" si="2"/>
        <v>77640</v>
      </c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36"/>
      <c r="AP60" s="136"/>
      <c r="AQ60" s="136"/>
      <c r="AR60" s="136"/>
      <c r="AS60" s="136"/>
      <c r="AT60" s="136"/>
      <c r="AU60" s="136"/>
      <c r="AV60" s="136"/>
      <c r="AW60" s="136"/>
      <c r="AX60" s="136"/>
      <c r="AY60" s="136"/>
      <c r="AZ60" s="136"/>
    </row>
    <row r="61" spans="1:52" s="196" customFormat="1" ht="15.75" x14ac:dyDescent="0.25">
      <c r="A61" s="597"/>
      <c r="B61" s="598"/>
      <c r="C61" s="598"/>
      <c r="D61" s="598"/>
      <c r="E61" s="598"/>
      <c r="F61" s="599"/>
      <c r="G61" s="220">
        <f>SUM(G58:G60)</f>
        <v>848115</v>
      </c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36"/>
      <c r="AF61" s="136"/>
      <c r="AG61" s="136"/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6"/>
      <c r="AT61" s="136"/>
      <c r="AU61" s="136"/>
      <c r="AV61" s="136"/>
      <c r="AW61" s="136"/>
      <c r="AX61" s="136"/>
      <c r="AY61" s="136"/>
      <c r="AZ61" s="136"/>
    </row>
    <row r="62" spans="1:52" s="196" customFormat="1" ht="15.75" x14ac:dyDescent="0.25">
      <c r="A62" s="425" t="s">
        <v>322</v>
      </c>
      <c r="B62" s="426"/>
      <c r="C62" s="600" t="s">
        <v>297</v>
      </c>
      <c r="D62" s="600"/>
      <c r="E62" s="600"/>
      <c r="F62" s="600"/>
      <c r="G62" s="600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36"/>
      <c r="AT62" s="136"/>
      <c r="AU62" s="136"/>
      <c r="AV62" s="136"/>
      <c r="AW62" s="136"/>
      <c r="AX62" s="136"/>
      <c r="AY62" s="136"/>
      <c r="AZ62" s="136"/>
    </row>
    <row r="63" spans="1:52" s="196" customFormat="1" ht="21" x14ac:dyDescent="0.25">
      <c r="A63" s="201">
        <v>10.1</v>
      </c>
      <c r="B63" s="201">
        <v>13.4</v>
      </c>
      <c r="C63" s="205" t="s">
        <v>306</v>
      </c>
      <c r="D63" s="203" t="s">
        <v>327</v>
      </c>
      <c r="E63" s="202">
        <f>SUM(+'alistado piso'!J22)</f>
        <v>9.927999999999999</v>
      </c>
      <c r="F63" s="228">
        <v>36492</v>
      </c>
      <c r="G63" s="204">
        <f>F63*E63</f>
        <v>362292.57599999994</v>
      </c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L63" s="136"/>
      <c r="AM63" s="136"/>
      <c r="AN63" s="136"/>
      <c r="AO63" s="136"/>
      <c r="AP63" s="136"/>
      <c r="AQ63" s="136"/>
      <c r="AR63" s="136"/>
      <c r="AS63" s="136"/>
      <c r="AT63" s="136"/>
      <c r="AU63" s="136"/>
      <c r="AV63" s="136"/>
      <c r="AW63" s="136"/>
      <c r="AX63" s="136"/>
      <c r="AY63" s="136"/>
      <c r="AZ63" s="136"/>
    </row>
    <row r="64" spans="1:52" s="196" customFormat="1" ht="21" x14ac:dyDescent="0.25">
      <c r="A64" s="201">
        <v>10.199999999999999</v>
      </c>
      <c r="B64" s="201">
        <v>13.13</v>
      </c>
      <c r="C64" s="205" t="s">
        <v>411</v>
      </c>
      <c r="D64" s="203" t="s">
        <v>327</v>
      </c>
      <c r="E64" s="202">
        <f>SUM(+'placa piso'!J22)</f>
        <v>9.927999999999999</v>
      </c>
      <c r="F64" s="228">
        <v>70410</v>
      </c>
      <c r="G64" s="204">
        <f>F64*E64</f>
        <v>699030.48</v>
      </c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  <c r="AX64" s="136"/>
      <c r="AY64" s="136"/>
      <c r="AZ64" s="136"/>
    </row>
    <row r="65" spans="1:52" s="196" customFormat="1" ht="15.75" x14ac:dyDescent="0.25">
      <c r="A65" s="588"/>
      <c r="B65" s="589"/>
      <c r="C65" s="589"/>
      <c r="D65" s="589"/>
      <c r="E65" s="589"/>
      <c r="F65" s="590"/>
      <c r="G65" s="220">
        <f>SUM(G63:G64)</f>
        <v>1061323.0559999999</v>
      </c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136"/>
      <c r="AV65" s="136"/>
      <c r="AW65" s="136"/>
      <c r="AX65" s="136"/>
      <c r="AY65" s="136"/>
      <c r="AZ65" s="136"/>
    </row>
    <row r="66" spans="1:52" s="196" customFormat="1" ht="15.75" x14ac:dyDescent="0.25">
      <c r="A66" s="425" t="s">
        <v>456</v>
      </c>
      <c r="B66" s="426"/>
      <c r="C66" s="596" t="s">
        <v>298</v>
      </c>
      <c r="D66" s="596"/>
      <c r="E66" s="596"/>
      <c r="F66" s="596"/>
      <c r="G66" s="59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L66" s="136"/>
      <c r="AM66" s="136"/>
      <c r="AN66" s="136"/>
      <c r="AO66" s="136"/>
      <c r="AP66" s="136"/>
      <c r="AQ66" s="136"/>
      <c r="AR66" s="136"/>
      <c r="AS66" s="136"/>
      <c r="AT66" s="136"/>
      <c r="AU66" s="136"/>
      <c r="AV66" s="136"/>
      <c r="AW66" s="136"/>
      <c r="AX66" s="136"/>
      <c r="AY66" s="136"/>
      <c r="AZ66" s="136"/>
    </row>
    <row r="67" spans="1:52" s="196" customFormat="1" ht="18" x14ac:dyDescent="0.25">
      <c r="A67" s="211">
        <v>14.1</v>
      </c>
      <c r="B67" s="201">
        <v>14.1</v>
      </c>
      <c r="C67" s="215" t="s">
        <v>299</v>
      </c>
      <c r="D67" s="217" t="s">
        <v>386</v>
      </c>
      <c r="E67" s="202">
        <f>SUM(+'baldosa pared'!L22)</f>
        <v>13.151999999999999</v>
      </c>
      <c r="F67" s="231">
        <v>85437</v>
      </c>
      <c r="G67" s="210">
        <f>ROUND(E67*F67,2)</f>
        <v>1123667.42</v>
      </c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6"/>
      <c r="AF67" s="136"/>
      <c r="AG67" s="136"/>
      <c r="AH67" s="136"/>
      <c r="AI67" s="136"/>
      <c r="AJ67" s="136"/>
      <c r="AK67" s="136"/>
      <c r="AL67" s="136"/>
      <c r="AM67" s="136"/>
      <c r="AN67" s="136"/>
      <c r="AO67" s="136"/>
      <c r="AP67" s="136"/>
      <c r="AQ67" s="136"/>
      <c r="AR67" s="136"/>
      <c r="AS67" s="136"/>
      <c r="AT67" s="136"/>
      <c r="AU67" s="136"/>
      <c r="AV67" s="136"/>
      <c r="AW67" s="136"/>
      <c r="AX67" s="136"/>
      <c r="AY67" s="136"/>
      <c r="AZ67" s="136"/>
    </row>
    <row r="68" spans="1:52" s="196" customFormat="1" ht="18" x14ac:dyDescent="0.25">
      <c r="A68" s="211">
        <v>14.2</v>
      </c>
      <c r="B68" s="201">
        <v>14.41</v>
      </c>
      <c r="C68" s="215" t="s">
        <v>452</v>
      </c>
      <c r="D68" s="217" t="s">
        <v>386</v>
      </c>
      <c r="E68" s="202">
        <f>SUM(+'baldosa piso'!L22)</f>
        <v>9.927999999999999</v>
      </c>
      <c r="F68" s="231">
        <v>94321</v>
      </c>
      <c r="G68" s="210">
        <f>ROUND(E68*F68,2)</f>
        <v>936418.89</v>
      </c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6"/>
      <c r="AJ68" s="136"/>
      <c r="AK68" s="136"/>
      <c r="AL68" s="136"/>
      <c r="AM68" s="136"/>
      <c r="AN68" s="136"/>
      <c r="AO68" s="136"/>
      <c r="AP68" s="136"/>
      <c r="AQ68" s="136"/>
      <c r="AR68" s="136"/>
      <c r="AS68" s="136"/>
      <c r="AT68" s="136"/>
      <c r="AU68" s="136"/>
      <c r="AV68" s="136"/>
      <c r="AW68" s="136"/>
      <c r="AX68" s="136"/>
      <c r="AY68" s="136"/>
      <c r="AZ68" s="136"/>
    </row>
    <row r="69" spans="1:52" s="196" customFormat="1" ht="18.75" customHeight="1" x14ac:dyDescent="0.25">
      <c r="A69" s="201">
        <v>14.3</v>
      </c>
      <c r="B69" s="202">
        <v>14.32</v>
      </c>
      <c r="C69" s="205" t="s">
        <v>329</v>
      </c>
      <c r="D69" s="217" t="s">
        <v>326</v>
      </c>
      <c r="E69" s="202">
        <f>SUM(+rejilla!J22)</f>
        <v>1</v>
      </c>
      <c r="F69" s="229">
        <v>22954</v>
      </c>
      <c r="G69" s="204">
        <f>F69*E69</f>
        <v>22954</v>
      </c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L69" s="136"/>
      <c r="AM69" s="136"/>
      <c r="AN69" s="136"/>
      <c r="AO69" s="136"/>
      <c r="AP69" s="136"/>
      <c r="AQ69" s="136"/>
      <c r="AR69" s="136"/>
      <c r="AS69" s="136"/>
      <c r="AT69" s="136"/>
      <c r="AU69" s="136"/>
      <c r="AV69" s="136"/>
      <c r="AW69" s="136"/>
      <c r="AX69" s="136"/>
      <c r="AY69" s="136"/>
      <c r="AZ69" s="136"/>
    </row>
    <row r="70" spans="1:52" s="196" customFormat="1" ht="18.75" customHeight="1" x14ac:dyDescent="0.25">
      <c r="A70" s="201">
        <v>14.4</v>
      </c>
      <c r="B70" s="202">
        <v>14.8</v>
      </c>
      <c r="C70" s="205" t="s">
        <v>486</v>
      </c>
      <c r="D70" s="217" t="s">
        <v>386</v>
      </c>
      <c r="E70" s="202">
        <f>SUM(+'granito pulido'!L22)</f>
        <v>1.1399999999999999</v>
      </c>
      <c r="F70" s="229">
        <v>248548</v>
      </c>
      <c r="G70" s="204">
        <f>F70*E70</f>
        <v>283344.71999999997</v>
      </c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6"/>
      <c r="AF70" s="136"/>
      <c r="AG70" s="136"/>
      <c r="AH70" s="136"/>
      <c r="AI70" s="136"/>
      <c r="AJ70" s="136"/>
      <c r="AK70" s="136"/>
      <c r="AL70" s="136"/>
      <c r="AM70" s="136"/>
      <c r="AN70" s="136"/>
      <c r="AO70" s="136"/>
      <c r="AP70" s="136"/>
      <c r="AQ70" s="136"/>
      <c r="AR70" s="136"/>
      <c r="AS70" s="136"/>
      <c r="AT70" s="136"/>
      <c r="AU70" s="136"/>
      <c r="AV70" s="136"/>
      <c r="AW70" s="136"/>
      <c r="AX70" s="136"/>
      <c r="AY70" s="136"/>
      <c r="AZ70" s="136"/>
    </row>
    <row r="71" spans="1:52" s="196" customFormat="1" ht="15.75" x14ac:dyDescent="0.25">
      <c r="A71" s="597"/>
      <c r="B71" s="598"/>
      <c r="C71" s="598"/>
      <c r="D71" s="598"/>
      <c r="E71" s="598"/>
      <c r="F71" s="599"/>
      <c r="G71" s="220">
        <f>SUM(G67:G70)</f>
        <v>2366385.0300000003</v>
      </c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36"/>
      <c r="AI71" s="136"/>
      <c r="AJ71" s="136"/>
      <c r="AK71" s="136"/>
      <c r="AL71" s="136"/>
      <c r="AM71" s="136"/>
      <c r="AN71" s="136"/>
      <c r="AO71" s="136"/>
      <c r="AP71" s="136"/>
      <c r="AQ71" s="136"/>
      <c r="AR71" s="136"/>
      <c r="AS71" s="136"/>
      <c r="AT71" s="136"/>
      <c r="AU71" s="136"/>
      <c r="AV71" s="136"/>
      <c r="AW71" s="136"/>
      <c r="AX71" s="136"/>
      <c r="AY71" s="136"/>
      <c r="AZ71" s="136"/>
    </row>
    <row r="72" spans="1:52" s="196" customFormat="1" ht="15.75" x14ac:dyDescent="0.25">
      <c r="A72" s="425" t="s">
        <v>457</v>
      </c>
      <c r="B72" s="426"/>
      <c r="C72" s="596" t="s">
        <v>300</v>
      </c>
      <c r="D72" s="596"/>
      <c r="E72" s="596"/>
      <c r="F72" s="596"/>
      <c r="G72" s="59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6"/>
      <c r="AF72" s="136"/>
      <c r="AG72" s="136"/>
      <c r="AH72" s="136"/>
      <c r="AI72" s="136"/>
      <c r="AJ72" s="136"/>
      <c r="AK72" s="136"/>
      <c r="AL72" s="136"/>
      <c r="AM72" s="136"/>
      <c r="AN72" s="136"/>
      <c r="AO72" s="136"/>
      <c r="AP72" s="136"/>
      <c r="AQ72" s="136"/>
      <c r="AR72" s="136"/>
      <c r="AS72" s="136"/>
      <c r="AT72" s="136"/>
      <c r="AU72" s="136"/>
      <c r="AV72" s="136"/>
      <c r="AW72" s="136"/>
      <c r="AX72" s="136"/>
      <c r="AY72" s="136"/>
      <c r="AZ72" s="136"/>
    </row>
    <row r="73" spans="1:52" s="196" customFormat="1" ht="18" x14ac:dyDescent="0.25">
      <c r="A73" s="203">
        <v>17.100000000000001</v>
      </c>
      <c r="B73" s="201">
        <v>17.100000000000001</v>
      </c>
      <c r="C73" s="215" t="s">
        <v>301</v>
      </c>
      <c r="D73" s="217" t="s">
        <v>326</v>
      </c>
      <c r="E73" s="225">
        <f>SUM(+sanitario!J22)</f>
        <v>3</v>
      </c>
      <c r="F73" s="358">
        <v>429487</v>
      </c>
      <c r="G73" s="210">
        <f t="shared" ref="G73" si="3">ROUND(E73*F73,2)</f>
        <v>1288461</v>
      </c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L73" s="136"/>
      <c r="AM73" s="136"/>
      <c r="AN73" s="136"/>
      <c r="AO73" s="136"/>
      <c r="AP73" s="136"/>
      <c r="AQ73" s="136"/>
      <c r="AR73" s="136"/>
      <c r="AS73" s="136"/>
      <c r="AT73" s="136"/>
      <c r="AU73" s="136"/>
      <c r="AV73" s="136"/>
      <c r="AW73" s="136"/>
      <c r="AX73" s="136"/>
      <c r="AY73" s="136"/>
      <c r="AZ73" s="136"/>
    </row>
    <row r="74" spans="1:52" s="196" customFormat="1" ht="30.75" customHeight="1" x14ac:dyDescent="0.25">
      <c r="A74" s="201">
        <v>17.3</v>
      </c>
      <c r="B74" s="201">
        <v>17.600000000000001</v>
      </c>
      <c r="C74" s="207" t="s">
        <v>440</v>
      </c>
      <c r="D74" s="217" t="s">
        <v>326</v>
      </c>
      <c r="E74" s="202">
        <f>SUM(+'lavamanos empotrar'!J21)</f>
        <v>2</v>
      </c>
      <c r="F74" s="228">
        <v>267126</v>
      </c>
      <c r="G74" s="204">
        <f>F74*E74</f>
        <v>534252</v>
      </c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6"/>
      <c r="AG74" s="136"/>
      <c r="AH74" s="136"/>
      <c r="AI74" s="136"/>
      <c r="AJ74" s="136"/>
      <c r="AK74" s="136"/>
      <c r="AL74" s="136"/>
      <c r="AM74" s="136"/>
      <c r="AN74" s="136"/>
      <c r="AO74" s="136"/>
      <c r="AP74" s="136"/>
      <c r="AQ74" s="136"/>
      <c r="AR74" s="136"/>
      <c r="AS74" s="136"/>
      <c r="AT74" s="136"/>
      <c r="AU74" s="136"/>
      <c r="AV74" s="136"/>
      <c r="AW74" s="136"/>
      <c r="AX74" s="136"/>
      <c r="AY74" s="136"/>
      <c r="AZ74" s="136"/>
    </row>
    <row r="75" spans="1:52" s="196" customFormat="1" ht="15.75" x14ac:dyDescent="0.25">
      <c r="A75" s="597"/>
      <c r="B75" s="598"/>
      <c r="C75" s="598"/>
      <c r="D75" s="598"/>
      <c r="E75" s="598"/>
      <c r="F75" s="599"/>
      <c r="G75" s="220">
        <f>SUM(G73:G74)</f>
        <v>1822713</v>
      </c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  <c r="AD75" s="136"/>
      <c r="AE75" s="136"/>
      <c r="AF75" s="136"/>
      <c r="AG75" s="136"/>
      <c r="AH75" s="136"/>
      <c r="AI75" s="136"/>
      <c r="AJ75" s="136"/>
      <c r="AK75" s="136"/>
      <c r="AL75" s="136"/>
      <c r="AM75" s="136"/>
      <c r="AN75" s="136"/>
      <c r="AO75" s="136"/>
      <c r="AP75" s="136"/>
      <c r="AQ75" s="136"/>
      <c r="AR75" s="136"/>
      <c r="AS75" s="136"/>
      <c r="AT75" s="136"/>
      <c r="AU75" s="136"/>
      <c r="AV75" s="136"/>
      <c r="AW75" s="136"/>
      <c r="AX75" s="136"/>
      <c r="AY75" s="136"/>
      <c r="AZ75" s="136"/>
    </row>
    <row r="76" spans="1:52" s="196" customFormat="1" ht="15.75" x14ac:dyDescent="0.25">
      <c r="A76" s="425" t="s">
        <v>458</v>
      </c>
      <c r="B76" s="426"/>
      <c r="C76" s="596" t="s">
        <v>314</v>
      </c>
      <c r="D76" s="596"/>
      <c r="E76" s="596"/>
      <c r="F76" s="596"/>
      <c r="G76" s="59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  <c r="AJ76" s="136"/>
      <c r="AK76" s="136"/>
      <c r="AL76" s="136"/>
      <c r="AM76" s="136"/>
      <c r="AN76" s="136"/>
      <c r="AO76" s="136"/>
      <c r="AP76" s="136"/>
      <c r="AQ76" s="136"/>
      <c r="AR76" s="136"/>
      <c r="AS76" s="136"/>
      <c r="AT76" s="136"/>
      <c r="AU76" s="136"/>
      <c r="AV76" s="136"/>
      <c r="AW76" s="136"/>
      <c r="AX76" s="136"/>
      <c r="AY76" s="136"/>
      <c r="AZ76" s="136"/>
    </row>
    <row r="77" spans="1:52" ht="18" customHeight="1" x14ac:dyDescent="0.25">
      <c r="A77" s="201">
        <v>18.100000000000001</v>
      </c>
      <c r="B77" s="201">
        <v>18.899999999999999</v>
      </c>
      <c r="C77" s="205" t="s">
        <v>302</v>
      </c>
      <c r="D77" s="203" t="s">
        <v>327</v>
      </c>
      <c r="E77" s="202">
        <f>SUM(+'pintura esmalte'!J21)</f>
        <v>11.56</v>
      </c>
      <c r="F77" s="228">
        <v>22832</v>
      </c>
      <c r="G77" s="204">
        <f>F77*E77</f>
        <v>263937.91999999998</v>
      </c>
    </row>
    <row r="78" spans="1:52" s="123" customFormat="1" ht="18" customHeight="1" x14ac:dyDescent="0.25">
      <c r="A78" s="201">
        <v>18.2</v>
      </c>
      <c r="B78" s="201">
        <v>18.12</v>
      </c>
      <c r="C78" s="205" t="s">
        <v>303</v>
      </c>
      <c r="D78" s="217" t="s">
        <v>325</v>
      </c>
      <c r="E78" s="202">
        <f>SUM(+'esmalte marcos'!J22)</f>
        <v>10.96</v>
      </c>
      <c r="F78" s="228">
        <v>8627</v>
      </c>
      <c r="G78" s="204">
        <f>F78*E78</f>
        <v>94551.920000000013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</row>
    <row r="79" spans="1:52" s="123" customFormat="1" ht="18" customHeight="1" x14ac:dyDescent="0.25">
      <c r="A79" s="201">
        <v>18.3</v>
      </c>
      <c r="B79" s="201">
        <v>18.27</v>
      </c>
      <c r="C79" s="207" t="s">
        <v>447</v>
      </c>
      <c r="D79" s="217" t="s">
        <v>325</v>
      </c>
      <c r="E79" s="202">
        <f>SUM(+'pintura epoxica'!J22)</f>
        <v>3.1680000000000001</v>
      </c>
      <c r="F79" s="228">
        <v>13396</v>
      </c>
      <c r="G79" s="204">
        <f>F79*E79</f>
        <v>42438.527999999998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</row>
    <row r="80" spans="1:52" s="197" customFormat="1" ht="21" x14ac:dyDescent="0.25">
      <c r="A80" s="201">
        <v>18.399999999999999</v>
      </c>
      <c r="B80" s="201">
        <v>18.23</v>
      </c>
      <c r="C80" s="205" t="s">
        <v>309</v>
      </c>
      <c r="D80" s="203" t="s">
        <v>327</v>
      </c>
      <c r="E80" s="202">
        <v>34.659999999999997</v>
      </c>
      <c r="F80" s="228">
        <v>11650</v>
      </c>
      <c r="G80" s="204">
        <f>F80*E80</f>
        <v>403788.99999999994</v>
      </c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134"/>
      <c r="AG80" s="134"/>
      <c r="AH80" s="134"/>
      <c r="AI80" s="134"/>
      <c r="AJ80" s="134"/>
      <c r="AK80" s="134"/>
      <c r="AL80" s="134"/>
      <c r="AM80" s="134"/>
      <c r="AN80" s="134"/>
      <c r="AO80" s="134"/>
      <c r="AP80" s="134"/>
      <c r="AQ80" s="134"/>
      <c r="AR80" s="134"/>
      <c r="AS80" s="134"/>
      <c r="AT80" s="134"/>
      <c r="AU80" s="134"/>
      <c r="AV80" s="134"/>
      <c r="AW80" s="134"/>
      <c r="AX80" s="134"/>
      <c r="AY80" s="134"/>
      <c r="AZ80" s="134"/>
    </row>
    <row r="81" spans="1:52" s="196" customFormat="1" ht="15.75" x14ac:dyDescent="0.25">
      <c r="A81" s="416"/>
      <c r="B81" s="417"/>
      <c r="C81" s="417"/>
      <c r="D81" s="417"/>
      <c r="E81" s="417"/>
      <c r="F81" s="418"/>
      <c r="G81" s="220">
        <f>SUM(G77:G80)</f>
        <v>804717.3679999999</v>
      </c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36"/>
      <c r="Z81" s="136"/>
      <c r="AA81" s="136"/>
      <c r="AB81" s="136"/>
      <c r="AC81" s="136"/>
      <c r="AD81" s="136"/>
      <c r="AE81" s="136"/>
      <c r="AF81" s="136"/>
      <c r="AG81" s="136"/>
      <c r="AH81" s="136"/>
      <c r="AI81" s="136"/>
      <c r="AJ81" s="136"/>
      <c r="AK81" s="136"/>
      <c r="AL81" s="136"/>
      <c r="AM81" s="136"/>
      <c r="AN81" s="136"/>
      <c r="AO81" s="136"/>
      <c r="AP81" s="136"/>
      <c r="AQ81" s="136"/>
      <c r="AR81" s="136"/>
      <c r="AS81" s="136"/>
      <c r="AT81" s="136"/>
      <c r="AU81" s="136"/>
      <c r="AV81" s="136"/>
      <c r="AW81" s="136"/>
      <c r="AX81" s="136"/>
      <c r="AY81" s="136"/>
      <c r="AZ81" s="136"/>
    </row>
    <row r="82" spans="1:52" s="196" customFormat="1" ht="15.75" x14ac:dyDescent="0.25">
      <c r="A82" s="416"/>
      <c r="B82" s="417"/>
      <c r="C82" s="417"/>
      <c r="D82" s="417"/>
      <c r="E82" s="417"/>
      <c r="F82" s="417"/>
      <c r="G82" s="418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</row>
    <row r="83" spans="1:52" ht="21.75" customHeight="1" x14ac:dyDescent="0.25">
      <c r="A83" s="445" t="s">
        <v>489</v>
      </c>
      <c r="B83" s="446"/>
      <c r="C83" s="446"/>
      <c r="D83" s="446"/>
      <c r="E83" s="446"/>
      <c r="F83" s="447"/>
      <c r="G83" s="390">
        <f>SUM(G14+G17+G21+G24+G31+G34+G37+G41+G46+G56+G61+G65+G71+G75+G81)</f>
        <v>23191702.127000004</v>
      </c>
      <c r="H83" s="233"/>
      <c r="I83" s="380"/>
    </row>
    <row r="84" spans="1:52" ht="18.75" customHeight="1" x14ac:dyDescent="0.25">
      <c r="A84" s="381"/>
      <c r="B84" s="382"/>
      <c r="C84" s="383"/>
      <c r="D84" s="384"/>
      <c r="E84" s="385"/>
      <c r="F84" s="386"/>
      <c r="G84" s="387"/>
      <c r="H84" s="233"/>
      <c r="I84" s="380"/>
    </row>
    <row r="85" spans="1:52" ht="24.75" customHeight="1" x14ac:dyDescent="0.25">
      <c r="A85" s="601" t="s">
        <v>491</v>
      </c>
      <c r="B85" s="602"/>
      <c r="C85" s="602"/>
      <c r="D85" s="602"/>
      <c r="E85" s="602"/>
      <c r="F85" s="602"/>
      <c r="G85" s="602"/>
      <c r="H85" s="585"/>
    </row>
    <row r="86" spans="1:52" ht="15" customHeight="1" x14ac:dyDescent="0.25">
      <c r="A86" s="199" t="s">
        <v>6</v>
      </c>
      <c r="B86" s="199" t="s">
        <v>290</v>
      </c>
      <c r="C86" s="199" t="s">
        <v>7</v>
      </c>
      <c r="D86" s="199" t="s">
        <v>8</v>
      </c>
      <c r="E86" s="349" t="s">
        <v>9</v>
      </c>
      <c r="F86" s="227" t="s">
        <v>10</v>
      </c>
      <c r="G86" s="200" t="s">
        <v>11</v>
      </c>
    </row>
    <row r="87" spans="1:52" ht="15" customHeight="1" x14ac:dyDescent="0.25">
      <c r="A87" s="588"/>
      <c r="B87" s="589"/>
      <c r="C87" s="589"/>
      <c r="D87" s="589"/>
      <c r="E87" s="589"/>
      <c r="F87" s="589"/>
      <c r="G87" s="590"/>
    </row>
    <row r="88" spans="1:52" ht="15" customHeight="1" x14ac:dyDescent="0.25">
      <c r="A88" s="431" t="s">
        <v>320</v>
      </c>
      <c r="B88" s="432"/>
      <c r="C88" s="600" t="s">
        <v>293</v>
      </c>
      <c r="D88" s="600"/>
      <c r="E88" s="600"/>
      <c r="F88" s="600"/>
      <c r="G88" s="600"/>
    </row>
    <row r="89" spans="1:52" ht="15" customHeight="1" x14ac:dyDescent="0.25">
      <c r="A89" s="206">
        <v>6.1</v>
      </c>
      <c r="B89" s="201">
        <v>6.19</v>
      </c>
      <c r="C89" s="213" t="s">
        <v>292</v>
      </c>
      <c r="D89" s="217" t="s">
        <v>324</v>
      </c>
      <c r="E89" s="350">
        <f>SUM(+pañete!J60)</f>
        <v>33.200000000000003</v>
      </c>
      <c r="F89" s="231">
        <v>27068</v>
      </c>
      <c r="G89" s="209">
        <f>ROUND(E89*F89,2)</f>
        <v>898657.6</v>
      </c>
    </row>
    <row r="90" spans="1:52" ht="15" customHeight="1" x14ac:dyDescent="0.25">
      <c r="A90" s="588"/>
      <c r="B90" s="589"/>
      <c r="C90" s="589"/>
      <c r="D90" s="589"/>
      <c r="E90" s="589"/>
      <c r="F90" s="590"/>
      <c r="G90" s="391">
        <f>SUM(G89:G89)</f>
        <v>898657.6</v>
      </c>
    </row>
    <row r="91" spans="1:52" ht="15" customHeight="1" x14ac:dyDescent="0.25">
      <c r="A91" s="431" t="s">
        <v>322</v>
      </c>
      <c r="B91" s="432"/>
      <c r="C91" s="600" t="s">
        <v>307</v>
      </c>
      <c r="D91" s="600"/>
      <c r="E91" s="600"/>
      <c r="F91" s="600"/>
      <c r="G91" s="600"/>
    </row>
    <row r="92" spans="1:52" ht="15" customHeight="1" x14ac:dyDescent="0.25">
      <c r="A92" s="206">
        <v>10.1</v>
      </c>
      <c r="B92" s="201">
        <v>10.7</v>
      </c>
      <c r="C92" s="207" t="s">
        <v>294</v>
      </c>
      <c r="D92" s="217" t="s">
        <v>324</v>
      </c>
      <c r="E92" s="202">
        <f>SUM(+'puerta metalica'!J50)</f>
        <v>6.12</v>
      </c>
      <c r="F92" s="228">
        <v>312947</v>
      </c>
      <c r="G92" s="204">
        <f>F92*E92</f>
        <v>1915235.6400000001</v>
      </c>
    </row>
    <row r="93" spans="1:52" ht="15" customHeight="1" x14ac:dyDescent="0.25">
      <c r="A93" s="588"/>
      <c r="B93" s="589"/>
      <c r="C93" s="589"/>
      <c r="D93" s="589"/>
      <c r="E93" s="589"/>
      <c r="F93" s="590"/>
      <c r="G93" s="392">
        <f>SUM(G92:G92)</f>
        <v>1915235.6400000001</v>
      </c>
    </row>
    <row r="94" spans="1:52" ht="15" customHeight="1" x14ac:dyDescent="0.25">
      <c r="A94" s="431" t="s">
        <v>416</v>
      </c>
      <c r="B94" s="432"/>
      <c r="C94" s="600" t="s">
        <v>305</v>
      </c>
      <c r="D94" s="600"/>
      <c r="E94" s="600"/>
      <c r="F94" s="600"/>
      <c r="G94" s="600"/>
    </row>
    <row r="95" spans="1:52" ht="15" customHeight="1" x14ac:dyDescent="0.25">
      <c r="A95" s="201">
        <v>11.1</v>
      </c>
      <c r="B95" s="201">
        <v>11.12</v>
      </c>
      <c r="C95" s="207" t="s">
        <v>332</v>
      </c>
      <c r="D95" s="217" t="s">
        <v>326</v>
      </c>
      <c r="E95" s="202">
        <f>SUM(+'llave manguera'!J50)</f>
        <v>4</v>
      </c>
      <c r="F95" s="228">
        <v>55955</v>
      </c>
      <c r="G95" s="204">
        <f t="shared" ref="G95" si="4">F95*E95</f>
        <v>223820</v>
      </c>
    </row>
    <row r="96" spans="1:52" ht="15" customHeight="1" x14ac:dyDescent="0.25">
      <c r="A96" s="588"/>
      <c r="B96" s="589"/>
      <c r="C96" s="589"/>
      <c r="D96" s="589"/>
      <c r="E96" s="589"/>
      <c r="F96" s="590"/>
      <c r="G96" s="391">
        <f>SUM(G95:G95)</f>
        <v>223820</v>
      </c>
    </row>
    <row r="97" spans="1:7" ht="15" customHeight="1" x14ac:dyDescent="0.25">
      <c r="A97" s="425" t="s">
        <v>456</v>
      </c>
      <c r="B97" s="426"/>
      <c r="C97" s="596" t="s">
        <v>298</v>
      </c>
      <c r="D97" s="596"/>
      <c r="E97" s="596"/>
      <c r="F97" s="596"/>
      <c r="G97" s="596"/>
    </row>
    <row r="98" spans="1:7" ht="15" customHeight="1" x14ac:dyDescent="0.25">
      <c r="A98" s="211">
        <v>14.1</v>
      </c>
      <c r="B98" s="201">
        <v>14.1</v>
      </c>
      <c r="C98" s="215" t="s">
        <v>299</v>
      </c>
      <c r="D98" s="217" t="s">
        <v>324</v>
      </c>
      <c r="E98" s="202">
        <f>SUM(+'baldosa pared'!L49)</f>
        <v>32.85</v>
      </c>
      <c r="F98" s="231">
        <v>85437</v>
      </c>
      <c r="G98" s="210">
        <f>ROUND(E98*F98,2)</f>
        <v>2806605.45</v>
      </c>
    </row>
    <row r="99" spans="1:7" ht="15" customHeight="1" x14ac:dyDescent="0.25">
      <c r="A99" s="211">
        <v>14.2</v>
      </c>
      <c r="B99" s="201">
        <v>14.41</v>
      </c>
      <c r="C99" s="215" t="s">
        <v>452</v>
      </c>
      <c r="D99" s="217" t="s">
        <v>324</v>
      </c>
      <c r="E99" s="202">
        <f>SUM(+'baldosa piso'!L50)</f>
        <v>8.0830000000000002</v>
      </c>
      <c r="F99" s="231">
        <v>94321</v>
      </c>
      <c r="G99" s="210">
        <f>ROUND(E99*F99,2)</f>
        <v>762396.64</v>
      </c>
    </row>
    <row r="100" spans="1:7" ht="15" customHeight="1" x14ac:dyDescent="0.25">
      <c r="A100" s="597"/>
      <c r="B100" s="598"/>
      <c r="C100" s="598"/>
      <c r="D100" s="598"/>
      <c r="E100" s="598"/>
      <c r="F100" s="599"/>
      <c r="G100" s="391">
        <f>SUM(G98:G99)</f>
        <v>3569002.0900000003</v>
      </c>
    </row>
    <row r="101" spans="1:7" ht="15" customHeight="1" x14ac:dyDescent="0.25">
      <c r="A101" s="425" t="s">
        <v>457</v>
      </c>
      <c r="B101" s="426"/>
      <c r="C101" s="596" t="s">
        <v>300</v>
      </c>
      <c r="D101" s="596"/>
      <c r="E101" s="596"/>
      <c r="F101" s="596"/>
      <c r="G101" s="596"/>
    </row>
    <row r="102" spans="1:7" ht="15" customHeight="1" x14ac:dyDescent="0.25">
      <c r="A102" s="203">
        <v>17.100000000000001</v>
      </c>
      <c r="B102" s="201">
        <v>17.100000000000001</v>
      </c>
      <c r="C102" s="215" t="s">
        <v>301</v>
      </c>
      <c r="D102" s="217" t="s">
        <v>326</v>
      </c>
      <c r="E102" s="225">
        <f>SUM(+sanitario!J50)</f>
        <v>5</v>
      </c>
      <c r="F102" s="358">
        <v>429487</v>
      </c>
      <c r="G102" s="210">
        <f>ROUND(E102*F102,2)</f>
        <v>2147435</v>
      </c>
    </row>
    <row r="103" spans="1:7" ht="15" customHeight="1" x14ac:dyDescent="0.25">
      <c r="A103" s="201">
        <v>17.2</v>
      </c>
      <c r="B103" s="201">
        <v>17.600000000000001</v>
      </c>
      <c r="C103" s="207" t="s">
        <v>440</v>
      </c>
      <c r="D103" s="217" t="s">
        <v>326</v>
      </c>
      <c r="E103" s="202">
        <f>SUM(+'lavamanos empotrar'!J48)</f>
        <v>2</v>
      </c>
      <c r="F103" s="228">
        <v>267126</v>
      </c>
      <c r="G103" s="204">
        <f>F103*E103</f>
        <v>534252</v>
      </c>
    </row>
    <row r="104" spans="1:7" ht="15" customHeight="1" x14ac:dyDescent="0.25">
      <c r="A104" s="597"/>
      <c r="B104" s="598"/>
      <c r="C104" s="598"/>
      <c r="D104" s="598"/>
      <c r="E104" s="598"/>
      <c r="F104" s="599"/>
      <c r="G104" s="391">
        <f>SUM(G102:G103)</f>
        <v>2681687</v>
      </c>
    </row>
    <row r="105" spans="1:7" ht="15" customHeight="1" x14ac:dyDescent="0.25">
      <c r="A105" s="425" t="s">
        <v>458</v>
      </c>
      <c r="B105" s="426"/>
      <c r="C105" s="596" t="s">
        <v>314</v>
      </c>
      <c r="D105" s="596"/>
      <c r="E105" s="596"/>
      <c r="F105" s="596"/>
      <c r="G105" s="596"/>
    </row>
    <row r="106" spans="1:7" ht="15" customHeight="1" x14ac:dyDescent="0.25">
      <c r="A106" s="201">
        <v>18.100000000000001</v>
      </c>
      <c r="B106" s="201">
        <v>18.899999999999999</v>
      </c>
      <c r="C106" s="205" t="s">
        <v>302</v>
      </c>
      <c r="D106" s="203" t="s">
        <v>327</v>
      </c>
      <c r="E106" s="202">
        <f>SUM(+'pintura esmalte'!J48)</f>
        <v>12.24</v>
      </c>
      <c r="F106" s="228">
        <v>22832</v>
      </c>
      <c r="G106" s="204">
        <f>F106*E106</f>
        <v>279463.67999999999</v>
      </c>
    </row>
    <row r="107" spans="1:7" ht="15" customHeight="1" x14ac:dyDescent="0.25">
      <c r="A107" s="201">
        <v>18.2</v>
      </c>
      <c r="B107" s="201">
        <v>18.23</v>
      </c>
      <c r="C107" s="205" t="s">
        <v>309</v>
      </c>
      <c r="D107" s="203" t="s">
        <v>327</v>
      </c>
      <c r="E107" s="202">
        <f>SUM(+vinilo!J56)</f>
        <v>20</v>
      </c>
      <c r="F107" s="228">
        <v>11650</v>
      </c>
      <c r="G107" s="204">
        <f>F107*E107</f>
        <v>233000</v>
      </c>
    </row>
    <row r="108" spans="1:7" ht="15" customHeight="1" x14ac:dyDescent="0.25">
      <c r="A108" s="416"/>
      <c r="B108" s="417"/>
      <c r="C108" s="417"/>
      <c r="D108" s="417"/>
      <c r="E108" s="417"/>
      <c r="F108" s="418"/>
      <c r="G108" s="391">
        <f>SUM(G106:G107)</f>
        <v>512463.68</v>
      </c>
    </row>
    <row r="109" spans="1:7" ht="15" customHeight="1" x14ac:dyDescent="0.25">
      <c r="A109" s="416"/>
      <c r="B109" s="417"/>
      <c r="C109" s="417"/>
      <c r="D109" s="417"/>
      <c r="E109" s="417"/>
      <c r="F109" s="417"/>
      <c r="G109" s="418"/>
    </row>
    <row r="110" spans="1:7" ht="16.5" customHeight="1" x14ac:dyDescent="0.25">
      <c r="A110" s="448" t="s">
        <v>492</v>
      </c>
      <c r="B110" s="448"/>
      <c r="C110" s="448"/>
      <c r="D110" s="448"/>
      <c r="E110" s="448"/>
      <c r="F110" s="449"/>
      <c r="G110" s="397">
        <f>SUM(G90+G93+G96+G100+G104+G108)</f>
        <v>9800866.0099999998</v>
      </c>
    </row>
    <row r="111" spans="1:7" ht="15" customHeight="1" x14ac:dyDescent="0.25">
      <c r="A111" s="416"/>
      <c r="B111" s="417"/>
      <c r="C111" s="417"/>
      <c r="D111" s="417"/>
      <c r="E111" s="417"/>
      <c r="F111" s="417"/>
      <c r="G111" s="418"/>
    </row>
    <row r="112" spans="1:7" ht="15.75" customHeight="1" x14ac:dyDescent="0.25">
      <c r="A112" s="451" t="s">
        <v>449</v>
      </c>
      <c r="B112" s="451"/>
      <c r="C112" s="451"/>
      <c r="D112" s="451"/>
      <c r="E112" s="451"/>
      <c r="F112" s="452"/>
      <c r="G112" s="394">
        <f>SUM(G83+G110)</f>
        <v>32992568.137000002</v>
      </c>
    </row>
    <row r="113" spans="1:7" ht="15" customHeight="1" x14ac:dyDescent="0.25">
      <c r="A113" s="450"/>
      <c r="B113" s="450"/>
      <c r="C113" s="450"/>
      <c r="D113" s="450"/>
      <c r="E113" s="450"/>
      <c r="F113" s="450"/>
      <c r="G113" s="450"/>
    </row>
    <row r="114" spans="1:7" ht="15" customHeight="1" x14ac:dyDescent="0.25">
      <c r="A114" s="419" t="s">
        <v>479</v>
      </c>
      <c r="B114" s="420"/>
      <c r="C114" s="420"/>
      <c r="D114" s="420"/>
      <c r="E114" s="420"/>
      <c r="F114" s="421"/>
      <c r="G114" s="393">
        <f>SUM(G112*0.1)</f>
        <v>3299256.8137000003</v>
      </c>
    </row>
    <row r="115" spans="1:7" ht="15" customHeight="1" x14ac:dyDescent="0.25">
      <c r="A115" s="442" t="s">
        <v>60</v>
      </c>
      <c r="B115" s="443"/>
      <c r="C115" s="443"/>
      <c r="D115" s="443"/>
      <c r="E115" s="443"/>
      <c r="F115" s="444"/>
      <c r="G115" s="393">
        <f>SUM(G112*0.03)</f>
        <v>989777.04411000002</v>
      </c>
    </row>
    <row r="116" spans="1:7" ht="15" customHeight="1" x14ac:dyDescent="0.25">
      <c r="A116" s="419" t="s">
        <v>480</v>
      </c>
      <c r="B116" s="420"/>
      <c r="C116" s="420"/>
      <c r="D116" s="420"/>
      <c r="E116" s="420"/>
      <c r="F116" s="421"/>
      <c r="G116" s="393">
        <f>SUM(G112*0.07)</f>
        <v>2309479.7695900002</v>
      </c>
    </row>
    <row r="117" spans="1:7" ht="17.25" customHeight="1" x14ac:dyDescent="0.25">
      <c r="A117" s="453" t="s">
        <v>450</v>
      </c>
      <c r="B117" s="451"/>
      <c r="C117" s="451"/>
      <c r="D117" s="451"/>
      <c r="E117" s="451"/>
      <c r="F117" s="452"/>
      <c r="G117" s="395">
        <f>SUM(G114:G116)</f>
        <v>6598513.6273999996</v>
      </c>
    </row>
    <row r="118" spans="1:7" ht="15" customHeight="1" x14ac:dyDescent="0.25">
      <c r="A118" s="439"/>
      <c r="B118" s="440"/>
      <c r="C118" s="440"/>
      <c r="D118" s="440"/>
      <c r="E118" s="440"/>
      <c r="F118" s="440"/>
      <c r="G118" s="441"/>
    </row>
    <row r="119" spans="1:7" ht="20.25" customHeight="1" x14ac:dyDescent="0.25">
      <c r="A119" s="422" t="s">
        <v>451</v>
      </c>
      <c r="B119" s="423"/>
      <c r="C119" s="423"/>
      <c r="D119" s="423"/>
      <c r="E119" s="423"/>
      <c r="F119" s="424"/>
      <c r="G119" s="396">
        <f>SUM(G112+G117)</f>
        <v>39591081.764400005</v>
      </c>
    </row>
    <row r="120" spans="1:7" ht="15" customHeight="1" x14ac:dyDescent="0.25">
      <c r="B120" s="131"/>
      <c r="C120" s="131"/>
      <c r="D120" s="131"/>
      <c r="E120" s="351"/>
      <c r="F120" s="233"/>
      <c r="G120" s="131"/>
    </row>
    <row r="121" spans="1:7" ht="15" customHeight="1" x14ac:dyDescent="0.25">
      <c r="B121" s="131"/>
      <c r="C121" s="131"/>
      <c r="D121" s="131"/>
      <c r="E121" s="351"/>
      <c r="F121" s="233"/>
      <c r="G121" s="131"/>
    </row>
    <row r="122" spans="1:7" ht="27.75" customHeight="1" x14ac:dyDescent="0.25">
      <c r="B122" s="131"/>
      <c r="C122" s="131"/>
      <c r="D122" s="131"/>
      <c r="E122" s="351"/>
      <c r="F122" s="233"/>
      <c r="G122" s="389"/>
    </row>
    <row r="123" spans="1:7" ht="15" customHeight="1" x14ac:dyDescent="0.25">
      <c r="B123" s="131"/>
      <c r="C123" s="131"/>
      <c r="D123" s="131"/>
      <c r="E123" s="351"/>
      <c r="F123" s="233"/>
      <c r="G123" s="131"/>
    </row>
    <row r="124" spans="1:7" ht="23.25" customHeight="1" x14ac:dyDescent="0.25">
      <c r="B124" s="131"/>
      <c r="C124" s="131"/>
      <c r="D124" s="131"/>
      <c r="E124" s="351"/>
      <c r="F124" s="233"/>
      <c r="G124" s="379"/>
    </row>
    <row r="125" spans="1:7" ht="15" customHeight="1" x14ac:dyDescent="0.25">
      <c r="B125" s="131"/>
      <c r="C125" s="131"/>
      <c r="D125" s="131"/>
      <c r="E125" s="351"/>
      <c r="F125" s="233"/>
      <c r="G125" s="131"/>
    </row>
    <row r="126" spans="1:7" ht="15" customHeight="1" x14ac:dyDescent="0.25">
      <c r="B126" s="131"/>
      <c r="C126" s="131"/>
      <c r="D126" s="131"/>
      <c r="E126" s="351"/>
      <c r="F126" s="233"/>
      <c r="G126" s="131"/>
    </row>
    <row r="127" spans="1:7" ht="15" customHeight="1" x14ac:dyDescent="0.25">
      <c r="B127" s="131"/>
      <c r="C127" s="131"/>
      <c r="D127" s="131"/>
      <c r="E127" s="351"/>
      <c r="F127" s="233"/>
      <c r="G127" s="131"/>
    </row>
    <row r="128" spans="1:7" ht="15" customHeight="1" x14ac:dyDescent="0.25">
      <c r="B128" s="131"/>
      <c r="C128" s="131"/>
      <c r="D128" s="131"/>
      <c r="E128" s="351"/>
      <c r="F128" s="233"/>
      <c r="G128" s="131"/>
    </row>
    <row r="129" spans="2:7" ht="15" customHeight="1" x14ac:dyDescent="0.25">
      <c r="B129" s="131"/>
      <c r="C129" s="131"/>
      <c r="D129" s="131"/>
      <c r="E129" s="351"/>
      <c r="F129" s="233"/>
      <c r="G129" s="131"/>
    </row>
    <row r="130" spans="2:7" ht="15" customHeight="1" x14ac:dyDescent="0.25">
      <c r="B130" s="131"/>
      <c r="C130" s="131"/>
      <c r="D130" s="131"/>
      <c r="E130" s="351"/>
      <c r="F130" s="233"/>
      <c r="G130" s="131"/>
    </row>
    <row r="131" spans="2:7" ht="15" customHeight="1" x14ac:dyDescent="0.25">
      <c r="B131" s="131"/>
      <c r="C131" s="131"/>
      <c r="D131" s="131"/>
      <c r="E131" s="351"/>
      <c r="F131" s="233"/>
      <c r="G131" s="131"/>
    </row>
    <row r="132" spans="2:7" ht="15" customHeight="1" x14ac:dyDescent="0.25">
      <c r="B132" s="131"/>
      <c r="C132" s="131"/>
      <c r="D132" s="131"/>
      <c r="E132" s="351"/>
      <c r="F132" s="233"/>
      <c r="G132" s="131"/>
    </row>
    <row r="133" spans="2:7" ht="15" customHeight="1" x14ac:dyDescent="0.25">
      <c r="B133" s="131"/>
      <c r="C133" s="131"/>
      <c r="D133" s="131"/>
      <c r="E133" s="351"/>
      <c r="F133" s="233"/>
      <c r="G133" s="131"/>
    </row>
    <row r="134" spans="2:7" ht="15" customHeight="1" x14ac:dyDescent="0.25">
      <c r="B134" s="131"/>
      <c r="C134" s="131"/>
      <c r="D134" s="131"/>
      <c r="E134" s="351"/>
      <c r="F134" s="233"/>
      <c r="G134" s="131"/>
    </row>
    <row r="135" spans="2:7" ht="15" customHeight="1" x14ac:dyDescent="0.25">
      <c r="B135" s="131"/>
      <c r="C135" s="131"/>
      <c r="D135" s="131"/>
      <c r="E135" s="351"/>
      <c r="F135" s="233"/>
      <c r="G135" s="131"/>
    </row>
    <row r="136" spans="2:7" ht="15" customHeight="1" x14ac:dyDescent="0.25">
      <c r="B136" s="131"/>
      <c r="C136" s="131"/>
      <c r="D136" s="131"/>
      <c r="E136" s="351"/>
      <c r="F136" s="233"/>
      <c r="G136" s="131"/>
    </row>
    <row r="137" spans="2:7" ht="15" customHeight="1" x14ac:dyDescent="0.25">
      <c r="B137" s="131"/>
      <c r="C137" s="131"/>
      <c r="D137" s="131"/>
      <c r="E137" s="351"/>
      <c r="F137" s="233"/>
      <c r="G137" s="131"/>
    </row>
    <row r="138" spans="2:7" ht="15" customHeight="1" x14ac:dyDescent="0.25">
      <c r="B138" s="131"/>
      <c r="C138" s="131"/>
      <c r="D138" s="131"/>
      <c r="E138" s="351"/>
      <c r="F138" s="233"/>
      <c r="G138" s="131"/>
    </row>
    <row r="139" spans="2:7" ht="15" customHeight="1" x14ac:dyDescent="0.25">
      <c r="B139" s="131"/>
      <c r="C139" s="131"/>
      <c r="D139" s="131"/>
      <c r="E139" s="351"/>
      <c r="F139" s="233"/>
      <c r="G139" s="131"/>
    </row>
    <row r="140" spans="2:7" ht="15" customHeight="1" x14ac:dyDescent="0.25">
      <c r="B140" s="131"/>
      <c r="C140" s="131"/>
      <c r="D140" s="131"/>
      <c r="E140" s="351"/>
      <c r="F140" s="233"/>
      <c r="G140" s="131"/>
    </row>
    <row r="141" spans="2:7" ht="15" customHeight="1" x14ac:dyDescent="0.25">
      <c r="B141" s="131"/>
      <c r="C141" s="131"/>
      <c r="D141" s="131"/>
      <c r="E141" s="351"/>
      <c r="F141" s="233"/>
      <c r="G141" s="131"/>
    </row>
    <row r="142" spans="2:7" ht="15" customHeight="1" x14ac:dyDescent="0.25">
      <c r="B142" s="131"/>
      <c r="C142" s="131"/>
      <c r="D142" s="131"/>
      <c r="E142" s="351"/>
      <c r="F142" s="233"/>
      <c r="G142" s="131"/>
    </row>
    <row r="143" spans="2:7" ht="15" customHeight="1" x14ac:dyDescent="0.25">
      <c r="B143" s="131"/>
      <c r="C143" s="131"/>
      <c r="D143" s="131"/>
      <c r="E143" s="351"/>
      <c r="F143" s="233"/>
      <c r="G143" s="131"/>
    </row>
    <row r="144" spans="2:7" ht="15" customHeight="1" x14ac:dyDescent="0.25">
      <c r="B144" s="131"/>
      <c r="C144" s="131"/>
      <c r="D144" s="131"/>
      <c r="E144" s="351"/>
      <c r="F144" s="233"/>
      <c r="G144" s="131"/>
    </row>
    <row r="145" spans="2:7" ht="15" customHeight="1" x14ac:dyDescent="0.25">
      <c r="B145" s="131"/>
      <c r="C145" s="131"/>
      <c r="D145" s="131"/>
      <c r="E145" s="351"/>
      <c r="F145" s="233"/>
      <c r="G145" s="131"/>
    </row>
    <row r="146" spans="2:7" ht="15" customHeight="1" x14ac:dyDescent="0.25">
      <c r="B146" s="131"/>
      <c r="C146" s="131"/>
      <c r="D146" s="131"/>
      <c r="E146" s="351"/>
      <c r="F146" s="233"/>
      <c r="G146" s="131"/>
    </row>
    <row r="147" spans="2:7" ht="15" customHeight="1" x14ac:dyDescent="0.25">
      <c r="B147" s="131"/>
      <c r="C147" s="131"/>
      <c r="D147" s="131"/>
      <c r="E147" s="351"/>
      <c r="F147" s="233"/>
      <c r="G147" s="131"/>
    </row>
    <row r="148" spans="2:7" ht="15" customHeight="1" x14ac:dyDescent="0.25">
      <c r="B148" s="131"/>
      <c r="C148" s="131"/>
      <c r="D148" s="131"/>
      <c r="E148" s="351"/>
      <c r="F148" s="233"/>
      <c r="G148" s="131"/>
    </row>
    <row r="149" spans="2:7" ht="15" customHeight="1" x14ac:dyDescent="0.25">
      <c r="B149" s="131"/>
      <c r="C149" s="131"/>
      <c r="D149" s="131"/>
      <c r="E149" s="351"/>
      <c r="F149" s="233"/>
      <c r="G149" s="131"/>
    </row>
    <row r="150" spans="2:7" ht="15" customHeight="1" x14ac:dyDescent="0.25">
      <c r="B150" s="131"/>
      <c r="C150" s="131"/>
      <c r="D150" s="131"/>
      <c r="E150" s="351"/>
      <c r="F150" s="233"/>
      <c r="G150" s="131"/>
    </row>
    <row r="151" spans="2:7" ht="15" customHeight="1" x14ac:dyDescent="0.25">
      <c r="B151" s="131"/>
      <c r="C151" s="131"/>
      <c r="D151" s="131"/>
      <c r="E151" s="351"/>
      <c r="F151" s="233"/>
      <c r="G151" s="131"/>
    </row>
    <row r="152" spans="2:7" ht="15" customHeight="1" x14ac:dyDescent="0.25">
      <c r="B152" s="131"/>
      <c r="C152" s="131"/>
      <c r="D152" s="131"/>
      <c r="E152" s="351"/>
      <c r="F152" s="233"/>
      <c r="G152" s="131"/>
    </row>
    <row r="153" spans="2:7" ht="15" customHeight="1" x14ac:dyDescent="0.25">
      <c r="B153" s="131"/>
      <c r="C153" s="131"/>
      <c r="D153" s="131"/>
      <c r="E153" s="351"/>
      <c r="F153" s="233"/>
      <c r="G153" s="131"/>
    </row>
    <row r="154" spans="2:7" ht="15" customHeight="1" x14ac:dyDescent="0.25">
      <c r="B154" s="131"/>
      <c r="C154" s="131"/>
      <c r="D154" s="131"/>
      <c r="E154" s="351"/>
      <c r="F154" s="233"/>
      <c r="G154" s="131"/>
    </row>
    <row r="155" spans="2:7" ht="15" customHeight="1" x14ac:dyDescent="0.25">
      <c r="B155" s="131"/>
      <c r="C155" s="131"/>
      <c r="D155" s="131"/>
      <c r="E155" s="351"/>
      <c r="F155" s="233"/>
      <c r="G155" s="131"/>
    </row>
    <row r="156" spans="2:7" ht="15" customHeight="1" x14ac:dyDescent="0.25">
      <c r="B156" s="131"/>
      <c r="C156" s="131"/>
      <c r="D156" s="131"/>
      <c r="E156" s="351"/>
      <c r="F156" s="233"/>
      <c r="G156" s="131"/>
    </row>
    <row r="157" spans="2:7" ht="15" customHeight="1" x14ac:dyDescent="0.25">
      <c r="B157" s="131"/>
      <c r="C157" s="131"/>
      <c r="D157" s="131"/>
      <c r="E157" s="351"/>
      <c r="F157" s="233"/>
      <c r="G157" s="131"/>
    </row>
    <row r="158" spans="2:7" ht="15" customHeight="1" x14ac:dyDescent="0.25">
      <c r="B158" s="131"/>
      <c r="C158" s="131"/>
      <c r="D158" s="131"/>
      <c r="E158" s="351"/>
      <c r="F158" s="233"/>
      <c r="G158" s="131"/>
    </row>
    <row r="159" spans="2:7" ht="15" customHeight="1" x14ac:dyDescent="0.25">
      <c r="B159" s="131"/>
      <c r="C159" s="131"/>
      <c r="D159" s="131"/>
      <c r="E159" s="351"/>
      <c r="F159" s="233"/>
      <c r="G159" s="131"/>
    </row>
    <row r="160" spans="2:7" ht="15" customHeight="1" x14ac:dyDescent="0.25">
      <c r="B160" s="131"/>
      <c r="C160" s="131"/>
      <c r="D160" s="131"/>
      <c r="E160" s="351"/>
      <c r="F160" s="233"/>
      <c r="G160" s="131"/>
    </row>
    <row r="161" spans="2:7" ht="15" customHeight="1" x14ac:dyDescent="0.25">
      <c r="B161" s="131"/>
      <c r="C161" s="131"/>
      <c r="D161" s="131"/>
      <c r="E161" s="351"/>
      <c r="F161" s="233"/>
      <c r="G161" s="131"/>
    </row>
    <row r="162" spans="2:7" ht="15" customHeight="1" x14ac:dyDescent="0.25">
      <c r="B162" s="131"/>
      <c r="C162" s="131"/>
      <c r="D162" s="131"/>
      <c r="E162" s="351"/>
      <c r="F162" s="233"/>
      <c r="G162" s="131"/>
    </row>
    <row r="163" spans="2:7" ht="15" customHeight="1" x14ac:dyDescent="0.25">
      <c r="B163" s="131"/>
      <c r="C163" s="131"/>
      <c r="D163" s="131"/>
      <c r="E163" s="351"/>
      <c r="F163" s="233"/>
      <c r="G163" s="131"/>
    </row>
    <row r="164" spans="2:7" ht="15" customHeight="1" x14ac:dyDescent="0.25">
      <c r="B164" s="131"/>
      <c r="C164" s="131"/>
      <c r="D164" s="131"/>
      <c r="E164" s="351"/>
      <c r="F164" s="233"/>
      <c r="G164" s="131"/>
    </row>
    <row r="165" spans="2:7" ht="15" customHeight="1" x14ac:dyDescent="0.25">
      <c r="B165" s="131"/>
      <c r="C165" s="131"/>
      <c r="D165" s="131"/>
      <c r="E165" s="351"/>
      <c r="F165" s="233"/>
      <c r="G165" s="131"/>
    </row>
    <row r="166" spans="2:7" ht="15" customHeight="1" x14ac:dyDescent="0.25">
      <c r="B166" s="131"/>
      <c r="C166" s="131"/>
      <c r="D166" s="131"/>
      <c r="E166" s="351"/>
      <c r="F166" s="233"/>
      <c r="G166" s="131"/>
    </row>
    <row r="167" spans="2:7" ht="15" customHeight="1" x14ac:dyDescent="0.25">
      <c r="B167" s="131"/>
      <c r="C167" s="131"/>
      <c r="D167" s="131"/>
      <c r="E167" s="351"/>
      <c r="F167" s="233"/>
      <c r="G167" s="131"/>
    </row>
    <row r="168" spans="2:7" ht="15" customHeight="1" x14ac:dyDescent="0.25">
      <c r="B168" s="131"/>
      <c r="C168" s="131"/>
      <c r="D168" s="131"/>
      <c r="E168" s="351"/>
      <c r="F168" s="233"/>
      <c r="G168" s="131"/>
    </row>
    <row r="169" spans="2:7" ht="15" customHeight="1" x14ac:dyDescent="0.25">
      <c r="B169" s="131"/>
      <c r="C169" s="131"/>
      <c r="D169" s="131"/>
      <c r="E169" s="351"/>
      <c r="F169" s="233"/>
      <c r="G169" s="131"/>
    </row>
    <row r="170" spans="2:7" ht="15" customHeight="1" x14ac:dyDescent="0.25">
      <c r="B170" s="131"/>
      <c r="C170" s="131"/>
      <c r="D170" s="131"/>
      <c r="E170" s="351"/>
      <c r="F170" s="233"/>
      <c r="G170" s="131"/>
    </row>
    <row r="171" spans="2:7" ht="15" customHeight="1" x14ac:dyDescent="0.25">
      <c r="B171" s="131"/>
      <c r="C171" s="131"/>
      <c r="D171" s="131"/>
      <c r="E171" s="351"/>
      <c r="F171" s="233"/>
      <c r="G171" s="131"/>
    </row>
    <row r="172" spans="2:7" ht="15" customHeight="1" x14ac:dyDescent="0.25">
      <c r="B172" s="131"/>
      <c r="C172" s="131"/>
      <c r="D172" s="131"/>
      <c r="E172" s="351"/>
      <c r="F172" s="233"/>
      <c r="G172" s="131"/>
    </row>
    <row r="173" spans="2:7" ht="15" customHeight="1" x14ac:dyDescent="0.25">
      <c r="B173" s="131"/>
      <c r="C173" s="131"/>
      <c r="D173" s="131"/>
      <c r="E173" s="351"/>
      <c r="F173" s="233"/>
      <c r="G173" s="131"/>
    </row>
    <row r="174" spans="2:7" ht="15" customHeight="1" x14ac:dyDescent="0.25">
      <c r="B174" s="131"/>
      <c r="C174" s="131"/>
      <c r="D174" s="131"/>
      <c r="E174" s="351"/>
      <c r="F174" s="233"/>
      <c r="G174" s="131"/>
    </row>
    <row r="175" spans="2:7" ht="15" customHeight="1" x14ac:dyDescent="0.25">
      <c r="B175" s="131"/>
      <c r="C175" s="131"/>
      <c r="D175" s="131"/>
      <c r="E175" s="351"/>
      <c r="F175" s="233"/>
      <c r="G175" s="131"/>
    </row>
    <row r="176" spans="2:7" ht="15" customHeight="1" x14ac:dyDescent="0.25">
      <c r="B176" s="131"/>
      <c r="C176" s="131"/>
      <c r="D176" s="131"/>
      <c r="E176" s="351"/>
      <c r="F176" s="233"/>
      <c r="G176" s="131"/>
    </row>
    <row r="177" spans="2:7" ht="15" customHeight="1" x14ac:dyDescent="0.25">
      <c r="B177" s="131"/>
      <c r="C177" s="131"/>
      <c r="D177" s="131"/>
      <c r="E177" s="351"/>
      <c r="F177" s="233"/>
      <c r="G177" s="131"/>
    </row>
    <row r="178" spans="2:7" ht="15" customHeight="1" x14ac:dyDescent="0.25">
      <c r="B178" s="131"/>
      <c r="C178" s="131"/>
      <c r="D178" s="131"/>
      <c r="E178" s="351"/>
      <c r="F178" s="233"/>
      <c r="G178" s="131"/>
    </row>
    <row r="179" spans="2:7" ht="15" customHeight="1" x14ac:dyDescent="0.25">
      <c r="B179" s="131"/>
      <c r="C179" s="131"/>
      <c r="D179" s="131"/>
      <c r="E179" s="351"/>
      <c r="F179" s="233"/>
      <c r="G179" s="131"/>
    </row>
    <row r="180" spans="2:7" ht="15" customHeight="1" x14ac:dyDescent="0.25">
      <c r="B180" s="131"/>
      <c r="C180" s="131"/>
      <c r="D180" s="131"/>
      <c r="E180" s="351"/>
      <c r="F180" s="233"/>
      <c r="G180" s="131"/>
    </row>
    <row r="181" spans="2:7" ht="15" customHeight="1" x14ac:dyDescent="0.25">
      <c r="B181" s="131"/>
      <c r="C181" s="131"/>
      <c r="D181" s="131"/>
      <c r="E181" s="351"/>
      <c r="F181" s="233"/>
      <c r="G181" s="131"/>
    </row>
    <row r="182" spans="2:7" ht="15" customHeight="1" x14ac:dyDescent="0.25">
      <c r="B182" s="131"/>
      <c r="C182" s="131"/>
      <c r="D182" s="131"/>
      <c r="E182" s="351"/>
      <c r="F182" s="233"/>
      <c r="G182" s="131"/>
    </row>
    <row r="183" spans="2:7" ht="15" customHeight="1" x14ac:dyDescent="0.25">
      <c r="B183" s="131"/>
      <c r="C183" s="131"/>
      <c r="D183" s="131"/>
      <c r="E183" s="351"/>
      <c r="F183" s="233"/>
      <c r="G183" s="131"/>
    </row>
    <row r="184" spans="2:7" ht="15" customHeight="1" x14ac:dyDescent="0.25">
      <c r="B184" s="131"/>
      <c r="C184" s="131"/>
      <c r="D184" s="131"/>
      <c r="E184" s="351"/>
      <c r="F184" s="233"/>
      <c r="G184" s="131"/>
    </row>
    <row r="185" spans="2:7" ht="15" customHeight="1" x14ac:dyDescent="0.25">
      <c r="B185" s="131"/>
      <c r="C185" s="131"/>
      <c r="D185" s="131"/>
      <c r="E185" s="351"/>
      <c r="F185" s="233"/>
      <c r="G185" s="131"/>
    </row>
    <row r="186" spans="2:7" ht="15" customHeight="1" x14ac:dyDescent="0.25">
      <c r="B186" s="131"/>
      <c r="C186" s="131"/>
      <c r="D186" s="131"/>
      <c r="E186" s="351"/>
      <c r="F186" s="233"/>
      <c r="G186" s="131"/>
    </row>
    <row r="187" spans="2:7" ht="15" customHeight="1" x14ac:dyDescent="0.25">
      <c r="B187" s="131"/>
      <c r="C187" s="131"/>
      <c r="D187" s="131"/>
      <c r="E187" s="351"/>
      <c r="F187" s="233"/>
      <c r="G187" s="131"/>
    </row>
    <row r="188" spans="2:7" ht="15" customHeight="1" x14ac:dyDescent="0.25">
      <c r="B188" s="131"/>
      <c r="C188" s="131"/>
      <c r="D188" s="131"/>
      <c r="E188" s="351"/>
      <c r="F188" s="233"/>
      <c r="G188" s="131"/>
    </row>
    <row r="189" spans="2:7" ht="15" customHeight="1" x14ac:dyDescent="0.25">
      <c r="B189" s="131"/>
      <c r="C189" s="131"/>
      <c r="D189" s="131"/>
      <c r="E189" s="351"/>
      <c r="F189" s="233"/>
      <c r="G189" s="131"/>
    </row>
    <row r="190" spans="2:7" ht="15" customHeight="1" x14ac:dyDescent="0.25">
      <c r="B190" s="131"/>
      <c r="C190" s="131"/>
      <c r="D190" s="131"/>
      <c r="E190" s="351"/>
      <c r="F190" s="233"/>
      <c r="G190" s="131"/>
    </row>
    <row r="191" spans="2:7" ht="15" customHeight="1" x14ac:dyDescent="0.25">
      <c r="B191" s="131"/>
      <c r="C191" s="131"/>
      <c r="D191" s="131"/>
      <c r="E191" s="351"/>
      <c r="F191" s="233"/>
      <c r="G191" s="131"/>
    </row>
    <row r="192" spans="2:7" ht="15" customHeight="1" x14ac:dyDescent="0.25">
      <c r="B192" s="131"/>
      <c r="C192" s="131"/>
      <c r="D192" s="131"/>
      <c r="E192" s="351"/>
      <c r="F192" s="233"/>
      <c r="G192" s="131"/>
    </row>
    <row r="193" spans="2:7" ht="15" customHeight="1" x14ac:dyDescent="0.25">
      <c r="B193" s="131"/>
      <c r="C193" s="131"/>
      <c r="D193" s="131"/>
      <c r="E193" s="351"/>
      <c r="F193" s="233"/>
      <c r="G193" s="131"/>
    </row>
    <row r="194" spans="2:7" ht="15" customHeight="1" x14ac:dyDescent="0.25">
      <c r="B194" s="131"/>
      <c r="C194" s="131"/>
      <c r="D194" s="131"/>
      <c r="E194" s="351"/>
      <c r="F194" s="233"/>
      <c r="G194" s="131"/>
    </row>
    <row r="195" spans="2:7" ht="15" customHeight="1" x14ac:dyDescent="0.25">
      <c r="B195" s="131"/>
      <c r="C195" s="131"/>
      <c r="D195" s="131"/>
      <c r="E195" s="351"/>
      <c r="F195" s="233"/>
      <c r="G195" s="131"/>
    </row>
    <row r="196" spans="2:7" ht="15" customHeight="1" x14ac:dyDescent="0.25">
      <c r="B196" s="131"/>
      <c r="C196" s="131"/>
      <c r="D196" s="131"/>
      <c r="E196" s="351"/>
      <c r="F196" s="233"/>
      <c r="G196" s="131"/>
    </row>
    <row r="197" spans="2:7" ht="15" customHeight="1" x14ac:dyDescent="0.25">
      <c r="B197" s="131"/>
      <c r="C197" s="131"/>
      <c r="D197" s="131"/>
      <c r="E197" s="351"/>
      <c r="F197" s="233"/>
      <c r="G197" s="131"/>
    </row>
    <row r="198" spans="2:7" ht="15" customHeight="1" x14ac:dyDescent="0.25">
      <c r="B198" s="131"/>
      <c r="C198" s="131"/>
      <c r="D198" s="131"/>
      <c r="E198" s="351"/>
      <c r="F198" s="233"/>
      <c r="G198" s="131"/>
    </row>
    <row r="199" spans="2:7" ht="15" customHeight="1" x14ac:dyDescent="0.25">
      <c r="B199" s="131"/>
      <c r="C199" s="131"/>
      <c r="D199" s="131"/>
      <c r="E199" s="351"/>
      <c r="F199" s="233"/>
      <c r="G199" s="131"/>
    </row>
    <row r="200" spans="2:7" ht="15" customHeight="1" x14ac:dyDescent="0.25">
      <c r="B200" s="131"/>
      <c r="C200" s="131"/>
      <c r="D200" s="131"/>
      <c r="E200" s="351"/>
      <c r="F200" s="233"/>
      <c r="G200" s="131"/>
    </row>
    <row r="201" spans="2:7" ht="15" customHeight="1" x14ac:dyDescent="0.25">
      <c r="B201" s="131"/>
      <c r="C201" s="131"/>
      <c r="D201" s="131"/>
      <c r="E201" s="351"/>
      <c r="F201" s="233"/>
      <c r="G201" s="131"/>
    </row>
    <row r="202" spans="2:7" ht="15" customHeight="1" x14ac:dyDescent="0.25">
      <c r="B202" s="131"/>
      <c r="C202" s="131"/>
      <c r="D202" s="131"/>
      <c r="E202" s="351"/>
      <c r="F202" s="233"/>
      <c r="G202" s="131"/>
    </row>
    <row r="203" spans="2:7" ht="15" customHeight="1" x14ac:dyDescent="0.25">
      <c r="B203" s="131"/>
      <c r="C203" s="131"/>
      <c r="D203" s="131"/>
      <c r="E203" s="351"/>
      <c r="F203" s="233"/>
      <c r="G203" s="131"/>
    </row>
    <row r="204" spans="2:7" ht="15" customHeight="1" x14ac:dyDescent="0.25">
      <c r="B204" s="131"/>
      <c r="C204" s="131"/>
      <c r="D204" s="131"/>
      <c r="E204" s="351"/>
      <c r="F204" s="233"/>
      <c r="G204" s="131"/>
    </row>
    <row r="205" spans="2:7" ht="15" customHeight="1" x14ac:dyDescent="0.25">
      <c r="B205" s="131"/>
      <c r="C205" s="131"/>
      <c r="D205" s="131"/>
      <c r="E205" s="351"/>
      <c r="F205" s="233"/>
      <c r="G205" s="131"/>
    </row>
    <row r="206" spans="2:7" ht="15" customHeight="1" x14ac:dyDescent="0.25">
      <c r="B206" s="131"/>
      <c r="C206" s="131"/>
      <c r="D206" s="131"/>
      <c r="E206" s="351"/>
      <c r="F206" s="233"/>
      <c r="G206" s="131"/>
    </row>
    <row r="207" spans="2:7" ht="15" customHeight="1" x14ac:dyDescent="0.25">
      <c r="B207" s="131"/>
      <c r="C207" s="131"/>
      <c r="D207" s="131"/>
      <c r="E207" s="351"/>
      <c r="F207" s="233"/>
      <c r="G207" s="131"/>
    </row>
    <row r="208" spans="2:7" ht="15" customHeight="1" x14ac:dyDescent="0.25">
      <c r="B208" s="131"/>
      <c r="C208" s="131"/>
      <c r="D208" s="131"/>
      <c r="E208" s="351"/>
      <c r="F208" s="233"/>
      <c r="G208" s="131"/>
    </row>
    <row r="209" spans="2:7" ht="15" customHeight="1" x14ac:dyDescent="0.25">
      <c r="B209" s="131"/>
      <c r="C209" s="131"/>
      <c r="D209" s="131"/>
      <c r="E209" s="351"/>
      <c r="F209" s="233"/>
      <c r="G209" s="131"/>
    </row>
    <row r="210" spans="2:7" ht="15" customHeight="1" x14ac:dyDescent="0.25">
      <c r="B210" s="131"/>
      <c r="C210" s="131"/>
      <c r="D210" s="131"/>
      <c r="E210" s="351"/>
      <c r="F210" s="233"/>
      <c r="G210" s="131"/>
    </row>
    <row r="211" spans="2:7" ht="15" customHeight="1" x14ac:dyDescent="0.25">
      <c r="B211" s="131"/>
      <c r="C211" s="131"/>
      <c r="D211" s="131"/>
      <c r="E211" s="351"/>
      <c r="F211" s="233"/>
      <c r="G211" s="131"/>
    </row>
    <row r="212" spans="2:7" ht="15" customHeight="1" x14ac:dyDescent="0.25">
      <c r="B212" s="131"/>
      <c r="C212" s="131"/>
      <c r="D212" s="131"/>
      <c r="E212" s="351"/>
      <c r="F212" s="233"/>
      <c r="G212" s="131"/>
    </row>
    <row r="213" spans="2:7" ht="15" customHeight="1" x14ac:dyDescent="0.25">
      <c r="B213" s="131"/>
      <c r="C213" s="131"/>
      <c r="D213" s="131"/>
      <c r="E213" s="351"/>
      <c r="F213" s="233"/>
      <c r="G213" s="131"/>
    </row>
    <row r="214" spans="2:7" ht="15" customHeight="1" x14ac:dyDescent="0.25">
      <c r="B214" s="131"/>
      <c r="C214" s="131"/>
      <c r="D214" s="131"/>
      <c r="E214" s="351"/>
      <c r="F214" s="233"/>
      <c r="G214" s="131"/>
    </row>
    <row r="215" spans="2:7" ht="15" customHeight="1" x14ac:dyDescent="0.25">
      <c r="B215" s="131"/>
      <c r="C215" s="131"/>
      <c r="D215" s="131"/>
      <c r="E215" s="351"/>
      <c r="F215" s="233"/>
      <c r="G215" s="131"/>
    </row>
    <row r="216" spans="2:7" ht="15" customHeight="1" x14ac:dyDescent="0.25">
      <c r="B216" s="131"/>
      <c r="C216" s="131"/>
      <c r="D216" s="131"/>
      <c r="E216" s="351"/>
      <c r="F216" s="233"/>
      <c r="G216" s="131"/>
    </row>
    <row r="217" spans="2:7" ht="15" customHeight="1" x14ac:dyDescent="0.25">
      <c r="B217" s="131"/>
      <c r="C217" s="131"/>
      <c r="D217" s="131"/>
      <c r="E217" s="351"/>
      <c r="F217" s="233"/>
      <c r="G217" s="131"/>
    </row>
    <row r="218" spans="2:7" ht="15" customHeight="1" x14ac:dyDescent="0.25">
      <c r="B218" s="131"/>
      <c r="C218" s="131"/>
      <c r="D218" s="131"/>
      <c r="E218" s="351"/>
      <c r="F218" s="233"/>
      <c r="G218" s="131"/>
    </row>
    <row r="219" spans="2:7" ht="15" customHeight="1" x14ac:dyDescent="0.25">
      <c r="B219" s="131"/>
      <c r="C219" s="131"/>
      <c r="D219" s="131"/>
      <c r="E219" s="351"/>
      <c r="F219" s="233"/>
      <c r="G219" s="131"/>
    </row>
    <row r="220" spans="2:7" ht="15" customHeight="1" x14ac:dyDescent="0.25">
      <c r="B220" s="131"/>
      <c r="C220" s="131"/>
      <c r="D220" s="131"/>
      <c r="E220" s="351"/>
      <c r="F220" s="233"/>
      <c r="G220" s="131"/>
    </row>
    <row r="221" spans="2:7" ht="15" customHeight="1" x14ac:dyDescent="0.25">
      <c r="B221" s="131"/>
      <c r="C221" s="131"/>
      <c r="D221" s="131"/>
      <c r="E221" s="351"/>
      <c r="F221" s="233"/>
      <c r="G221" s="131"/>
    </row>
    <row r="222" spans="2:7" ht="15" customHeight="1" x14ac:dyDescent="0.25">
      <c r="B222" s="131"/>
      <c r="C222" s="131"/>
      <c r="D222" s="131"/>
      <c r="E222" s="351"/>
      <c r="F222" s="233"/>
      <c r="G222" s="131"/>
    </row>
    <row r="223" spans="2:7" ht="15" customHeight="1" x14ac:dyDescent="0.25">
      <c r="B223" s="131"/>
      <c r="C223" s="131"/>
      <c r="D223" s="131"/>
      <c r="E223" s="351"/>
      <c r="F223" s="233"/>
      <c r="G223" s="131"/>
    </row>
    <row r="224" spans="2:7" ht="15" customHeight="1" x14ac:dyDescent="0.25">
      <c r="B224" s="131"/>
      <c r="C224" s="131"/>
      <c r="D224" s="131"/>
      <c r="E224" s="351"/>
      <c r="F224" s="233"/>
      <c r="G224" s="131"/>
    </row>
    <row r="225" spans="2:7" ht="15" customHeight="1" x14ac:dyDescent="0.25">
      <c r="B225" s="131"/>
      <c r="C225" s="131"/>
      <c r="D225" s="131"/>
      <c r="E225" s="351"/>
      <c r="F225" s="233"/>
      <c r="G225" s="131"/>
    </row>
    <row r="226" spans="2:7" ht="15" customHeight="1" x14ac:dyDescent="0.25">
      <c r="B226" s="131"/>
      <c r="C226" s="131"/>
      <c r="D226" s="131"/>
      <c r="E226" s="351"/>
      <c r="F226" s="233"/>
      <c r="G226" s="131"/>
    </row>
    <row r="227" spans="2:7" ht="15" customHeight="1" x14ac:dyDescent="0.25">
      <c r="B227" s="131"/>
      <c r="C227" s="131"/>
      <c r="D227" s="131"/>
      <c r="E227" s="351"/>
      <c r="F227" s="233"/>
      <c r="G227" s="131"/>
    </row>
    <row r="228" spans="2:7" ht="15" customHeight="1" x14ac:dyDescent="0.25">
      <c r="B228" s="131"/>
      <c r="C228" s="131"/>
      <c r="D228" s="131"/>
      <c r="E228" s="351"/>
      <c r="F228" s="233"/>
      <c r="G228" s="131"/>
    </row>
    <row r="229" spans="2:7" ht="15" customHeight="1" x14ac:dyDescent="0.25">
      <c r="B229" s="131"/>
      <c r="C229" s="131"/>
      <c r="D229" s="131"/>
      <c r="E229" s="351"/>
      <c r="F229" s="233"/>
      <c r="G229" s="131"/>
    </row>
    <row r="230" spans="2:7" ht="15" customHeight="1" x14ac:dyDescent="0.25">
      <c r="B230" s="131"/>
      <c r="C230" s="131"/>
      <c r="D230" s="131"/>
      <c r="E230" s="351"/>
      <c r="F230" s="233"/>
      <c r="G230" s="131"/>
    </row>
    <row r="231" spans="2:7" ht="15" customHeight="1" x14ac:dyDescent="0.25">
      <c r="B231" s="131"/>
      <c r="C231" s="131"/>
      <c r="D231" s="131"/>
      <c r="E231" s="351"/>
      <c r="F231" s="233"/>
      <c r="G231" s="131"/>
    </row>
    <row r="232" spans="2:7" ht="15" customHeight="1" x14ac:dyDescent="0.25">
      <c r="B232" s="131"/>
      <c r="C232" s="131"/>
      <c r="D232" s="131"/>
      <c r="E232" s="351"/>
      <c r="F232" s="233"/>
      <c r="G232" s="131"/>
    </row>
    <row r="233" spans="2:7" ht="15" customHeight="1" x14ac:dyDescent="0.25">
      <c r="B233" s="131"/>
      <c r="C233" s="131"/>
      <c r="D233" s="131"/>
      <c r="E233" s="351"/>
      <c r="F233" s="233"/>
      <c r="G233" s="131"/>
    </row>
    <row r="234" spans="2:7" ht="15" customHeight="1" x14ac:dyDescent="0.25">
      <c r="B234" s="131"/>
      <c r="C234" s="131"/>
      <c r="D234" s="131"/>
      <c r="E234" s="351"/>
      <c r="F234" s="233"/>
      <c r="G234" s="131"/>
    </row>
    <row r="235" spans="2:7" ht="15" customHeight="1" x14ac:dyDescent="0.25">
      <c r="B235" s="131"/>
      <c r="C235" s="131"/>
      <c r="D235" s="131"/>
      <c r="E235" s="351"/>
      <c r="F235" s="233"/>
      <c r="G235" s="131"/>
    </row>
    <row r="236" spans="2:7" ht="15" customHeight="1" x14ac:dyDescent="0.25">
      <c r="B236" s="131"/>
      <c r="C236" s="131"/>
      <c r="D236" s="131"/>
      <c r="E236" s="351"/>
      <c r="F236" s="233"/>
      <c r="G236" s="131"/>
    </row>
    <row r="237" spans="2:7" ht="15" customHeight="1" x14ac:dyDescent="0.25">
      <c r="B237" s="131"/>
      <c r="C237" s="131"/>
      <c r="D237" s="131"/>
      <c r="E237" s="351"/>
      <c r="F237" s="233"/>
      <c r="G237" s="131"/>
    </row>
    <row r="238" spans="2:7" ht="15" customHeight="1" x14ac:dyDescent="0.25">
      <c r="B238" s="131"/>
      <c r="C238" s="131"/>
      <c r="D238" s="131"/>
      <c r="E238" s="351"/>
      <c r="F238" s="233"/>
      <c r="G238" s="131"/>
    </row>
    <row r="239" spans="2:7" ht="15" customHeight="1" x14ac:dyDescent="0.25">
      <c r="B239" s="131"/>
      <c r="C239" s="131"/>
      <c r="D239" s="131"/>
      <c r="E239" s="351"/>
      <c r="F239" s="233"/>
      <c r="G239" s="131"/>
    </row>
    <row r="240" spans="2:7" ht="15" customHeight="1" x14ac:dyDescent="0.25">
      <c r="B240" s="131"/>
      <c r="C240" s="131"/>
      <c r="D240" s="131"/>
      <c r="E240" s="351"/>
      <c r="F240" s="233"/>
      <c r="G240" s="131"/>
    </row>
    <row r="241" spans="2:7" ht="15" customHeight="1" x14ac:dyDescent="0.25">
      <c r="B241" s="131"/>
      <c r="C241" s="131"/>
      <c r="D241" s="131"/>
      <c r="E241" s="351"/>
      <c r="F241" s="233"/>
      <c r="G241" s="131"/>
    </row>
    <row r="242" spans="2:7" ht="15" customHeight="1" x14ac:dyDescent="0.25">
      <c r="B242" s="131"/>
      <c r="C242" s="131"/>
      <c r="D242" s="131"/>
      <c r="E242" s="351"/>
      <c r="F242" s="233"/>
      <c r="G242" s="131"/>
    </row>
    <row r="243" spans="2:7" ht="15" customHeight="1" x14ac:dyDescent="0.25">
      <c r="B243" s="131"/>
      <c r="C243" s="131"/>
      <c r="D243" s="131"/>
      <c r="E243" s="351"/>
      <c r="F243" s="233"/>
      <c r="G243" s="131"/>
    </row>
    <row r="244" spans="2:7" ht="15" customHeight="1" x14ac:dyDescent="0.25">
      <c r="B244" s="131"/>
      <c r="C244" s="131"/>
      <c r="D244" s="131"/>
      <c r="E244" s="351"/>
      <c r="F244" s="233"/>
      <c r="G244" s="131"/>
    </row>
    <row r="245" spans="2:7" ht="15" customHeight="1" x14ac:dyDescent="0.25">
      <c r="B245" s="131"/>
      <c r="C245" s="131"/>
      <c r="D245" s="131"/>
      <c r="E245" s="351"/>
      <c r="F245" s="233"/>
      <c r="G245" s="131"/>
    </row>
    <row r="246" spans="2:7" ht="15" customHeight="1" x14ac:dyDescent="0.25">
      <c r="B246" s="131"/>
      <c r="C246" s="131"/>
      <c r="D246" s="131"/>
      <c r="E246" s="351"/>
      <c r="F246" s="233"/>
      <c r="G246" s="131"/>
    </row>
    <row r="247" spans="2:7" ht="15" customHeight="1" x14ac:dyDescent="0.25">
      <c r="B247" s="131"/>
      <c r="C247" s="131"/>
      <c r="D247" s="131"/>
      <c r="E247" s="351"/>
      <c r="F247" s="233"/>
      <c r="G247" s="131"/>
    </row>
    <row r="248" spans="2:7" ht="15" customHeight="1" x14ac:dyDescent="0.25">
      <c r="B248" s="131"/>
      <c r="C248" s="131"/>
      <c r="D248" s="131"/>
      <c r="E248" s="351"/>
      <c r="F248" s="233"/>
      <c r="G248" s="131"/>
    </row>
    <row r="249" spans="2:7" ht="15" customHeight="1" x14ac:dyDescent="0.25">
      <c r="B249" s="131"/>
      <c r="C249" s="131"/>
      <c r="D249" s="131"/>
      <c r="E249" s="351"/>
      <c r="F249" s="233"/>
      <c r="G249" s="131"/>
    </row>
    <row r="250" spans="2:7" ht="15" customHeight="1" x14ac:dyDescent="0.25">
      <c r="B250" s="131"/>
      <c r="C250" s="131"/>
      <c r="D250" s="131"/>
      <c r="E250" s="351"/>
      <c r="F250" s="233"/>
      <c r="G250" s="131"/>
    </row>
    <row r="251" spans="2:7" ht="15" customHeight="1" x14ac:dyDescent="0.25">
      <c r="B251" s="131"/>
      <c r="C251" s="131"/>
      <c r="D251" s="131"/>
      <c r="E251" s="351"/>
      <c r="F251" s="233"/>
      <c r="G251" s="131"/>
    </row>
    <row r="252" spans="2:7" ht="15" customHeight="1" x14ac:dyDescent="0.25">
      <c r="B252" s="131"/>
      <c r="C252" s="131"/>
      <c r="D252" s="131"/>
      <c r="E252" s="351"/>
      <c r="F252" s="233"/>
      <c r="G252" s="131"/>
    </row>
    <row r="253" spans="2:7" ht="15" customHeight="1" x14ac:dyDescent="0.25">
      <c r="B253" s="131"/>
      <c r="C253" s="131"/>
      <c r="D253" s="131"/>
      <c r="E253" s="351"/>
      <c r="F253" s="233"/>
      <c r="G253" s="131"/>
    </row>
    <row r="254" spans="2:7" ht="15" customHeight="1" x14ac:dyDescent="0.25">
      <c r="B254" s="131"/>
      <c r="C254" s="131"/>
      <c r="D254" s="131"/>
      <c r="E254" s="351"/>
      <c r="F254" s="233"/>
      <c r="G254" s="131"/>
    </row>
    <row r="255" spans="2:7" ht="15" customHeight="1" x14ac:dyDescent="0.25">
      <c r="B255" s="131"/>
      <c r="C255" s="131"/>
      <c r="D255" s="131"/>
      <c r="E255" s="351"/>
      <c r="F255" s="233"/>
      <c r="G255" s="131"/>
    </row>
    <row r="256" spans="2:7" ht="15" customHeight="1" x14ac:dyDescent="0.25">
      <c r="B256" s="131"/>
      <c r="C256" s="131"/>
      <c r="D256" s="131"/>
      <c r="E256" s="351"/>
      <c r="F256" s="233"/>
      <c r="G256" s="131"/>
    </row>
    <row r="257" spans="2:7" ht="15" customHeight="1" x14ac:dyDescent="0.25">
      <c r="B257" s="131"/>
      <c r="C257" s="131"/>
      <c r="D257" s="131"/>
      <c r="E257" s="351"/>
      <c r="F257" s="233"/>
      <c r="G257" s="131"/>
    </row>
    <row r="258" spans="2:7" ht="15" customHeight="1" x14ac:dyDescent="0.25">
      <c r="B258" s="131"/>
      <c r="C258" s="131"/>
      <c r="D258" s="131"/>
      <c r="E258" s="351"/>
      <c r="F258" s="233"/>
      <c r="G258" s="131"/>
    </row>
    <row r="259" spans="2:7" ht="15" customHeight="1" x14ac:dyDescent="0.25">
      <c r="B259" s="131"/>
      <c r="C259" s="131"/>
      <c r="D259" s="131"/>
      <c r="E259" s="351"/>
      <c r="F259" s="233"/>
      <c r="G259" s="131"/>
    </row>
    <row r="260" spans="2:7" ht="15" customHeight="1" x14ac:dyDescent="0.25">
      <c r="B260" s="131"/>
      <c r="C260" s="131"/>
      <c r="D260" s="131"/>
      <c r="E260" s="351"/>
      <c r="F260" s="233"/>
      <c r="G260" s="131"/>
    </row>
    <row r="261" spans="2:7" ht="15" customHeight="1" x14ac:dyDescent="0.25">
      <c r="B261" s="131"/>
      <c r="C261" s="131"/>
      <c r="D261" s="131"/>
      <c r="E261" s="351"/>
      <c r="F261" s="233"/>
      <c r="G261" s="131"/>
    </row>
    <row r="262" spans="2:7" ht="15" customHeight="1" x14ac:dyDescent="0.25">
      <c r="B262" s="131"/>
      <c r="C262" s="131"/>
      <c r="D262" s="131"/>
      <c r="E262" s="351"/>
      <c r="F262" s="233"/>
      <c r="G262" s="131"/>
    </row>
    <row r="263" spans="2:7" ht="15" customHeight="1" x14ac:dyDescent="0.25">
      <c r="B263" s="131"/>
      <c r="C263" s="131"/>
      <c r="D263" s="131"/>
      <c r="E263" s="351"/>
      <c r="F263" s="233"/>
      <c r="G263" s="131"/>
    </row>
    <row r="264" spans="2:7" ht="15" customHeight="1" x14ac:dyDescent="0.25">
      <c r="B264" s="131"/>
      <c r="C264" s="131"/>
      <c r="D264" s="131"/>
      <c r="E264" s="351"/>
      <c r="F264" s="233"/>
      <c r="G264" s="131"/>
    </row>
    <row r="265" spans="2:7" ht="15" customHeight="1" x14ac:dyDescent="0.25">
      <c r="B265" s="131"/>
      <c r="C265" s="131"/>
      <c r="D265" s="131"/>
      <c r="E265" s="351"/>
      <c r="F265" s="233"/>
      <c r="G265" s="131"/>
    </row>
    <row r="266" spans="2:7" ht="15" customHeight="1" x14ac:dyDescent="0.25">
      <c r="B266" s="131"/>
      <c r="C266" s="131"/>
      <c r="D266" s="131"/>
      <c r="E266" s="351"/>
      <c r="F266" s="233"/>
      <c r="G266" s="131"/>
    </row>
    <row r="267" spans="2:7" ht="15" customHeight="1" x14ac:dyDescent="0.25">
      <c r="B267" s="131"/>
      <c r="C267" s="131"/>
      <c r="D267" s="131"/>
      <c r="E267" s="351"/>
      <c r="F267" s="233"/>
      <c r="G267" s="131"/>
    </row>
    <row r="268" spans="2:7" ht="15" customHeight="1" x14ac:dyDescent="0.25">
      <c r="B268" s="131"/>
      <c r="C268" s="131"/>
      <c r="D268" s="131"/>
      <c r="E268" s="351"/>
      <c r="F268" s="233"/>
      <c r="G268" s="131"/>
    </row>
    <row r="269" spans="2:7" ht="15" customHeight="1" x14ac:dyDescent="0.25">
      <c r="B269" s="131"/>
      <c r="C269" s="131"/>
      <c r="D269" s="131"/>
      <c r="E269" s="351"/>
      <c r="F269" s="233"/>
      <c r="G269" s="131"/>
    </row>
    <row r="270" spans="2:7" ht="15" customHeight="1" x14ac:dyDescent="0.25">
      <c r="B270" s="131"/>
      <c r="C270" s="131"/>
      <c r="D270" s="131"/>
      <c r="E270" s="351"/>
      <c r="F270" s="233"/>
      <c r="G270" s="131"/>
    </row>
    <row r="271" spans="2:7" ht="15" customHeight="1" x14ac:dyDescent="0.25">
      <c r="B271" s="131"/>
      <c r="C271" s="131"/>
      <c r="D271" s="131"/>
      <c r="E271" s="351"/>
      <c r="F271" s="233"/>
      <c r="G271" s="131"/>
    </row>
    <row r="272" spans="2:7" ht="15" customHeight="1" x14ac:dyDescent="0.25">
      <c r="B272" s="131"/>
      <c r="C272" s="131"/>
      <c r="D272" s="131"/>
      <c r="E272" s="351"/>
      <c r="F272" s="233"/>
      <c r="G272" s="131"/>
    </row>
    <row r="273" spans="2:7" ht="15" customHeight="1" x14ac:dyDescent="0.25">
      <c r="B273" s="131"/>
      <c r="C273" s="131"/>
      <c r="D273" s="131"/>
      <c r="E273" s="351"/>
      <c r="F273" s="233"/>
      <c r="G273" s="131"/>
    </row>
    <row r="274" spans="2:7" ht="15" customHeight="1" x14ac:dyDescent="0.25">
      <c r="B274" s="131"/>
      <c r="C274" s="131"/>
      <c r="D274" s="131"/>
      <c r="E274" s="351"/>
      <c r="F274" s="233"/>
      <c r="G274" s="131"/>
    </row>
    <row r="275" spans="2:7" ht="15" customHeight="1" x14ac:dyDescent="0.25">
      <c r="B275" s="131"/>
      <c r="C275" s="131"/>
      <c r="D275" s="131"/>
      <c r="E275" s="351"/>
      <c r="F275" s="233"/>
      <c r="G275" s="131"/>
    </row>
    <row r="276" spans="2:7" ht="15" customHeight="1" x14ac:dyDescent="0.25">
      <c r="B276" s="131"/>
      <c r="C276" s="131"/>
      <c r="D276" s="131"/>
      <c r="E276" s="351"/>
      <c r="F276" s="233"/>
      <c r="G276" s="131"/>
    </row>
    <row r="277" spans="2:7" ht="15" customHeight="1" x14ac:dyDescent="0.25">
      <c r="B277" s="131"/>
      <c r="C277" s="131"/>
      <c r="D277" s="131"/>
      <c r="E277" s="351"/>
      <c r="F277" s="233"/>
      <c r="G277" s="131"/>
    </row>
    <row r="278" spans="2:7" ht="15" customHeight="1" x14ac:dyDescent="0.25">
      <c r="B278" s="131"/>
      <c r="C278" s="131"/>
      <c r="D278" s="131"/>
      <c r="E278" s="351"/>
      <c r="F278" s="233"/>
      <c r="G278" s="131"/>
    </row>
    <row r="279" spans="2:7" ht="15" customHeight="1" x14ac:dyDescent="0.25">
      <c r="B279" s="131"/>
      <c r="C279" s="131"/>
      <c r="D279" s="131"/>
      <c r="E279" s="351"/>
      <c r="F279" s="233"/>
      <c r="G279" s="131"/>
    </row>
    <row r="280" spans="2:7" ht="15" customHeight="1" x14ac:dyDescent="0.25">
      <c r="B280" s="131"/>
      <c r="C280" s="131"/>
      <c r="D280" s="131"/>
      <c r="E280" s="351"/>
      <c r="F280" s="233"/>
      <c r="G280" s="131"/>
    </row>
    <row r="281" spans="2:7" ht="15" customHeight="1" x14ac:dyDescent="0.25">
      <c r="B281" s="131"/>
      <c r="C281" s="131"/>
      <c r="D281" s="131"/>
      <c r="E281" s="351"/>
      <c r="F281" s="233"/>
      <c r="G281" s="131"/>
    </row>
    <row r="282" spans="2:7" ht="15" customHeight="1" x14ac:dyDescent="0.25">
      <c r="B282" s="131"/>
      <c r="C282" s="131"/>
      <c r="D282" s="131"/>
      <c r="E282" s="351"/>
      <c r="F282" s="233"/>
      <c r="G282" s="131"/>
    </row>
    <row r="283" spans="2:7" ht="15" customHeight="1" x14ac:dyDescent="0.25">
      <c r="B283" s="131"/>
      <c r="C283" s="131"/>
      <c r="D283" s="131"/>
      <c r="E283" s="351"/>
      <c r="F283" s="233"/>
      <c r="G283" s="131"/>
    </row>
    <row r="284" spans="2:7" ht="15" customHeight="1" x14ac:dyDescent="0.25">
      <c r="B284" s="131"/>
      <c r="C284" s="131"/>
      <c r="D284" s="131"/>
      <c r="E284" s="351"/>
      <c r="F284" s="233"/>
      <c r="G284" s="131"/>
    </row>
    <row r="285" spans="2:7" ht="15" customHeight="1" x14ac:dyDescent="0.25">
      <c r="B285" s="131"/>
      <c r="C285" s="131"/>
      <c r="D285" s="131"/>
      <c r="E285" s="351"/>
      <c r="F285" s="233"/>
      <c r="G285" s="131"/>
    </row>
    <row r="286" spans="2:7" ht="15" customHeight="1" x14ac:dyDescent="0.25">
      <c r="B286" s="131"/>
      <c r="C286" s="131"/>
      <c r="D286" s="131"/>
      <c r="E286" s="351"/>
      <c r="F286" s="233"/>
      <c r="G286" s="131"/>
    </row>
    <row r="287" spans="2:7" ht="15" customHeight="1" x14ac:dyDescent="0.25">
      <c r="B287" s="131"/>
      <c r="C287" s="131"/>
      <c r="D287" s="131"/>
      <c r="E287" s="351"/>
      <c r="F287" s="233"/>
      <c r="G287" s="131"/>
    </row>
    <row r="288" spans="2:7" ht="15" customHeight="1" x14ac:dyDescent="0.25">
      <c r="B288" s="131"/>
      <c r="C288" s="131"/>
      <c r="D288" s="131"/>
      <c r="E288" s="351"/>
      <c r="F288" s="233"/>
      <c r="G288" s="131"/>
    </row>
    <row r="289" spans="2:7" ht="15" customHeight="1" x14ac:dyDescent="0.25">
      <c r="B289" s="131"/>
      <c r="C289" s="131"/>
      <c r="D289" s="131"/>
      <c r="E289" s="351"/>
      <c r="F289" s="233"/>
      <c r="G289" s="131"/>
    </row>
    <row r="290" spans="2:7" ht="15" customHeight="1" x14ac:dyDescent="0.25">
      <c r="B290" s="131"/>
      <c r="C290" s="131"/>
      <c r="D290" s="131"/>
      <c r="E290" s="351"/>
      <c r="F290" s="233"/>
      <c r="G290" s="131"/>
    </row>
    <row r="291" spans="2:7" ht="15" customHeight="1" x14ac:dyDescent="0.25">
      <c r="B291" s="131"/>
      <c r="C291" s="131"/>
      <c r="D291" s="131"/>
      <c r="E291" s="351"/>
      <c r="F291" s="233"/>
      <c r="G291" s="131"/>
    </row>
    <row r="292" spans="2:7" ht="15" customHeight="1" x14ac:dyDescent="0.25">
      <c r="B292" s="131"/>
      <c r="C292" s="131"/>
      <c r="D292" s="131"/>
      <c r="E292" s="351"/>
      <c r="F292" s="233"/>
      <c r="G292" s="131"/>
    </row>
    <row r="293" spans="2:7" ht="15" customHeight="1" x14ac:dyDescent="0.25">
      <c r="B293" s="131"/>
      <c r="C293" s="131"/>
      <c r="D293" s="131"/>
      <c r="E293" s="351"/>
      <c r="F293" s="233"/>
      <c r="G293" s="131"/>
    </row>
    <row r="294" spans="2:7" ht="15" customHeight="1" x14ac:dyDescent="0.25">
      <c r="B294" s="131"/>
      <c r="C294" s="131"/>
      <c r="D294" s="131"/>
      <c r="E294" s="351"/>
      <c r="F294" s="233"/>
      <c r="G294" s="131"/>
    </row>
    <row r="295" spans="2:7" ht="15" customHeight="1" x14ac:dyDescent="0.25">
      <c r="B295" s="131"/>
      <c r="C295" s="131"/>
      <c r="D295" s="131"/>
      <c r="E295" s="351"/>
      <c r="F295" s="233"/>
      <c r="G295" s="131"/>
    </row>
    <row r="296" spans="2:7" ht="15" customHeight="1" x14ac:dyDescent="0.25">
      <c r="B296" s="131"/>
      <c r="C296" s="131"/>
      <c r="D296" s="131"/>
      <c r="E296" s="351"/>
      <c r="F296" s="233"/>
      <c r="G296" s="131"/>
    </row>
    <row r="297" spans="2:7" ht="15" customHeight="1" x14ac:dyDescent="0.25">
      <c r="B297" s="131"/>
      <c r="C297" s="131"/>
      <c r="D297" s="131"/>
      <c r="E297" s="351"/>
      <c r="F297" s="233"/>
      <c r="G297" s="131"/>
    </row>
    <row r="298" spans="2:7" ht="15" customHeight="1" x14ac:dyDescent="0.25">
      <c r="B298" s="131"/>
      <c r="C298" s="131"/>
      <c r="D298" s="131"/>
      <c r="E298" s="351"/>
      <c r="F298" s="233"/>
      <c r="G298" s="131"/>
    </row>
    <row r="299" spans="2:7" ht="15" customHeight="1" x14ac:dyDescent="0.25">
      <c r="B299" s="131"/>
      <c r="C299" s="131"/>
      <c r="D299" s="131"/>
      <c r="E299" s="351"/>
      <c r="F299" s="233"/>
      <c r="G299" s="131"/>
    </row>
    <row r="300" spans="2:7" ht="15" customHeight="1" x14ac:dyDescent="0.25">
      <c r="B300" s="131"/>
      <c r="C300" s="131"/>
      <c r="D300" s="131"/>
      <c r="E300" s="351"/>
      <c r="F300" s="233"/>
      <c r="G300" s="131"/>
    </row>
    <row r="301" spans="2:7" ht="15" customHeight="1" x14ac:dyDescent="0.25">
      <c r="B301" s="131"/>
      <c r="C301" s="131"/>
      <c r="D301" s="131"/>
      <c r="E301" s="351"/>
      <c r="F301" s="233"/>
      <c r="G301" s="131"/>
    </row>
    <row r="302" spans="2:7" ht="15" customHeight="1" x14ac:dyDescent="0.25">
      <c r="B302" s="131"/>
      <c r="C302" s="131"/>
      <c r="D302" s="131"/>
      <c r="E302" s="351"/>
      <c r="F302" s="233"/>
      <c r="G302" s="131"/>
    </row>
    <row r="303" spans="2:7" ht="15" customHeight="1" x14ac:dyDescent="0.25">
      <c r="B303" s="131"/>
      <c r="C303" s="131"/>
      <c r="D303" s="131"/>
      <c r="E303" s="351"/>
      <c r="F303" s="233"/>
      <c r="G303" s="131"/>
    </row>
    <row r="304" spans="2:7" ht="15" customHeight="1" x14ac:dyDescent="0.25">
      <c r="B304" s="131"/>
      <c r="C304" s="131"/>
      <c r="D304" s="131"/>
      <c r="E304" s="351"/>
      <c r="F304" s="233"/>
      <c r="G304" s="131"/>
    </row>
    <row r="305" spans="2:7" ht="15" customHeight="1" x14ac:dyDescent="0.25">
      <c r="B305" s="131"/>
      <c r="C305" s="131"/>
      <c r="D305" s="131"/>
      <c r="E305" s="351"/>
      <c r="F305" s="233"/>
      <c r="G305" s="131"/>
    </row>
    <row r="306" spans="2:7" ht="15" customHeight="1" x14ac:dyDescent="0.25">
      <c r="B306" s="131"/>
      <c r="C306" s="131"/>
      <c r="D306" s="131"/>
      <c r="E306" s="351"/>
      <c r="F306" s="233"/>
      <c r="G306" s="131"/>
    </row>
    <row r="307" spans="2:7" ht="15" customHeight="1" x14ac:dyDescent="0.25">
      <c r="B307" s="131"/>
      <c r="C307" s="131"/>
      <c r="D307" s="131"/>
      <c r="E307" s="351"/>
      <c r="F307" s="233"/>
      <c r="G307" s="131"/>
    </row>
    <row r="308" spans="2:7" ht="15" customHeight="1" x14ac:dyDescent="0.25">
      <c r="B308" s="131"/>
      <c r="C308" s="131"/>
      <c r="D308" s="131"/>
      <c r="E308" s="351"/>
      <c r="F308" s="233"/>
      <c r="G308" s="131"/>
    </row>
    <row r="309" spans="2:7" ht="15" customHeight="1" x14ac:dyDescent="0.25">
      <c r="B309" s="131"/>
      <c r="C309" s="131"/>
      <c r="D309" s="131"/>
      <c r="E309" s="351"/>
      <c r="F309" s="233"/>
      <c r="G309" s="131"/>
    </row>
    <row r="310" spans="2:7" ht="15" customHeight="1" x14ac:dyDescent="0.25">
      <c r="B310" s="131"/>
      <c r="C310" s="131"/>
      <c r="D310" s="131"/>
      <c r="E310" s="351"/>
      <c r="F310" s="233"/>
      <c r="G310" s="131"/>
    </row>
    <row r="311" spans="2:7" ht="15" customHeight="1" x14ac:dyDescent="0.25">
      <c r="B311" s="131"/>
      <c r="C311" s="131"/>
      <c r="D311" s="131"/>
      <c r="E311" s="351"/>
      <c r="F311" s="233"/>
      <c r="G311" s="131"/>
    </row>
    <row r="312" spans="2:7" ht="15" customHeight="1" x14ac:dyDescent="0.25">
      <c r="B312" s="131"/>
      <c r="C312" s="131"/>
      <c r="D312" s="131"/>
      <c r="E312" s="351"/>
      <c r="F312" s="233"/>
      <c r="G312" s="131"/>
    </row>
    <row r="313" spans="2:7" ht="15" customHeight="1" x14ac:dyDescent="0.25">
      <c r="B313" s="131"/>
      <c r="C313" s="131"/>
      <c r="D313" s="131"/>
      <c r="E313" s="351"/>
      <c r="F313" s="233"/>
      <c r="G313" s="131"/>
    </row>
    <row r="314" spans="2:7" ht="15" customHeight="1" x14ac:dyDescent="0.25">
      <c r="B314" s="131"/>
      <c r="C314" s="131"/>
      <c r="D314" s="131"/>
      <c r="E314" s="351"/>
      <c r="F314" s="233"/>
      <c r="G314" s="131"/>
    </row>
    <row r="315" spans="2:7" ht="15" customHeight="1" x14ac:dyDescent="0.25">
      <c r="B315" s="131"/>
      <c r="C315" s="131"/>
      <c r="D315" s="131"/>
      <c r="E315" s="351"/>
      <c r="F315" s="233"/>
      <c r="G315" s="131"/>
    </row>
    <row r="316" spans="2:7" ht="15" customHeight="1" x14ac:dyDescent="0.25">
      <c r="B316" s="131"/>
      <c r="C316" s="131"/>
      <c r="D316" s="131"/>
      <c r="E316" s="351"/>
      <c r="F316" s="233"/>
      <c r="G316" s="131"/>
    </row>
    <row r="317" spans="2:7" ht="15" customHeight="1" x14ac:dyDescent="0.25">
      <c r="B317" s="131"/>
      <c r="C317" s="131"/>
      <c r="D317" s="131"/>
      <c r="E317" s="351"/>
      <c r="F317" s="233"/>
      <c r="G317" s="131"/>
    </row>
    <row r="318" spans="2:7" ht="15" customHeight="1" x14ac:dyDescent="0.25">
      <c r="B318" s="131"/>
      <c r="C318" s="131"/>
      <c r="D318" s="131"/>
      <c r="E318" s="351"/>
      <c r="F318" s="233"/>
      <c r="G318" s="131"/>
    </row>
    <row r="319" spans="2:7" ht="15" customHeight="1" x14ac:dyDescent="0.25">
      <c r="B319" s="131"/>
      <c r="C319" s="131"/>
      <c r="D319" s="131"/>
      <c r="E319" s="351"/>
      <c r="F319" s="233"/>
      <c r="G319" s="131"/>
    </row>
    <row r="320" spans="2:7" ht="15" customHeight="1" x14ac:dyDescent="0.25">
      <c r="B320" s="131"/>
      <c r="C320" s="131"/>
      <c r="D320" s="131"/>
      <c r="E320" s="351"/>
      <c r="F320" s="233"/>
      <c r="G320" s="131"/>
    </row>
    <row r="321" spans="2:7" ht="15" customHeight="1" x14ac:dyDescent="0.25">
      <c r="B321" s="131"/>
      <c r="C321" s="131"/>
      <c r="D321" s="131"/>
      <c r="E321" s="351"/>
      <c r="F321" s="233"/>
      <c r="G321" s="131"/>
    </row>
    <row r="322" spans="2:7" ht="15" customHeight="1" x14ac:dyDescent="0.25">
      <c r="B322" s="131"/>
      <c r="C322" s="131"/>
      <c r="D322" s="131"/>
      <c r="E322" s="351"/>
      <c r="F322" s="233"/>
      <c r="G322" s="131"/>
    </row>
    <row r="323" spans="2:7" ht="15" customHeight="1" x14ac:dyDescent="0.25">
      <c r="B323" s="131"/>
      <c r="C323" s="131"/>
      <c r="D323" s="131"/>
      <c r="E323" s="351"/>
      <c r="F323" s="233"/>
      <c r="G323" s="131"/>
    </row>
    <row r="324" spans="2:7" ht="15" customHeight="1" x14ac:dyDescent="0.25">
      <c r="B324" s="131"/>
      <c r="C324" s="131"/>
      <c r="D324" s="131"/>
      <c r="E324" s="351"/>
      <c r="F324" s="233"/>
      <c r="G324" s="131"/>
    </row>
    <row r="325" spans="2:7" ht="15" customHeight="1" x14ac:dyDescent="0.25">
      <c r="B325" s="131"/>
      <c r="C325" s="131"/>
      <c r="D325" s="131"/>
      <c r="E325" s="351"/>
      <c r="F325" s="233"/>
      <c r="G325" s="131"/>
    </row>
    <row r="326" spans="2:7" ht="15" customHeight="1" x14ac:dyDescent="0.25">
      <c r="B326" s="131"/>
      <c r="C326" s="131"/>
      <c r="D326" s="131"/>
      <c r="E326" s="351"/>
      <c r="F326" s="233"/>
      <c r="G326" s="131"/>
    </row>
    <row r="327" spans="2:7" ht="15" customHeight="1" x14ac:dyDescent="0.25">
      <c r="B327" s="131"/>
      <c r="C327" s="131"/>
      <c r="D327" s="131"/>
      <c r="E327" s="351"/>
      <c r="F327" s="233"/>
      <c r="G327" s="131"/>
    </row>
    <row r="328" spans="2:7" ht="15" customHeight="1" x14ac:dyDescent="0.25">
      <c r="B328" s="131"/>
      <c r="C328" s="131"/>
      <c r="D328" s="131"/>
      <c r="E328" s="351"/>
      <c r="F328" s="233"/>
      <c r="G328" s="131"/>
    </row>
    <row r="329" spans="2:7" ht="15" customHeight="1" x14ac:dyDescent="0.25">
      <c r="B329" s="131"/>
      <c r="C329" s="131"/>
      <c r="D329" s="131"/>
      <c r="E329" s="351"/>
      <c r="F329" s="233"/>
      <c r="G329" s="131"/>
    </row>
    <row r="330" spans="2:7" ht="15" customHeight="1" x14ac:dyDescent="0.25">
      <c r="B330" s="131"/>
      <c r="C330" s="131"/>
      <c r="D330" s="131"/>
      <c r="E330" s="351"/>
      <c r="F330" s="233"/>
      <c r="G330" s="131"/>
    </row>
    <row r="331" spans="2:7" ht="15" customHeight="1" x14ac:dyDescent="0.25">
      <c r="B331" s="131"/>
      <c r="C331" s="131"/>
      <c r="D331" s="131"/>
      <c r="E331" s="351"/>
      <c r="F331" s="233"/>
      <c r="G331" s="131"/>
    </row>
    <row r="332" spans="2:7" ht="15" customHeight="1" x14ac:dyDescent="0.25">
      <c r="B332" s="131"/>
      <c r="C332" s="131"/>
      <c r="D332" s="131"/>
      <c r="E332" s="351"/>
      <c r="F332" s="233"/>
      <c r="G332" s="131"/>
    </row>
    <row r="333" spans="2:7" ht="15" customHeight="1" x14ac:dyDescent="0.25">
      <c r="B333" s="131"/>
      <c r="C333" s="131"/>
      <c r="D333" s="131"/>
      <c r="E333" s="351"/>
      <c r="F333" s="233"/>
      <c r="G333" s="131"/>
    </row>
    <row r="334" spans="2:7" ht="15" customHeight="1" x14ac:dyDescent="0.25">
      <c r="B334" s="131"/>
      <c r="C334" s="131"/>
      <c r="D334" s="131"/>
      <c r="E334" s="351"/>
      <c r="F334" s="233"/>
      <c r="G334" s="131"/>
    </row>
    <row r="335" spans="2:7" ht="15" customHeight="1" x14ac:dyDescent="0.25">
      <c r="B335" s="131"/>
      <c r="C335" s="131"/>
      <c r="D335" s="131"/>
      <c r="E335" s="351"/>
      <c r="F335" s="233"/>
      <c r="G335" s="131"/>
    </row>
    <row r="336" spans="2:7" ht="15" customHeight="1" x14ac:dyDescent="0.25">
      <c r="B336" s="131"/>
      <c r="C336" s="131"/>
      <c r="D336" s="131"/>
      <c r="E336" s="351"/>
      <c r="F336" s="233"/>
      <c r="G336" s="131"/>
    </row>
    <row r="337" spans="2:7" ht="15" customHeight="1" x14ac:dyDescent="0.25">
      <c r="B337" s="131"/>
      <c r="C337" s="131"/>
      <c r="D337" s="131"/>
      <c r="E337" s="351"/>
      <c r="F337" s="233"/>
      <c r="G337" s="131"/>
    </row>
    <row r="338" spans="2:7" ht="15" customHeight="1" x14ac:dyDescent="0.25">
      <c r="B338" s="131"/>
      <c r="C338" s="131"/>
      <c r="D338" s="131"/>
      <c r="E338" s="351"/>
      <c r="F338" s="233"/>
      <c r="G338" s="131"/>
    </row>
    <row r="339" spans="2:7" ht="15" customHeight="1" x14ac:dyDescent="0.25">
      <c r="B339" s="131"/>
      <c r="C339" s="131"/>
      <c r="D339" s="131"/>
      <c r="E339" s="351"/>
      <c r="F339" s="233"/>
      <c r="G339" s="131"/>
    </row>
    <row r="340" spans="2:7" ht="15" customHeight="1" x14ac:dyDescent="0.25">
      <c r="B340" s="131"/>
      <c r="C340" s="131"/>
      <c r="D340" s="131"/>
      <c r="E340" s="351"/>
      <c r="F340" s="233"/>
      <c r="G340" s="131"/>
    </row>
    <row r="341" spans="2:7" ht="15" customHeight="1" x14ac:dyDescent="0.25">
      <c r="B341" s="131"/>
      <c r="C341" s="131"/>
      <c r="D341" s="131"/>
      <c r="E341" s="351"/>
      <c r="F341" s="233"/>
      <c r="G341" s="131"/>
    </row>
    <row r="342" spans="2:7" ht="15" customHeight="1" x14ac:dyDescent="0.25">
      <c r="B342" s="131"/>
      <c r="C342" s="131"/>
      <c r="D342" s="131"/>
      <c r="E342" s="351"/>
      <c r="F342" s="233"/>
      <c r="G342" s="131"/>
    </row>
    <row r="343" spans="2:7" ht="15" customHeight="1" x14ac:dyDescent="0.25">
      <c r="B343" s="131"/>
      <c r="C343" s="131"/>
      <c r="D343" s="131"/>
      <c r="E343" s="351"/>
      <c r="F343" s="233"/>
      <c r="G343" s="131"/>
    </row>
    <row r="344" spans="2:7" ht="15" customHeight="1" x14ac:dyDescent="0.25">
      <c r="B344" s="131"/>
      <c r="C344" s="131"/>
      <c r="D344" s="131"/>
      <c r="E344" s="351"/>
      <c r="F344" s="233"/>
      <c r="G344" s="131"/>
    </row>
    <row r="345" spans="2:7" ht="15" customHeight="1" x14ac:dyDescent="0.25">
      <c r="B345" s="131"/>
      <c r="C345" s="131"/>
      <c r="D345" s="131"/>
      <c r="E345" s="351"/>
      <c r="F345" s="233"/>
      <c r="G345" s="131"/>
    </row>
    <row r="346" spans="2:7" ht="15" customHeight="1" x14ac:dyDescent="0.25">
      <c r="B346" s="131"/>
      <c r="C346" s="131"/>
      <c r="D346" s="131"/>
      <c r="E346" s="351"/>
      <c r="F346" s="233"/>
      <c r="G346" s="131"/>
    </row>
    <row r="347" spans="2:7" ht="15" customHeight="1" x14ac:dyDescent="0.25">
      <c r="B347" s="131"/>
      <c r="C347" s="131"/>
      <c r="D347" s="131"/>
      <c r="E347" s="351"/>
      <c r="F347" s="233"/>
      <c r="G347" s="131"/>
    </row>
    <row r="348" spans="2:7" ht="15" customHeight="1" x14ac:dyDescent="0.25">
      <c r="B348" s="131"/>
      <c r="C348" s="131"/>
      <c r="D348" s="131"/>
      <c r="E348" s="351"/>
      <c r="F348" s="233"/>
      <c r="G348" s="131"/>
    </row>
    <row r="349" spans="2:7" ht="15" customHeight="1" x14ac:dyDescent="0.25">
      <c r="B349" s="131"/>
      <c r="C349" s="131"/>
      <c r="D349" s="131"/>
      <c r="E349" s="351"/>
      <c r="F349" s="233"/>
      <c r="G349" s="131"/>
    </row>
    <row r="350" spans="2:7" ht="15" customHeight="1" x14ac:dyDescent="0.25">
      <c r="B350" s="131"/>
      <c r="C350" s="131"/>
      <c r="D350" s="131"/>
      <c r="E350" s="351"/>
      <c r="F350" s="233"/>
      <c r="G350" s="131"/>
    </row>
    <row r="351" spans="2:7" ht="15" customHeight="1" x14ac:dyDescent="0.25">
      <c r="B351" s="131"/>
      <c r="C351" s="131"/>
      <c r="D351" s="131"/>
      <c r="E351" s="351"/>
      <c r="F351" s="233"/>
      <c r="G351" s="131"/>
    </row>
    <row r="352" spans="2:7" ht="15" customHeight="1" x14ac:dyDescent="0.25">
      <c r="B352" s="131"/>
      <c r="C352" s="131"/>
      <c r="D352" s="131"/>
      <c r="E352" s="351"/>
      <c r="F352" s="233"/>
      <c r="G352" s="131"/>
    </row>
    <row r="353" spans="2:7" ht="15" customHeight="1" x14ac:dyDescent="0.25">
      <c r="B353" s="131"/>
      <c r="C353" s="131"/>
      <c r="D353" s="131"/>
      <c r="E353" s="351"/>
      <c r="F353" s="233"/>
      <c r="G353" s="131"/>
    </row>
    <row r="354" spans="2:7" ht="15" customHeight="1" x14ac:dyDescent="0.25">
      <c r="B354" s="131"/>
      <c r="C354" s="131"/>
      <c r="D354" s="131"/>
      <c r="E354" s="351"/>
      <c r="F354" s="233"/>
      <c r="G354" s="131"/>
    </row>
    <row r="355" spans="2:7" ht="15" customHeight="1" x14ac:dyDescent="0.25">
      <c r="B355" s="131"/>
      <c r="C355" s="131"/>
      <c r="D355" s="131"/>
      <c r="E355" s="351"/>
      <c r="F355" s="233"/>
      <c r="G355" s="131"/>
    </row>
    <row r="356" spans="2:7" ht="15" customHeight="1" x14ac:dyDescent="0.25">
      <c r="B356" s="131"/>
      <c r="C356" s="131"/>
      <c r="D356" s="131"/>
      <c r="E356" s="351"/>
      <c r="F356" s="233"/>
      <c r="G356" s="131"/>
    </row>
    <row r="357" spans="2:7" ht="15" customHeight="1" x14ac:dyDescent="0.25">
      <c r="B357" s="131"/>
      <c r="C357" s="131"/>
      <c r="D357" s="131"/>
      <c r="E357" s="351"/>
      <c r="F357" s="233"/>
      <c r="G357" s="131"/>
    </row>
    <row r="358" spans="2:7" ht="15" customHeight="1" x14ac:dyDescent="0.25">
      <c r="B358" s="131"/>
      <c r="C358" s="131"/>
      <c r="D358" s="131"/>
      <c r="E358" s="351"/>
      <c r="F358" s="233"/>
      <c r="G358" s="131"/>
    </row>
    <row r="359" spans="2:7" ht="15" customHeight="1" x14ac:dyDescent="0.25">
      <c r="B359" s="131"/>
      <c r="C359" s="131"/>
      <c r="D359" s="131"/>
      <c r="E359" s="351"/>
      <c r="F359" s="233"/>
      <c r="G359" s="131"/>
    </row>
    <row r="360" spans="2:7" ht="15" customHeight="1" x14ac:dyDescent="0.25">
      <c r="B360" s="131"/>
      <c r="C360" s="131"/>
      <c r="D360" s="131"/>
      <c r="E360" s="351"/>
      <c r="F360" s="233"/>
      <c r="G360" s="131"/>
    </row>
    <row r="361" spans="2:7" ht="15" customHeight="1" x14ac:dyDescent="0.25">
      <c r="B361" s="131"/>
      <c r="C361" s="131"/>
      <c r="D361" s="131"/>
      <c r="E361" s="351"/>
      <c r="F361" s="233"/>
      <c r="G361" s="131"/>
    </row>
    <row r="362" spans="2:7" ht="15" customHeight="1" x14ac:dyDescent="0.25">
      <c r="B362" s="131"/>
      <c r="C362" s="131"/>
      <c r="D362" s="131"/>
      <c r="E362" s="351"/>
      <c r="F362" s="233"/>
      <c r="G362" s="131"/>
    </row>
    <row r="363" spans="2:7" ht="15" customHeight="1" x14ac:dyDescent="0.25">
      <c r="B363" s="131"/>
      <c r="C363" s="131"/>
      <c r="D363" s="131"/>
      <c r="E363" s="351"/>
      <c r="F363" s="233"/>
      <c r="G363" s="131"/>
    </row>
    <row r="364" spans="2:7" ht="15" customHeight="1" x14ac:dyDescent="0.25">
      <c r="B364" s="131"/>
      <c r="C364" s="131"/>
      <c r="D364" s="131"/>
      <c r="E364" s="351"/>
      <c r="F364" s="233"/>
      <c r="G364" s="131"/>
    </row>
    <row r="365" spans="2:7" ht="15" customHeight="1" x14ac:dyDescent="0.25">
      <c r="B365" s="131"/>
      <c r="C365" s="131"/>
      <c r="D365" s="131"/>
      <c r="E365" s="351"/>
      <c r="F365" s="233"/>
      <c r="G365" s="131"/>
    </row>
    <row r="366" spans="2:7" ht="15" customHeight="1" x14ac:dyDescent="0.25">
      <c r="B366" s="131"/>
      <c r="C366" s="131"/>
      <c r="D366" s="131"/>
      <c r="E366" s="351"/>
      <c r="F366" s="233"/>
      <c r="G366" s="131"/>
    </row>
    <row r="367" spans="2:7" ht="15" customHeight="1" x14ac:dyDescent="0.25">
      <c r="B367" s="131"/>
      <c r="C367" s="131"/>
      <c r="D367" s="131"/>
      <c r="E367" s="351"/>
      <c r="F367" s="233"/>
      <c r="G367" s="131"/>
    </row>
    <row r="368" spans="2:7" ht="15" customHeight="1" x14ac:dyDescent="0.25">
      <c r="B368" s="131"/>
      <c r="C368" s="131"/>
      <c r="D368" s="131"/>
      <c r="E368" s="351"/>
      <c r="F368" s="233"/>
      <c r="G368" s="131"/>
    </row>
    <row r="369" spans="2:7" ht="15" customHeight="1" x14ac:dyDescent="0.25">
      <c r="B369" s="131"/>
      <c r="C369" s="131"/>
      <c r="D369" s="131"/>
      <c r="E369" s="351"/>
      <c r="F369" s="233"/>
      <c r="G369" s="131"/>
    </row>
    <row r="370" spans="2:7" ht="15" customHeight="1" x14ac:dyDescent="0.25">
      <c r="B370" s="131"/>
      <c r="C370" s="131"/>
      <c r="D370" s="131"/>
      <c r="E370" s="351"/>
      <c r="F370" s="233"/>
      <c r="G370" s="131"/>
    </row>
    <row r="371" spans="2:7" ht="15" customHeight="1" x14ac:dyDescent="0.25">
      <c r="B371" s="131"/>
      <c r="C371" s="131"/>
      <c r="D371" s="131"/>
      <c r="E371" s="351"/>
      <c r="F371" s="233"/>
      <c r="G371" s="131"/>
    </row>
    <row r="372" spans="2:7" ht="15" customHeight="1" x14ac:dyDescent="0.25">
      <c r="B372" s="131"/>
      <c r="C372" s="131"/>
      <c r="D372" s="131"/>
      <c r="E372" s="351"/>
      <c r="F372" s="233"/>
      <c r="G372" s="131"/>
    </row>
    <row r="373" spans="2:7" ht="15" customHeight="1" x14ac:dyDescent="0.25">
      <c r="B373" s="131"/>
      <c r="C373" s="131"/>
      <c r="D373" s="131"/>
      <c r="E373" s="351"/>
      <c r="F373" s="233"/>
      <c r="G373" s="131"/>
    </row>
    <row r="374" spans="2:7" ht="15" customHeight="1" x14ac:dyDescent="0.25">
      <c r="B374" s="131"/>
      <c r="C374" s="131"/>
      <c r="D374" s="131"/>
      <c r="E374" s="351"/>
      <c r="F374" s="233"/>
      <c r="G374" s="131"/>
    </row>
    <row r="375" spans="2:7" ht="15" customHeight="1" x14ac:dyDescent="0.25">
      <c r="B375" s="131"/>
      <c r="C375" s="131"/>
      <c r="D375" s="131"/>
      <c r="E375" s="351"/>
      <c r="F375" s="233"/>
      <c r="G375" s="131"/>
    </row>
    <row r="376" spans="2:7" ht="15" customHeight="1" x14ac:dyDescent="0.25">
      <c r="B376" s="131"/>
      <c r="C376" s="131"/>
      <c r="D376" s="131"/>
      <c r="E376" s="351"/>
      <c r="F376" s="233"/>
      <c r="G376" s="131"/>
    </row>
    <row r="377" spans="2:7" ht="15" customHeight="1" x14ac:dyDescent="0.25">
      <c r="B377" s="131"/>
      <c r="C377" s="131"/>
      <c r="D377" s="131"/>
      <c r="E377" s="351"/>
      <c r="F377" s="233"/>
      <c r="G377" s="131"/>
    </row>
    <row r="378" spans="2:7" ht="15" customHeight="1" x14ac:dyDescent="0.25">
      <c r="B378" s="131"/>
      <c r="C378" s="131"/>
      <c r="D378" s="131"/>
      <c r="E378" s="351"/>
      <c r="F378" s="233"/>
      <c r="G378" s="131"/>
    </row>
    <row r="379" spans="2:7" ht="15" customHeight="1" x14ac:dyDescent="0.25">
      <c r="B379" s="131"/>
      <c r="C379" s="131"/>
      <c r="D379" s="131"/>
      <c r="E379" s="351"/>
      <c r="F379" s="233"/>
      <c r="G379" s="131"/>
    </row>
    <row r="380" spans="2:7" ht="15" customHeight="1" x14ac:dyDescent="0.25">
      <c r="B380" s="131"/>
      <c r="C380" s="131"/>
      <c r="D380" s="131"/>
      <c r="E380" s="351"/>
      <c r="F380" s="233"/>
      <c r="G380" s="131"/>
    </row>
    <row r="381" spans="2:7" ht="15" customHeight="1" x14ac:dyDescent="0.25">
      <c r="B381" s="131"/>
      <c r="C381" s="131"/>
      <c r="D381" s="131"/>
      <c r="E381" s="351"/>
      <c r="F381" s="233"/>
      <c r="G381" s="131"/>
    </row>
    <row r="382" spans="2:7" ht="15" customHeight="1" x14ac:dyDescent="0.25">
      <c r="B382" s="131"/>
      <c r="C382" s="131"/>
      <c r="D382" s="131"/>
      <c r="E382" s="351"/>
      <c r="F382" s="233"/>
      <c r="G382" s="131"/>
    </row>
    <row r="383" spans="2:7" ht="15" customHeight="1" x14ac:dyDescent="0.25">
      <c r="B383" s="131"/>
      <c r="C383" s="131"/>
      <c r="D383" s="131"/>
      <c r="E383" s="351"/>
      <c r="F383" s="233"/>
      <c r="G383" s="131"/>
    </row>
    <row r="384" spans="2:7" ht="15" customHeight="1" x14ac:dyDescent="0.25">
      <c r="B384" s="131"/>
      <c r="C384" s="131"/>
      <c r="D384" s="131"/>
      <c r="E384" s="351"/>
      <c r="F384" s="233"/>
      <c r="G384" s="131"/>
    </row>
    <row r="385" spans="2:7" ht="15" customHeight="1" x14ac:dyDescent="0.25">
      <c r="B385" s="131"/>
      <c r="C385" s="131"/>
      <c r="D385" s="131"/>
      <c r="E385" s="351"/>
      <c r="F385" s="233"/>
      <c r="G385" s="131"/>
    </row>
    <row r="386" spans="2:7" ht="15" customHeight="1" x14ac:dyDescent="0.25">
      <c r="B386" s="131"/>
      <c r="C386" s="131"/>
      <c r="D386" s="131"/>
      <c r="E386" s="351"/>
      <c r="F386" s="233"/>
      <c r="G386" s="131"/>
    </row>
    <row r="387" spans="2:7" ht="15" customHeight="1" x14ac:dyDescent="0.25">
      <c r="B387" s="131"/>
      <c r="C387" s="131"/>
      <c r="D387" s="131"/>
      <c r="E387" s="351"/>
      <c r="F387" s="233"/>
      <c r="G387" s="131"/>
    </row>
    <row r="388" spans="2:7" ht="15" customHeight="1" x14ac:dyDescent="0.25">
      <c r="B388" s="131"/>
      <c r="C388" s="131"/>
      <c r="D388" s="131"/>
      <c r="E388" s="351"/>
      <c r="F388" s="233"/>
      <c r="G388" s="131"/>
    </row>
    <row r="389" spans="2:7" ht="15" customHeight="1" x14ac:dyDescent="0.25">
      <c r="B389" s="131"/>
      <c r="C389" s="131"/>
      <c r="D389" s="131"/>
      <c r="E389" s="351"/>
      <c r="F389" s="233"/>
      <c r="G389" s="131"/>
    </row>
    <row r="390" spans="2:7" ht="15" customHeight="1" x14ac:dyDescent="0.25">
      <c r="B390" s="131"/>
      <c r="C390" s="131"/>
      <c r="D390" s="131"/>
      <c r="E390" s="351"/>
      <c r="F390" s="233"/>
      <c r="G390" s="131"/>
    </row>
    <row r="391" spans="2:7" ht="15" customHeight="1" x14ac:dyDescent="0.25">
      <c r="B391" s="131"/>
      <c r="C391" s="131"/>
      <c r="D391" s="131"/>
      <c r="E391" s="351"/>
      <c r="F391" s="233"/>
      <c r="G391" s="131"/>
    </row>
    <row r="392" spans="2:7" ht="15" customHeight="1" x14ac:dyDescent="0.25">
      <c r="B392" s="131"/>
      <c r="C392" s="131"/>
      <c r="D392" s="131"/>
      <c r="E392" s="351"/>
      <c r="F392" s="233"/>
      <c r="G392" s="131"/>
    </row>
    <row r="393" spans="2:7" ht="15" customHeight="1" x14ac:dyDescent="0.25">
      <c r="B393" s="131"/>
      <c r="C393" s="131"/>
      <c r="D393" s="131"/>
      <c r="E393" s="351"/>
      <c r="F393" s="233"/>
      <c r="G393" s="131"/>
    </row>
    <row r="394" spans="2:7" ht="15" customHeight="1" x14ac:dyDescent="0.25">
      <c r="B394" s="131"/>
      <c r="C394" s="131"/>
      <c r="D394" s="131"/>
      <c r="E394" s="351"/>
      <c r="F394" s="233"/>
      <c r="G394" s="131"/>
    </row>
    <row r="395" spans="2:7" ht="15" customHeight="1" x14ac:dyDescent="0.25">
      <c r="B395" s="131"/>
      <c r="C395" s="131"/>
      <c r="D395" s="131"/>
      <c r="E395" s="351"/>
      <c r="F395" s="233"/>
      <c r="G395" s="131"/>
    </row>
    <row r="396" spans="2:7" ht="15" customHeight="1" x14ac:dyDescent="0.25">
      <c r="B396" s="131"/>
      <c r="C396" s="131"/>
      <c r="D396" s="131"/>
      <c r="E396" s="351"/>
      <c r="F396" s="233"/>
      <c r="G396" s="131"/>
    </row>
    <row r="397" spans="2:7" ht="15" customHeight="1" x14ac:dyDescent="0.25">
      <c r="B397" s="131"/>
      <c r="C397" s="131"/>
      <c r="D397" s="131"/>
      <c r="E397" s="351"/>
      <c r="F397" s="233"/>
      <c r="G397" s="131"/>
    </row>
    <row r="398" spans="2:7" ht="15" customHeight="1" x14ac:dyDescent="0.25">
      <c r="B398" s="131"/>
      <c r="C398" s="131"/>
      <c r="D398" s="131"/>
      <c r="E398" s="351"/>
      <c r="F398" s="233"/>
      <c r="G398" s="131"/>
    </row>
    <row r="399" spans="2:7" ht="15" customHeight="1" x14ac:dyDescent="0.25">
      <c r="B399" s="131"/>
      <c r="C399" s="131"/>
      <c r="D399" s="131"/>
      <c r="E399" s="351"/>
      <c r="F399" s="233"/>
      <c r="G399" s="131"/>
    </row>
    <row r="400" spans="2:7" ht="15" customHeight="1" x14ac:dyDescent="0.25">
      <c r="B400" s="131"/>
      <c r="C400" s="131"/>
      <c r="D400" s="131"/>
      <c r="E400" s="351"/>
      <c r="F400" s="233"/>
      <c r="G400" s="131"/>
    </row>
    <row r="401" spans="2:7" ht="15" customHeight="1" x14ac:dyDescent="0.25">
      <c r="B401" s="131"/>
      <c r="C401" s="131"/>
      <c r="D401" s="131"/>
      <c r="E401" s="351"/>
      <c r="F401" s="233"/>
      <c r="G401" s="131"/>
    </row>
    <row r="402" spans="2:7" ht="15" customHeight="1" x14ac:dyDescent="0.25">
      <c r="B402" s="131"/>
      <c r="C402" s="131"/>
      <c r="D402" s="131"/>
      <c r="E402" s="351"/>
      <c r="F402" s="233"/>
      <c r="G402" s="131"/>
    </row>
    <row r="403" spans="2:7" ht="15" customHeight="1" x14ac:dyDescent="0.25">
      <c r="B403" s="131"/>
      <c r="C403" s="131"/>
      <c r="D403" s="131"/>
      <c r="E403" s="351"/>
      <c r="F403" s="233"/>
      <c r="G403" s="131"/>
    </row>
    <row r="404" spans="2:7" ht="15" customHeight="1" x14ac:dyDescent="0.25">
      <c r="B404" s="131"/>
      <c r="C404" s="131"/>
      <c r="D404" s="131"/>
      <c r="E404" s="351"/>
      <c r="F404" s="233"/>
      <c r="G404" s="131"/>
    </row>
    <row r="405" spans="2:7" ht="15" customHeight="1" x14ac:dyDescent="0.25">
      <c r="B405" s="131"/>
      <c r="C405" s="131"/>
      <c r="D405" s="131"/>
      <c r="E405" s="351"/>
      <c r="F405" s="233"/>
      <c r="G405" s="131"/>
    </row>
    <row r="406" spans="2:7" ht="15" customHeight="1" x14ac:dyDescent="0.25">
      <c r="B406" s="131"/>
      <c r="C406" s="131"/>
      <c r="D406" s="131"/>
      <c r="E406" s="351"/>
      <c r="F406" s="233"/>
      <c r="G406" s="131"/>
    </row>
    <row r="407" spans="2:7" ht="15" customHeight="1" x14ac:dyDescent="0.25">
      <c r="B407" s="131"/>
      <c r="C407" s="131"/>
      <c r="D407" s="131"/>
      <c r="E407" s="351"/>
      <c r="F407" s="233"/>
      <c r="G407" s="131"/>
    </row>
    <row r="408" spans="2:7" ht="15" customHeight="1" x14ac:dyDescent="0.25">
      <c r="B408" s="131"/>
      <c r="C408" s="131"/>
      <c r="D408" s="131"/>
      <c r="E408" s="351"/>
      <c r="F408" s="233"/>
      <c r="G408" s="131"/>
    </row>
    <row r="409" spans="2:7" ht="15" customHeight="1" x14ac:dyDescent="0.25">
      <c r="B409" s="131"/>
      <c r="C409" s="131"/>
      <c r="D409" s="131"/>
      <c r="E409" s="351"/>
      <c r="F409" s="233"/>
      <c r="G409" s="131"/>
    </row>
    <row r="410" spans="2:7" ht="15" customHeight="1" x14ac:dyDescent="0.25">
      <c r="B410" s="131"/>
      <c r="C410" s="131"/>
      <c r="D410" s="131"/>
      <c r="E410" s="351"/>
      <c r="F410" s="233"/>
      <c r="G410" s="131"/>
    </row>
    <row r="411" spans="2:7" ht="15" customHeight="1" x14ac:dyDescent="0.25">
      <c r="B411" s="131"/>
      <c r="C411" s="131"/>
      <c r="D411" s="131"/>
      <c r="E411" s="351"/>
      <c r="F411" s="233"/>
      <c r="G411" s="131"/>
    </row>
    <row r="412" spans="2:7" ht="15" customHeight="1" x14ac:dyDescent="0.25">
      <c r="B412" s="131"/>
      <c r="C412" s="131"/>
      <c r="D412" s="131"/>
      <c r="E412" s="351"/>
      <c r="F412" s="233"/>
      <c r="G412" s="131"/>
    </row>
    <row r="413" spans="2:7" ht="15" customHeight="1" x14ac:dyDescent="0.25">
      <c r="B413" s="131"/>
      <c r="C413" s="131"/>
      <c r="D413" s="131"/>
      <c r="E413" s="351"/>
      <c r="F413" s="233"/>
      <c r="G413" s="131"/>
    </row>
    <row r="414" spans="2:7" ht="15" customHeight="1" x14ac:dyDescent="0.25">
      <c r="B414" s="131"/>
      <c r="C414" s="131"/>
      <c r="D414" s="131"/>
      <c r="E414" s="351"/>
      <c r="F414" s="233"/>
      <c r="G414" s="131"/>
    </row>
    <row r="415" spans="2:7" ht="15" customHeight="1" x14ac:dyDescent="0.25">
      <c r="B415" s="131"/>
      <c r="C415" s="131"/>
      <c r="D415" s="131"/>
      <c r="E415" s="351"/>
      <c r="F415" s="233"/>
      <c r="G415" s="131"/>
    </row>
    <row r="416" spans="2:7" ht="15" customHeight="1" x14ac:dyDescent="0.25">
      <c r="B416" s="131"/>
      <c r="C416" s="131"/>
      <c r="D416" s="131"/>
      <c r="E416" s="351"/>
      <c r="F416" s="233"/>
      <c r="G416" s="131"/>
    </row>
    <row r="417" spans="2:7" ht="15" customHeight="1" x14ac:dyDescent="0.25">
      <c r="B417" s="131"/>
      <c r="C417" s="131"/>
      <c r="D417" s="131"/>
      <c r="E417" s="351"/>
      <c r="F417" s="233"/>
      <c r="G417" s="131"/>
    </row>
    <row r="418" spans="2:7" ht="15" customHeight="1" x14ac:dyDescent="0.25">
      <c r="B418" s="131"/>
      <c r="C418" s="131"/>
      <c r="D418" s="131"/>
      <c r="E418" s="351"/>
      <c r="F418" s="233"/>
      <c r="G418" s="131"/>
    </row>
    <row r="419" spans="2:7" ht="15" customHeight="1" x14ac:dyDescent="0.25">
      <c r="B419" s="131"/>
      <c r="C419" s="131"/>
      <c r="D419" s="131"/>
      <c r="E419" s="351"/>
      <c r="F419" s="233"/>
      <c r="G419" s="131"/>
    </row>
    <row r="420" spans="2:7" ht="15" customHeight="1" x14ac:dyDescent="0.25">
      <c r="B420" s="131"/>
      <c r="C420" s="131"/>
      <c r="D420" s="131"/>
      <c r="E420" s="351"/>
      <c r="F420" s="233"/>
      <c r="G420" s="131"/>
    </row>
    <row r="421" spans="2:7" ht="15" customHeight="1" x14ac:dyDescent="0.25">
      <c r="B421" s="131"/>
      <c r="C421" s="131"/>
      <c r="D421" s="131"/>
      <c r="E421" s="351"/>
      <c r="F421" s="233"/>
      <c r="G421" s="131"/>
    </row>
    <row r="422" spans="2:7" ht="15" customHeight="1" x14ac:dyDescent="0.25">
      <c r="B422" s="131"/>
      <c r="C422" s="131"/>
      <c r="D422" s="131"/>
      <c r="E422" s="351"/>
      <c r="F422" s="233"/>
      <c r="G422" s="131"/>
    </row>
    <row r="423" spans="2:7" ht="15" customHeight="1" x14ac:dyDescent="0.25">
      <c r="B423" s="131"/>
      <c r="C423" s="131"/>
      <c r="D423" s="131"/>
      <c r="E423" s="351"/>
      <c r="F423" s="233"/>
      <c r="G423" s="131"/>
    </row>
    <row r="424" spans="2:7" ht="15" customHeight="1" x14ac:dyDescent="0.25">
      <c r="B424" s="131"/>
      <c r="C424" s="131"/>
      <c r="D424" s="131"/>
      <c r="E424" s="351"/>
      <c r="F424" s="233"/>
      <c r="G424" s="131"/>
    </row>
    <row r="425" spans="2:7" ht="15" customHeight="1" x14ac:dyDescent="0.25">
      <c r="B425" s="131"/>
      <c r="C425" s="131"/>
      <c r="D425" s="131"/>
      <c r="E425" s="351"/>
      <c r="F425" s="233"/>
      <c r="G425" s="131"/>
    </row>
    <row r="426" spans="2:7" ht="15" customHeight="1" x14ac:dyDescent="0.25">
      <c r="B426" s="131"/>
      <c r="C426" s="131"/>
      <c r="D426" s="131"/>
      <c r="E426" s="351"/>
      <c r="F426" s="233"/>
      <c r="G426" s="131"/>
    </row>
    <row r="427" spans="2:7" ht="15" customHeight="1" x14ac:dyDescent="0.25">
      <c r="B427" s="131"/>
      <c r="C427" s="131"/>
      <c r="D427" s="131"/>
      <c r="E427" s="351"/>
      <c r="F427" s="233"/>
      <c r="G427" s="131"/>
    </row>
    <row r="428" spans="2:7" ht="15" customHeight="1" x14ac:dyDescent="0.25">
      <c r="B428" s="131"/>
      <c r="C428" s="131"/>
      <c r="D428" s="131"/>
      <c r="E428" s="351"/>
      <c r="F428" s="233"/>
      <c r="G428" s="131"/>
    </row>
    <row r="429" spans="2:7" ht="15" customHeight="1" x14ac:dyDescent="0.25">
      <c r="B429" s="131"/>
      <c r="C429" s="131"/>
      <c r="D429" s="131"/>
      <c r="E429" s="351"/>
      <c r="F429" s="233"/>
      <c r="G429" s="131"/>
    </row>
    <row r="430" spans="2:7" ht="15" customHeight="1" x14ac:dyDescent="0.25">
      <c r="B430" s="131"/>
      <c r="C430" s="131"/>
      <c r="D430" s="131"/>
      <c r="E430" s="351"/>
      <c r="F430" s="233"/>
      <c r="G430" s="131"/>
    </row>
    <row r="431" spans="2:7" ht="15" customHeight="1" x14ac:dyDescent="0.25">
      <c r="B431" s="131"/>
      <c r="C431" s="131"/>
      <c r="D431" s="131"/>
      <c r="E431" s="351"/>
      <c r="F431" s="233"/>
      <c r="G431" s="131"/>
    </row>
    <row r="432" spans="2:7" ht="15" customHeight="1" x14ac:dyDescent="0.25">
      <c r="B432" s="131"/>
      <c r="C432" s="131"/>
      <c r="D432" s="131"/>
      <c r="E432" s="351"/>
      <c r="F432" s="233"/>
      <c r="G432" s="131"/>
    </row>
    <row r="433" spans="2:7" ht="15" customHeight="1" x14ac:dyDescent="0.25">
      <c r="B433" s="131"/>
      <c r="C433" s="131"/>
      <c r="D433" s="131"/>
      <c r="E433" s="351"/>
      <c r="F433" s="233"/>
      <c r="G433" s="131"/>
    </row>
    <row r="434" spans="2:7" ht="15" customHeight="1" x14ac:dyDescent="0.25">
      <c r="B434" s="131"/>
      <c r="C434" s="131"/>
      <c r="D434" s="131"/>
      <c r="E434" s="351"/>
      <c r="F434" s="233"/>
      <c r="G434" s="131"/>
    </row>
    <row r="435" spans="2:7" ht="15" customHeight="1" x14ac:dyDescent="0.25">
      <c r="B435" s="131"/>
      <c r="C435" s="131"/>
      <c r="D435" s="131"/>
      <c r="E435" s="351"/>
      <c r="F435" s="233"/>
      <c r="G435" s="131"/>
    </row>
    <row r="436" spans="2:7" ht="15" customHeight="1" x14ac:dyDescent="0.25">
      <c r="B436" s="131"/>
      <c r="C436" s="131"/>
      <c r="D436" s="131"/>
      <c r="E436" s="351"/>
      <c r="F436" s="233"/>
      <c r="G436" s="131"/>
    </row>
    <row r="437" spans="2:7" ht="15" customHeight="1" x14ac:dyDescent="0.25">
      <c r="B437" s="131"/>
      <c r="C437" s="131"/>
      <c r="D437" s="131"/>
      <c r="E437" s="351"/>
      <c r="F437" s="233"/>
      <c r="G437" s="131"/>
    </row>
    <row r="438" spans="2:7" ht="15" customHeight="1" x14ac:dyDescent="0.25">
      <c r="B438" s="131"/>
      <c r="C438" s="131"/>
      <c r="D438" s="131"/>
      <c r="E438" s="351"/>
      <c r="F438" s="233"/>
      <c r="G438" s="131"/>
    </row>
    <row r="439" spans="2:7" ht="15" customHeight="1" x14ac:dyDescent="0.25">
      <c r="B439" s="131"/>
      <c r="C439" s="131"/>
      <c r="D439" s="131"/>
      <c r="E439" s="351"/>
      <c r="F439" s="233"/>
      <c r="G439" s="131"/>
    </row>
    <row r="440" spans="2:7" ht="15" customHeight="1" x14ac:dyDescent="0.25">
      <c r="B440" s="131"/>
      <c r="C440" s="131"/>
      <c r="D440" s="131"/>
      <c r="E440" s="351"/>
      <c r="F440" s="233"/>
      <c r="G440" s="131"/>
    </row>
    <row r="441" spans="2:7" ht="15" customHeight="1" x14ac:dyDescent="0.25">
      <c r="B441" s="131"/>
      <c r="C441" s="131"/>
      <c r="D441" s="131"/>
      <c r="E441" s="351"/>
      <c r="F441" s="233"/>
      <c r="G441" s="131"/>
    </row>
    <row r="442" spans="2:7" ht="15" customHeight="1" x14ac:dyDescent="0.25">
      <c r="B442" s="131"/>
      <c r="C442" s="131"/>
      <c r="D442" s="131"/>
      <c r="E442" s="351"/>
      <c r="F442" s="233"/>
      <c r="G442" s="131"/>
    </row>
    <row r="443" spans="2:7" ht="15" customHeight="1" x14ac:dyDescent="0.25">
      <c r="B443" s="131"/>
      <c r="C443" s="131"/>
      <c r="D443" s="131"/>
      <c r="E443" s="351"/>
      <c r="F443" s="233"/>
      <c r="G443" s="131"/>
    </row>
    <row r="444" spans="2:7" ht="15" customHeight="1" x14ac:dyDescent="0.25">
      <c r="B444" s="131"/>
      <c r="C444" s="131"/>
      <c r="D444" s="131"/>
      <c r="E444" s="351"/>
      <c r="F444" s="233"/>
      <c r="G444" s="131"/>
    </row>
    <row r="445" spans="2:7" ht="15" customHeight="1" x14ac:dyDescent="0.25">
      <c r="B445" s="131"/>
      <c r="C445" s="131"/>
      <c r="D445" s="131"/>
      <c r="E445" s="351"/>
      <c r="F445" s="233"/>
      <c r="G445" s="131"/>
    </row>
    <row r="446" spans="2:7" ht="15" customHeight="1" x14ac:dyDescent="0.25">
      <c r="B446" s="131"/>
      <c r="C446" s="131"/>
      <c r="D446" s="131"/>
      <c r="E446" s="351"/>
      <c r="F446" s="233"/>
      <c r="G446" s="131"/>
    </row>
    <row r="447" spans="2:7" ht="15" customHeight="1" x14ac:dyDescent="0.25">
      <c r="B447" s="131"/>
      <c r="C447" s="131"/>
      <c r="D447" s="131"/>
      <c r="E447" s="351"/>
      <c r="F447" s="233"/>
      <c r="G447" s="131"/>
    </row>
    <row r="448" spans="2:7" ht="15" customHeight="1" x14ac:dyDescent="0.25">
      <c r="B448" s="131"/>
      <c r="C448" s="131"/>
      <c r="D448" s="131"/>
      <c r="E448" s="351"/>
      <c r="F448" s="233"/>
      <c r="G448" s="131"/>
    </row>
    <row r="449" spans="2:7" ht="15" customHeight="1" x14ac:dyDescent="0.25">
      <c r="B449" s="131"/>
      <c r="C449" s="131"/>
      <c r="D449" s="131"/>
      <c r="E449" s="351"/>
      <c r="F449" s="233"/>
      <c r="G449" s="131"/>
    </row>
    <row r="450" spans="2:7" ht="15" customHeight="1" x14ac:dyDescent="0.25">
      <c r="B450" s="131"/>
      <c r="C450" s="131"/>
      <c r="D450" s="131"/>
      <c r="E450" s="351"/>
      <c r="F450" s="233"/>
      <c r="G450" s="131"/>
    </row>
    <row r="451" spans="2:7" ht="15" customHeight="1" x14ac:dyDescent="0.25">
      <c r="B451" s="131"/>
      <c r="C451" s="131"/>
      <c r="D451" s="131"/>
      <c r="E451" s="351"/>
      <c r="F451" s="233"/>
      <c r="G451" s="131"/>
    </row>
    <row r="452" spans="2:7" ht="15" customHeight="1" x14ac:dyDescent="0.25">
      <c r="B452" s="131"/>
      <c r="C452" s="131"/>
      <c r="D452" s="131"/>
      <c r="E452" s="351"/>
      <c r="F452" s="233"/>
      <c r="G452" s="131"/>
    </row>
    <row r="453" spans="2:7" ht="15" customHeight="1" x14ac:dyDescent="0.25">
      <c r="B453" s="131"/>
      <c r="C453" s="131"/>
      <c r="D453" s="131"/>
      <c r="E453" s="351"/>
      <c r="F453" s="233"/>
      <c r="G453" s="131"/>
    </row>
    <row r="454" spans="2:7" ht="15" customHeight="1" x14ac:dyDescent="0.25">
      <c r="B454" s="131"/>
      <c r="C454" s="131"/>
      <c r="D454" s="131"/>
      <c r="E454" s="351"/>
      <c r="F454" s="233"/>
      <c r="G454" s="131"/>
    </row>
    <row r="455" spans="2:7" ht="15" customHeight="1" x14ac:dyDescent="0.25">
      <c r="B455" s="131"/>
      <c r="C455" s="131"/>
      <c r="D455" s="131"/>
      <c r="E455" s="351"/>
      <c r="F455" s="233"/>
      <c r="G455" s="131"/>
    </row>
    <row r="456" spans="2:7" ht="15" customHeight="1" x14ac:dyDescent="0.25">
      <c r="B456" s="131"/>
      <c r="C456" s="131"/>
      <c r="D456" s="131"/>
      <c r="E456" s="351"/>
      <c r="F456" s="233"/>
      <c r="G456" s="131"/>
    </row>
    <row r="457" spans="2:7" ht="15" customHeight="1" x14ac:dyDescent="0.25">
      <c r="B457" s="131"/>
      <c r="C457" s="131"/>
      <c r="D457" s="131"/>
      <c r="E457" s="351"/>
      <c r="F457" s="233"/>
      <c r="G457" s="131"/>
    </row>
    <row r="458" spans="2:7" ht="15" customHeight="1" x14ac:dyDescent="0.25">
      <c r="B458" s="131"/>
      <c r="C458" s="131"/>
      <c r="D458" s="131"/>
      <c r="E458" s="351"/>
      <c r="F458" s="233"/>
      <c r="G458" s="131"/>
    </row>
    <row r="459" spans="2:7" ht="15" customHeight="1" x14ac:dyDescent="0.25">
      <c r="B459" s="131"/>
      <c r="C459" s="131"/>
      <c r="D459" s="131"/>
      <c r="E459" s="351"/>
      <c r="F459" s="233"/>
      <c r="G459" s="131"/>
    </row>
    <row r="460" spans="2:7" ht="15" customHeight="1" x14ac:dyDescent="0.25">
      <c r="B460" s="131"/>
      <c r="C460" s="131"/>
      <c r="D460" s="131"/>
      <c r="E460" s="351"/>
      <c r="F460" s="233"/>
      <c r="G460" s="131"/>
    </row>
    <row r="461" spans="2:7" ht="15" customHeight="1" x14ac:dyDescent="0.25">
      <c r="B461" s="131"/>
      <c r="C461" s="131"/>
      <c r="D461" s="131"/>
      <c r="E461" s="351"/>
      <c r="F461" s="233"/>
      <c r="G461" s="131"/>
    </row>
    <row r="462" spans="2:7" ht="15" customHeight="1" x14ac:dyDescent="0.25">
      <c r="B462" s="131"/>
      <c r="C462" s="131"/>
      <c r="D462" s="131"/>
      <c r="E462" s="351"/>
      <c r="F462" s="233"/>
      <c r="G462" s="131"/>
    </row>
    <row r="463" spans="2:7" ht="15" customHeight="1" x14ac:dyDescent="0.25">
      <c r="B463" s="131"/>
      <c r="C463" s="131"/>
      <c r="D463" s="131"/>
      <c r="E463" s="351"/>
      <c r="F463" s="233"/>
      <c r="G463" s="131"/>
    </row>
    <row r="464" spans="2:7" ht="15" customHeight="1" x14ac:dyDescent="0.25">
      <c r="B464" s="131"/>
      <c r="C464" s="131"/>
      <c r="D464" s="131"/>
      <c r="E464" s="351"/>
      <c r="F464" s="233"/>
      <c r="G464" s="131"/>
    </row>
    <row r="465" spans="2:7" ht="15" customHeight="1" x14ac:dyDescent="0.25">
      <c r="B465" s="131"/>
      <c r="C465" s="131"/>
      <c r="D465" s="131"/>
      <c r="E465" s="351"/>
      <c r="F465" s="233"/>
      <c r="G465" s="131"/>
    </row>
    <row r="466" spans="2:7" ht="15" customHeight="1" x14ac:dyDescent="0.25">
      <c r="B466" s="131"/>
      <c r="C466" s="131"/>
      <c r="D466" s="131"/>
      <c r="E466" s="351"/>
      <c r="F466" s="233"/>
      <c r="G466" s="131"/>
    </row>
    <row r="467" spans="2:7" ht="15" customHeight="1" x14ac:dyDescent="0.25">
      <c r="B467" s="131"/>
      <c r="C467" s="131"/>
      <c r="D467" s="131"/>
      <c r="E467" s="351"/>
      <c r="F467" s="233"/>
      <c r="G467" s="131"/>
    </row>
    <row r="468" spans="2:7" ht="15" customHeight="1" x14ac:dyDescent="0.25">
      <c r="B468" s="131"/>
      <c r="C468" s="131"/>
      <c r="D468" s="131"/>
      <c r="E468" s="351"/>
      <c r="F468" s="233"/>
      <c r="G468" s="131"/>
    </row>
    <row r="469" spans="2:7" ht="15" customHeight="1" x14ac:dyDescent="0.25">
      <c r="B469" s="131"/>
      <c r="C469" s="131"/>
      <c r="D469" s="131"/>
      <c r="E469" s="351"/>
      <c r="F469" s="233"/>
      <c r="G469" s="131"/>
    </row>
    <row r="470" spans="2:7" ht="15" customHeight="1" x14ac:dyDescent="0.25">
      <c r="B470" s="131"/>
      <c r="C470" s="131"/>
      <c r="D470" s="131"/>
      <c r="E470" s="351"/>
      <c r="F470" s="233"/>
      <c r="G470" s="131"/>
    </row>
    <row r="471" spans="2:7" ht="15" customHeight="1" x14ac:dyDescent="0.25">
      <c r="B471" s="131"/>
      <c r="C471" s="131"/>
      <c r="D471" s="131"/>
      <c r="E471" s="351"/>
      <c r="F471" s="233"/>
      <c r="G471" s="131"/>
    </row>
    <row r="472" spans="2:7" ht="15" customHeight="1" x14ac:dyDescent="0.25">
      <c r="B472" s="131"/>
      <c r="C472" s="131"/>
      <c r="D472" s="131"/>
      <c r="E472" s="351"/>
      <c r="F472" s="233"/>
      <c r="G472" s="131"/>
    </row>
    <row r="473" spans="2:7" ht="15" customHeight="1" x14ac:dyDescent="0.25">
      <c r="B473" s="131"/>
      <c r="C473" s="131"/>
      <c r="D473" s="131"/>
      <c r="E473" s="351"/>
      <c r="F473" s="233"/>
      <c r="G473" s="131"/>
    </row>
    <row r="474" spans="2:7" ht="15" customHeight="1" x14ac:dyDescent="0.25">
      <c r="B474" s="131"/>
      <c r="C474" s="131"/>
      <c r="D474" s="131"/>
      <c r="E474" s="351"/>
      <c r="F474" s="233"/>
      <c r="G474" s="131"/>
    </row>
    <row r="475" spans="2:7" ht="15" customHeight="1" x14ac:dyDescent="0.25">
      <c r="B475" s="131"/>
      <c r="C475" s="131"/>
      <c r="D475" s="131"/>
      <c r="E475" s="351"/>
      <c r="F475" s="233"/>
      <c r="G475" s="131"/>
    </row>
    <row r="476" spans="2:7" ht="15" customHeight="1" x14ac:dyDescent="0.25">
      <c r="B476" s="131"/>
      <c r="C476" s="131"/>
      <c r="D476" s="131"/>
      <c r="E476" s="351"/>
      <c r="F476" s="233"/>
      <c r="G476" s="131"/>
    </row>
    <row r="477" spans="2:7" ht="15" customHeight="1" x14ac:dyDescent="0.25">
      <c r="B477" s="131"/>
      <c r="C477" s="131"/>
      <c r="D477" s="131"/>
      <c r="E477" s="351"/>
      <c r="F477" s="233"/>
      <c r="G477" s="131"/>
    </row>
    <row r="478" spans="2:7" ht="15" customHeight="1" x14ac:dyDescent="0.25">
      <c r="B478" s="131"/>
      <c r="C478" s="131"/>
      <c r="D478" s="131"/>
      <c r="E478" s="351"/>
      <c r="F478" s="233"/>
      <c r="G478" s="131"/>
    </row>
    <row r="479" spans="2:7" ht="15" customHeight="1" x14ac:dyDescent="0.25">
      <c r="B479" s="131"/>
      <c r="C479" s="131"/>
      <c r="D479" s="131"/>
      <c r="E479" s="351"/>
      <c r="F479" s="233"/>
      <c r="G479" s="131"/>
    </row>
    <row r="480" spans="2:7" ht="15" customHeight="1" x14ac:dyDescent="0.25">
      <c r="B480" s="131"/>
      <c r="C480" s="131"/>
      <c r="D480" s="131"/>
      <c r="E480" s="351"/>
      <c r="F480" s="233"/>
      <c r="G480" s="131"/>
    </row>
    <row r="481" spans="2:7" ht="15" customHeight="1" x14ac:dyDescent="0.25">
      <c r="B481" s="131"/>
      <c r="C481" s="131"/>
      <c r="D481" s="131"/>
      <c r="E481" s="351"/>
      <c r="F481" s="233"/>
      <c r="G481" s="131"/>
    </row>
    <row r="482" spans="2:7" ht="15" customHeight="1" x14ac:dyDescent="0.25">
      <c r="B482" s="131"/>
      <c r="C482" s="131"/>
      <c r="D482" s="131"/>
      <c r="E482" s="351"/>
      <c r="F482" s="233"/>
      <c r="G482" s="131"/>
    </row>
    <row r="483" spans="2:7" ht="15" customHeight="1" x14ac:dyDescent="0.25">
      <c r="B483" s="131"/>
      <c r="C483" s="131"/>
      <c r="D483" s="131"/>
      <c r="E483" s="351"/>
      <c r="F483" s="233"/>
      <c r="G483" s="131"/>
    </row>
    <row r="484" spans="2:7" ht="15" customHeight="1" x14ac:dyDescent="0.25">
      <c r="B484" s="131"/>
      <c r="C484" s="131"/>
      <c r="D484" s="131"/>
      <c r="E484" s="351"/>
      <c r="F484" s="233"/>
      <c r="G484" s="131"/>
    </row>
    <row r="485" spans="2:7" ht="15" customHeight="1" x14ac:dyDescent="0.25">
      <c r="B485" s="131"/>
      <c r="C485" s="131"/>
      <c r="D485" s="131"/>
      <c r="E485" s="351"/>
      <c r="F485" s="233"/>
      <c r="G485" s="131"/>
    </row>
    <row r="486" spans="2:7" ht="15" customHeight="1" x14ac:dyDescent="0.25">
      <c r="B486" s="131"/>
      <c r="C486" s="131"/>
      <c r="D486" s="131"/>
      <c r="E486" s="351"/>
      <c r="F486" s="233"/>
      <c r="G486" s="131"/>
    </row>
    <row r="487" spans="2:7" ht="15" customHeight="1" x14ac:dyDescent="0.25">
      <c r="B487" s="131"/>
      <c r="C487" s="131"/>
      <c r="D487" s="131"/>
      <c r="E487" s="351"/>
      <c r="F487" s="233"/>
      <c r="G487" s="131"/>
    </row>
    <row r="488" spans="2:7" ht="15" customHeight="1" x14ac:dyDescent="0.25">
      <c r="B488" s="131"/>
      <c r="C488" s="131"/>
      <c r="D488" s="131"/>
      <c r="E488" s="351"/>
      <c r="F488" s="233"/>
      <c r="G488" s="131"/>
    </row>
    <row r="489" spans="2:7" ht="15" customHeight="1" x14ac:dyDescent="0.25">
      <c r="B489" s="131"/>
      <c r="C489" s="131"/>
      <c r="D489" s="131"/>
      <c r="E489" s="351"/>
      <c r="F489" s="233"/>
      <c r="G489" s="131"/>
    </row>
    <row r="490" spans="2:7" ht="15" customHeight="1" x14ac:dyDescent="0.25">
      <c r="B490" s="131"/>
      <c r="C490" s="131"/>
      <c r="D490" s="131"/>
      <c r="E490" s="351"/>
      <c r="F490" s="233"/>
      <c r="G490" s="131"/>
    </row>
    <row r="491" spans="2:7" ht="15" customHeight="1" x14ac:dyDescent="0.25">
      <c r="B491" s="131"/>
      <c r="C491" s="131"/>
      <c r="D491" s="131"/>
      <c r="E491" s="351"/>
      <c r="F491" s="233"/>
      <c r="G491" s="131"/>
    </row>
    <row r="492" spans="2:7" ht="15" customHeight="1" x14ac:dyDescent="0.25">
      <c r="B492" s="131"/>
      <c r="C492" s="131"/>
      <c r="D492" s="131"/>
      <c r="E492" s="351"/>
      <c r="F492" s="233"/>
      <c r="G492" s="131"/>
    </row>
    <row r="493" spans="2:7" ht="15" customHeight="1" x14ac:dyDescent="0.25">
      <c r="B493" s="131"/>
      <c r="C493" s="131"/>
      <c r="D493" s="131"/>
      <c r="E493" s="351"/>
      <c r="F493" s="233"/>
      <c r="G493" s="131"/>
    </row>
    <row r="494" spans="2:7" ht="15" customHeight="1" x14ac:dyDescent="0.25">
      <c r="B494" s="131"/>
      <c r="C494" s="131"/>
      <c r="D494" s="131"/>
      <c r="E494" s="351"/>
      <c r="F494" s="233"/>
      <c r="G494" s="131"/>
    </row>
    <row r="495" spans="2:7" ht="15" customHeight="1" x14ac:dyDescent="0.25">
      <c r="B495" s="131"/>
      <c r="C495" s="131"/>
      <c r="D495" s="131"/>
      <c r="E495" s="351"/>
      <c r="F495" s="233"/>
      <c r="G495" s="131"/>
    </row>
    <row r="496" spans="2:7" ht="15" customHeight="1" x14ac:dyDescent="0.25">
      <c r="B496" s="131"/>
      <c r="C496" s="131"/>
      <c r="D496" s="131"/>
      <c r="E496" s="351"/>
      <c r="F496" s="233"/>
      <c r="G496" s="131"/>
    </row>
    <row r="497" spans="2:7" ht="15" customHeight="1" x14ac:dyDescent="0.25">
      <c r="B497" s="131"/>
      <c r="C497" s="131"/>
      <c r="D497" s="131"/>
      <c r="E497" s="351"/>
      <c r="F497" s="233"/>
      <c r="G497" s="131"/>
    </row>
    <row r="498" spans="2:7" ht="15" customHeight="1" x14ac:dyDescent="0.25">
      <c r="B498" s="131"/>
      <c r="C498" s="131"/>
      <c r="D498" s="131"/>
      <c r="E498" s="351"/>
      <c r="F498" s="233"/>
      <c r="G498" s="131"/>
    </row>
    <row r="499" spans="2:7" ht="15" customHeight="1" x14ac:dyDescent="0.25">
      <c r="B499" s="131"/>
      <c r="C499" s="131"/>
      <c r="D499" s="131"/>
      <c r="E499" s="351"/>
      <c r="F499" s="233"/>
      <c r="G499" s="131"/>
    </row>
    <row r="500" spans="2:7" ht="15" customHeight="1" x14ac:dyDescent="0.25">
      <c r="B500" s="131"/>
      <c r="C500" s="131"/>
      <c r="D500" s="131"/>
      <c r="E500" s="351"/>
      <c r="F500" s="233"/>
      <c r="G500" s="131"/>
    </row>
    <row r="501" spans="2:7" ht="15" customHeight="1" x14ac:dyDescent="0.25">
      <c r="B501" s="131"/>
      <c r="C501" s="131"/>
      <c r="D501" s="131"/>
      <c r="E501" s="351"/>
      <c r="F501" s="233"/>
      <c r="G501" s="131"/>
    </row>
    <row r="502" spans="2:7" ht="15" customHeight="1" x14ac:dyDescent="0.25">
      <c r="B502" s="131"/>
      <c r="C502" s="131"/>
      <c r="D502" s="131"/>
      <c r="E502" s="351"/>
      <c r="F502" s="233"/>
      <c r="G502" s="131"/>
    </row>
    <row r="503" spans="2:7" ht="15" customHeight="1" x14ac:dyDescent="0.25">
      <c r="B503" s="131"/>
      <c r="C503" s="131"/>
      <c r="D503" s="131"/>
      <c r="E503" s="351"/>
      <c r="F503" s="233"/>
      <c r="G503" s="131"/>
    </row>
    <row r="504" spans="2:7" ht="15" customHeight="1" x14ac:dyDescent="0.25">
      <c r="B504" s="131"/>
      <c r="C504" s="131"/>
      <c r="D504" s="131"/>
      <c r="E504" s="351"/>
      <c r="F504" s="233"/>
      <c r="G504" s="131"/>
    </row>
    <row r="505" spans="2:7" ht="15" customHeight="1" x14ac:dyDescent="0.25">
      <c r="B505" s="131"/>
      <c r="C505" s="131"/>
      <c r="D505" s="131"/>
      <c r="E505" s="351"/>
      <c r="F505" s="233"/>
      <c r="G505" s="131"/>
    </row>
    <row r="506" spans="2:7" ht="15" customHeight="1" x14ac:dyDescent="0.25">
      <c r="B506" s="131"/>
      <c r="C506" s="131"/>
      <c r="D506" s="131"/>
      <c r="E506" s="351"/>
      <c r="F506" s="233"/>
      <c r="G506" s="131"/>
    </row>
    <row r="507" spans="2:7" ht="15" customHeight="1" x14ac:dyDescent="0.25">
      <c r="B507" s="131"/>
      <c r="C507" s="131"/>
      <c r="D507" s="131"/>
      <c r="E507" s="351"/>
      <c r="F507" s="233"/>
      <c r="G507" s="131"/>
    </row>
    <row r="508" spans="2:7" ht="15" customHeight="1" x14ac:dyDescent="0.25">
      <c r="B508" s="131"/>
      <c r="C508" s="131"/>
      <c r="D508" s="131"/>
      <c r="E508" s="351"/>
      <c r="F508" s="233"/>
      <c r="G508" s="131"/>
    </row>
    <row r="509" spans="2:7" ht="15" customHeight="1" x14ac:dyDescent="0.25">
      <c r="B509" s="131"/>
      <c r="C509" s="131"/>
      <c r="D509" s="131"/>
      <c r="E509" s="351"/>
      <c r="F509" s="233"/>
      <c r="G509" s="131"/>
    </row>
    <row r="510" spans="2:7" ht="15" customHeight="1" x14ac:dyDescent="0.25">
      <c r="B510" s="131"/>
      <c r="C510" s="131"/>
      <c r="D510" s="131"/>
      <c r="E510" s="351"/>
      <c r="F510" s="233"/>
      <c r="G510" s="131"/>
    </row>
    <row r="511" spans="2:7" ht="15" customHeight="1" x14ac:dyDescent="0.25">
      <c r="B511" s="131"/>
      <c r="C511" s="131"/>
      <c r="D511" s="131"/>
      <c r="E511" s="351"/>
      <c r="F511" s="233"/>
      <c r="G511" s="131"/>
    </row>
    <row r="512" spans="2:7" ht="15" customHeight="1" x14ac:dyDescent="0.25">
      <c r="B512" s="131"/>
      <c r="C512" s="131"/>
      <c r="D512" s="131"/>
      <c r="E512" s="351"/>
      <c r="F512" s="233"/>
      <c r="G512" s="131"/>
    </row>
    <row r="513" spans="2:7" ht="15" customHeight="1" x14ac:dyDescent="0.25">
      <c r="B513" s="131"/>
      <c r="C513" s="131"/>
      <c r="D513" s="131"/>
      <c r="E513" s="351"/>
      <c r="F513" s="233"/>
      <c r="G513" s="131"/>
    </row>
    <row r="514" spans="2:7" ht="15" customHeight="1" x14ac:dyDescent="0.25">
      <c r="B514" s="131"/>
      <c r="C514" s="131"/>
      <c r="D514" s="131"/>
      <c r="E514" s="351"/>
      <c r="F514" s="233"/>
      <c r="G514" s="131"/>
    </row>
    <row r="515" spans="2:7" ht="15" customHeight="1" x14ac:dyDescent="0.25">
      <c r="B515" s="131"/>
      <c r="C515" s="131"/>
      <c r="D515" s="131"/>
      <c r="E515" s="351"/>
      <c r="F515" s="233"/>
      <c r="G515" s="131"/>
    </row>
    <row r="516" spans="2:7" ht="15" customHeight="1" x14ac:dyDescent="0.25">
      <c r="B516" s="131"/>
      <c r="C516" s="131"/>
      <c r="D516" s="131"/>
      <c r="E516" s="351"/>
      <c r="F516" s="233"/>
      <c r="G516" s="131"/>
    </row>
    <row r="517" spans="2:7" ht="15" customHeight="1" x14ac:dyDescent="0.25">
      <c r="B517" s="131"/>
      <c r="C517" s="131"/>
      <c r="D517" s="131"/>
      <c r="E517" s="351"/>
      <c r="F517" s="233"/>
      <c r="G517" s="131"/>
    </row>
    <row r="518" spans="2:7" ht="15" customHeight="1" x14ac:dyDescent="0.25">
      <c r="B518" s="131"/>
      <c r="C518" s="131"/>
      <c r="D518" s="131"/>
      <c r="E518" s="351"/>
      <c r="F518" s="233"/>
      <c r="G518" s="131"/>
    </row>
    <row r="519" spans="2:7" ht="15" customHeight="1" x14ac:dyDescent="0.25">
      <c r="B519" s="131"/>
      <c r="C519" s="131"/>
      <c r="D519" s="131"/>
      <c r="E519" s="351"/>
      <c r="F519" s="233"/>
      <c r="G519" s="131"/>
    </row>
    <row r="520" spans="2:7" ht="15" customHeight="1" x14ac:dyDescent="0.25">
      <c r="B520" s="131"/>
      <c r="C520" s="131"/>
      <c r="D520" s="131"/>
      <c r="E520" s="351"/>
      <c r="F520" s="233"/>
      <c r="G520" s="131"/>
    </row>
    <row r="521" spans="2:7" ht="15" customHeight="1" x14ac:dyDescent="0.25">
      <c r="B521" s="131"/>
      <c r="C521" s="131"/>
      <c r="D521" s="131"/>
      <c r="E521" s="351"/>
      <c r="F521" s="233"/>
      <c r="G521" s="131"/>
    </row>
    <row r="522" spans="2:7" ht="15" customHeight="1" x14ac:dyDescent="0.25">
      <c r="B522" s="131"/>
      <c r="C522" s="131"/>
      <c r="D522" s="131"/>
      <c r="E522" s="351"/>
      <c r="F522" s="233"/>
      <c r="G522" s="131"/>
    </row>
    <row r="523" spans="2:7" ht="15" customHeight="1" x14ac:dyDescent="0.25">
      <c r="B523" s="131"/>
      <c r="C523" s="131"/>
      <c r="D523" s="131"/>
      <c r="E523" s="351"/>
      <c r="F523" s="233"/>
      <c r="G523" s="131"/>
    </row>
    <row r="524" spans="2:7" ht="15" customHeight="1" x14ac:dyDescent="0.25">
      <c r="B524" s="131"/>
      <c r="C524" s="131"/>
      <c r="D524" s="131"/>
      <c r="E524" s="351"/>
      <c r="F524" s="233"/>
      <c r="G524" s="131"/>
    </row>
    <row r="525" spans="2:7" ht="15" customHeight="1" x14ac:dyDescent="0.25">
      <c r="B525" s="131"/>
      <c r="C525" s="131"/>
      <c r="D525" s="131"/>
      <c r="E525" s="351"/>
      <c r="F525" s="233"/>
      <c r="G525" s="131"/>
    </row>
    <row r="526" spans="2:7" ht="15" customHeight="1" x14ac:dyDescent="0.25">
      <c r="B526" s="131"/>
      <c r="C526" s="131"/>
      <c r="D526" s="131"/>
      <c r="E526" s="351"/>
      <c r="F526" s="233"/>
      <c r="G526" s="131"/>
    </row>
    <row r="527" spans="2:7" ht="15" customHeight="1" x14ac:dyDescent="0.25">
      <c r="B527" s="131"/>
      <c r="C527" s="131"/>
      <c r="D527" s="131"/>
      <c r="E527" s="351"/>
      <c r="F527" s="233"/>
      <c r="G527" s="131"/>
    </row>
    <row r="528" spans="2:7" ht="15" customHeight="1" x14ac:dyDescent="0.25">
      <c r="B528" s="131"/>
      <c r="C528" s="131"/>
      <c r="D528" s="131"/>
      <c r="E528" s="351"/>
      <c r="F528" s="233"/>
      <c r="G528" s="131"/>
    </row>
    <row r="529" spans="2:7" ht="15" customHeight="1" x14ac:dyDescent="0.25">
      <c r="B529" s="131"/>
      <c r="C529" s="131"/>
      <c r="D529" s="131"/>
      <c r="E529" s="351"/>
      <c r="F529" s="233"/>
      <c r="G529" s="131"/>
    </row>
    <row r="530" spans="2:7" ht="15" customHeight="1" x14ac:dyDescent="0.25">
      <c r="B530" s="131"/>
      <c r="C530" s="131"/>
      <c r="D530" s="131"/>
      <c r="E530" s="351"/>
      <c r="F530" s="233"/>
      <c r="G530" s="131"/>
    </row>
    <row r="531" spans="2:7" ht="15" customHeight="1" x14ac:dyDescent="0.25">
      <c r="B531" s="131"/>
      <c r="C531" s="131"/>
      <c r="D531" s="131"/>
      <c r="E531" s="351"/>
      <c r="F531" s="233"/>
      <c r="G531" s="131"/>
    </row>
    <row r="532" spans="2:7" ht="15" customHeight="1" x14ac:dyDescent="0.25">
      <c r="B532" s="131"/>
      <c r="C532" s="131"/>
      <c r="D532" s="131"/>
      <c r="E532" s="351"/>
      <c r="F532" s="233"/>
      <c r="G532" s="131"/>
    </row>
    <row r="533" spans="2:7" ht="15" customHeight="1" x14ac:dyDescent="0.25">
      <c r="B533" s="131"/>
      <c r="C533" s="131"/>
      <c r="D533" s="131"/>
      <c r="E533" s="351"/>
      <c r="F533" s="233"/>
      <c r="G533" s="131"/>
    </row>
    <row r="534" spans="2:7" ht="15" customHeight="1" x14ac:dyDescent="0.25">
      <c r="B534" s="131"/>
      <c r="C534" s="131"/>
      <c r="D534" s="131"/>
      <c r="E534" s="351"/>
      <c r="F534" s="233"/>
      <c r="G534" s="131"/>
    </row>
    <row r="535" spans="2:7" ht="15" customHeight="1" x14ac:dyDescent="0.25">
      <c r="B535" s="131"/>
      <c r="C535" s="131"/>
      <c r="D535" s="131"/>
      <c r="E535" s="351"/>
      <c r="F535" s="233"/>
      <c r="G535" s="131"/>
    </row>
    <row r="536" spans="2:7" ht="15" customHeight="1" x14ac:dyDescent="0.25">
      <c r="B536" s="131"/>
      <c r="C536" s="131"/>
      <c r="D536" s="131"/>
      <c r="E536" s="351"/>
      <c r="F536" s="233"/>
      <c r="G536" s="131"/>
    </row>
    <row r="537" spans="2:7" ht="15" customHeight="1" x14ac:dyDescent="0.25">
      <c r="B537" s="131"/>
      <c r="C537" s="131"/>
      <c r="D537" s="131"/>
      <c r="E537" s="351"/>
      <c r="F537" s="233"/>
      <c r="G537" s="131"/>
    </row>
    <row r="538" spans="2:7" ht="15" customHeight="1" x14ac:dyDescent="0.25">
      <c r="B538" s="131"/>
      <c r="C538" s="131"/>
      <c r="D538" s="131"/>
      <c r="E538" s="351"/>
      <c r="F538" s="233"/>
      <c r="G538" s="131"/>
    </row>
    <row r="539" spans="2:7" ht="15" customHeight="1" x14ac:dyDescent="0.25">
      <c r="B539" s="131"/>
      <c r="C539" s="131"/>
      <c r="D539" s="131"/>
      <c r="E539" s="351"/>
      <c r="F539" s="233"/>
      <c r="G539" s="131"/>
    </row>
    <row r="540" spans="2:7" ht="15" customHeight="1" x14ac:dyDescent="0.25">
      <c r="B540" s="131"/>
      <c r="C540" s="131"/>
      <c r="D540" s="131"/>
      <c r="E540" s="351"/>
      <c r="F540" s="233"/>
      <c r="G540" s="131"/>
    </row>
    <row r="541" spans="2:7" ht="15" customHeight="1" x14ac:dyDescent="0.25">
      <c r="B541" s="131"/>
      <c r="C541" s="131"/>
      <c r="D541" s="131"/>
      <c r="E541" s="351"/>
      <c r="F541" s="233"/>
      <c r="G541" s="131"/>
    </row>
    <row r="542" spans="2:7" ht="15" customHeight="1" x14ac:dyDescent="0.25">
      <c r="B542" s="131"/>
      <c r="C542" s="131"/>
      <c r="D542" s="131"/>
      <c r="E542" s="351"/>
      <c r="F542" s="233"/>
      <c r="G542" s="131"/>
    </row>
    <row r="543" spans="2:7" ht="15" customHeight="1" x14ac:dyDescent="0.25">
      <c r="B543" s="131"/>
      <c r="C543" s="131"/>
      <c r="D543" s="131"/>
      <c r="E543" s="351"/>
      <c r="F543" s="233"/>
      <c r="G543" s="131"/>
    </row>
    <row r="544" spans="2:7" ht="15" customHeight="1" x14ac:dyDescent="0.25">
      <c r="B544" s="131"/>
      <c r="C544" s="131"/>
      <c r="D544" s="131"/>
      <c r="E544" s="351"/>
      <c r="F544" s="233"/>
      <c r="G544" s="131"/>
    </row>
    <row r="545" spans="2:7" ht="15" customHeight="1" x14ac:dyDescent="0.25">
      <c r="B545" s="131"/>
      <c r="C545" s="131"/>
      <c r="D545" s="131"/>
      <c r="E545" s="351"/>
      <c r="F545" s="233"/>
      <c r="G545" s="131"/>
    </row>
    <row r="546" spans="2:7" ht="15" customHeight="1" x14ac:dyDescent="0.25">
      <c r="B546" s="131"/>
      <c r="C546" s="131"/>
      <c r="D546" s="131"/>
      <c r="E546" s="351"/>
      <c r="F546" s="233"/>
      <c r="G546" s="131"/>
    </row>
    <row r="547" spans="2:7" ht="15" customHeight="1" x14ac:dyDescent="0.25">
      <c r="B547" s="131"/>
      <c r="C547" s="131"/>
      <c r="D547" s="131"/>
      <c r="E547" s="351"/>
      <c r="F547" s="233"/>
      <c r="G547" s="131"/>
    </row>
    <row r="548" spans="2:7" ht="15" customHeight="1" x14ac:dyDescent="0.25">
      <c r="B548" s="131"/>
      <c r="C548" s="131"/>
      <c r="D548" s="131"/>
      <c r="E548" s="351"/>
      <c r="F548" s="233"/>
      <c r="G548" s="131"/>
    </row>
    <row r="549" spans="2:7" ht="15" customHeight="1" x14ac:dyDescent="0.25">
      <c r="B549" s="131"/>
      <c r="C549" s="131"/>
      <c r="D549" s="131"/>
      <c r="E549" s="351"/>
      <c r="F549" s="233"/>
      <c r="G549" s="131"/>
    </row>
    <row r="550" spans="2:7" ht="15" customHeight="1" x14ac:dyDescent="0.25">
      <c r="B550" s="131"/>
      <c r="C550" s="131"/>
      <c r="D550" s="131"/>
      <c r="E550" s="351"/>
      <c r="F550" s="233"/>
      <c r="G550" s="131"/>
    </row>
    <row r="551" spans="2:7" ht="15" customHeight="1" x14ac:dyDescent="0.25">
      <c r="B551" s="131"/>
      <c r="C551" s="131"/>
      <c r="D551" s="131"/>
      <c r="E551" s="351"/>
      <c r="F551" s="233"/>
      <c r="G551" s="131"/>
    </row>
    <row r="552" spans="2:7" ht="15" customHeight="1" x14ac:dyDescent="0.25">
      <c r="B552" s="131"/>
      <c r="C552" s="131"/>
      <c r="D552" s="131"/>
      <c r="E552" s="351"/>
      <c r="F552" s="233"/>
      <c r="G552" s="131"/>
    </row>
    <row r="553" spans="2:7" ht="15" customHeight="1" x14ac:dyDescent="0.25">
      <c r="B553" s="131"/>
      <c r="C553" s="131"/>
      <c r="D553" s="131"/>
      <c r="E553" s="351"/>
      <c r="F553" s="233"/>
      <c r="G553" s="131"/>
    </row>
    <row r="554" spans="2:7" ht="15" customHeight="1" x14ac:dyDescent="0.25">
      <c r="B554" s="131"/>
      <c r="C554" s="131"/>
      <c r="D554" s="131"/>
      <c r="E554" s="351"/>
      <c r="F554" s="233"/>
      <c r="G554" s="131"/>
    </row>
    <row r="555" spans="2:7" ht="15" customHeight="1" x14ac:dyDescent="0.25">
      <c r="B555" s="131"/>
      <c r="C555" s="131"/>
      <c r="D555" s="131"/>
      <c r="E555" s="351"/>
      <c r="F555" s="233"/>
      <c r="G555" s="131"/>
    </row>
    <row r="556" spans="2:7" ht="15" customHeight="1" x14ac:dyDescent="0.25">
      <c r="B556" s="131"/>
      <c r="C556" s="131"/>
      <c r="D556" s="131"/>
      <c r="E556" s="351"/>
      <c r="F556" s="233"/>
      <c r="G556" s="131"/>
    </row>
    <row r="557" spans="2:7" ht="15" customHeight="1" x14ac:dyDescent="0.25">
      <c r="B557" s="131"/>
      <c r="C557" s="131"/>
      <c r="D557" s="131"/>
      <c r="E557" s="351"/>
      <c r="F557" s="233"/>
      <c r="G557" s="131"/>
    </row>
    <row r="558" spans="2:7" ht="15" customHeight="1" x14ac:dyDescent="0.25">
      <c r="B558" s="131"/>
      <c r="C558" s="131"/>
      <c r="D558" s="131"/>
      <c r="E558" s="351"/>
      <c r="F558" s="233"/>
      <c r="G558" s="131"/>
    </row>
    <row r="559" spans="2:7" ht="15" customHeight="1" x14ac:dyDescent="0.25">
      <c r="B559" s="131"/>
      <c r="C559" s="131"/>
      <c r="D559" s="131"/>
      <c r="E559" s="351"/>
      <c r="F559" s="233"/>
      <c r="G559" s="131"/>
    </row>
    <row r="560" spans="2:7" ht="15" customHeight="1" x14ac:dyDescent="0.25">
      <c r="B560" s="131"/>
      <c r="C560" s="131"/>
      <c r="D560" s="131"/>
      <c r="E560" s="351"/>
      <c r="F560" s="233"/>
      <c r="G560" s="131"/>
    </row>
    <row r="561" spans="2:7" ht="15" customHeight="1" x14ac:dyDescent="0.25">
      <c r="B561" s="131"/>
      <c r="C561" s="131"/>
      <c r="D561" s="131"/>
      <c r="E561" s="351"/>
      <c r="F561" s="233"/>
      <c r="G561" s="131"/>
    </row>
    <row r="562" spans="2:7" ht="15" customHeight="1" x14ac:dyDescent="0.25">
      <c r="B562" s="131"/>
      <c r="C562" s="131"/>
      <c r="D562" s="131"/>
      <c r="E562" s="351"/>
      <c r="F562" s="233"/>
      <c r="G562" s="131"/>
    </row>
    <row r="563" spans="2:7" ht="15" customHeight="1" x14ac:dyDescent="0.25">
      <c r="B563" s="131"/>
      <c r="C563" s="131"/>
      <c r="D563" s="131"/>
      <c r="E563" s="351"/>
      <c r="F563" s="233"/>
      <c r="G563" s="131"/>
    </row>
    <row r="564" spans="2:7" ht="15" customHeight="1" x14ac:dyDescent="0.25">
      <c r="B564" s="131"/>
      <c r="C564" s="131"/>
      <c r="D564" s="131"/>
      <c r="E564" s="351"/>
      <c r="F564" s="233"/>
      <c r="G564" s="131"/>
    </row>
    <row r="565" spans="2:7" ht="15" customHeight="1" x14ac:dyDescent="0.25">
      <c r="B565" s="131"/>
      <c r="C565" s="131"/>
      <c r="D565" s="131"/>
      <c r="E565" s="351"/>
      <c r="F565" s="233"/>
      <c r="G565" s="131"/>
    </row>
    <row r="566" spans="2:7" ht="15" customHeight="1" x14ac:dyDescent="0.25">
      <c r="B566" s="131"/>
      <c r="C566" s="131"/>
      <c r="D566" s="131"/>
      <c r="E566" s="351"/>
      <c r="F566" s="233"/>
      <c r="G566" s="131"/>
    </row>
    <row r="567" spans="2:7" ht="15" customHeight="1" x14ac:dyDescent="0.25">
      <c r="B567" s="131"/>
      <c r="C567" s="131"/>
      <c r="D567" s="131"/>
      <c r="E567" s="351"/>
      <c r="F567" s="233"/>
      <c r="G567" s="131"/>
    </row>
    <row r="568" spans="2:7" ht="15" customHeight="1" x14ac:dyDescent="0.25">
      <c r="B568" s="131"/>
      <c r="C568" s="131"/>
      <c r="D568" s="131"/>
      <c r="E568" s="351"/>
      <c r="F568" s="233"/>
      <c r="G568" s="131"/>
    </row>
    <row r="569" spans="2:7" ht="15" customHeight="1" x14ac:dyDescent="0.25">
      <c r="B569" s="131"/>
      <c r="C569" s="131"/>
      <c r="D569" s="131"/>
      <c r="E569" s="351"/>
      <c r="F569" s="233"/>
      <c r="G569" s="131"/>
    </row>
    <row r="570" spans="2:7" ht="15" customHeight="1" x14ac:dyDescent="0.25">
      <c r="B570" s="131"/>
      <c r="C570" s="131"/>
      <c r="D570" s="131"/>
      <c r="E570" s="351"/>
      <c r="F570" s="233"/>
      <c r="G570" s="131"/>
    </row>
    <row r="571" spans="2:7" ht="15" customHeight="1" x14ac:dyDescent="0.25">
      <c r="B571" s="131"/>
      <c r="C571" s="131"/>
      <c r="D571" s="131"/>
      <c r="E571" s="351"/>
      <c r="F571" s="233"/>
      <c r="G571" s="131"/>
    </row>
    <row r="572" spans="2:7" ht="15" customHeight="1" x14ac:dyDescent="0.25">
      <c r="B572" s="131"/>
      <c r="C572" s="131"/>
      <c r="D572" s="131"/>
      <c r="E572" s="351"/>
      <c r="F572" s="233"/>
      <c r="G572" s="131"/>
    </row>
    <row r="573" spans="2:7" ht="15" customHeight="1" x14ac:dyDescent="0.25">
      <c r="B573" s="131"/>
      <c r="C573" s="131"/>
      <c r="D573" s="131"/>
      <c r="E573" s="351"/>
      <c r="F573" s="233"/>
      <c r="G573" s="131"/>
    </row>
    <row r="574" spans="2:7" ht="15" customHeight="1" x14ac:dyDescent="0.25">
      <c r="B574" s="131"/>
      <c r="C574" s="131"/>
      <c r="D574" s="131"/>
      <c r="E574" s="351"/>
      <c r="F574" s="233"/>
      <c r="G574" s="131"/>
    </row>
    <row r="575" spans="2:7" ht="15" customHeight="1" x14ac:dyDescent="0.25">
      <c r="B575" s="131"/>
      <c r="C575" s="131"/>
      <c r="D575" s="131"/>
      <c r="E575" s="351"/>
      <c r="F575" s="233"/>
      <c r="G575" s="131"/>
    </row>
    <row r="576" spans="2:7" ht="15" customHeight="1" x14ac:dyDescent="0.25">
      <c r="B576" s="131"/>
      <c r="C576" s="131"/>
      <c r="D576" s="131"/>
      <c r="E576" s="351"/>
      <c r="F576" s="233"/>
      <c r="G576" s="131"/>
    </row>
    <row r="577" spans="2:7" ht="15" customHeight="1" x14ac:dyDescent="0.25">
      <c r="B577" s="131"/>
      <c r="C577" s="131"/>
      <c r="D577" s="131"/>
      <c r="E577" s="351"/>
      <c r="F577" s="233"/>
      <c r="G577" s="131"/>
    </row>
    <row r="578" spans="2:7" ht="15" customHeight="1" x14ac:dyDescent="0.25">
      <c r="B578" s="131"/>
      <c r="C578" s="131"/>
      <c r="D578" s="131"/>
      <c r="E578" s="351"/>
      <c r="F578" s="233"/>
      <c r="G578" s="131"/>
    </row>
    <row r="579" spans="2:7" ht="15" customHeight="1" x14ac:dyDescent="0.25">
      <c r="B579" s="131"/>
      <c r="C579" s="131"/>
      <c r="D579" s="131"/>
      <c r="E579" s="351"/>
      <c r="F579" s="233"/>
      <c r="G579" s="131"/>
    </row>
    <row r="580" spans="2:7" ht="15" customHeight="1" x14ac:dyDescent="0.25">
      <c r="B580" s="131"/>
      <c r="C580" s="131"/>
      <c r="D580" s="131"/>
      <c r="E580" s="351"/>
      <c r="F580" s="233"/>
      <c r="G580" s="131"/>
    </row>
    <row r="581" spans="2:7" ht="15" customHeight="1" x14ac:dyDescent="0.25">
      <c r="B581" s="131"/>
      <c r="C581" s="131"/>
      <c r="D581" s="131"/>
      <c r="E581" s="351"/>
      <c r="F581" s="233"/>
      <c r="G581" s="131"/>
    </row>
    <row r="582" spans="2:7" ht="15" customHeight="1" x14ac:dyDescent="0.25">
      <c r="B582" s="131"/>
      <c r="C582" s="131"/>
      <c r="D582" s="131"/>
      <c r="E582" s="351"/>
      <c r="F582" s="233"/>
      <c r="G582" s="131"/>
    </row>
    <row r="583" spans="2:7" ht="15" customHeight="1" x14ac:dyDescent="0.25">
      <c r="B583" s="131"/>
      <c r="C583" s="131"/>
      <c r="D583" s="131"/>
      <c r="E583" s="351"/>
      <c r="F583" s="233"/>
      <c r="G583" s="131"/>
    </row>
    <row r="584" spans="2:7" ht="15" customHeight="1" x14ac:dyDescent="0.25">
      <c r="B584" s="131"/>
      <c r="C584" s="131"/>
      <c r="D584" s="131"/>
      <c r="E584" s="351"/>
      <c r="F584" s="233"/>
      <c r="G584" s="131"/>
    </row>
    <row r="585" spans="2:7" ht="15" customHeight="1" x14ac:dyDescent="0.25">
      <c r="B585" s="131"/>
      <c r="C585" s="131"/>
      <c r="D585" s="131"/>
      <c r="E585" s="351"/>
      <c r="F585" s="233"/>
      <c r="G585" s="131"/>
    </row>
    <row r="586" spans="2:7" ht="15" customHeight="1" x14ac:dyDescent="0.25">
      <c r="B586" s="131"/>
      <c r="C586" s="131"/>
      <c r="D586" s="131"/>
      <c r="E586" s="351"/>
      <c r="F586" s="233"/>
      <c r="G586" s="131"/>
    </row>
    <row r="587" spans="2:7" ht="15" customHeight="1" x14ac:dyDescent="0.25">
      <c r="B587" s="131"/>
      <c r="C587" s="131"/>
      <c r="D587" s="131"/>
      <c r="E587" s="351"/>
      <c r="F587" s="233"/>
      <c r="G587" s="131"/>
    </row>
    <row r="588" spans="2:7" ht="15" customHeight="1" x14ac:dyDescent="0.25">
      <c r="B588" s="131"/>
      <c r="C588" s="131"/>
      <c r="D588" s="131"/>
      <c r="E588" s="351"/>
      <c r="F588" s="233"/>
      <c r="G588" s="131"/>
    </row>
    <row r="589" spans="2:7" ht="15" customHeight="1" x14ac:dyDescent="0.25">
      <c r="B589" s="131"/>
      <c r="C589" s="131"/>
      <c r="D589" s="131"/>
      <c r="E589" s="351"/>
      <c r="F589" s="233"/>
      <c r="G589" s="131"/>
    </row>
    <row r="590" spans="2:7" ht="15" customHeight="1" x14ac:dyDescent="0.25">
      <c r="B590" s="131"/>
      <c r="C590" s="131"/>
      <c r="D590" s="131"/>
      <c r="E590" s="351"/>
      <c r="F590" s="233"/>
      <c r="G590" s="131"/>
    </row>
    <row r="591" spans="2:7" ht="15" customHeight="1" x14ac:dyDescent="0.25">
      <c r="B591" s="131"/>
      <c r="C591" s="131"/>
      <c r="D591" s="131"/>
      <c r="E591" s="351"/>
      <c r="F591" s="233"/>
      <c r="G591" s="131"/>
    </row>
    <row r="592" spans="2:7" ht="15" customHeight="1" x14ac:dyDescent="0.25">
      <c r="B592" s="131"/>
      <c r="C592" s="131"/>
      <c r="D592" s="131"/>
      <c r="E592" s="351"/>
      <c r="F592" s="233"/>
      <c r="G592" s="131"/>
    </row>
    <row r="593" spans="2:7" ht="15" customHeight="1" x14ac:dyDescent="0.25">
      <c r="B593" s="131"/>
      <c r="C593" s="131"/>
      <c r="D593" s="131"/>
      <c r="E593" s="351"/>
      <c r="F593" s="233"/>
      <c r="G593" s="131"/>
    </row>
    <row r="594" spans="2:7" ht="15" customHeight="1" x14ac:dyDescent="0.25">
      <c r="B594" s="131"/>
      <c r="C594" s="131"/>
      <c r="D594" s="131"/>
      <c r="E594" s="351"/>
      <c r="F594" s="233"/>
      <c r="G594" s="131"/>
    </row>
    <row r="595" spans="2:7" ht="15" customHeight="1" x14ac:dyDescent="0.25">
      <c r="B595" s="131"/>
      <c r="C595" s="131"/>
      <c r="D595" s="131"/>
      <c r="E595" s="351"/>
      <c r="F595" s="233"/>
      <c r="G595" s="131"/>
    </row>
    <row r="596" spans="2:7" ht="15" customHeight="1" x14ac:dyDescent="0.25">
      <c r="B596" s="131"/>
      <c r="C596" s="131"/>
      <c r="D596" s="131"/>
      <c r="E596" s="351"/>
      <c r="F596" s="233"/>
      <c r="G596" s="131"/>
    </row>
    <row r="597" spans="2:7" ht="15" customHeight="1" x14ac:dyDescent="0.25">
      <c r="B597" s="131"/>
      <c r="C597" s="131"/>
      <c r="D597" s="131"/>
      <c r="E597" s="351"/>
      <c r="F597" s="233"/>
      <c r="G597" s="131"/>
    </row>
    <row r="598" spans="2:7" ht="15" customHeight="1" x14ac:dyDescent="0.25">
      <c r="B598" s="131"/>
      <c r="C598" s="131"/>
      <c r="D598" s="131"/>
      <c r="E598" s="351"/>
      <c r="F598" s="233"/>
      <c r="G598" s="131"/>
    </row>
    <row r="599" spans="2:7" ht="15" customHeight="1" x14ac:dyDescent="0.25">
      <c r="B599" s="131"/>
      <c r="C599" s="131"/>
      <c r="D599" s="131"/>
      <c r="E599" s="351"/>
      <c r="F599" s="233"/>
      <c r="G599" s="131"/>
    </row>
    <row r="600" spans="2:7" ht="15" customHeight="1" x14ac:dyDescent="0.25">
      <c r="B600" s="131"/>
      <c r="C600" s="131"/>
      <c r="D600" s="131"/>
      <c r="E600" s="351"/>
      <c r="F600" s="233"/>
      <c r="G600" s="131"/>
    </row>
    <row r="601" spans="2:7" ht="15" customHeight="1" x14ac:dyDescent="0.25">
      <c r="B601" s="131"/>
      <c r="C601" s="131"/>
      <c r="D601" s="131"/>
      <c r="E601" s="351"/>
      <c r="F601" s="233"/>
      <c r="G601" s="131"/>
    </row>
    <row r="602" spans="2:7" ht="15" customHeight="1" x14ac:dyDescent="0.25">
      <c r="B602" s="131"/>
      <c r="C602" s="131"/>
      <c r="D602" s="131"/>
      <c r="E602" s="351"/>
      <c r="F602" s="233"/>
      <c r="G602" s="131"/>
    </row>
    <row r="603" spans="2:7" ht="15" customHeight="1" x14ac:dyDescent="0.25">
      <c r="B603" s="131"/>
      <c r="C603" s="131"/>
      <c r="D603" s="131"/>
      <c r="E603" s="351"/>
      <c r="F603" s="233"/>
      <c r="G603" s="131"/>
    </row>
    <row r="604" spans="2:7" ht="15" customHeight="1" x14ac:dyDescent="0.25">
      <c r="B604" s="131"/>
      <c r="C604" s="131"/>
      <c r="D604" s="131"/>
      <c r="E604" s="351"/>
      <c r="F604" s="233"/>
      <c r="G604" s="131"/>
    </row>
    <row r="605" spans="2:7" ht="15" customHeight="1" x14ac:dyDescent="0.25">
      <c r="B605" s="131"/>
      <c r="C605" s="131"/>
      <c r="D605" s="131"/>
      <c r="E605" s="351"/>
      <c r="F605" s="233"/>
      <c r="G605" s="131"/>
    </row>
    <row r="606" spans="2:7" ht="15" customHeight="1" x14ac:dyDescent="0.25">
      <c r="B606" s="131"/>
      <c r="C606" s="131"/>
      <c r="D606" s="131"/>
      <c r="E606" s="351"/>
      <c r="F606" s="233"/>
      <c r="G606" s="131"/>
    </row>
    <row r="607" spans="2:7" ht="15" customHeight="1" x14ac:dyDescent="0.25">
      <c r="B607" s="131"/>
      <c r="C607" s="131"/>
      <c r="D607" s="131"/>
      <c r="E607" s="351"/>
      <c r="F607" s="233"/>
      <c r="G607" s="131"/>
    </row>
    <row r="608" spans="2:7" ht="15" customHeight="1" x14ac:dyDescent="0.25">
      <c r="B608" s="131"/>
      <c r="C608" s="131"/>
      <c r="D608" s="131"/>
      <c r="E608" s="351"/>
      <c r="F608" s="233"/>
      <c r="G608" s="131"/>
    </row>
    <row r="609" spans="2:7" ht="15" customHeight="1" x14ac:dyDescent="0.25">
      <c r="B609" s="131"/>
      <c r="C609" s="131"/>
      <c r="D609" s="131"/>
      <c r="E609" s="351"/>
      <c r="F609" s="233"/>
      <c r="G609" s="131"/>
    </row>
    <row r="610" spans="2:7" ht="15" customHeight="1" x14ac:dyDescent="0.25">
      <c r="B610" s="131"/>
      <c r="C610" s="131"/>
      <c r="D610" s="131"/>
      <c r="E610" s="351"/>
      <c r="F610" s="233"/>
      <c r="G610" s="131"/>
    </row>
    <row r="611" spans="2:7" ht="15" customHeight="1" x14ac:dyDescent="0.25">
      <c r="B611" s="131"/>
      <c r="C611" s="131"/>
      <c r="D611" s="131"/>
      <c r="E611" s="351"/>
      <c r="F611" s="233"/>
      <c r="G611" s="131"/>
    </row>
    <row r="612" spans="2:7" ht="15" customHeight="1" x14ac:dyDescent="0.25">
      <c r="B612" s="131"/>
      <c r="C612" s="131"/>
      <c r="D612" s="131"/>
      <c r="E612" s="351"/>
      <c r="F612" s="233"/>
      <c r="G612" s="131"/>
    </row>
    <row r="613" spans="2:7" ht="15" customHeight="1" x14ac:dyDescent="0.25">
      <c r="B613" s="131"/>
      <c r="C613" s="131"/>
      <c r="D613" s="131"/>
      <c r="E613" s="351"/>
      <c r="F613" s="233"/>
      <c r="G613" s="131"/>
    </row>
    <row r="614" spans="2:7" ht="15" customHeight="1" x14ac:dyDescent="0.25">
      <c r="B614" s="131"/>
      <c r="C614" s="131"/>
      <c r="D614" s="131"/>
      <c r="E614" s="351"/>
      <c r="F614" s="233"/>
      <c r="G614" s="131"/>
    </row>
    <row r="615" spans="2:7" ht="15" customHeight="1" x14ac:dyDescent="0.25">
      <c r="B615" s="131"/>
      <c r="C615" s="131"/>
      <c r="D615" s="131"/>
      <c r="E615" s="351"/>
      <c r="F615" s="233"/>
      <c r="G615" s="131"/>
    </row>
    <row r="616" spans="2:7" ht="15" customHeight="1" x14ac:dyDescent="0.25">
      <c r="B616" s="131"/>
      <c r="C616" s="131"/>
      <c r="D616" s="131"/>
      <c r="E616" s="351"/>
      <c r="F616" s="233"/>
      <c r="G616" s="131"/>
    </row>
    <row r="617" spans="2:7" ht="15" customHeight="1" x14ac:dyDescent="0.25">
      <c r="B617" s="131"/>
      <c r="C617" s="131"/>
      <c r="D617" s="131"/>
      <c r="E617" s="351"/>
      <c r="F617" s="233"/>
      <c r="G617" s="131"/>
    </row>
    <row r="618" spans="2:7" ht="15" customHeight="1" x14ac:dyDescent="0.25">
      <c r="B618" s="131"/>
      <c r="C618" s="131"/>
      <c r="D618" s="131"/>
      <c r="E618" s="351"/>
      <c r="F618" s="233"/>
      <c r="G618" s="131"/>
    </row>
    <row r="619" spans="2:7" ht="15" customHeight="1" x14ac:dyDescent="0.25">
      <c r="B619" s="131"/>
      <c r="C619" s="131"/>
      <c r="D619" s="131"/>
      <c r="E619" s="351"/>
      <c r="F619" s="233"/>
      <c r="G619" s="131"/>
    </row>
    <row r="620" spans="2:7" ht="15" customHeight="1" x14ac:dyDescent="0.25">
      <c r="B620" s="131"/>
      <c r="C620" s="131"/>
      <c r="D620" s="131"/>
      <c r="E620" s="351"/>
      <c r="F620" s="233"/>
      <c r="G620" s="131"/>
    </row>
    <row r="621" spans="2:7" ht="15" customHeight="1" x14ac:dyDescent="0.25">
      <c r="B621" s="131"/>
      <c r="C621" s="131"/>
      <c r="D621" s="131"/>
      <c r="E621" s="351"/>
      <c r="F621" s="233"/>
      <c r="G621" s="131"/>
    </row>
    <row r="622" spans="2:7" ht="15" customHeight="1" x14ac:dyDescent="0.25">
      <c r="B622" s="131"/>
      <c r="C622" s="131"/>
      <c r="D622" s="131"/>
      <c r="E622" s="351"/>
      <c r="F622" s="233"/>
      <c r="G622" s="131"/>
    </row>
    <row r="623" spans="2:7" ht="15" customHeight="1" x14ac:dyDescent="0.25">
      <c r="B623" s="131"/>
      <c r="C623" s="131"/>
      <c r="D623" s="131"/>
      <c r="E623" s="351"/>
      <c r="F623" s="233"/>
      <c r="G623" s="131"/>
    </row>
    <row r="624" spans="2:7" ht="15" customHeight="1" x14ac:dyDescent="0.25">
      <c r="B624" s="131"/>
      <c r="C624" s="131"/>
      <c r="D624" s="131"/>
      <c r="E624" s="351"/>
      <c r="F624" s="233"/>
      <c r="G624" s="131"/>
    </row>
    <row r="625" spans="2:7" ht="15" customHeight="1" x14ac:dyDescent="0.25">
      <c r="B625" s="131"/>
      <c r="C625" s="131"/>
      <c r="D625" s="131"/>
      <c r="E625" s="351"/>
      <c r="F625" s="233"/>
      <c r="G625" s="131"/>
    </row>
    <row r="626" spans="2:7" ht="15" customHeight="1" x14ac:dyDescent="0.25">
      <c r="B626" s="131"/>
      <c r="C626" s="131"/>
      <c r="D626" s="131"/>
      <c r="E626" s="351"/>
      <c r="F626" s="233"/>
      <c r="G626" s="131"/>
    </row>
    <row r="627" spans="2:7" ht="15" customHeight="1" x14ac:dyDescent="0.25">
      <c r="B627" s="131"/>
      <c r="C627" s="131"/>
      <c r="D627" s="131"/>
      <c r="E627" s="351"/>
      <c r="F627" s="233"/>
      <c r="G627" s="131"/>
    </row>
    <row r="628" spans="2:7" ht="15" customHeight="1" x14ac:dyDescent="0.25">
      <c r="B628" s="131"/>
      <c r="C628" s="131"/>
      <c r="D628" s="131"/>
      <c r="E628" s="351"/>
      <c r="F628" s="233"/>
      <c r="G628" s="131"/>
    </row>
    <row r="629" spans="2:7" ht="15" customHeight="1" x14ac:dyDescent="0.25">
      <c r="B629" s="131"/>
      <c r="C629" s="131"/>
      <c r="D629" s="131"/>
      <c r="E629" s="351"/>
      <c r="F629" s="233"/>
      <c r="G629" s="131"/>
    </row>
    <row r="630" spans="2:7" ht="15" customHeight="1" x14ac:dyDescent="0.25">
      <c r="B630" s="131"/>
      <c r="C630" s="131"/>
      <c r="D630" s="131"/>
      <c r="E630" s="351"/>
      <c r="F630" s="233"/>
      <c r="G630" s="131"/>
    </row>
    <row r="631" spans="2:7" ht="15" customHeight="1" x14ac:dyDescent="0.25">
      <c r="B631" s="131"/>
      <c r="C631" s="131"/>
      <c r="D631" s="131"/>
      <c r="E631" s="351"/>
      <c r="F631" s="233"/>
      <c r="G631" s="131"/>
    </row>
    <row r="632" spans="2:7" ht="15" customHeight="1" x14ac:dyDescent="0.25">
      <c r="B632" s="131"/>
      <c r="C632" s="131"/>
      <c r="D632" s="131"/>
      <c r="E632" s="351"/>
      <c r="F632" s="233"/>
      <c r="G632" s="131"/>
    </row>
    <row r="633" spans="2:7" ht="15" customHeight="1" x14ac:dyDescent="0.25">
      <c r="B633" s="131"/>
      <c r="C633" s="131"/>
      <c r="D633" s="131"/>
      <c r="E633" s="351"/>
      <c r="F633" s="233"/>
      <c r="G633" s="131"/>
    </row>
    <row r="634" spans="2:7" ht="15" customHeight="1" x14ac:dyDescent="0.25">
      <c r="B634" s="131"/>
      <c r="C634" s="131"/>
      <c r="D634" s="131"/>
      <c r="E634" s="351"/>
      <c r="F634" s="233"/>
      <c r="G634" s="131"/>
    </row>
    <row r="635" spans="2:7" ht="15" customHeight="1" x14ac:dyDescent="0.25">
      <c r="B635" s="131"/>
      <c r="C635" s="131"/>
      <c r="D635" s="131"/>
      <c r="E635" s="351"/>
      <c r="F635" s="233"/>
      <c r="G635" s="131"/>
    </row>
    <row r="636" spans="2:7" ht="15" customHeight="1" x14ac:dyDescent="0.25">
      <c r="B636" s="131"/>
      <c r="C636" s="131"/>
      <c r="D636" s="131"/>
      <c r="E636" s="351"/>
      <c r="F636" s="233"/>
      <c r="G636" s="131"/>
    </row>
    <row r="637" spans="2:7" ht="15" customHeight="1" x14ac:dyDescent="0.25">
      <c r="B637" s="131"/>
      <c r="C637" s="131"/>
      <c r="D637" s="131"/>
      <c r="E637" s="351"/>
      <c r="F637" s="233"/>
      <c r="G637" s="131"/>
    </row>
    <row r="638" spans="2:7" ht="15" customHeight="1" x14ac:dyDescent="0.25">
      <c r="B638" s="131"/>
      <c r="C638" s="131"/>
      <c r="D638" s="131"/>
      <c r="E638" s="351"/>
      <c r="F638" s="233"/>
      <c r="G638" s="131"/>
    </row>
    <row r="639" spans="2:7" ht="15" customHeight="1" x14ac:dyDescent="0.25">
      <c r="B639" s="131"/>
      <c r="C639" s="131"/>
      <c r="D639" s="131"/>
      <c r="E639" s="351"/>
      <c r="F639" s="233"/>
      <c r="G639" s="131"/>
    </row>
    <row r="640" spans="2:7" ht="15" customHeight="1" x14ac:dyDescent="0.25">
      <c r="B640" s="131"/>
      <c r="C640" s="131"/>
      <c r="D640" s="131"/>
      <c r="E640" s="351"/>
      <c r="F640" s="233"/>
      <c r="G640" s="131"/>
    </row>
    <row r="641" spans="2:7" ht="15" customHeight="1" x14ac:dyDescent="0.25">
      <c r="B641" s="131"/>
      <c r="C641" s="131"/>
      <c r="D641" s="131"/>
      <c r="E641" s="351"/>
      <c r="F641" s="233"/>
      <c r="G641" s="131"/>
    </row>
    <row r="642" spans="2:7" ht="15" customHeight="1" x14ac:dyDescent="0.25">
      <c r="B642" s="131"/>
      <c r="C642" s="131"/>
      <c r="D642" s="131"/>
      <c r="E642" s="351"/>
      <c r="F642" s="233"/>
      <c r="G642" s="131"/>
    </row>
    <row r="643" spans="2:7" ht="15" customHeight="1" x14ac:dyDescent="0.25">
      <c r="B643" s="131"/>
      <c r="C643" s="131"/>
      <c r="D643" s="131"/>
      <c r="E643" s="351"/>
      <c r="F643" s="233"/>
      <c r="G643" s="131"/>
    </row>
    <row r="644" spans="2:7" ht="15" customHeight="1" x14ac:dyDescent="0.25">
      <c r="B644" s="131"/>
      <c r="C644" s="131"/>
      <c r="D644" s="131"/>
      <c r="E644" s="351"/>
      <c r="F644" s="233"/>
      <c r="G644" s="131"/>
    </row>
    <row r="645" spans="2:7" ht="15" customHeight="1" x14ac:dyDescent="0.25">
      <c r="B645" s="131"/>
      <c r="C645" s="131"/>
      <c r="D645" s="131"/>
      <c r="E645" s="351"/>
      <c r="F645" s="233"/>
      <c r="G645" s="131"/>
    </row>
    <row r="646" spans="2:7" ht="15" customHeight="1" x14ac:dyDescent="0.25">
      <c r="B646" s="131"/>
      <c r="C646" s="131"/>
      <c r="D646" s="131"/>
      <c r="E646" s="351"/>
      <c r="F646" s="233"/>
      <c r="G646" s="131"/>
    </row>
    <row r="647" spans="2:7" ht="15" customHeight="1" x14ac:dyDescent="0.25">
      <c r="B647" s="131"/>
      <c r="C647" s="131"/>
      <c r="D647" s="131"/>
      <c r="E647" s="351"/>
      <c r="F647" s="233"/>
      <c r="G647" s="131"/>
    </row>
    <row r="648" spans="2:7" ht="15" customHeight="1" x14ac:dyDescent="0.25">
      <c r="B648" s="131"/>
      <c r="C648" s="131"/>
      <c r="D648" s="131"/>
      <c r="E648" s="351"/>
      <c r="F648" s="233"/>
      <c r="G648" s="131"/>
    </row>
    <row r="649" spans="2:7" ht="15" customHeight="1" x14ac:dyDescent="0.25">
      <c r="B649" s="131"/>
      <c r="C649" s="131"/>
      <c r="D649" s="131"/>
      <c r="E649" s="351"/>
      <c r="F649" s="233"/>
      <c r="G649" s="131"/>
    </row>
    <row r="650" spans="2:7" ht="15" customHeight="1" x14ac:dyDescent="0.25">
      <c r="B650" s="131"/>
      <c r="C650" s="131"/>
      <c r="D650" s="131"/>
      <c r="E650" s="351"/>
      <c r="F650" s="233"/>
      <c r="G650" s="131"/>
    </row>
    <row r="651" spans="2:7" ht="15" customHeight="1" x14ac:dyDescent="0.25">
      <c r="B651" s="131"/>
      <c r="C651" s="131"/>
      <c r="D651" s="131"/>
      <c r="E651" s="351"/>
      <c r="F651" s="233"/>
      <c r="G651" s="131"/>
    </row>
    <row r="652" spans="2:7" ht="15" customHeight="1" x14ac:dyDescent="0.25">
      <c r="B652" s="131"/>
      <c r="C652" s="131"/>
      <c r="D652" s="131"/>
      <c r="E652" s="351"/>
      <c r="F652" s="233"/>
      <c r="G652" s="131"/>
    </row>
    <row r="653" spans="2:7" ht="15" customHeight="1" x14ac:dyDescent="0.25">
      <c r="B653" s="131"/>
      <c r="C653" s="131"/>
      <c r="D653" s="131"/>
      <c r="E653" s="351"/>
      <c r="F653" s="233"/>
      <c r="G653" s="131"/>
    </row>
    <row r="654" spans="2:7" ht="15" customHeight="1" x14ac:dyDescent="0.25">
      <c r="B654" s="131"/>
      <c r="C654" s="131"/>
      <c r="D654" s="131"/>
      <c r="E654" s="351"/>
      <c r="F654" s="233"/>
      <c r="G654" s="131"/>
    </row>
    <row r="655" spans="2:7" ht="15" customHeight="1" x14ac:dyDescent="0.25">
      <c r="B655" s="131"/>
      <c r="C655" s="131"/>
      <c r="D655" s="131"/>
      <c r="E655" s="351"/>
      <c r="F655" s="233"/>
      <c r="G655" s="131"/>
    </row>
    <row r="656" spans="2:7" ht="15" customHeight="1" x14ac:dyDescent="0.25">
      <c r="B656" s="131"/>
      <c r="C656" s="131"/>
      <c r="D656" s="131"/>
      <c r="E656" s="351"/>
      <c r="F656" s="233"/>
      <c r="G656" s="131"/>
    </row>
    <row r="657" spans="2:7" ht="15" customHeight="1" x14ac:dyDescent="0.25">
      <c r="B657" s="131"/>
      <c r="C657" s="131"/>
      <c r="D657" s="131"/>
      <c r="E657" s="351"/>
      <c r="F657" s="233"/>
      <c r="G657" s="131"/>
    </row>
    <row r="658" spans="2:7" ht="15" customHeight="1" x14ac:dyDescent="0.25">
      <c r="B658" s="131"/>
      <c r="C658" s="131"/>
      <c r="D658" s="131"/>
      <c r="E658" s="351"/>
      <c r="F658" s="233"/>
      <c r="G658" s="131"/>
    </row>
    <row r="659" spans="2:7" ht="15" customHeight="1" x14ac:dyDescent="0.25">
      <c r="B659" s="131"/>
      <c r="C659" s="131"/>
      <c r="D659" s="131"/>
      <c r="E659" s="351"/>
      <c r="F659" s="233"/>
      <c r="G659" s="131"/>
    </row>
    <row r="660" spans="2:7" ht="15" customHeight="1" x14ac:dyDescent="0.25">
      <c r="B660" s="131"/>
      <c r="C660" s="131"/>
      <c r="D660" s="131"/>
      <c r="E660" s="351"/>
      <c r="F660" s="233"/>
      <c r="G660" s="131"/>
    </row>
    <row r="661" spans="2:7" ht="15" customHeight="1" x14ac:dyDescent="0.25">
      <c r="B661" s="131"/>
      <c r="C661" s="131"/>
      <c r="D661" s="131"/>
      <c r="E661" s="351"/>
      <c r="F661" s="233"/>
      <c r="G661" s="131"/>
    </row>
    <row r="662" spans="2:7" ht="15" customHeight="1" x14ac:dyDescent="0.25">
      <c r="B662" s="131"/>
      <c r="C662" s="131"/>
      <c r="D662" s="131"/>
      <c r="E662" s="351"/>
      <c r="F662" s="233"/>
      <c r="G662" s="131"/>
    </row>
    <row r="663" spans="2:7" ht="15" customHeight="1" x14ac:dyDescent="0.25">
      <c r="B663" s="131"/>
      <c r="C663" s="131"/>
      <c r="D663" s="131"/>
      <c r="E663" s="351"/>
      <c r="F663" s="233"/>
      <c r="G663" s="131"/>
    </row>
    <row r="664" spans="2:7" ht="15" customHeight="1" x14ac:dyDescent="0.25">
      <c r="B664" s="131"/>
      <c r="C664" s="131"/>
      <c r="D664" s="131"/>
      <c r="E664" s="351"/>
      <c r="F664" s="233"/>
      <c r="G664" s="131"/>
    </row>
    <row r="665" spans="2:7" ht="15" customHeight="1" x14ac:dyDescent="0.25">
      <c r="B665" s="131"/>
      <c r="C665" s="131"/>
      <c r="D665" s="131"/>
      <c r="E665" s="351"/>
      <c r="F665" s="233"/>
      <c r="G665" s="131"/>
    </row>
    <row r="666" spans="2:7" ht="15" customHeight="1" x14ac:dyDescent="0.25">
      <c r="B666" s="131"/>
      <c r="C666" s="131"/>
      <c r="D666" s="131"/>
      <c r="E666" s="351"/>
      <c r="F666" s="233"/>
      <c r="G666" s="131"/>
    </row>
    <row r="667" spans="2:7" ht="15" customHeight="1" x14ac:dyDescent="0.25">
      <c r="B667" s="131"/>
      <c r="C667" s="131"/>
      <c r="D667" s="131"/>
      <c r="E667" s="351"/>
      <c r="F667" s="233"/>
      <c r="G667" s="131"/>
    </row>
    <row r="668" spans="2:7" ht="15" customHeight="1" x14ac:dyDescent="0.25">
      <c r="B668" s="131"/>
      <c r="C668" s="131"/>
      <c r="D668" s="131"/>
      <c r="E668" s="351"/>
      <c r="F668" s="233"/>
      <c r="G668" s="131"/>
    </row>
    <row r="669" spans="2:7" ht="15" customHeight="1" x14ac:dyDescent="0.25">
      <c r="B669" s="131"/>
      <c r="C669" s="131"/>
      <c r="D669" s="131"/>
      <c r="E669" s="351"/>
      <c r="F669" s="233"/>
      <c r="G669" s="131"/>
    </row>
    <row r="670" spans="2:7" ht="15" customHeight="1" x14ac:dyDescent="0.25">
      <c r="B670" s="131"/>
      <c r="C670" s="131"/>
      <c r="D670" s="131"/>
      <c r="E670" s="351"/>
      <c r="F670" s="233"/>
      <c r="G670" s="131"/>
    </row>
    <row r="671" spans="2:7" ht="15" customHeight="1" x14ac:dyDescent="0.25">
      <c r="B671" s="131"/>
      <c r="C671" s="131"/>
      <c r="D671" s="131"/>
      <c r="E671" s="351"/>
      <c r="F671" s="233"/>
      <c r="G671" s="131"/>
    </row>
    <row r="672" spans="2:7" ht="15" customHeight="1" x14ac:dyDescent="0.25">
      <c r="B672" s="131"/>
      <c r="C672" s="131"/>
      <c r="D672" s="131"/>
      <c r="E672" s="351"/>
      <c r="F672" s="233"/>
      <c r="G672" s="131"/>
    </row>
    <row r="673" spans="2:7" ht="15" customHeight="1" x14ac:dyDescent="0.25">
      <c r="B673" s="131"/>
      <c r="C673" s="131"/>
      <c r="D673" s="131"/>
      <c r="E673" s="351"/>
      <c r="F673" s="233"/>
      <c r="G673" s="131"/>
    </row>
    <row r="674" spans="2:7" ht="15" customHeight="1" x14ac:dyDescent="0.25">
      <c r="B674" s="131"/>
      <c r="C674" s="131"/>
      <c r="D674" s="131"/>
      <c r="E674" s="351"/>
      <c r="F674" s="233"/>
      <c r="G674" s="131"/>
    </row>
    <row r="675" spans="2:7" ht="15" customHeight="1" x14ac:dyDescent="0.25">
      <c r="B675" s="131"/>
      <c r="C675" s="131"/>
      <c r="D675" s="131"/>
      <c r="E675" s="351"/>
      <c r="F675" s="233"/>
      <c r="G675" s="131"/>
    </row>
    <row r="676" spans="2:7" ht="15" customHeight="1" x14ac:dyDescent="0.25">
      <c r="B676" s="131"/>
      <c r="C676" s="131"/>
      <c r="D676" s="131"/>
      <c r="E676" s="351"/>
      <c r="F676" s="233"/>
      <c r="G676" s="131"/>
    </row>
    <row r="677" spans="2:7" ht="15" customHeight="1" x14ac:dyDescent="0.25">
      <c r="B677" s="131"/>
      <c r="C677" s="131"/>
      <c r="D677" s="131"/>
      <c r="E677" s="351"/>
      <c r="F677" s="233"/>
      <c r="G677" s="131"/>
    </row>
    <row r="678" spans="2:7" ht="15" customHeight="1" x14ac:dyDescent="0.25">
      <c r="B678" s="131"/>
      <c r="C678" s="131"/>
      <c r="D678" s="131"/>
      <c r="E678" s="351"/>
      <c r="F678" s="233"/>
      <c r="G678" s="131"/>
    </row>
    <row r="679" spans="2:7" ht="15" customHeight="1" x14ac:dyDescent="0.25">
      <c r="B679" s="131"/>
      <c r="C679" s="131"/>
      <c r="D679" s="131"/>
      <c r="E679" s="351"/>
      <c r="F679" s="233"/>
      <c r="G679" s="131"/>
    </row>
    <row r="680" spans="2:7" ht="15" customHeight="1" x14ac:dyDescent="0.25">
      <c r="B680" s="131"/>
      <c r="C680" s="131"/>
      <c r="D680" s="131"/>
      <c r="E680" s="351"/>
      <c r="F680" s="233"/>
      <c r="G680" s="131"/>
    </row>
    <row r="681" spans="2:7" ht="15" customHeight="1" x14ac:dyDescent="0.25">
      <c r="B681" s="131"/>
      <c r="C681" s="131"/>
      <c r="D681" s="131"/>
      <c r="E681" s="351"/>
      <c r="F681" s="233"/>
      <c r="G681" s="131"/>
    </row>
    <row r="682" spans="2:7" ht="15" customHeight="1" x14ac:dyDescent="0.25">
      <c r="B682" s="131"/>
      <c r="C682" s="131"/>
      <c r="D682" s="131"/>
      <c r="E682" s="351"/>
      <c r="F682" s="233"/>
      <c r="G682" s="131"/>
    </row>
    <row r="683" spans="2:7" ht="15" customHeight="1" x14ac:dyDescent="0.25">
      <c r="B683" s="131"/>
      <c r="C683" s="131"/>
      <c r="D683" s="131"/>
      <c r="E683" s="351"/>
      <c r="F683" s="233"/>
      <c r="G683" s="131"/>
    </row>
    <row r="684" spans="2:7" ht="15" customHeight="1" x14ac:dyDescent="0.25">
      <c r="B684" s="131"/>
      <c r="C684" s="131"/>
      <c r="D684" s="131"/>
      <c r="E684" s="351"/>
      <c r="F684" s="233"/>
      <c r="G684" s="131"/>
    </row>
    <row r="685" spans="2:7" ht="15" customHeight="1" x14ac:dyDescent="0.25">
      <c r="B685" s="131"/>
      <c r="C685" s="131"/>
      <c r="D685" s="131"/>
      <c r="E685" s="351"/>
      <c r="F685" s="233"/>
      <c r="G685" s="131"/>
    </row>
    <row r="686" spans="2:7" ht="15" customHeight="1" x14ac:dyDescent="0.25">
      <c r="B686" s="131"/>
      <c r="C686" s="131"/>
      <c r="D686" s="131"/>
      <c r="E686" s="351"/>
      <c r="F686" s="233"/>
      <c r="G686" s="131"/>
    </row>
    <row r="687" spans="2:7" ht="15" customHeight="1" x14ac:dyDescent="0.25">
      <c r="B687" s="131"/>
      <c r="C687" s="131"/>
      <c r="D687" s="131"/>
      <c r="E687" s="351"/>
      <c r="F687" s="233"/>
      <c r="G687" s="131"/>
    </row>
    <row r="688" spans="2:7" ht="15" customHeight="1" x14ac:dyDescent="0.25">
      <c r="B688" s="131"/>
      <c r="C688" s="131"/>
      <c r="D688" s="131"/>
      <c r="E688" s="351"/>
      <c r="F688" s="233"/>
      <c r="G688" s="131"/>
    </row>
    <row r="689" spans="2:7" ht="15" customHeight="1" x14ac:dyDescent="0.25">
      <c r="B689" s="131"/>
      <c r="C689" s="131"/>
      <c r="D689" s="131"/>
      <c r="E689" s="351"/>
      <c r="F689" s="233"/>
      <c r="G689" s="131"/>
    </row>
    <row r="690" spans="2:7" ht="15" customHeight="1" x14ac:dyDescent="0.25">
      <c r="B690" s="131"/>
      <c r="C690" s="131"/>
      <c r="D690" s="131"/>
      <c r="E690" s="351"/>
      <c r="F690" s="233"/>
      <c r="G690" s="131"/>
    </row>
    <row r="691" spans="2:7" ht="15" customHeight="1" x14ac:dyDescent="0.25">
      <c r="B691" s="131"/>
      <c r="C691" s="131"/>
      <c r="D691" s="131"/>
      <c r="E691" s="351"/>
      <c r="F691" s="233"/>
      <c r="G691" s="131"/>
    </row>
    <row r="692" spans="2:7" ht="15" customHeight="1" x14ac:dyDescent="0.25">
      <c r="B692" s="131"/>
      <c r="C692" s="131"/>
      <c r="D692" s="131"/>
      <c r="E692" s="351"/>
      <c r="F692" s="233"/>
      <c r="G692" s="131"/>
    </row>
    <row r="693" spans="2:7" ht="15" customHeight="1" x14ac:dyDescent="0.25">
      <c r="B693" s="131"/>
      <c r="C693" s="131"/>
      <c r="D693" s="131"/>
      <c r="E693" s="351"/>
      <c r="F693" s="233"/>
      <c r="G693" s="131"/>
    </row>
    <row r="694" spans="2:7" ht="15" customHeight="1" x14ac:dyDescent="0.25">
      <c r="B694" s="131"/>
      <c r="C694" s="131"/>
      <c r="D694" s="131"/>
      <c r="E694" s="351"/>
      <c r="F694" s="233"/>
      <c r="G694" s="131"/>
    </row>
    <row r="695" spans="2:7" ht="15" customHeight="1" x14ac:dyDescent="0.25">
      <c r="B695" s="131"/>
      <c r="C695" s="131"/>
      <c r="D695" s="131"/>
      <c r="E695" s="351"/>
      <c r="F695" s="233"/>
      <c r="G695" s="131"/>
    </row>
    <row r="696" spans="2:7" ht="15" customHeight="1" x14ac:dyDescent="0.25">
      <c r="B696" s="131"/>
      <c r="C696" s="131"/>
      <c r="D696" s="131"/>
      <c r="E696" s="351"/>
      <c r="F696" s="233"/>
      <c r="G696" s="131"/>
    </row>
    <row r="697" spans="2:7" ht="15" customHeight="1" x14ac:dyDescent="0.25">
      <c r="B697" s="131"/>
      <c r="C697" s="131"/>
      <c r="D697" s="131"/>
      <c r="E697" s="351"/>
      <c r="F697" s="233"/>
      <c r="G697" s="131"/>
    </row>
    <row r="698" spans="2:7" ht="15" customHeight="1" x14ac:dyDescent="0.25">
      <c r="B698" s="131"/>
      <c r="C698" s="131"/>
      <c r="D698" s="131"/>
      <c r="E698" s="351"/>
      <c r="F698" s="233"/>
      <c r="G698" s="131"/>
    </row>
    <row r="699" spans="2:7" ht="15" customHeight="1" x14ac:dyDescent="0.25">
      <c r="B699" s="131"/>
      <c r="C699" s="131"/>
      <c r="D699" s="131"/>
      <c r="E699" s="351"/>
      <c r="F699" s="233"/>
      <c r="G699" s="131"/>
    </row>
    <row r="700" spans="2:7" ht="15" customHeight="1" x14ac:dyDescent="0.25">
      <c r="B700" s="131"/>
      <c r="C700" s="131"/>
      <c r="D700" s="131"/>
      <c r="E700" s="351"/>
      <c r="F700" s="233"/>
      <c r="G700" s="131"/>
    </row>
    <row r="701" spans="2:7" ht="15" customHeight="1" x14ac:dyDescent="0.25">
      <c r="B701" s="131"/>
      <c r="C701" s="131"/>
      <c r="D701" s="131"/>
      <c r="E701" s="351"/>
      <c r="F701" s="233"/>
      <c r="G701" s="131"/>
    </row>
    <row r="702" spans="2:7" ht="15" customHeight="1" x14ac:dyDescent="0.25">
      <c r="B702" s="131"/>
      <c r="C702" s="131"/>
      <c r="D702" s="131"/>
      <c r="E702" s="351"/>
      <c r="F702" s="233"/>
      <c r="G702" s="131"/>
    </row>
    <row r="703" spans="2:7" ht="15" customHeight="1" x14ac:dyDescent="0.25">
      <c r="B703" s="131"/>
      <c r="C703" s="131"/>
      <c r="D703" s="131"/>
      <c r="E703" s="351"/>
      <c r="F703" s="233"/>
      <c r="G703" s="131"/>
    </row>
    <row r="704" spans="2:7" ht="15" customHeight="1" x14ac:dyDescent="0.25">
      <c r="B704" s="131"/>
      <c r="C704" s="131"/>
      <c r="D704" s="131"/>
      <c r="E704" s="351"/>
      <c r="F704" s="233"/>
      <c r="G704" s="131"/>
    </row>
    <row r="705" spans="2:7" ht="15" customHeight="1" x14ac:dyDescent="0.25">
      <c r="B705" s="131"/>
      <c r="C705" s="131"/>
      <c r="D705" s="131"/>
      <c r="E705" s="351"/>
      <c r="F705" s="233"/>
      <c r="G705" s="131"/>
    </row>
    <row r="706" spans="2:7" ht="15" customHeight="1" x14ac:dyDescent="0.25">
      <c r="B706" s="131"/>
      <c r="C706" s="131"/>
      <c r="D706" s="131"/>
      <c r="E706" s="351"/>
      <c r="F706" s="233"/>
      <c r="G706" s="131"/>
    </row>
    <row r="707" spans="2:7" ht="15" customHeight="1" x14ac:dyDescent="0.25">
      <c r="B707" s="131"/>
      <c r="C707" s="131"/>
      <c r="D707" s="131"/>
      <c r="E707" s="351"/>
      <c r="F707" s="233"/>
      <c r="G707" s="131"/>
    </row>
    <row r="708" spans="2:7" ht="15" customHeight="1" x14ac:dyDescent="0.25">
      <c r="B708" s="131"/>
      <c r="C708" s="131"/>
      <c r="D708" s="131"/>
      <c r="E708" s="351"/>
      <c r="F708" s="233"/>
      <c r="G708" s="131"/>
    </row>
    <row r="709" spans="2:7" ht="15" customHeight="1" x14ac:dyDescent="0.25">
      <c r="B709" s="131"/>
      <c r="C709" s="131"/>
      <c r="D709" s="131"/>
      <c r="E709" s="351"/>
      <c r="F709" s="233"/>
      <c r="G709" s="131"/>
    </row>
    <row r="710" spans="2:7" ht="15" customHeight="1" x14ac:dyDescent="0.25">
      <c r="B710" s="131"/>
      <c r="C710" s="131"/>
      <c r="D710" s="131"/>
      <c r="E710" s="351"/>
      <c r="F710" s="233"/>
      <c r="G710" s="131"/>
    </row>
    <row r="711" spans="2:7" ht="15" customHeight="1" x14ac:dyDescent="0.25">
      <c r="B711" s="131"/>
      <c r="C711" s="131"/>
      <c r="D711" s="131"/>
      <c r="E711" s="351"/>
      <c r="F711" s="233"/>
      <c r="G711" s="131"/>
    </row>
    <row r="712" spans="2:7" ht="15" customHeight="1" x14ac:dyDescent="0.25">
      <c r="B712" s="131"/>
      <c r="C712" s="131"/>
      <c r="D712" s="131"/>
      <c r="E712" s="351"/>
      <c r="F712" s="233"/>
      <c r="G712" s="131"/>
    </row>
    <row r="713" spans="2:7" ht="15" customHeight="1" x14ac:dyDescent="0.25">
      <c r="B713" s="131"/>
      <c r="C713" s="131"/>
      <c r="D713" s="131"/>
      <c r="E713" s="351"/>
      <c r="F713" s="233"/>
      <c r="G713" s="131"/>
    </row>
    <row r="714" spans="2:7" ht="15" customHeight="1" x14ac:dyDescent="0.25">
      <c r="B714" s="131"/>
      <c r="C714" s="131"/>
      <c r="D714" s="131"/>
      <c r="E714" s="351"/>
      <c r="F714" s="233"/>
      <c r="G714" s="131"/>
    </row>
    <row r="715" spans="2:7" ht="15" customHeight="1" x14ac:dyDescent="0.25">
      <c r="B715" s="131"/>
      <c r="C715" s="131"/>
      <c r="D715" s="131"/>
      <c r="E715" s="351"/>
      <c r="F715" s="233"/>
      <c r="G715" s="131"/>
    </row>
    <row r="716" spans="2:7" ht="15" customHeight="1" x14ac:dyDescent="0.25">
      <c r="B716" s="131"/>
      <c r="C716" s="131"/>
      <c r="D716" s="131"/>
      <c r="E716" s="351"/>
      <c r="F716" s="233"/>
      <c r="G716" s="131"/>
    </row>
    <row r="717" spans="2:7" ht="15" customHeight="1" x14ac:dyDescent="0.25">
      <c r="B717" s="131"/>
      <c r="C717" s="131"/>
      <c r="D717" s="131"/>
      <c r="E717" s="351"/>
      <c r="F717" s="233"/>
      <c r="G717" s="131"/>
    </row>
    <row r="718" spans="2:7" ht="15" customHeight="1" x14ac:dyDescent="0.25">
      <c r="B718" s="131"/>
      <c r="C718" s="131"/>
      <c r="D718" s="131"/>
      <c r="E718" s="351"/>
      <c r="F718" s="233"/>
      <c r="G718" s="131"/>
    </row>
    <row r="719" spans="2:7" ht="15" customHeight="1" x14ac:dyDescent="0.25">
      <c r="B719" s="131"/>
      <c r="C719" s="131"/>
      <c r="D719" s="131"/>
      <c r="E719" s="351"/>
      <c r="F719" s="233"/>
      <c r="G719" s="131"/>
    </row>
    <row r="720" spans="2:7" ht="15" customHeight="1" x14ac:dyDescent="0.25">
      <c r="B720" s="131"/>
      <c r="C720" s="131"/>
      <c r="D720" s="131"/>
      <c r="E720" s="351"/>
      <c r="F720" s="233"/>
      <c r="G720" s="131"/>
    </row>
    <row r="721" spans="2:7" ht="15" customHeight="1" x14ac:dyDescent="0.25">
      <c r="B721" s="131"/>
      <c r="C721" s="131"/>
      <c r="D721" s="131"/>
      <c r="E721" s="351"/>
      <c r="F721" s="233"/>
      <c r="G721" s="131"/>
    </row>
    <row r="722" spans="2:7" ht="15" customHeight="1" x14ac:dyDescent="0.25">
      <c r="B722" s="131"/>
      <c r="C722" s="131"/>
      <c r="D722" s="131"/>
      <c r="E722" s="351"/>
      <c r="F722" s="233"/>
      <c r="G722" s="131"/>
    </row>
    <row r="723" spans="2:7" ht="15" customHeight="1" x14ac:dyDescent="0.25">
      <c r="B723" s="131"/>
      <c r="C723" s="131"/>
      <c r="D723" s="131"/>
      <c r="E723" s="351"/>
      <c r="F723" s="233"/>
      <c r="G723" s="131"/>
    </row>
    <row r="724" spans="2:7" ht="15" customHeight="1" x14ac:dyDescent="0.25">
      <c r="B724" s="131"/>
      <c r="C724" s="131"/>
      <c r="D724" s="131"/>
      <c r="E724" s="351"/>
      <c r="F724" s="233"/>
      <c r="G724" s="131"/>
    </row>
    <row r="725" spans="2:7" ht="15" customHeight="1" x14ac:dyDescent="0.25">
      <c r="B725" s="131"/>
      <c r="C725" s="131"/>
      <c r="D725" s="131"/>
      <c r="E725" s="351"/>
      <c r="F725" s="233"/>
      <c r="G725" s="131"/>
    </row>
    <row r="726" spans="2:7" ht="15" customHeight="1" x14ac:dyDescent="0.25">
      <c r="B726" s="131"/>
      <c r="C726" s="131"/>
      <c r="D726" s="131"/>
      <c r="E726" s="351"/>
      <c r="F726" s="233"/>
      <c r="G726" s="131"/>
    </row>
    <row r="727" spans="2:7" ht="15" customHeight="1" x14ac:dyDescent="0.25">
      <c r="B727" s="131"/>
      <c r="C727" s="131"/>
      <c r="D727" s="131"/>
      <c r="E727" s="351"/>
      <c r="F727" s="233"/>
      <c r="G727" s="131"/>
    </row>
    <row r="728" spans="2:7" ht="15" customHeight="1" x14ac:dyDescent="0.25">
      <c r="B728" s="131"/>
      <c r="C728" s="131"/>
      <c r="D728" s="131"/>
      <c r="E728" s="351"/>
      <c r="F728" s="233"/>
      <c r="G728" s="131"/>
    </row>
    <row r="729" spans="2:7" ht="15" customHeight="1" x14ac:dyDescent="0.25">
      <c r="B729" s="131"/>
      <c r="C729" s="131"/>
      <c r="D729" s="131"/>
      <c r="E729" s="351"/>
      <c r="F729" s="233"/>
      <c r="G729" s="131"/>
    </row>
    <row r="730" spans="2:7" ht="15" customHeight="1" x14ac:dyDescent="0.25">
      <c r="B730" s="131"/>
      <c r="C730" s="131"/>
      <c r="D730" s="131"/>
      <c r="E730" s="351"/>
      <c r="F730" s="233"/>
      <c r="G730" s="131"/>
    </row>
    <row r="731" spans="2:7" ht="15" customHeight="1" x14ac:dyDescent="0.25">
      <c r="B731" s="131"/>
      <c r="C731" s="131"/>
      <c r="D731" s="131"/>
      <c r="E731" s="351"/>
      <c r="F731" s="233"/>
      <c r="G731" s="131"/>
    </row>
    <row r="732" spans="2:7" ht="15" customHeight="1" x14ac:dyDescent="0.25">
      <c r="B732" s="131"/>
      <c r="C732" s="131"/>
      <c r="D732" s="131"/>
      <c r="E732" s="351"/>
      <c r="F732" s="233"/>
      <c r="G732" s="131"/>
    </row>
    <row r="733" spans="2:7" ht="15" customHeight="1" x14ac:dyDescent="0.25">
      <c r="B733" s="131"/>
      <c r="C733" s="131"/>
      <c r="D733" s="131"/>
      <c r="E733" s="351"/>
      <c r="F733" s="233"/>
      <c r="G733" s="131"/>
    </row>
    <row r="734" spans="2:7" ht="15" customHeight="1" x14ac:dyDescent="0.25">
      <c r="B734" s="131"/>
      <c r="C734" s="131"/>
      <c r="D734" s="131"/>
      <c r="E734" s="351"/>
      <c r="F734" s="233"/>
      <c r="G734" s="131"/>
    </row>
    <row r="735" spans="2:7" ht="15" customHeight="1" x14ac:dyDescent="0.25">
      <c r="B735" s="131"/>
      <c r="C735" s="131"/>
      <c r="D735" s="131"/>
      <c r="E735" s="351"/>
      <c r="F735" s="233"/>
      <c r="G735" s="131"/>
    </row>
    <row r="736" spans="2:7" ht="15" customHeight="1" x14ac:dyDescent="0.25">
      <c r="B736" s="131"/>
      <c r="C736" s="131"/>
      <c r="D736" s="131"/>
      <c r="E736" s="351"/>
      <c r="F736" s="233"/>
      <c r="G736" s="131"/>
    </row>
    <row r="737" spans="2:7" ht="15" customHeight="1" x14ac:dyDescent="0.25">
      <c r="B737" s="131"/>
      <c r="C737" s="131"/>
      <c r="D737" s="131"/>
      <c r="E737" s="351"/>
      <c r="F737" s="233"/>
      <c r="G737" s="131"/>
    </row>
    <row r="738" spans="2:7" ht="15" customHeight="1" x14ac:dyDescent="0.25">
      <c r="B738" s="131"/>
      <c r="C738" s="131"/>
      <c r="D738" s="131"/>
      <c r="E738" s="351"/>
      <c r="F738" s="233"/>
      <c r="G738" s="131"/>
    </row>
    <row r="739" spans="2:7" ht="15" customHeight="1" x14ac:dyDescent="0.25">
      <c r="B739" s="131"/>
      <c r="C739" s="131"/>
      <c r="D739" s="131"/>
      <c r="E739" s="351"/>
      <c r="F739" s="233"/>
      <c r="G739" s="131"/>
    </row>
    <row r="740" spans="2:7" ht="15" customHeight="1" x14ac:dyDescent="0.25">
      <c r="B740" s="131"/>
      <c r="C740" s="131"/>
      <c r="D740" s="131"/>
      <c r="E740" s="351"/>
      <c r="F740" s="233"/>
      <c r="G740" s="131"/>
    </row>
    <row r="741" spans="2:7" ht="15" customHeight="1" x14ac:dyDescent="0.25">
      <c r="B741" s="131"/>
      <c r="C741" s="131"/>
      <c r="D741" s="131"/>
      <c r="E741" s="351"/>
      <c r="F741" s="233"/>
      <c r="G741" s="131"/>
    </row>
    <row r="742" spans="2:7" ht="15" customHeight="1" x14ac:dyDescent="0.25">
      <c r="B742" s="131"/>
      <c r="C742" s="131"/>
      <c r="D742" s="131"/>
      <c r="E742" s="351"/>
      <c r="F742" s="233"/>
      <c r="G742" s="131"/>
    </row>
    <row r="743" spans="2:7" ht="15" customHeight="1" x14ac:dyDescent="0.25">
      <c r="B743" s="131"/>
      <c r="C743" s="131"/>
      <c r="D743" s="131"/>
      <c r="E743" s="351"/>
      <c r="F743" s="233"/>
      <c r="G743" s="131"/>
    </row>
    <row r="744" spans="2:7" ht="15" customHeight="1" x14ac:dyDescent="0.25">
      <c r="B744" s="131"/>
      <c r="C744" s="131"/>
      <c r="D744" s="131"/>
      <c r="E744" s="351"/>
      <c r="F744" s="233"/>
      <c r="G744" s="131"/>
    </row>
    <row r="745" spans="2:7" ht="15" customHeight="1" x14ac:dyDescent="0.25">
      <c r="B745" s="131"/>
      <c r="C745" s="131"/>
      <c r="D745" s="131"/>
      <c r="E745" s="351"/>
      <c r="F745" s="233"/>
      <c r="G745" s="131"/>
    </row>
    <row r="746" spans="2:7" ht="15" customHeight="1" x14ac:dyDescent="0.25">
      <c r="B746" s="131"/>
      <c r="C746" s="131"/>
      <c r="D746" s="131"/>
      <c r="E746" s="351"/>
      <c r="F746" s="233"/>
      <c r="G746" s="131"/>
    </row>
    <row r="747" spans="2:7" ht="15" customHeight="1" x14ac:dyDescent="0.25">
      <c r="B747" s="131"/>
      <c r="C747" s="131"/>
      <c r="D747" s="131"/>
      <c r="E747" s="351"/>
      <c r="F747" s="233"/>
      <c r="G747" s="131"/>
    </row>
    <row r="748" spans="2:7" ht="15" customHeight="1" x14ac:dyDescent="0.25">
      <c r="B748" s="131"/>
      <c r="C748" s="131"/>
      <c r="D748" s="131"/>
      <c r="E748" s="351"/>
      <c r="F748" s="233"/>
      <c r="G748" s="131"/>
    </row>
    <row r="749" spans="2:7" ht="15" customHeight="1" x14ac:dyDescent="0.25">
      <c r="B749" s="131"/>
      <c r="C749" s="131"/>
      <c r="D749" s="131"/>
      <c r="E749" s="351"/>
      <c r="F749" s="233"/>
      <c r="G749" s="131"/>
    </row>
    <row r="750" spans="2:7" ht="15" customHeight="1" x14ac:dyDescent="0.25">
      <c r="B750" s="131"/>
      <c r="C750" s="131"/>
      <c r="D750" s="131"/>
      <c r="E750" s="351"/>
      <c r="F750" s="233"/>
      <c r="G750" s="131"/>
    </row>
    <row r="751" spans="2:7" ht="15" customHeight="1" x14ac:dyDescent="0.25">
      <c r="B751" s="131"/>
      <c r="C751" s="131"/>
      <c r="D751" s="131"/>
      <c r="E751" s="351"/>
      <c r="F751" s="233"/>
      <c r="G751" s="131"/>
    </row>
    <row r="752" spans="2:7" ht="15" customHeight="1" x14ac:dyDescent="0.25">
      <c r="B752" s="131"/>
      <c r="C752" s="131"/>
      <c r="D752" s="131"/>
      <c r="E752" s="351"/>
      <c r="F752" s="233"/>
      <c r="G752" s="131"/>
    </row>
    <row r="753" spans="2:7" ht="15" customHeight="1" x14ac:dyDescent="0.25">
      <c r="B753" s="131"/>
      <c r="C753" s="131"/>
      <c r="D753" s="131"/>
      <c r="E753" s="351"/>
      <c r="F753" s="233"/>
      <c r="G753" s="131"/>
    </row>
    <row r="754" spans="2:7" ht="15" customHeight="1" x14ac:dyDescent="0.25">
      <c r="B754" s="131"/>
      <c r="C754" s="131"/>
      <c r="D754" s="131"/>
      <c r="E754" s="351"/>
      <c r="F754" s="233"/>
      <c r="G754" s="131"/>
    </row>
    <row r="755" spans="2:7" ht="15" customHeight="1" x14ac:dyDescent="0.25">
      <c r="B755" s="131"/>
      <c r="C755" s="131"/>
      <c r="D755" s="131"/>
      <c r="E755" s="351"/>
      <c r="F755" s="233"/>
      <c r="G755" s="131"/>
    </row>
    <row r="756" spans="2:7" ht="15" customHeight="1" x14ac:dyDescent="0.25">
      <c r="B756" s="131"/>
      <c r="C756" s="131"/>
      <c r="D756" s="131"/>
      <c r="E756" s="351"/>
      <c r="F756" s="233"/>
      <c r="G756" s="131"/>
    </row>
    <row r="757" spans="2:7" ht="15" customHeight="1" x14ac:dyDescent="0.25">
      <c r="B757" s="131"/>
      <c r="C757" s="131"/>
      <c r="D757" s="131"/>
      <c r="E757" s="351"/>
      <c r="F757" s="233"/>
      <c r="G757" s="131"/>
    </row>
    <row r="758" spans="2:7" ht="15" customHeight="1" x14ac:dyDescent="0.25">
      <c r="B758" s="131"/>
      <c r="C758" s="131"/>
      <c r="D758" s="131"/>
      <c r="E758" s="351"/>
      <c r="F758" s="233"/>
      <c r="G758" s="131"/>
    </row>
    <row r="759" spans="2:7" ht="15" customHeight="1" x14ac:dyDescent="0.25">
      <c r="B759" s="131"/>
      <c r="C759" s="131"/>
      <c r="D759" s="131"/>
      <c r="E759" s="351"/>
      <c r="F759" s="233"/>
      <c r="G759" s="131"/>
    </row>
    <row r="760" spans="2:7" ht="15" customHeight="1" x14ac:dyDescent="0.25">
      <c r="B760" s="131"/>
      <c r="C760" s="131"/>
      <c r="D760" s="131"/>
      <c r="E760" s="351"/>
      <c r="F760" s="233"/>
      <c r="G760" s="131"/>
    </row>
    <row r="761" spans="2:7" ht="15" customHeight="1" x14ac:dyDescent="0.25">
      <c r="B761" s="131"/>
      <c r="C761" s="131"/>
      <c r="D761" s="131"/>
      <c r="E761" s="351"/>
      <c r="F761" s="233"/>
      <c r="G761" s="131"/>
    </row>
    <row r="762" spans="2:7" ht="15" customHeight="1" x14ac:dyDescent="0.25">
      <c r="B762" s="131"/>
      <c r="C762" s="131"/>
      <c r="D762" s="131"/>
      <c r="E762" s="351"/>
      <c r="F762" s="233"/>
      <c r="G762" s="131"/>
    </row>
    <row r="763" spans="2:7" ht="15" customHeight="1" x14ac:dyDescent="0.25">
      <c r="B763" s="131"/>
      <c r="C763" s="131"/>
      <c r="D763" s="131"/>
      <c r="E763" s="351"/>
      <c r="F763" s="233"/>
      <c r="G763" s="131"/>
    </row>
    <row r="764" spans="2:7" ht="15" customHeight="1" x14ac:dyDescent="0.25">
      <c r="B764" s="131"/>
      <c r="C764" s="131"/>
      <c r="D764" s="131"/>
      <c r="E764" s="351"/>
      <c r="F764" s="233"/>
      <c r="G764" s="131"/>
    </row>
    <row r="765" spans="2:7" ht="15" customHeight="1" x14ac:dyDescent="0.25">
      <c r="B765" s="131"/>
      <c r="C765" s="131"/>
      <c r="D765" s="131"/>
      <c r="E765" s="351"/>
      <c r="F765" s="233"/>
      <c r="G765" s="131"/>
    </row>
    <row r="766" spans="2:7" ht="15" customHeight="1" x14ac:dyDescent="0.25">
      <c r="B766" s="131"/>
      <c r="C766" s="131"/>
      <c r="D766" s="131"/>
      <c r="E766" s="351"/>
      <c r="F766" s="233"/>
      <c r="G766" s="131"/>
    </row>
    <row r="767" spans="2:7" ht="15" customHeight="1" x14ac:dyDescent="0.25">
      <c r="B767" s="131"/>
      <c r="C767" s="131"/>
      <c r="D767" s="131"/>
      <c r="E767" s="351"/>
      <c r="F767" s="233"/>
      <c r="G767" s="131"/>
    </row>
    <row r="768" spans="2:7" ht="15" customHeight="1" x14ac:dyDescent="0.25">
      <c r="B768" s="131"/>
      <c r="C768" s="131"/>
      <c r="D768" s="131"/>
      <c r="E768" s="351"/>
      <c r="F768" s="233"/>
      <c r="G768" s="131"/>
    </row>
    <row r="769" spans="2:7" ht="15" customHeight="1" x14ac:dyDescent="0.25">
      <c r="B769" s="131"/>
      <c r="C769" s="131"/>
      <c r="D769" s="131"/>
      <c r="E769" s="351"/>
      <c r="F769" s="233"/>
      <c r="G769" s="131"/>
    </row>
    <row r="770" spans="2:7" ht="15" customHeight="1" x14ac:dyDescent="0.25">
      <c r="B770" s="131"/>
      <c r="C770" s="131"/>
      <c r="D770" s="131"/>
      <c r="E770" s="351"/>
      <c r="F770" s="233"/>
      <c r="G770" s="131"/>
    </row>
    <row r="771" spans="2:7" ht="15" customHeight="1" x14ac:dyDescent="0.25">
      <c r="B771" s="131"/>
      <c r="C771" s="131"/>
      <c r="D771" s="131"/>
      <c r="E771" s="351"/>
      <c r="F771" s="233"/>
      <c r="G771" s="131"/>
    </row>
    <row r="772" spans="2:7" ht="15" customHeight="1" x14ac:dyDescent="0.25">
      <c r="B772" s="131"/>
      <c r="C772" s="131"/>
      <c r="D772" s="131"/>
      <c r="E772" s="351"/>
      <c r="F772" s="233"/>
      <c r="G772" s="131"/>
    </row>
    <row r="773" spans="2:7" ht="15" customHeight="1" x14ac:dyDescent="0.25">
      <c r="B773" s="131"/>
      <c r="C773" s="131"/>
      <c r="D773" s="131"/>
      <c r="E773" s="351"/>
      <c r="F773" s="233"/>
      <c r="G773" s="131"/>
    </row>
    <row r="774" spans="2:7" ht="15" customHeight="1" x14ac:dyDescent="0.25">
      <c r="B774" s="131"/>
      <c r="C774" s="131"/>
      <c r="D774" s="131"/>
      <c r="E774" s="351"/>
      <c r="F774" s="233"/>
      <c r="G774" s="131"/>
    </row>
    <row r="775" spans="2:7" ht="15" customHeight="1" x14ac:dyDescent="0.25">
      <c r="B775" s="131"/>
      <c r="C775" s="131"/>
      <c r="D775" s="131"/>
      <c r="E775" s="351"/>
      <c r="F775" s="233"/>
      <c r="G775" s="131"/>
    </row>
    <row r="776" spans="2:7" ht="15" customHeight="1" x14ac:dyDescent="0.25">
      <c r="B776" s="131"/>
      <c r="C776" s="131"/>
      <c r="D776" s="131"/>
      <c r="E776" s="351"/>
      <c r="F776" s="233"/>
      <c r="G776" s="131"/>
    </row>
    <row r="777" spans="2:7" ht="15" customHeight="1" x14ac:dyDescent="0.25">
      <c r="B777" s="131"/>
      <c r="C777" s="131"/>
      <c r="D777" s="131"/>
      <c r="E777" s="351"/>
      <c r="F777" s="233"/>
      <c r="G777" s="131"/>
    </row>
    <row r="778" spans="2:7" ht="15" customHeight="1" x14ac:dyDescent="0.25">
      <c r="B778" s="131"/>
      <c r="C778" s="131"/>
      <c r="D778" s="131"/>
      <c r="E778" s="351"/>
      <c r="F778" s="233"/>
      <c r="G778" s="131"/>
    </row>
    <row r="779" spans="2:7" ht="15" customHeight="1" x14ac:dyDescent="0.25">
      <c r="B779" s="131"/>
      <c r="C779" s="131"/>
      <c r="D779" s="131"/>
      <c r="E779" s="351"/>
      <c r="F779" s="233"/>
      <c r="G779" s="131"/>
    </row>
    <row r="780" spans="2:7" ht="15" customHeight="1" x14ac:dyDescent="0.25">
      <c r="B780" s="131"/>
      <c r="C780" s="131"/>
      <c r="D780" s="131"/>
      <c r="E780" s="351"/>
      <c r="F780" s="233"/>
      <c r="G780" s="131"/>
    </row>
    <row r="781" spans="2:7" ht="15" customHeight="1" x14ac:dyDescent="0.25">
      <c r="B781" s="131"/>
      <c r="C781" s="131"/>
      <c r="D781" s="131"/>
      <c r="E781" s="351"/>
      <c r="F781" s="233"/>
      <c r="G781" s="131"/>
    </row>
    <row r="782" spans="2:7" ht="15" customHeight="1" x14ac:dyDescent="0.25">
      <c r="B782" s="131"/>
      <c r="C782" s="131"/>
      <c r="D782" s="131"/>
      <c r="E782" s="351"/>
      <c r="F782" s="233"/>
      <c r="G782" s="131"/>
    </row>
    <row r="783" spans="2:7" ht="15" customHeight="1" x14ac:dyDescent="0.25">
      <c r="B783" s="131"/>
      <c r="C783" s="131"/>
      <c r="D783" s="131"/>
      <c r="E783" s="351"/>
      <c r="F783" s="233"/>
      <c r="G783" s="131"/>
    </row>
    <row r="784" spans="2:7" ht="15" customHeight="1" x14ac:dyDescent="0.25">
      <c r="B784" s="131"/>
      <c r="C784" s="131"/>
      <c r="D784" s="131"/>
      <c r="E784" s="351"/>
      <c r="F784" s="233"/>
      <c r="G784" s="131"/>
    </row>
    <row r="785" spans="2:7" ht="15" customHeight="1" x14ac:dyDescent="0.25">
      <c r="B785" s="131"/>
      <c r="C785" s="131"/>
      <c r="D785" s="131"/>
      <c r="E785" s="351"/>
      <c r="F785" s="233"/>
      <c r="G785" s="131"/>
    </row>
    <row r="786" spans="2:7" ht="15" customHeight="1" x14ac:dyDescent="0.25">
      <c r="B786" s="131"/>
      <c r="C786" s="131"/>
      <c r="D786" s="131"/>
      <c r="E786" s="351"/>
      <c r="F786" s="233"/>
      <c r="G786" s="131"/>
    </row>
    <row r="787" spans="2:7" ht="15" customHeight="1" x14ac:dyDescent="0.25">
      <c r="B787" s="131"/>
      <c r="C787" s="131"/>
      <c r="D787" s="131"/>
      <c r="E787" s="351"/>
      <c r="F787" s="233"/>
      <c r="G787" s="131"/>
    </row>
    <row r="788" spans="2:7" ht="15" customHeight="1" x14ac:dyDescent="0.25">
      <c r="B788" s="131"/>
      <c r="C788" s="131"/>
      <c r="D788" s="131"/>
      <c r="E788" s="351"/>
      <c r="F788" s="233"/>
      <c r="G788" s="131"/>
    </row>
    <row r="789" spans="2:7" ht="15" customHeight="1" x14ac:dyDescent="0.25">
      <c r="B789" s="131"/>
      <c r="C789" s="131"/>
      <c r="D789" s="131"/>
      <c r="E789" s="351"/>
      <c r="F789" s="233"/>
      <c r="G789" s="131"/>
    </row>
    <row r="790" spans="2:7" ht="15" customHeight="1" x14ac:dyDescent="0.25">
      <c r="B790" s="131"/>
      <c r="C790" s="131"/>
      <c r="D790" s="131"/>
      <c r="E790" s="351"/>
      <c r="F790" s="233"/>
      <c r="G790" s="131"/>
    </row>
    <row r="791" spans="2:7" ht="15" customHeight="1" x14ac:dyDescent="0.25">
      <c r="B791" s="131"/>
      <c r="C791" s="131"/>
      <c r="D791" s="131"/>
      <c r="E791" s="351"/>
      <c r="F791" s="233"/>
      <c r="G791" s="131"/>
    </row>
    <row r="792" spans="2:7" ht="15" customHeight="1" x14ac:dyDescent="0.25">
      <c r="B792" s="131"/>
      <c r="C792" s="131"/>
      <c r="D792" s="131"/>
      <c r="E792" s="351"/>
      <c r="F792" s="233"/>
      <c r="G792" s="131"/>
    </row>
    <row r="793" spans="2:7" ht="15" customHeight="1" x14ac:dyDescent="0.25">
      <c r="B793" s="131"/>
      <c r="C793" s="131"/>
      <c r="D793" s="131"/>
      <c r="E793" s="351"/>
      <c r="F793" s="233"/>
      <c r="G793" s="131"/>
    </row>
    <row r="794" spans="2:7" ht="15" customHeight="1" x14ac:dyDescent="0.25">
      <c r="B794" s="131"/>
      <c r="C794" s="131"/>
      <c r="D794" s="131"/>
      <c r="E794" s="351"/>
      <c r="F794" s="233"/>
      <c r="G794" s="131"/>
    </row>
    <row r="795" spans="2:7" ht="15" customHeight="1" x14ac:dyDescent="0.25">
      <c r="B795" s="131"/>
      <c r="C795" s="131"/>
      <c r="D795" s="131"/>
      <c r="E795" s="351"/>
      <c r="F795" s="233"/>
      <c r="G795" s="131"/>
    </row>
    <row r="796" spans="2:7" ht="15" customHeight="1" x14ac:dyDescent="0.25">
      <c r="B796" s="131"/>
      <c r="C796" s="131"/>
      <c r="D796" s="131"/>
      <c r="E796" s="351"/>
      <c r="F796" s="233"/>
      <c r="G796" s="131"/>
    </row>
    <row r="797" spans="2:7" ht="15" customHeight="1" x14ac:dyDescent="0.25">
      <c r="B797" s="131"/>
      <c r="C797" s="131"/>
      <c r="D797" s="131"/>
      <c r="E797" s="351"/>
      <c r="F797" s="233"/>
      <c r="G797" s="131"/>
    </row>
    <row r="798" spans="2:7" ht="15" customHeight="1" x14ac:dyDescent="0.25">
      <c r="B798" s="131"/>
      <c r="C798" s="131"/>
      <c r="D798" s="131"/>
      <c r="E798" s="351"/>
      <c r="F798" s="233"/>
      <c r="G798" s="131"/>
    </row>
    <row r="799" spans="2:7" ht="15" customHeight="1" x14ac:dyDescent="0.25">
      <c r="B799" s="131"/>
      <c r="C799" s="131"/>
      <c r="D799" s="131"/>
      <c r="E799" s="351"/>
      <c r="F799" s="233"/>
      <c r="G799" s="131"/>
    </row>
    <row r="800" spans="2:7" ht="15" customHeight="1" x14ac:dyDescent="0.25">
      <c r="B800" s="131"/>
      <c r="C800" s="131"/>
      <c r="D800" s="131"/>
      <c r="E800" s="351"/>
      <c r="F800" s="233"/>
      <c r="G800" s="131"/>
    </row>
    <row r="801" spans="2:7" ht="15" customHeight="1" x14ac:dyDescent="0.25">
      <c r="B801" s="131"/>
      <c r="C801" s="131"/>
      <c r="D801" s="131"/>
      <c r="E801" s="351"/>
      <c r="F801" s="233"/>
      <c r="G801" s="131"/>
    </row>
    <row r="802" spans="2:7" ht="15" customHeight="1" x14ac:dyDescent="0.25">
      <c r="B802" s="131"/>
      <c r="C802" s="131"/>
      <c r="D802" s="131"/>
      <c r="E802" s="351"/>
      <c r="F802" s="233"/>
      <c r="G802" s="131"/>
    </row>
    <row r="803" spans="2:7" ht="15" customHeight="1" x14ac:dyDescent="0.25">
      <c r="B803" s="131"/>
      <c r="C803" s="131"/>
      <c r="D803" s="131"/>
      <c r="E803" s="351"/>
      <c r="F803" s="233"/>
      <c r="G803" s="131"/>
    </row>
    <row r="804" spans="2:7" ht="15" customHeight="1" x14ac:dyDescent="0.25">
      <c r="B804" s="131"/>
      <c r="C804" s="131"/>
      <c r="D804" s="131"/>
      <c r="E804" s="351"/>
      <c r="F804" s="233"/>
      <c r="G804" s="131"/>
    </row>
    <row r="805" spans="2:7" ht="15" customHeight="1" x14ac:dyDescent="0.25">
      <c r="B805" s="131"/>
      <c r="C805" s="131"/>
      <c r="D805" s="131"/>
      <c r="E805" s="351"/>
      <c r="F805" s="233"/>
      <c r="G805" s="131"/>
    </row>
    <row r="806" spans="2:7" ht="15" customHeight="1" x14ac:dyDescent="0.25">
      <c r="B806" s="131"/>
      <c r="C806" s="131"/>
      <c r="D806" s="131"/>
      <c r="E806" s="351"/>
      <c r="F806" s="233"/>
      <c r="G806" s="131"/>
    </row>
    <row r="807" spans="2:7" ht="15" customHeight="1" x14ac:dyDescent="0.25">
      <c r="B807" s="131"/>
      <c r="C807" s="131"/>
      <c r="D807" s="131"/>
      <c r="E807" s="351"/>
      <c r="F807" s="233"/>
      <c r="G807" s="131"/>
    </row>
    <row r="808" spans="2:7" ht="15" customHeight="1" x14ac:dyDescent="0.25">
      <c r="B808" s="131"/>
      <c r="C808" s="131"/>
      <c r="D808" s="131"/>
      <c r="E808" s="351"/>
      <c r="F808" s="233"/>
      <c r="G808" s="131"/>
    </row>
    <row r="809" spans="2:7" ht="15" customHeight="1" x14ac:dyDescent="0.25">
      <c r="B809" s="131"/>
      <c r="C809" s="131"/>
      <c r="D809" s="131"/>
      <c r="E809" s="351"/>
      <c r="F809" s="233"/>
      <c r="G809" s="131"/>
    </row>
    <row r="810" spans="2:7" ht="15" customHeight="1" x14ac:dyDescent="0.25">
      <c r="B810" s="131"/>
      <c r="C810" s="131"/>
      <c r="D810" s="131"/>
      <c r="E810" s="351"/>
      <c r="F810" s="233"/>
      <c r="G810" s="131"/>
    </row>
    <row r="811" spans="2:7" ht="15" customHeight="1" x14ac:dyDescent="0.25">
      <c r="B811" s="131"/>
      <c r="C811" s="131"/>
      <c r="D811" s="131"/>
      <c r="E811" s="351"/>
      <c r="F811" s="233"/>
      <c r="G811" s="131"/>
    </row>
    <row r="812" spans="2:7" ht="15" customHeight="1" x14ac:dyDescent="0.25">
      <c r="B812" s="131"/>
      <c r="C812" s="131"/>
      <c r="D812" s="131"/>
      <c r="E812" s="351"/>
      <c r="F812" s="233"/>
      <c r="G812" s="131"/>
    </row>
    <row r="813" spans="2:7" ht="15" customHeight="1" x14ac:dyDescent="0.25">
      <c r="B813" s="131"/>
      <c r="C813" s="131"/>
      <c r="D813" s="131"/>
      <c r="E813" s="351"/>
      <c r="F813" s="233"/>
      <c r="G813" s="131"/>
    </row>
    <row r="814" spans="2:7" ht="15" customHeight="1" x14ac:dyDescent="0.25">
      <c r="B814" s="131"/>
      <c r="C814" s="131"/>
      <c r="D814" s="131"/>
      <c r="E814" s="351"/>
      <c r="F814" s="233"/>
      <c r="G814" s="131"/>
    </row>
    <row r="815" spans="2:7" ht="15" customHeight="1" x14ac:dyDescent="0.25">
      <c r="B815" s="131"/>
      <c r="C815" s="131"/>
      <c r="D815" s="131"/>
      <c r="E815" s="351"/>
      <c r="F815" s="233"/>
      <c r="G815" s="131"/>
    </row>
    <row r="816" spans="2:7" ht="15" customHeight="1" x14ac:dyDescent="0.25">
      <c r="B816" s="131"/>
      <c r="C816" s="131"/>
      <c r="D816" s="131"/>
      <c r="E816" s="351"/>
      <c r="F816" s="233"/>
      <c r="G816" s="131"/>
    </row>
    <row r="817" spans="2:7" ht="15" customHeight="1" x14ac:dyDescent="0.25">
      <c r="B817" s="131"/>
      <c r="C817" s="131"/>
      <c r="D817" s="131"/>
      <c r="E817" s="351"/>
      <c r="F817" s="233"/>
      <c r="G817" s="131"/>
    </row>
    <row r="818" spans="2:7" ht="15" customHeight="1" x14ac:dyDescent="0.25">
      <c r="B818" s="131"/>
      <c r="C818" s="131"/>
      <c r="D818" s="131"/>
      <c r="E818" s="351"/>
      <c r="F818" s="233"/>
      <c r="G818" s="131"/>
    </row>
    <row r="819" spans="2:7" ht="15" customHeight="1" x14ac:dyDescent="0.25">
      <c r="B819" s="131"/>
      <c r="C819" s="131"/>
      <c r="D819" s="131"/>
      <c r="E819" s="351"/>
      <c r="F819" s="233"/>
      <c r="G819" s="131"/>
    </row>
    <row r="820" spans="2:7" ht="15" customHeight="1" x14ac:dyDescent="0.25">
      <c r="B820" s="131"/>
      <c r="C820" s="131"/>
      <c r="D820" s="131"/>
      <c r="E820" s="351"/>
      <c r="F820" s="233"/>
      <c r="G820" s="131"/>
    </row>
    <row r="821" spans="2:7" ht="15" customHeight="1" x14ac:dyDescent="0.25">
      <c r="B821" s="131"/>
      <c r="C821" s="131"/>
      <c r="D821" s="131"/>
      <c r="E821" s="351"/>
      <c r="F821" s="233"/>
      <c r="G821" s="131"/>
    </row>
    <row r="822" spans="2:7" ht="15" customHeight="1" x14ac:dyDescent="0.25">
      <c r="B822" s="131"/>
      <c r="C822" s="131"/>
      <c r="D822" s="131"/>
      <c r="E822" s="351"/>
      <c r="F822" s="233"/>
      <c r="G822" s="131"/>
    </row>
    <row r="823" spans="2:7" ht="15" customHeight="1" x14ac:dyDescent="0.25">
      <c r="B823" s="131"/>
      <c r="C823" s="131"/>
      <c r="D823" s="131"/>
      <c r="E823" s="351"/>
      <c r="F823" s="233"/>
      <c r="G823" s="131"/>
    </row>
    <row r="824" spans="2:7" ht="15" customHeight="1" x14ac:dyDescent="0.25">
      <c r="B824" s="131"/>
      <c r="C824" s="131"/>
      <c r="D824" s="131"/>
      <c r="E824" s="351"/>
      <c r="F824" s="233"/>
      <c r="G824" s="131"/>
    </row>
    <row r="825" spans="2:7" ht="15" customHeight="1" x14ac:dyDescent="0.25">
      <c r="B825" s="131"/>
      <c r="C825" s="131"/>
      <c r="D825" s="131"/>
      <c r="E825" s="351"/>
      <c r="F825" s="233"/>
      <c r="G825" s="131"/>
    </row>
    <row r="826" spans="2:7" ht="15" customHeight="1" x14ac:dyDescent="0.25">
      <c r="B826" s="131"/>
      <c r="C826" s="131"/>
      <c r="D826" s="131"/>
      <c r="E826" s="351"/>
      <c r="F826" s="233"/>
      <c r="G826" s="131"/>
    </row>
    <row r="827" spans="2:7" ht="15" customHeight="1" x14ac:dyDescent="0.25">
      <c r="B827" s="131"/>
      <c r="C827" s="131"/>
      <c r="D827" s="131"/>
      <c r="E827" s="351"/>
      <c r="F827" s="233"/>
      <c r="G827" s="131"/>
    </row>
    <row r="828" spans="2:7" ht="15" customHeight="1" x14ac:dyDescent="0.25">
      <c r="B828" s="131"/>
      <c r="C828" s="131"/>
      <c r="D828" s="131"/>
      <c r="E828" s="351"/>
      <c r="F828" s="233"/>
      <c r="G828" s="131"/>
    </row>
    <row r="829" spans="2:7" ht="15" customHeight="1" x14ac:dyDescent="0.25">
      <c r="B829" s="131"/>
      <c r="C829" s="131"/>
      <c r="D829" s="131"/>
      <c r="E829" s="351"/>
      <c r="F829" s="233"/>
      <c r="G829" s="131"/>
    </row>
    <row r="830" spans="2:7" ht="15" customHeight="1" x14ac:dyDescent="0.25">
      <c r="B830" s="131"/>
      <c r="C830" s="131"/>
      <c r="D830" s="131"/>
      <c r="E830" s="351"/>
      <c r="F830" s="233"/>
      <c r="G830" s="131"/>
    </row>
    <row r="831" spans="2:7" ht="15" customHeight="1" x14ac:dyDescent="0.25">
      <c r="B831" s="131"/>
      <c r="C831" s="131"/>
      <c r="D831" s="131"/>
      <c r="E831" s="351"/>
      <c r="F831" s="233"/>
      <c r="G831" s="131"/>
    </row>
    <row r="832" spans="2:7" ht="15" customHeight="1" x14ac:dyDescent="0.25">
      <c r="B832" s="131"/>
      <c r="C832" s="131"/>
      <c r="D832" s="131"/>
      <c r="E832" s="351"/>
      <c r="F832" s="233"/>
      <c r="G832" s="131"/>
    </row>
    <row r="833" spans="2:7" ht="15" customHeight="1" x14ac:dyDescent="0.25">
      <c r="B833" s="131"/>
      <c r="C833" s="131"/>
      <c r="D833" s="131"/>
      <c r="E833" s="351"/>
      <c r="F833" s="233"/>
      <c r="G833" s="131"/>
    </row>
    <row r="834" spans="2:7" ht="15" customHeight="1" x14ac:dyDescent="0.25">
      <c r="B834" s="131"/>
      <c r="C834" s="131"/>
      <c r="D834" s="131"/>
      <c r="E834" s="351"/>
      <c r="F834" s="233"/>
      <c r="G834" s="131"/>
    </row>
    <row r="835" spans="2:7" ht="15" customHeight="1" x14ac:dyDescent="0.25">
      <c r="B835" s="131"/>
      <c r="C835" s="131"/>
      <c r="D835" s="131"/>
      <c r="E835" s="351"/>
      <c r="F835" s="233"/>
      <c r="G835" s="131"/>
    </row>
    <row r="836" spans="2:7" ht="15" customHeight="1" x14ac:dyDescent="0.25">
      <c r="B836" s="131"/>
      <c r="C836" s="131"/>
      <c r="D836" s="131"/>
      <c r="E836" s="351"/>
      <c r="F836" s="233"/>
      <c r="G836" s="131"/>
    </row>
    <row r="837" spans="2:7" ht="15" customHeight="1" x14ac:dyDescent="0.25">
      <c r="B837" s="131"/>
      <c r="C837" s="131"/>
      <c r="D837" s="131"/>
      <c r="E837" s="351"/>
      <c r="F837" s="233"/>
      <c r="G837" s="131"/>
    </row>
    <row r="838" spans="2:7" ht="15" customHeight="1" x14ac:dyDescent="0.25">
      <c r="B838" s="131"/>
      <c r="C838" s="131"/>
      <c r="D838" s="131"/>
      <c r="E838" s="351"/>
      <c r="F838" s="233"/>
      <c r="G838" s="131"/>
    </row>
    <row r="839" spans="2:7" ht="15" customHeight="1" x14ac:dyDescent="0.25">
      <c r="B839" s="131"/>
      <c r="C839" s="131"/>
      <c r="D839" s="131"/>
      <c r="E839" s="351"/>
      <c r="F839" s="233"/>
      <c r="G839" s="131"/>
    </row>
    <row r="840" spans="2:7" ht="15" customHeight="1" x14ac:dyDescent="0.25">
      <c r="B840" s="131"/>
      <c r="C840" s="131"/>
      <c r="D840" s="131"/>
      <c r="E840" s="351"/>
      <c r="F840" s="233"/>
      <c r="G840" s="131"/>
    </row>
    <row r="841" spans="2:7" ht="15" customHeight="1" x14ac:dyDescent="0.25">
      <c r="B841" s="131"/>
      <c r="C841" s="131"/>
      <c r="D841" s="131"/>
      <c r="E841" s="351"/>
      <c r="F841" s="233"/>
      <c r="G841" s="131"/>
    </row>
    <row r="842" spans="2:7" ht="15" customHeight="1" x14ac:dyDescent="0.25">
      <c r="B842" s="131"/>
      <c r="C842" s="131"/>
      <c r="D842" s="131"/>
      <c r="E842" s="351"/>
      <c r="F842" s="233"/>
      <c r="G842" s="131"/>
    </row>
    <row r="843" spans="2:7" ht="15" customHeight="1" x14ac:dyDescent="0.25">
      <c r="B843" s="131"/>
      <c r="C843" s="131"/>
      <c r="D843" s="131"/>
      <c r="E843" s="351"/>
      <c r="F843" s="233"/>
      <c r="G843" s="131"/>
    </row>
    <row r="844" spans="2:7" ht="15" customHeight="1" x14ac:dyDescent="0.25">
      <c r="B844" s="131"/>
      <c r="C844" s="131"/>
      <c r="D844" s="131"/>
      <c r="E844" s="351"/>
      <c r="F844" s="233"/>
      <c r="G844" s="131"/>
    </row>
    <row r="845" spans="2:7" ht="15" customHeight="1" x14ac:dyDescent="0.25">
      <c r="B845" s="131"/>
      <c r="C845" s="131"/>
      <c r="D845" s="131"/>
      <c r="E845" s="351"/>
      <c r="F845" s="233"/>
      <c r="G845" s="131"/>
    </row>
    <row r="846" spans="2:7" ht="15" customHeight="1" x14ac:dyDescent="0.25">
      <c r="B846" s="131"/>
      <c r="C846" s="131"/>
      <c r="D846" s="131"/>
      <c r="E846" s="351"/>
      <c r="F846" s="233"/>
      <c r="G846" s="131"/>
    </row>
    <row r="847" spans="2:7" ht="15" customHeight="1" x14ac:dyDescent="0.25">
      <c r="B847" s="131"/>
      <c r="C847" s="131"/>
      <c r="D847" s="131"/>
      <c r="E847" s="351"/>
      <c r="F847" s="233"/>
      <c r="G847" s="131"/>
    </row>
    <row r="848" spans="2:7" ht="15" customHeight="1" x14ac:dyDescent="0.25">
      <c r="B848" s="131"/>
      <c r="C848" s="131"/>
      <c r="D848" s="131"/>
      <c r="E848" s="351"/>
      <c r="F848" s="233"/>
      <c r="G848" s="131"/>
    </row>
    <row r="849" spans="2:7" ht="15" customHeight="1" x14ac:dyDescent="0.25">
      <c r="B849" s="131"/>
      <c r="C849" s="131"/>
      <c r="D849" s="131"/>
      <c r="E849" s="351"/>
      <c r="F849" s="233"/>
      <c r="G849" s="131"/>
    </row>
    <row r="850" spans="2:7" ht="15" customHeight="1" x14ac:dyDescent="0.25">
      <c r="B850" s="131"/>
      <c r="C850" s="131"/>
      <c r="D850" s="131"/>
      <c r="E850" s="351"/>
      <c r="F850" s="233"/>
      <c r="G850" s="131"/>
    </row>
    <row r="851" spans="2:7" ht="15" customHeight="1" x14ac:dyDescent="0.25">
      <c r="B851" s="131"/>
      <c r="C851" s="131"/>
      <c r="D851" s="131"/>
      <c r="E851" s="351"/>
      <c r="F851" s="233"/>
      <c r="G851" s="131"/>
    </row>
    <row r="852" spans="2:7" ht="15" customHeight="1" x14ac:dyDescent="0.25">
      <c r="B852" s="131"/>
      <c r="C852" s="131"/>
      <c r="D852" s="131"/>
      <c r="E852" s="351"/>
      <c r="F852" s="233"/>
      <c r="G852" s="131"/>
    </row>
    <row r="853" spans="2:7" ht="15" customHeight="1" x14ac:dyDescent="0.25">
      <c r="B853" s="131"/>
      <c r="C853" s="131"/>
      <c r="D853" s="131"/>
      <c r="E853" s="351"/>
      <c r="F853" s="233"/>
      <c r="G853" s="131"/>
    </row>
    <row r="854" spans="2:7" ht="15" customHeight="1" x14ac:dyDescent="0.25">
      <c r="B854" s="131"/>
      <c r="C854" s="131"/>
      <c r="D854" s="131"/>
      <c r="E854" s="351"/>
      <c r="F854" s="233"/>
      <c r="G854" s="131"/>
    </row>
    <row r="855" spans="2:7" ht="15" customHeight="1" x14ac:dyDescent="0.25">
      <c r="B855" s="131"/>
      <c r="C855" s="131"/>
      <c r="D855" s="131"/>
      <c r="E855" s="351"/>
      <c r="F855" s="233"/>
      <c r="G855" s="131"/>
    </row>
    <row r="856" spans="2:7" ht="15" customHeight="1" x14ac:dyDescent="0.25">
      <c r="B856" s="131"/>
      <c r="C856" s="131"/>
      <c r="D856" s="131"/>
      <c r="E856" s="351"/>
      <c r="F856" s="233"/>
      <c r="G856" s="131"/>
    </row>
    <row r="857" spans="2:7" ht="15" customHeight="1" x14ac:dyDescent="0.25">
      <c r="B857" s="131"/>
      <c r="C857" s="131"/>
      <c r="D857" s="131"/>
      <c r="E857" s="351"/>
      <c r="F857" s="233"/>
      <c r="G857" s="131"/>
    </row>
    <row r="858" spans="2:7" ht="15" customHeight="1" x14ac:dyDescent="0.25">
      <c r="B858" s="131"/>
      <c r="C858" s="131"/>
      <c r="D858" s="131"/>
      <c r="E858" s="351"/>
      <c r="F858" s="233"/>
      <c r="G858" s="131"/>
    </row>
    <row r="859" spans="2:7" ht="15" customHeight="1" x14ac:dyDescent="0.25">
      <c r="B859" s="131"/>
      <c r="C859" s="131"/>
      <c r="D859" s="131"/>
      <c r="E859" s="351"/>
      <c r="F859" s="233"/>
      <c r="G859" s="131"/>
    </row>
    <row r="860" spans="2:7" ht="15" customHeight="1" x14ac:dyDescent="0.25">
      <c r="B860" s="131"/>
      <c r="C860" s="131"/>
      <c r="D860" s="131"/>
      <c r="E860" s="351"/>
      <c r="F860" s="233"/>
      <c r="G860" s="131"/>
    </row>
    <row r="861" spans="2:7" ht="15" customHeight="1" x14ac:dyDescent="0.25">
      <c r="B861" s="131"/>
      <c r="C861" s="131"/>
      <c r="D861" s="131"/>
      <c r="E861" s="351"/>
      <c r="F861" s="233"/>
      <c r="G861" s="131"/>
    </row>
    <row r="862" spans="2:7" ht="15" customHeight="1" x14ac:dyDescent="0.25">
      <c r="B862" s="131"/>
      <c r="C862" s="131"/>
      <c r="D862" s="131"/>
      <c r="E862" s="351"/>
      <c r="F862" s="233"/>
      <c r="G862" s="131"/>
    </row>
    <row r="863" spans="2:7" ht="15" customHeight="1" x14ac:dyDescent="0.25">
      <c r="B863" s="131"/>
      <c r="C863" s="131"/>
      <c r="D863" s="131"/>
      <c r="E863" s="351"/>
      <c r="F863" s="233"/>
      <c r="G863" s="131"/>
    </row>
    <row r="864" spans="2:7" ht="15" customHeight="1" x14ac:dyDescent="0.25">
      <c r="B864" s="131"/>
      <c r="C864" s="131"/>
      <c r="D864" s="131"/>
      <c r="E864" s="351"/>
      <c r="F864" s="233"/>
      <c r="G864" s="131"/>
    </row>
    <row r="865" spans="2:7" ht="15" customHeight="1" x14ac:dyDescent="0.25">
      <c r="B865" s="131"/>
      <c r="C865" s="131"/>
      <c r="D865" s="131"/>
      <c r="E865" s="351"/>
      <c r="F865" s="233"/>
      <c r="G865" s="131"/>
    </row>
    <row r="866" spans="2:7" ht="15" customHeight="1" x14ac:dyDescent="0.25">
      <c r="B866" s="131"/>
      <c r="C866" s="131"/>
      <c r="D866" s="131"/>
      <c r="E866" s="351"/>
      <c r="F866" s="233"/>
      <c r="G866" s="131"/>
    </row>
    <row r="867" spans="2:7" ht="15" customHeight="1" x14ac:dyDescent="0.25">
      <c r="B867" s="131"/>
      <c r="C867" s="131"/>
      <c r="D867" s="131"/>
      <c r="E867" s="351"/>
      <c r="F867" s="233"/>
      <c r="G867" s="131"/>
    </row>
    <row r="868" spans="2:7" ht="15" customHeight="1" x14ac:dyDescent="0.25">
      <c r="B868" s="131"/>
      <c r="C868" s="131"/>
      <c r="D868" s="131"/>
      <c r="E868" s="351"/>
      <c r="F868" s="233"/>
      <c r="G868" s="131"/>
    </row>
    <row r="869" spans="2:7" ht="15" customHeight="1" x14ac:dyDescent="0.25">
      <c r="B869" s="131"/>
      <c r="C869" s="131"/>
      <c r="D869" s="131"/>
      <c r="E869" s="351"/>
      <c r="F869" s="233"/>
      <c r="G869" s="131"/>
    </row>
    <row r="870" spans="2:7" ht="15" customHeight="1" x14ac:dyDescent="0.25">
      <c r="B870" s="131"/>
      <c r="C870" s="131"/>
      <c r="D870" s="131"/>
      <c r="E870" s="351"/>
      <c r="F870" s="233"/>
      <c r="G870" s="131"/>
    </row>
    <row r="871" spans="2:7" ht="15" customHeight="1" x14ac:dyDescent="0.25">
      <c r="B871" s="131"/>
      <c r="C871" s="131"/>
      <c r="D871" s="131"/>
      <c r="E871" s="351"/>
      <c r="F871" s="233"/>
      <c r="G871" s="131"/>
    </row>
    <row r="872" spans="2:7" ht="15" customHeight="1" x14ac:dyDescent="0.25">
      <c r="B872" s="131"/>
      <c r="C872" s="131"/>
      <c r="D872" s="131"/>
      <c r="E872" s="351"/>
      <c r="F872" s="233"/>
      <c r="G872" s="131"/>
    </row>
    <row r="873" spans="2:7" ht="15" customHeight="1" x14ac:dyDescent="0.25">
      <c r="B873" s="131"/>
      <c r="C873" s="131"/>
      <c r="D873" s="131"/>
      <c r="E873" s="351"/>
      <c r="F873" s="233"/>
      <c r="G873" s="131"/>
    </row>
    <row r="874" spans="2:7" ht="15" customHeight="1" x14ac:dyDescent="0.25">
      <c r="B874" s="131"/>
      <c r="C874" s="131"/>
      <c r="D874" s="131"/>
      <c r="E874" s="351"/>
      <c r="F874" s="233"/>
      <c r="G874" s="131"/>
    </row>
    <row r="875" spans="2:7" ht="15" customHeight="1" x14ac:dyDescent="0.25">
      <c r="B875" s="131"/>
      <c r="C875" s="131"/>
      <c r="D875" s="131"/>
      <c r="E875" s="351"/>
      <c r="F875" s="233"/>
      <c r="G875" s="131"/>
    </row>
    <row r="876" spans="2:7" ht="15" customHeight="1" x14ac:dyDescent="0.25">
      <c r="B876" s="131"/>
      <c r="C876" s="131"/>
      <c r="D876" s="131"/>
      <c r="E876" s="351"/>
      <c r="F876" s="233"/>
      <c r="G876" s="131"/>
    </row>
    <row r="877" spans="2:7" ht="15" customHeight="1" x14ac:dyDescent="0.25">
      <c r="B877" s="131"/>
      <c r="C877" s="131"/>
      <c r="D877" s="131"/>
      <c r="E877" s="351"/>
      <c r="F877" s="233"/>
      <c r="G877" s="131"/>
    </row>
    <row r="878" spans="2:7" ht="15" customHeight="1" x14ac:dyDescent="0.25">
      <c r="B878" s="131"/>
      <c r="C878" s="131"/>
      <c r="D878" s="131"/>
      <c r="E878" s="351"/>
      <c r="F878" s="233"/>
      <c r="G878" s="131"/>
    </row>
    <row r="879" spans="2:7" ht="15" customHeight="1" x14ac:dyDescent="0.25">
      <c r="B879" s="131"/>
      <c r="C879" s="131"/>
      <c r="D879" s="131"/>
      <c r="E879" s="351"/>
      <c r="F879" s="233"/>
      <c r="G879" s="131"/>
    </row>
    <row r="880" spans="2:7" ht="15" customHeight="1" x14ac:dyDescent="0.25">
      <c r="B880" s="131"/>
      <c r="C880" s="131"/>
      <c r="D880" s="131"/>
      <c r="E880" s="351"/>
      <c r="F880" s="233"/>
      <c r="G880" s="131"/>
    </row>
    <row r="881" spans="2:7" ht="15" customHeight="1" x14ac:dyDescent="0.25">
      <c r="B881" s="131"/>
      <c r="C881" s="131"/>
      <c r="D881" s="131"/>
      <c r="E881" s="351"/>
      <c r="F881" s="233"/>
      <c r="G881" s="131"/>
    </row>
    <row r="882" spans="2:7" ht="15" customHeight="1" x14ac:dyDescent="0.25">
      <c r="B882" s="131"/>
      <c r="C882" s="131"/>
      <c r="D882" s="131"/>
      <c r="E882" s="351"/>
      <c r="F882" s="233"/>
      <c r="G882" s="131"/>
    </row>
    <row r="883" spans="2:7" ht="15" customHeight="1" x14ac:dyDescent="0.25">
      <c r="B883" s="131"/>
      <c r="C883" s="131"/>
      <c r="D883" s="131"/>
      <c r="E883" s="351"/>
      <c r="F883" s="233"/>
      <c r="G883" s="131"/>
    </row>
    <row r="884" spans="2:7" ht="15" customHeight="1" x14ac:dyDescent="0.25">
      <c r="B884" s="131"/>
      <c r="C884" s="131"/>
      <c r="D884" s="131"/>
      <c r="E884" s="351"/>
      <c r="F884" s="233"/>
      <c r="G884" s="131"/>
    </row>
    <row r="885" spans="2:7" ht="15" customHeight="1" x14ac:dyDescent="0.25">
      <c r="B885" s="131"/>
      <c r="C885" s="131"/>
      <c r="D885" s="131"/>
      <c r="E885" s="351"/>
      <c r="F885" s="233"/>
      <c r="G885" s="131"/>
    </row>
    <row r="886" spans="2:7" ht="15" customHeight="1" x14ac:dyDescent="0.25">
      <c r="B886" s="131"/>
      <c r="C886" s="131"/>
      <c r="D886" s="131"/>
      <c r="E886" s="351"/>
      <c r="F886" s="233"/>
      <c r="G886" s="131"/>
    </row>
    <row r="887" spans="2:7" ht="15" customHeight="1" x14ac:dyDescent="0.25">
      <c r="B887" s="131"/>
      <c r="C887" s="131"/>
      <c r="D887" s="131"/>
      <c r="E887" s="351"/>
      <c r="F887" s="233"/>
      <c r="G887" s="131"/>
    </row>
    <row r="888" spans="2:7" ht="15" customHeight="1" x14ac:dyDescent="0.25">
      <c r="B888" s="131"/>
      <c r="C888" s="131"/>
      <c r="D888" s="131"/>
      <c r="E888" s="351"/>
      <c r="F888" s="233"/>
      <c r="G888" s="131"/>
    </row>
    <row r="889" spans="2:7" ht="15" customHeight="1" x14ac:dyDescent="0.25">
      <c r="B889" s="131"/>
      <c r="C889" s="131"/>
      <c r="D889" s="131"/>
      <c r="E889" s="351"/>
      <c r="F889" s="233"/>
      <c r="G889" s="131"/>
    </row>
    <row r="890" spans="2:7" ht="15" customHeight="1" x14ac:dyDescent="0.25">
      <c r="B890" s="131"/>
      <c r="C890" s="131"/>
      <c r="D890" s="131"/>
      <c r="E890" s="351"/>
      <c r="F890" s="233"/>
      <c r="G890" s="131"/>
    </row>
    <row r="891" spans="2:7" ht="15" customHeight="1" x14ac:dyDescent="0.25">
      <c r="B891" s="131"/>
      <c r="C891" s="131"/>
      <c r="D891" s="131"/>
      <c r="E891" s="351"/>
      <c r="F891" s="233"/>
      <c r="G891" s="131"/>
    </row>
    <row r="892" spans="2:7" ht="15" customHeight="1" x14ac:dyDescent="0.25">
      <c r="B892" s="131"/>
      <c r="C892" s="131"/>
      <c r="D892" s="131"/>
      <c r="E892" s="351"/>
      <c r="F892" s="233"/>
      <c r="G892" s="131"/>
    </row>
    <row r="893" spans="2:7" ht="15" customHeight="1" x14ac:dyDescent="0.25">
      <c r="B893" s="131"/>
      <c r="C893" s="131"/>
      <c r="D893" s="131"/>
      <c r="E893" s="351"/>
      <c r="F893" s="233"/>
      <c r="G893" s="131"/>
    </row>
    <row r="894" spans="2:7" ht="15" customHeight="1" x14ac:dyDescent="0.25">
      <c r="B894" s="131"/>
      <c r="C894" s="131"/>
      <c r="D894" s="131"/>
      <c r="E894" s="351"/>
      <c r="F894" s="233"/>
      <c r="G894" s="131"/>
    </row>
    <row r="895" spans="2:7" ht="15" customHeight="1" x14ac:dyDescent="0.25">
      <c r="B895" s="131"/>
      <c r="C895" s="131"/>
      <c r="D895" s="131"/>
      <c r="E895" s="351"/>
      <c r="F895" s="233"/>
      <c r="G895" s="131"/>
    </row>
    <row r="896" spans="2:7" ht="15" customHeight="1" x14ac:dyDescent="0.25">
      <c r="B896" s="131"/>
      <c r="C896" s="131"/>
      <c r="D896" s="131"/>
      <c r="E896" s="351"/>
      <c r="F896" s="233"/>
      <c r="G896" s="131"/>
    </row>
    <row r="897" spans="2:7" ht="15" customHeight="1" x14ac:dyDescent="0.25">
      <c r="B897" s="131"/>
      <c r="C897" s="131"/>
      <c r="D897" s="131"/>
      <c r="E897" s="351"/>
      <c r="F897" s="233"/>
      <c r="G897" s="131"/>
    </row>
    <row r="898" spans="2:7" ht="15" customHeight="1" x14ac:dyDescent="0.25">
      <c r="B898" s="131"/>
      <c r="C898" s="131"/>
      <c r="D898" s="131"/>
      <c r="E898" s="351"/>
      <c r="F898" s="233"/>
      <c r="G898" s="131"/>
    </row>
    <row r="899" spans="2:7" ht="15" customHeight="1" x14ac:dyDescent="0.25">
      <c r="B899" s="131"/>
      <c r="C899" s="131"/>
      <c r="D899" s="131"/>
      <c r="E899" s="351"/>
      <c r="F899" s="233"/>
      <c r="G899" s="131"/>
    </row>
    <row r="900" spans="2:7" ht="15" customHeight="1" x14ac:dyDescent="0.25">
      <c r="B900" s="131"/>
      <c r="C900" s="131"/>
      <c r="D900" s="131"/>
      <c r="E900" s="351"/>
      <c r="F900" s="233"/>
      <c r="G900" s="131"/>
    </row>
    <row r="901" spans="2:7" ht="15" customHeight="1" x14ac:dyDescent="0.25">
      <c r="B901" s="131"/>
      <c r="C901" s="131"/>
      <c r="D901" s="131"/>
      <c r="E901" s="351"/>
      <c r="F901" s="233"/>
      <c r="G901" s="131"/>
    </row>
    <row r="902" spans="2:7" ht="15" customHeight="1" x14ac:dyDescent="0.25">
      <c r="B902" s="131"/>
      <c r="C902" s="131"/>
      <c r="D902" s="131"/>
      <c r="E902" s="351"/>
      <c r="F902" s="233"/>
      <c r="G902" s="131"/>
    </row>
    <row r="903" spans="2:7" ht="15" customHeight="1" x14ac:dyDescent="0.25">
      <c r="B903" s="131"/>
      <c r="C903" s="131"/>
      <c r="D903" s="131"/>
      <c r="E903" s="351"/>
      <c r="F903" s="233"/>
      <c r="G903" s="131"/>
    </row>
    <row r="904" spans="2:7" ht="15" customHeight="1" x14ac:dyDescent="0.25">
      <c r="B904" s="131"/>
      <c r="C904" s="131"/>
      <c r="D904" s="131"/>
      <c r="E904" s="351"/>
      <c r="F904" s="233"/>
      <c r="G904" s="131"/>
    </row>
    <row r="905" spans="2:7" ht="15" customHeight="1" x14ac:dyDescent="0.25">
      <c r="B905" s="131"/>
      <c r="C905" s="131"/>
      <c r="D905" s="131"/>
      <c r="E905" s="351"/>
      <c r="F905" s="233"/>
      <c r="G905" s="131"/>
    </row>
    <row r="906" spans="2:7" ht="15" customHeight="1" x14ac:dyDescent="0.25">
      <c r="B906" s="131"/>
      <c r="C906" s="131"/>
      <c r="D906" s="131"/>
      <c r="E906" s="351"/>
      <c r="F906" s="233"/>
      <c r="G906" s="131"/>
    </row>
    <row r="907" spans="2:7" ht="15" customHeight="1" x14ac:dyDescent="0.25">
      <c r="B907" s="131"/>
      <c r="C907" s="131"/>
      <c r="D907" s="131"/>
      <c r="E907" s="351"/>
      <c r="F907" s="233"/>
      <c r="G907" s="131"/>
    </row>
    <row r="908" spans="2:7" ht="15" customHeight="1" x14ac:dyDescent="0.25">
      <c r="B908" s="131"/>
      <c r="C908" s="131"/>
      <c r="D908" s="131"/>
      <c r="E908" s="351"/>
      <c r="F908" s="233"/>
      <c r="G908" s="131"/>
    </row>
    <row r="909" spans="2:7" ht="15" customHeight="1" x14ac:dyDescent="0.25">
      <c r="B909" s="131"/>
      <c r="C909" s="131"/>
      <c r="D909" s="131"/>
      <c r="E909" s="351"/>
      <c r="F909" s="233"/>
      <c r="G909" s="131"/>
    </row>
    <row r="910" spans="2:7" ht="15" customHeight="1" x14ac:dyDescent="0.25">
      <c r="B910" s="131"/>
      <c r="C910" s="131"/>
      <c r="D910" s="131"/>
      <c r="E910" s="351"/>
      <c r="F910" s="233"/>
      <c r="G910" s="131"/>
    </row>
    <row r="911" spans="2:7" ht="15" customHeight="1" x14ac:dyDescent="0.25">
      <c r="B911" s="131"/>
      <c r="C911" s="131"/>
      <c r="D911" s="131"/>
      <c r="E911" s="351"/>
      <c r="F911" s="233"/>
      <c r="G911" s="131"/>
    </row>
    <row r="912" spans="2:7" ht="15" customHeight="1" x14ac:dyDescent="0.25">
      <c r="B912" s="131"/>
      <c r="C912" s="131"/>
      <c r="D912" s="131"/>
      <c r="E912" s="351"/>
      <c r="F912" s="233"/>
      <c r="G912" s="131"/>
    </row>
    <row r="913" spans="2:7" ht="15" customHeight="1" x14ac:dyDescent="0.25">
      <c r="B913" s="131"/>
      <c r="C913" s="131"/>
      <c r="D913" s="131"/>
      <c r="E913" s="351"/>
      <c r="F913" s="233"/>
      <c r="G913" s="131"/>
    </row>
    <row r="914" spans="2:7" ht="15" customHeight="1" x14ac:dyDescent="0.25">
      <c r="B914" s="131"/>
      <c r="C914" s="131"/>
      <c r="D914" s="131"/>
      <c r="E914" s="351"/>
      <c r="F914" s="233"/>
      <c r="G914" s="131"/>
    </row>
    <row r="915" spans="2:7" ht="15" customHeight="1" x14ac:dyDescent="0.25">
      <c r="B915" s="131"/>
      <c r="C915" s="131"/>
      <c r="D915" s="131"/>
      <c r="E915" s="351"/>
      <c r="F915" s="233"/>
      <c r="G915" s="131"/>
    </row>
    <row r="916" spans="2:7" ht="15" customHeight="1" x14ac:dyDescent="0.25">
      <c r="B916" s="131"/>
      <c r="C916" s="131"/>
      <c r="D916" s="131"/>
      <c r="E916" s="351"/>
      <c r="F916" s="233"/>
      <c r="G916" s="131"/>
    </row>
    <row r="917" spans="2:7" ht="15" customHeight="1" x14ac:dyDescent="0.25">
      <c r="B917" s="131"/>
      <c r="C917" s="131"/>
      <c r="D917" s="131"/>
      <c r="E917" s="351"/>
      <c r="F917" s="233"/>
      <c r="G917" s="131"/>
    </row>
    <row r="918" spans="2:7" ht="15" customHeight="1" x14ac:dyDescent="0.25">
      <c r="B918" s="131"/>
      <c r="C918" s="131"/>
      <c r="D918" s="131"/>
      <c r="E918" s="351"/>
      <c r="F918" s="233"/>
      <c r="G918" s="131"/>
    </row>
    <row r="919" spans="2:7" ht="15" customHeight="1" x14ac:dyDescent="0.25">
      <c r="B919" s="131"/>
      <c r="C919" s="131"/>
      <c r="D919" s="131"/>
      <c r="E919" s="351"/>
      <c r="F919" s="233"/>
      <c r="G919" s="131"/>
    </row>
    <row r="920" spans="2:7" ht="15" customHeight="1" x14ac:dyDescent="0.25">
      <c r="B920" s="131"/>
      <c r="C920" s="131"/>
      <c r="D920" s="131"/>
      <c r="E920" s="351"/>
      <c r="F920" s="233"/>
      <c r="G920" s="131"/>
    </row>
    <row r="921" spans="2:7" ht="15" customHeight="1" x14ac:dyDescent="0.25">
      <c r="B921" s="131"/>
      <c r="C921" s="131"/>
      <c r="D921" s="131"/>
      <c r="E921" s="351"/>
      <c r="F921" s="233"/>
      <c r="G921" s="131"/>
    </row>
    <row r="922" spans="2:7" ht="15" customHeight="1" x14ac:dyDescent="0.25">
      <c r="B922" s="131"/>
      <c r="C922" s="131"/>
      <c r="D922" s="131"/>
      <c r="E922" s="351"/>
      <c r="F922" s="233"/>
      <c r="G922" s="131"/>
    </row>
    <row r="923" spans="2:7" ht="15" customHeight="1" x14ac:dyDescent="0.25">
      <c r="B923" s="131"/>
      <c r="C923" s="131"/>
      <c r="D923" s="131"/>
      <c r="E923" s="351"/>
      <c r="F923" s="233"/>
      <c r="G923" s="131"/>
    </row>
    <row r="924" spans="2:7" ht="15" customHeight="1" x14ac:dyDescent="0.25">
      <c r="B924" s="131"/>
      <c r="C924" s="131"/>
      <c r="D924" s="131"/>
      <c r="E924" s="351"/>
      <c r="F924" s="233"/>
      <c r="G924" s="131"/>
    </row>
    <row r="925" spans="2:7" ht="15" customHeight="1" x14ac:dyDescent="0.25">
      <c r="B925" s="131"/>
      <c r="C925" s="131"/>
      <c r="D925" s="131"/>
      <c r="E925" s="351"/>
      <c r="F925" s="233"/>
      <c r="G925" s="131"/>
    </row>
    <row r="926" spans="2:7" ht="15" customHeight="1" x14ac:dyDescent="0.25">
      <c r="B926" s="131"/>
      <c r="C926" s="131"/>
      <c r="D926" s="131"/>
      <c r="E926" s="351"/>
      <c r="F926" s="233"/>
      <c r="G926" s="131"/>
    </row>
    <row r="927" spans="2:7" ht="15" customHeight="1" x14ac:dyDescent="0.25">
      <c r="B927" s="131"/>
      <c r="C927" s="131"/>
      <c r="D927" s="131"/>
      <c r="E927" s="351"/>
      <c r="F927" s="233"/>
      <c r="G927" s="131"/>
    </row>
    <row r="928" spans="2:7" ht="15" customHeight="1" x14ac:dyDescent="0.25">
      <c r="B928" s="131"/>
      <c r="C928" s="131"/>
      <c r="D928" s="131"/>
      <c r="E928" s="351"/>
      <c r="F928" s="233"/>
      <c r="G928" s="131"/>
    </row>
    <row r="929" spans="2:7" ht="15" customHeight="1" x14ac:dyDescent="0.25">
      <c r="B929" s="131"/>
      <c r="C929" s="131"/>
      <c r="D929" s="131"/>
      <c r="E929" s="351"/>
      <c r="F929" s="233"/>
      <c r="G929" s="131"/>
    </row>
    <row r="930" spans="2:7" ht="15" customHeight="1" x14ac:dyDescent="0.25">
      <c r="B930" s="131"/>
      <c r="C930" s="131"/>
      <c r="D930" s="131"/>
      <c r="E930" s="351"/>
      <c r="F930" s="233"/>
      <c r="G930" s="131"/>
    </row>
    <row r="931" spans="2:7" ht="15" customHeight="1" x14ac:dyDescent="0.25">
      <c r="B931" s="131"/>
      <c r="C931" s="131"/>
      <c r="D931" s="131"/>
      <c r="E931" s="351"/>
      <c r="F931" s="233"/>
      <c r="G931" s="131"/>
    </row>
    <row r="932" spans="2:7" ht="15" customHeight="1" x14ac:dyDescent="0.25">
      <c r="B932" s="131"/>
      <c r="C932" s="131"/>
      <c r="D932" s="131"/>
      <c r="E932" s="351"/>
      <c r="F932" s="233"/>
      <c r="G932" s="131"/>
    </row>
    <row r="933" spans="2:7" ht="15" customHeight="1" x14ac:dyDescent="0.25">
      <c r="B933" s="131"/>
      <c r="C933" s="131"/>
      <c r="D933" s="131"/>
      <c r="E933" s="351"/>
      <c r="F933" s="233"/>
      <c r="G933" s="131"/>
    </row>
    <row r="934" spans="2:7" ht="15" customHeight="1" x14ac:dyDescent="0.25">
      <c r="B934" s="131"/>
      <c r="C934" s="131"/>
      <c r="D934" s="131"/>
      <c r="E934" s="351"/>
      <c r="F934" s="233"/>
      <c r="G934" s="131"/>
    </row>
    <row r="935" spans="2:7" ht="15" customHeight="1" x14ac:dyDescent="0.25">
      <c r="B935" s="131"/>
      <c r="C935" s="131"/>
      <c r="D935" s="131"/>
      <c r="E935" s="351"/>
      <c r="F935" s="233"/>
      <c r="G935" s="131"/>
    </row>
    <row r="936" spans="2:7" ht="15" customHeight="1" x14ac:dyDescent="0.25">
      <c r="B936" s="131"/>
      <c r="C936" s="131"/>
      <c r="D936" s="131"/>
      <c r="E936" s="351"/>
      <c r="F936" s="233"/>
      <c r="G936" s="131"/>
    </row>
    <row r="937" spans="2:7" ht="15" customHeight="1" x14ac:dyDescent="0.25">
      <c r="B937" s="131"/>
      <c r="C937" s="131"/>
      <c r="D937" s="131"/>
      <c r="E937" s="351"/>
      <c r="F937" s="233"/>
      <c r="G937" s="131"/>
    </row>
    <row r="938" spans="2:7" ht="15" customHeight="1" x14ac:dyDescent="0.25">
      <c r="B938" s="131"/>
      <c r="C938" s="131"/>
      <c r="D938" s="131"/>
      <c r="E938" s="351"/>
      <c r="F938" s="233"/>
      <c r="G938" s="131"/>
    </row>
    <row r="939" spans="2:7" ht="15" customHeight="1" x14ac:dyDescent="0.25">
      <c r="B939" s="131"/>
      <c r="C939" s="131"/>
      <c r="D939" s="131"/>
      <c r="E939" s="351"/>
      <c r="F939" s="233"/>
      <c r="G939" s="131"/>
    </row>
    <row r="940" spans="2:7" ht="15" customHeight="1" x14ac:dyDescent="0.25">
      <c r="B940" s="131"/>
      <c r="C940" s="131"/>
      <c r="D940" s="131"/>
      <c r="E940" s="351"/>
      <c r="F940" s="233"/>
      <c r="G940" s="131"/>
    </row>
    <row r="941" spans="2:7" ht="15" customHeight="1" x14ac:dyDescent="0.25">
      <c r="B941" s="131"/>
      <c r="C941" s="131"/>
      <c r="D941" s="131"/>
      <c r="E941" s="351"/>
      <c r="F941" s="233"/>
      <c r="G941" s="131"/>
    </row>
    <row r="942" spans="2:7" ht="15" customHeight="1" x14ac:dyDescent="0.25">
      <c r="B942" s="131"/>
      <c r="C942" s="131"/>
      <c r="D942" s="131"/>
      <c r="E942" s="351"/>
      <c r="F942" s="233"/>
      <c r="G942" s="131"/>
    </row>
    <row r="943" spans="2:7" ht="15" customHeight="1" x14ac:dyDescent="0.25">
      <c r="B943" s="131"/>
      <c r="C943" s="131"/>
      <c r="D943" s="131"/>
      <c r="E943" s="351"/>
      <c r="F943" s="233"/>
      <c r="G943" s="131"/>
    </row>
    <row r="944" spans="2:7" ht="15" customHeight="1" x14ac:dyDescent="0.25">
      <c r="B944" s="131"/>
      <c r="C944" s="131"/>
      <c r="D944" s="131"/>
      <c r="E944" s="351"/>
      <c r="F944" s="233"/>
      <c r="G944" s="131"/>
    </row>
    <row r="945" spans="2:7" ht="15" customHeight="1" x14ac:dyDescent="0.25">
      <c r="B945" s="131"/>
      <c r="C945" s="131"/>
      <c r="D945" s="131"/>
      <c r="E945" s="351"/>
      <c r="F945" s="233"/>
      <c r="G945" s="131"/>
    </row>
    <row r="946" spans="2:7" ht="15" customHeight="1" x14ac:dyDescent="0.25">
      <c r="B946" s="131"/>
      <c r="C946" s="131"/>
      <c r="D946" s="131"/>
      <c r="E946" s="351"/>
      <c r="F946" s="233"/>
      <c r="G946" s="131"/>
    </row>
    <row r="947" spans="2:7" ht="15" customHeight="1" x14ac:dyDescent="0.25">
      <c r="B947" s="131"/>
      <c r="C947" s="131"/>
      <c r="D947" s="131"/>
      <c r="E947" s="351"/>
      <c r="F947" s="233"/>
      <c r="G947" s="131"/>
    </row>
    <row r="948" spans="2:7" ht="15" customHeight="1" x14ac:dyDescent="0.25">
      <c r="B948" s="131"/>
      <c r="C948" s="131"/>
      <c r="D948" s="131"/>
      <c r="E948" s="351"/>
      <c r="F948" s="233"/>
      <c r="G948" s="131"/>
    </row>
    <row r="949" spans="2:7" ht="15" customHeight="1" x14ac:dyDescent="0.25">
      <c r="B949" s="131"/>
      <c r="C949" s="131"/>
      <c r="D949" s="131"/>
      <c r="E949" s="351"/>
      <c r="F949" s="233"/>
      <c r="G949" s="131"/>
    </row>
    <row r="950" spans="2:7" ht="15" customHeight="1" x14ac:dyDescent="0.25">
      <c r="B950" s="131"/>
      <c r="C950" s="131"/>
      <c r="D950" s="131"/>
      <c r="E950" s="351"/>
      <c r="F950" s="233"/>
      <c r="G950" s="131"/>
    </row>
    <row r="951" spans="2:7" ht="15" customHeight="1" x14ac:dyDescent="0.25">
      <c r="B951" s="131"/>
      <c r="C951" s="131"/>
      <c r="D951" s="131"/>
      <c r="E951" s="351"/>
      <c r="F951" s="233"/>
      <c r="G951" s="131"/>
    </row>
    <row r="952" spans="2:7" ht="15" customHeight="1" x14ac:dyDescent="0.25">
      <c r="B952" s="131"/>
      <c r="C952" s="131"/>
      <c r="D952" s="131"/>
      <c r="E952" s="351"/>
      <c r="F952" s="233"/>
      <c r="G952" s="131"/>
    </row>
    <row r="953" spans="2:7" ht="15" customHeight="1" x14ac:dyDescent="0.25">
      <c r="B953" s="131"/>
      <c r="C953" s="131"/>
      <c r="D953" s="131"/>
      <c r="E953" s="351"/>
      <c r="F953" s="233"/>
      <c r="G953" s="131"/>
    </row>
    <row r="954" spans="2:7" ht="15" customHeight="1" x14ac:dyDescent="0.25">
      <c r="B954" s="131"/>
      <c r="C954" s="131"/>
      <c r="D954" s="131"/>
      <c r="E954" s="351"/>
      <c r="F954" s="233"/>
      <c r="G954" s="131"/>
    </row>
    <row r="955" spans="2:7" ht="15" customHeight="1" x14ac:dyDescent="0.25">
      <c r="B955" s="131"/>
      <c r="C955" s="131"/>
      <c r="D955" s="131"/>
      <c r="E955" s="351"/>
      <c r="F955" s="233"/>
      <c r="G955" s="131"/>
    </row>
    <row r="956" spans="2:7" ht="15" customHeight="1" x14ac:dyDescent="0.25">
      <c r="B956" s="131"/>
      <c r="C956" s="131"/>
      <c r="D956" s="131"/>
      <c r="E956" s="351"/>
      <c r="F956" s="233"/>
      <c r="G956" s="131"/>
    </row>
    <row r="957" spans="2:7" ht="15" customHeight="1" x14ac:dyDescent="0.25">
      <c r="B957" s="131"/>
      <c r="C957" s="131"/>
      <c r="D957" s="131"/>
      <c r="E957" s="351"/>
      <c r="F957" s="233"/>
      <c r="G957" s="131"/>
    </row>
    <row r="958" spans="2:7" ht="15" customHeight="1" x14ac:dyDescent="0.25">
      <c r="B958" s="131"/>
      <c r="C958" s="131"/>
      <c r="D958" s="131"/>
      <c r="E958" s="351"/>
      <c r="F958" s="233"/>
      <c r="G958" s="131"/>
    </row>
    <row r="959" spans="2:7" ht="15" customHeight="1" x14ac:dyDescent="0.25">
      <c r="B959" s="131"/>
      <c r="C959" s="131"/>
      <c r="D959" s="131"/>
      <c r="E959" s="351"/>
      <c r="F959" s="233"/>
      <c r="G959" s="131"/>
    </row>
    <row r="960" spans="2:7" ht="15" customHeight="1" x14ac:dyDescent="0.25">
      <c r="B960" s="131"/>
      <c r="C960" s="131"/>
      <c r="D960" s="131"/>
      <c r="E960" s="351"/>
      <c r="F960" s="233"/>
      <c r="G960" s="131"/>
    </row>
    <row r="961" spans="2:7" ht="15" customHeight="1" x14ac:dyDescent="0.25">
      <c r="B961" s="131"/>
      <c r="C961" s="131"/>
      <c r="D961" s="131"/>
      <c r="E961" s="351"/>
      <c r="F961" s="233"/>
      <c r="G961" s="131"/>
    </row>
    <row r="962" spans="2:7" ht="15" customHeight="1" x14ac:dyDescent="0.25">
      <c r="B962" s="131"/>
      <c r="C962" s="131"/>
      <c r="D962" s="131"/>
      <c r="E962" s="351"/>
      <c r="F962" s="233"/>
      <c r="G962" s="131"/>
    </row>
    <row r="963" spans="2:7" ht="15" customHeight="1" x14ac:dyDescent="0.25">
      <c r="B963" s="131"/>
      <c r="C963" s="131"/>
      <c r="D963" s="131"/>
      <c r="E963" s="351"/>
      <c r="F963" s="233"/>
      <c r="G963" s="131"/>
    </row>
    <row r="964" spans="2:7" ht="15" customHeight="1" x14ac:dyDescent="0.25">
      <c r="B964" s="131"/>
      <c r="C964" s="131"/>
      <c r="D964" s="131"/>
      <c r="E964" s="351"/>
      <c r="F964" s="233"/>
      <c r="G964" s="131"/>
    </row>
    <row r="965" spans="2:7" ht="15" customHeight="1" x14ac:dyDescent="0.25">
      <c r="B965" s="131"/>
      <c r="C965" s="131"/>
      <c r="D965" s="131"/>
      <c r="E965" s="351"/>
      <c r="F965" s="233"/>
      <c r="G965" s="131"/>
    </row>
    <row r="966" spans="2:7" ht="15" customHeight="1" x14ac:dyDescent="0.25">
      <c r="B966" s="131"/>
      <c r="C966" s="131"/>
      <c r="D966" s="131"/>
      <c r="E966" s="351"/>
      <c r="F966" s="233"/>
      <c r="G966" s="131"/>
    </row>
    <row r="967" spans="2:7" ht="15" customHeight="1" x14ac:dyDescent="0.25">
      <c r="B967" s="131"/>
      <c r="C967" s="131"/>
      <c r="D967" s="131"/>
      <c r="E967" s="351"/>
      <c r="F967" s="233"/>
      <c r="G967" s="131"/>
    </row>
    <row r="968" spans="2:7" ht="15" customHeight="1" x14ac:dyDescent="0.25">
      <c r="B968" s="131"/>
      <c r="C968" s="131"/>
      <c r="D968" s="131"/>
      <c r="E968" s="351"/>
      <c r="F968" s="233"/>
      <c r="G968" s="131"/>
    </row>
    <row r="969" spans="2:7" ht="15" customHeight="1" x14ac:dyDescent="0.25">
      <c r="B969" s="131"/>
      <c r="C969" s="131"/>
      <c r="D969" s="131"/>
      <c r="E969" s="351"/>
      <c r="F969" s="233"/>
      <c r="G969" s="131"/>
    </row>
    <row r="970" spans="2:7" ht="15" customHeight="1" x14ac:dyDescent="0.25">
      <c r="B970" s="131"/>
      <c r="C970" s="131"/>
      <c r="D970" s="131"/>
      <c r="E970" s="351"/>
      <c r="F970" s="233"/>
      <c r="G970" s="131"/>
    </row>
    <row r="971" spans="2:7" ht="15" customHeight="1" x14ac:dyDescent="0.25">
      <c r="B971" s="131"/>
      <c r="C971" s="131"/>
      <c r="D971" s="131"/>
      <c r="E971" s="351"/>
      <c r="F971" s="233"/>
      <c r="G971" s="131"/>
    </row>
    <row r="972" spans="2:7" ht="15" customHeight="1" x14ac:dyDescent="0.25">
      <c r="B972" s="131"/>
      <c r="C972" s="131"/>
      <c r="D972" s="131"/>
      <c r="E972" s="351"/>
      <c r="F972" s="233"/>
      <c r="G972" s="131"/>
    </row>
    <row r="973" spans="2:7" ht="15" customHeight="1" x14ac:dyDescent="0.25">
      <c r="B973" s="131"/>
      <c r="C973" s="131"/>
      <c r="D973" s="131"/>
      <c r="E973" s="351"/>
      <c r="F973" s="233"/>
      <c r="G973" s="131"/>
    </row>
    <row r="974" spans="2:7" ht="15" customHeight="1" x14ac:dyDescent="0.25">
      <c r="B974" s="131"/>
      <c r="C974" s="131"/>
      <c r="D974" s="131"/>
      <c r="E974" s="351"/>
      <c r="F974" s="233"/>
      <c r="G974" s="131"/>
    </row>
    <row r="975" spans="2:7" ht="15" customHeight="1" x14ac:dyDescent="0.25">
      <c r="B975" s="131"/>
      <c r="C975" s="131"/>
      <c r="D975" s="131"/>
      <c r="E975" s="351"/>
      <c r="F975" s="233"/>
      <c r="G975" s="131"/>
    </row>
    <row r="976" spans="2:7" ht="15" customHeight="1" x14ac:dyDescent="0.25">
      <c r="B976" s="131"/>
      <c r="C976" s="131"/>
      <c r="D976" s="131"/>
      <c r="E976" s="351"/>
      <c r="F976" s="233"/>
      <c r="G976" s="131"/>
    </row>
    <row r="977" spans="2:7" ht="15" customHeight="1" x14ac:dyDescent="0.25">
      <c r="B977" s="131"/>
      <c r="C977" s="131"/>
      <c r="D977" s="131"/>
      <c r="E977" s="351"/>
      <c r="F977" s="233"/>
      <c r="G977" s="131"/>
    </row>
    <row r="978" spans="2:7" ht="15" customHeight="1" x14ac:dyDescent="0.25">
      <c r="B978" s="131"/>
      <c r="C978" s="131"/>
      <c r="D978" s="131"/>
      <c r="E978" s="351"/>
      <c r="F978" s="233"/>
      <c r="G978" s="131"/>
    </row>
    <row r="979" spans="2:7" ht="15" customHeight="1" x14ac:dyDescent="0.25">
      <c r="B979" s="131"/>
      <c r="C979" s="131"/>
      <c r="D979" s="131"/>
      <c r="E979" s="351"/>
      <c r="F979" s="233"/>
      <c r="G979" s="131"/>
    </row>
    <row r="980" spans="2:7" ht="15" customHeight="1" x14ac:dyDescent="0.25">
      <c r="B980" s="131"/>
      <c r="C980" s="131"/>
      <c r="D980" s="131"/>
      <c r="E980" s="351"/>
      <c r="F980" s="233"/>
      <c r="G980" s="131"/>
    </row>
    <row r="981" spans="2:7" ht="15" customHeight="1" x14ac:dyDescent="0.25">
      <c r="B981" s="131"/>
      <c r="C981" s="131"/>
      <c r="D981" s="131"/>
      <c r="E981" s="351"/>
      <c r="F981" s="233"/>
      <c r="G981" s="131"/>
    </row>
    <row r="982" spans="2:7" ht="15" customHeight="1" x14ac:dyDescent="0.25">
      <c r="B982" s="131"/>
      <c r="C982" s="131"/>
      <c r="D982" s="131"/>
      <c r="E982" s="351"/>
      <c r="F982" s="233"/>
      <c r="G982" s="131"/>
    </row>
    <row r="983" spans="2:7" ht="15" customHeight="1" x14ac:dyDescent="0.25">
      <c r="B983" s="131"/>
      <c r="C983" s="131"/>
      <c r="D983" s="131"/>
      <c r="E983" s="351"/>
      <c r="F983" s="233"/>
      <c r="G983" s="131"/>
    </row>
    <row r="984" spans="2:7" ht="15" customHeight="1" x14ac:dyDescent="0.25">
      <c r="B984" s="131"/>
      <c r="C984" s="131"/>
      <c r="D984" s="131"/>
      <c r="E984" s="351"/>
      <c r="F984" s="233"/>
      <c r="G984" s="131"/>
    </row>
    <row r="985" spans="2:7" ht="15" customHeight="1" x14ac:dyDescent="0.25">
      <c r="B985" s="131"/>
      <c r="C985" s="131"/>
      <c r="D985" s="131"/>
      <c r="E985" s="351"/>
      <c r="F985" s="233"/>
      <c r="G985" s="131"/>
    </row>
    <row r="986" spans="2:7" ht="15" customHeight="1" x14ac:dyDescent="0.25">
      <c r="B986" s="131"/>
      <c r="C986" s="131"/>
      <c r="D986" s="131"/>
      <c r="E986" s="351"/>
      <c r="F986" s="233"/>
      <c r="G986" s="131"/>
    </row>
    <row r="987" spans="2:7" ht="15" customHeight="1" x14ac:dyDescent="0.25">
      <c r="B987" s="131"/>
      <c r="C987" s="131"/>
      <c r="D987" s="131"/>
      <c r="E987" s="351"/>
      <c r="F987" s="233"/>
      <c r="G987" s="131"/>
    </row>
    <row r="988" spans="2:7" ht="15" customHeight="1" x14ac:dyDescent="0.25">
      <c r="B988" s="131"/>
      <c r="C988" s="131"/>
      <c r="D988" s="131"/>
      <c r="E988" s="351"/>
      <c r="F988" s="233"/>
      <c r="G988" s="131"/>
    </row>
    <row r="989" spans="2:7" ht="15" customHeight="1" x14ac:dyDescent="0.25">
      <c r="B989" s="131"/>
      <c r="C989" s="131"/>
      <c r="D989" s="131"/>
      <c r="E989" s="351"/>
      <c r="F989" s="233"/>
      <c r="G989" s="131"/>
    </row>
    <row r="990" spans="2:7" ht="15" customHeight="1" x14ac:dyDescent="0.25">
      <c r="B990" s="131"/>
      <c r="C990" s="131"/>
      <c r="D990" s="131"/>
      <c r="E990" s="351"/>
      <c r="F990" s="233"/>
      <c r="G990" s="131"/>
    </row>
    <row r="991" spans="2:7" ht="15" customHeight="1" x14ac:dyDescent="0.25">
      <c r="B991" s="131"/>
      <c r="C991" s="131"/>
      <c r="D991" s="131"/>
      <c r="E991" s="351"/>
      <c r="F991" s="233"/>
      <c r="G991" s="131"/>
    </row>
    <row r="992" spans="2:7" ht="15" customHeight="1" x14ac:dyDescent="0.25">
      <c r="B992" s="131"/>
      <c r="C992" s="131"/>
      <c r="D992" s="131"/>
      <c r="E992" s="351"/>
      <c r="F992" s="233"/>
      <c r="G992" s="131"/>
    </row>
    <row r="993" spans="2:7" ht="15" customHeight="1" x14ac:dyDescent="0.25">
      <c r="B993" s="131"/>
      <c r="C993" s="131"/>
      <c r="D993" s="131"/>
      <c r="E993" s="351"/>
      <c r="F993" s="233"/>
      <c r="G993" s="131"/>
    </row>
    <row r="994" spans="2:7" ht="15" customHeight="1" x14ac:dyDescent="0.25">
      <c r="B994" s="131"/>
      <c r="C994" s="131"/>
      <c r="D994" s="131"/>
      <c r="E994" s="351"/>
      <c r="F994" s="233"/>
      <c r="G994" s="131"/>
    </row>
    <row r="995" spans="2:7" ht="15" customHeight="1" x14ac:dyDescent="0.25">
      <c r="B995" s="131"/>
      <c r="C995" s="131"/>
      <c r="D995" s="131"/>
      <c r="E995" s="351"/>
      <c r="F995" s="233"/>
      <c r="G995" s="131"/>
    </row>
    <row r="996" spans="2:7" ht="15" customHeight="1" x14ac:dyDescent="0.25">
      <c r="B996" s="131"/>
      <c r="C996" s="131"/>
      <c r="D996" s="131"/>
      <c r="E996" s="351"/>
      <c r="F996" s="233"/>
      <c r="G996" s="131"/>
    </row>
    <row r="997" spans="2:7" ht="15" customHeight="1" x14ac:dyDescent="0.25">
      <c r="B997" s="131"/>
      <c r="C997" s="131"/>
      <c r="D997" s="131"/>
      <c r="E997" s="351"/>
      <c r="F997" s="233"/>
      <c r="G997" s="131"/>
    </row>
    <row r="998" spans="2:7" ht="15" customHeight="1" x14ac:dyDescent="0.25">
      <c r="B998" s="131"/>
      <c r="C998" s="131"/>
      <c r="D998" s="131"/>
      <c r="E998" s="351"/>
      <c r="F998" s="233"/>
      <c r="G998" s="131"/>
    </row>
    <row r="999" spans="2:7" ht="15" customHeight="1" x14ac:dyDescent="0.25">
      <c r="B999" s="131"/>
      <c r="C999" s="131"/>
      <c r="D999" s="131"/>
      <c r="E999" s="351"/>
      <c r="F999" s="233"/>
      <c r="G999" s="131"/>
    </row>
    <row r="1000" spans="2:7" ht="15" customHeight="1" x14ac:dyDescent="0.25">
      <c r="B1000" s="131"/>
      <c r="C1000" s="131"/>
      <c r="D1000" s="131"/>
      <c r="E1000" s="351"/>
      <c r="F1000" s="233"/>
      <c r="G1000" s="131"/>
    </row>
    <row r="1001" spans="2:7" ht="15" customHeight="1" x14ac:dyDescent="0.25">
      <c r="B1001" s="131"/>
      <c r="C1001" s="131"/>
      <c r="D1001" s="131"/>
      <c r="E1001" s="351"/>
      <c r="F1001" s="233"/>
      <c r="G1001" s="131"/>
    </row>
    <row r="1002" spans="2:7" ht="15" customHeight="1" x14ac:dyDescent="0.25">
      <c r="B1002" s="131"/>
      <c r="C1002" s="131"/>
      <c r="D1002" s="131"/>
      <c r="E1002" s="351"/>
      <c r="F1002" s="233"/>
      <c r="G1002" s="131"/>
    </row>
    <row r="1003" spans="2:7" ht="15" customHeight="1" x14ac:dyDescent="0.25">
      <c r="B1003" s="131"/>
      <c r="C1003" s="131"/>
      <c r="D1003" s="131"/>
      <c r="E1003" s="351"/>
      <c r="F1003" s="233"/>
      <c r="G1003" s="131"/>
    </row>
    <row r="1004" spans="2:7" ht="15" customHeight="1" x14ac:dyDescent="0.25">
      <c r="B1004" s="131"/>
      <c r="C1004" s="131"/>
      <c r="D1004" s="131"/>
      <c r="E1004" s="351"/>
      <c r="F1004" s="233"/>
      <c r="G1004" s="131"/>
    </row>
    <row r="1005" spans="2:7" ht="15" customHeight="1" x14ac:dyDescent="0.25">
      <c r="B1005" s="131"/>
      <c r="C1005" s="131"/>
      <c r="D1005" s="131"/>
      <c r="E1005" s="351"/>
      <c r="F1005" s="233"/>
      <c r="G1005" s="131"/>
    </row>
    <row r="1006" spans="2:7" ht="15" customHeight="1" x14ac:dyDescent="0.25">
      <c r="B1006" s="131"/>
      <c r="C1006" s="131"/>
      <c r="D1006" s="131"/>
      <c r="E1006" s="351"/>
      <c r="F1006" s="233"/>
      <c r="G1006" s="131"/>
    </row>
    <row r="1007" spans="2:7" ht="15" customHeight="1" x14ac:dyDescent="0.25">
      <c r="B1007" s="131"/>
      <c r="C1007" s="131"/>
      <c r="D1007" s="131"/>
      <c r="E1007" s="351"/>
      <c r="F1007" s="233"/>
      <c r="G1007" s="131"/>
    </row>
    <row r="1008" spans="2:7" ht="15" customHeight="1" x14ac:dyDescent="0.25">
      <c r="B1008" s="131"/>
      <c r="C1008" s="131"/>
      <c r="D1008" s="131"/>
      <c r="E1008" s="351"/>
      <c r="F1008" s="233"/>
      <c r="G1008" s="131"/>
    </row>
    <row r="1009" spans="2:7" ht="15" customHeight="1" x14ac:dyDescent="0.25">
      <c r="B1009" s="131"/>
      <c r="C1009" s="131"/>
      <c r="D1009" s="131"/>
      <c r="E1009" s="351"/>
      <c r="F1009" s="233"/>
      <c r="G1009" s="131"/>
    </row>
    <row r="1010" spans="2:7" ht="15" customHeight="1" x14ac:dyDescent="0.25">
      <c r="B1010" s="131"/>
      <c r="C1010" s="131"/>
      <c r="D1010" s="131"/>
      <c r="E1010" s="351"/>
      <c r="F1010" s="233"/>
      <c r="G1010" s="131"/>
    </row>
    <row r="1011" spans="2:7" ht="15" customHeight="1" x14ac:dyDescent="0.25">
      <c r="B1011" s="131"/>
      <c r="C1011" s="131"/>
      <c r="D1011" s="131"/>
      <c r="E1011" s="351"/>
      <c r="F1011" s="233"/>
      <c r="G1011" s="131"/>
    </row>
    <row r="1012" spans="2:7" ht="15" customHeight="1" x14ac:dyDescent="0.25">
      <c r="B1012" s="131"/>
      <c r="C1012" s="131"/>
      <c r="D1012" s="131"/>
      <c r="E1012" s="351"/>
      <c r="F1012" s="233"/>
      <c r="G1012" s="131"/>
    </row>
    <row r="1013" spans="2:7" ht="15" customHeight="1" x14ac:dyDescent="0.25">
      <c r="B1013" s="131"/>
      <c r="C1013" s="131"/>
      <c r="D1013" s="131"/>
      <c r="E1013" s="351"/>
      <c r="F1013" s="233"/>
      <c r="G1013" s="131"/>
    </row>
    <row r="1014" spans="2:7" ht="15" customHeight="1" x14ac:dyDescent="0.25">
      <c r="B1014" s="131"/>
      <c r="C1014" s="131"/>
      <c r="D1014" s="131"/>
      <c r="E1014" s="351"/>
      <c r="F1014" s="233"/>
      <c r="G1014" s="131"/>
    </row>
    <row r="1015" spans="2:7" ht="15" customHeight="1" x14ac:dyDescent="0.25">
      <c r="B1015" s="131"/>
      <c r="C1015" s="131"/>
      <c r="D1015" s="131"/>
      <c r="E1015" s="351"/>
      <c r="F1015" s="233"/>
      <c r="G1015" s="131"/>
    </row>
    <row r="1016" spans="2:7" ht="15" customHeight="1" x14ac:dyDescent="0.25">
      <c r="B1016" s="131"/>
      <c r="C1016" s="131"/>
      <c r="D1016" s="131"/>
      <c r="E1016" s="351"/>
      <c r="F1016" s="233"/>
      <c r="G1016" s="131"/>
    </row>
    <row r="1017" spans="2:7" ht="15" customHeight="1" x14ac:dyDescent="0.25">
      <c r="B1017" s="131"/>
      <c r="C1017" s="131"/>
      <c r="D1017" s="131"/>
      <c r="E1017" s="351"/>
      <c r="F1017" s="233"/>
      <c r="G1017" s="131"/>
    </row>
    <row r="1018" spans="2:7" ht="15" customHeight="1" x14ac:dyDescent="0.25">
      <c r="B1018" s="131"/>
      <c r="C1018" s="131"/>
      <c r="D1018" s="131"/>
      <c r="E1018" s="351"/>
      <c r="F1018" s="233"/>
      <c r="G1018" s="131"/>
    </row>
    <row r="1019" spans="2:7" ht="15" customHeight="1" x14ac:dyDescent="0.25">
      <c r="B1019" s="131"/>
      <c r="C1019" s="131"/>
      <c r="D1019" s="131"/>
      <c r="E1019" s="351"/>
      <c r="F1019" s="233"/>
      <c r="G1019" s="131"/>
    </row>
    <row r="1020" spans="2:7" ht="15" customHeight="1" x14ac:dyDescent="0.25">
      <c r="B1020" s="131"/>
      <c r="C1020" s="131"/>
      <c r="D1020" s="131"/>
      <c r="E1020" s="351"/>
      <c r="F1020" s="233"/>
      <c r="G1020" s="131"/>
    </row>
    <row r="1021" spans="2:7" ht="15" customHeight="1" x14ac:dyDescent="0.25">
      <c r="B1021" s="131"/>
      <c r="C1021" s="131"/>
      <c r="D1021" s="131"/>
      <c r="E1021" s="351"/>
      <c r="F1021" s="233"/>
      <c r="G1021" s="131"/>
    </row>
    <row r="1022" spans="2:7" ht="15" customHeight="1" x14ac:dyDescent="0.25">
      <c r="B1022" s="131"/>
      <c r="C1022" s="131"/>
      <c r="D1022" s="131"/>
      <c r="E1022" s="351"/>
      <c r="F1022" s="233"/>
      <c r="G1022" s="131"/>
    </row>
    <row r="1023" spans="2:7" ht="15" customHeight="1" x14ac:dyDescent="0.25">
      <c r="B1023" s="131"/>
      <c r="C1023" s="131"/>
      <c r="D1023" s="131"/>
      <c r="E1023" s="351"/>
      <c r="F1023" s="233"/>
      <c r="G1023" s="131"/>
    </row>
    <row r="1024" spans="2:7" ht="15" customHeight="1" x14ac:dyDescent="0.25">
      <c r="B1024" s="131"/>
      <c r="C1024" s="131"/>
      <c r="D1024" s="131"/>
      <c r="E1024" s="351"/>
      <c r="F1024" s="233"/>
      <c r="G1024" s="131"/>
    </row>
    <row r="1025" spans="2:7" ht="15" customHeight="1" x14ac:dyDescent="0.25">
      <c r="B1025" s="131"/>
      <c r="C1025" s="131"/>
      <c r="D1025" s="131"/>
      <c r="E1025" s="351"/>
      <c r="F1025" s="233"/>
      <c r="G1025" s="131"/>
    </row>
    <row r="1026" spans="2:7" ht="15" customHeight="1" x14ac:dyDescent="0.25">
      <c r="B1026" s="131"/>
      <c r="C1026" s="131"/>
      <c r="D1026" s="131"/>
      <c r="E1026" s="351"/>
      <c r="F1026" s="233"/>
      <c r="G1026" s="131"/>
    </row>
    <row r="1027" spans="2:7" ht="15" customHeight="1" x14ac:dyDescent="0.25">
      <c r="B1027" s="131"/>
      <c r="C1027" s="131"/>
      <c r="D1027" s="131"/>
      <c r="E1027" s="351"/>
      <c r="F1027" s="233"/>
      <c r="G1027" s="131"/>
    </row>
    <row r="1028" spans="2:7" ht="15" customHeight="1" x14ac:dyDescent="0.25">
      <c r="B1028" s="131"/>
      <c r="C1028" s="131"/>
      <c r="D1028" s="131"/>
      <c r="E1028" s="351"/>
      <c r="F1028" s="233"/>
      <c r="G1028" s="131"/>
    </row>
    <row r="1029" spans="2:7" ht="15" customHeight="1" x14ac:dyDescent="0.25">
      <c r="B1029" s="131"/>
      <c r="C1029" s="131"/>
      <c r="D1029" s="131"/>
      <c r="E1029" s="351"/>
      <c r="F1029" s="233"/>
      <c r="G1029" s="131"/>
    </row>
    <row r="1030" spans="2:7" ht="15" customHeight="1" x14ac:dyDescent="0.25">
      <c r="B1030" s="131"/>
      <c r="C1030" s="131"/>
      <c r="D1030" s="131"/>
      <c r="E1030" s="351"/>
      <c r="F1030" s="233"/>
      <c r="G1030" s="131"/>
    </row>
    <row r="1031" spans="2:7" ht="15" customHeight="1" x14ac:dyDescent="0.25">
      <c r="B1031" s="131"/>
      <c r="C1031" s="131"/>
      <c r="D1031" s="131"/>
      <c r="E1031" s="351"/>
      <c r="F1031" s="233"/>
      <c r="G1031" s="131"/>
    </row>
    <row r="1032" spans="2:7" ht="15" customHeight="1" x14ac:dyDescent="0.25">
      <c r="B1032" s="131"/>
      <c r="C1032" s="131"/>
      <c r="D1032" s="131"/>
      <c r="E1032" s="351"/>
      <c r="F1032" s="233"/>
      <c r="G1032" s="131"/>
    </row>
    <row r="1033" spans="2:7" ht="15" customHeight="1" x14ac:dyDescent="0.25">
      <c r="B1033" s="131"/>
      <c r="C1033" s="131"/>
      <c r="D1033" s="131"/>
      <c r="E1033" s="351"/>
      <c r="F1033" s="233"/>
      <c r="G1033" s="131"/>
    </row>
    <row r="1034" spans="2:7" ht="15" customHeight="1" x14ac:dyDescent="0.25">
      <c r="B1034" s="131"/>
      <c r="C1034" s="131"/>
      <c r="D1034" s="131"/>
      <c r="E1034" s="351"/>
      <c r="F1034" s="233"/>
      <c r="G1034" s="131"/>
    </row>
    <row r="1035" spans="2:7" ht="15" customHeight="1" x14ac:dyDescent="0.25">
      <c r="B1035" s="131"/>
      <c r="C1035" s="131"/>
      <c r="D1035" s="131"/>
      <c r="E1035" s="351"/>
      <c r="F1035" s="233"/>
      <c r="G1035" s="131"/>
    </row>
    <row r="1036" spans="2:7" ht="15" customHeight="1" x14ac:dyDescent="0.25">
      <c r="B1036" s="131"/>
      <c r="C1036" s="131"/>
      <c r="D1036" s="131"/>
      <c r="E1036" s="351"/>
      <c r="F1036" s="233"/>
      <c r="G1036" s="131"/>
    </row>
    <row r="1037" spans="2:7" ht="15" customHeight="1" x14ac:dyDescent="0.25">
      <c r="B1037" s="131"/>
      <c r="C1037" s="131"/>
      <c r="D1037" s="131"/>
      <c r="E1037" s="351"/>
      <c r="F1037" s="233"/>
      <c r="G1037" s="131"/>
    </row>
    <row r="1038" spans="2:7" ht="15" customHeight="1" x14ac:dyDescent="0.25">
      <c r="B1038" s="131"/>
      <c r="C1038" s="131"/>
      <c r="D1038" s="131"/>
      <c r="E1038" s="351"/>
      <c r="F1038" s="233"/>
      <c r="G1038" s="131"/>
    </row>
    <row r="1039" spans="2:7" ht="15" customHeight="1" x14ac:dyDescent="0.25">
      <c r="B1039" s="131"/>
      <c r="C1039" s="131"/>
      <c r="D1039" s="131"/>
      <c r="E1039" s="351"/>
      <c r="F1039" s="233"/>
      <c r="G1039" s="131"/>
    </row>
    <row r="1040" spans="2:7" ht="15" customHeight="1" x14ac:dyDescent="0.25">
      <c r="B1040" s="131"/>
      <c r="C1040" s="131"/>
      <c r="D1040" s="131"/>
      <c r="E1040" s="351"/>
      <c r="F1040" s="233"/>
      <c r="G1040" s="131"/>
    </row>
    <row r="1041" spans="2:7" ht="15" customHeight="1" x14ac:dyDescent="0.25">
      <c r="B1041" s="131"/>
      <c r="C1041" s="131"/>
      <c r="D1041" s="131"/>
      <c r="E1041" s="351"/>
      <c r="F1041" s="233"/>
      <c r="G1041" s="131"/>
    </row>
    <row r="1042" spans="2:7" ht="15" customHeight="1" x14ac:dyDescent="0.25">
      <c r="B1042" s="131"/>
      <c r="C1042" s="131"/>
      <c r="D1042" s="131"/>
      <c r="E1042" s="351"/>
      <c r="F1042" s="233"/>
      <c r="G1042" s="131"/>
    </row>
    <row r="1043" spans="2:7" ht="15" customHeight="1" x14ac:dyDescent="0.25">
      <c r="B1043" s="131"/>
      <c r="C1043" s="131"/>
      <c r="D1043" s="131"/>
      <c r="E1043" s="351"/>
      <c r="F1043" s="233"/>
      <c r="G1043" s="131"/>
    </row>
    <row r="1044" spans="2:7" ht="15" customHeight="1" x14ac:dyDescent="0.25">
      <c r="B1044" s="131"/>
      <c r="C1044" s="131"/>
      <c r="D1044" s="131"/>
      <c r="E1044" s="351"/>
      <c r="F1044" s="233"/>
      <c r="G1044" s="131"/>
    </row>
    <row r="1045" spans="2:7" ht="15" customHeight="1" x14ac:dyDescent="0.25">
      <c r="B1045" s="131"/>
      <c r="C1045" s="131"/>
      <c r="D1045" s="131"/>
      <c r="E1045" s="351"/>
      <c r="F1045" s="233"/>
      <c r="G1045" s="131"/>
    </row>
    <row r="1046" spans="2:7" ht="15" customHeight="1" x14ac:dyDescent="0.25">
      <c r="B1046" s="131"/>
      <c r="C1046" s="131"/>
      <c r="D1046" s="131"/>
      <c r="E1046" s="351"/>
      <c r="F1046" s="233"/>
      <c r="G1046" s="131"/>
    </row>
    <row r="1047" spans="2:7" ht="15" customHeight="1" x14ac:dyDescent="0.25">
      <c r="B1047" s="131"/>
      <c r="C1047" s="131"/>
      <c r="D1047" s="131"/>
      <c r="E1047" s="351"/>
      <c r="F1047" s="233"/>
      <c r="G1047" s="131"/>
    </row>
    <row r="1048" spans="2:7" ht="15" customHeight="1" x14ac:dyDescent="0.25">
      <c r="B1048" s="131"/>
      <c r="C1048" s="131"/>
      <c r="D1048" s="131"/>
      <c r="E1048" s="351"/>
      <c r="F1048" s="233"/>
      <c r="G1048" s="131"/>
    </row>
    <row r="1049" spans="2:7" ht="15" customHeight="1" x14ac:dyDescent="0.25">
      <c r="B1049" s="131"/>
      <c r="C1049" s="131"/>
      <c r="D1049" s="131"/>
      <c r="E1049" s="351"/>
      <c r="F1049" s="233"/>
      <c r="G1049" s="131"/>
    </row>
    <row r="1050" spans="2:7" ht="15" customHeight="1" x14ac:dyDescent="0.25">
      <c r="B1050" s="131"/>
      <c r="C1050" s="131"/>
      <c r="D1050" s="131"/>
      <c r="E1050" s="351"/>
      <c r="F1050" s="233"/>
      <c r="G1050" s="131"/>
    </row>
    <row r="1051" spans="2:7" ht="15" customHeight="1" x14ac:dyDescent="0.25">
      <c r="B1051" s="131"/>
      <c r="C1051" s="131"/>
      <c r="D1051" s="131"/>
      <c r="E1051" s="351"/>
      <c r="F1051" s="233"/>
      <c r="G1051" s="131"/>
    </row>
    <row r="1052" spans="2:7" ht="15" customHeight="1" x14ac:dyDescent="0.25">
      <c r="B1052" s="131"/>
      <c r="C1052" s="131"/>
      <c r="D1052" s="131"/>
      <c r="E1052" s="351"/>
      <c r="F1052" s="233"/>
      <c r="G1052" s="131"/>
    </row>
    <row r="1053" spans="2:7" ht="15" customHeight="1" x14ac:dyDescent="0.25">
      <c r="B1053" s="131"/>
      <c r="C1053" s="131"/>
      <c r="D1053" s="131"/>
      <c r="E1053" s="351"/>
      <c r="F1053" s="233"/>
      <c r="G1053" s="131"/>
    </row>
    <row r="1054" spans="2:7" ht="15" customHeight="1" x14ac:dyDescent="0.25">
      <c r="B1054" s="131"/>
      <c r="C1054" s="131"/>
      <c r="D1054" s="131"/>
      <c r="E1054" s="351"/>
      <c r="F1054" s="233"/>
      <c r="G1054" s="131"/>
    </row>
    <row r="1055" spans="2:7" ht="15" customHeight="1" x14ac:dyDescent="0.25">
      <c r="B1055" s="131"/>
      <c r="C1055" s="131"/>
      <c r="D1055" s="131"/>
      <c r="E1055" s="351"/>
      <c r="F1055" s="233"/>
      <c r="G1055" s="131"/>
    </row>
    <row r="1056" spans="2:7" ht="15" customHeight="1" x14ac:dyDescent="0.25">
      <c r="B1056" s="131"/>
      <c r="C1056" s="131"/>
      <c r="D1056" s="131"/>
      <c r="E1056" s="351"/>
      <c r="F1056" s="233"/>
      <c r="G1056" s="131"/>
    </row>
    <row r="1057" spans="2:7" ht="15" customHeight="1" x14ac:dyDescent="0.25">
      <c r="B1057" s="131"/>
      <c r="C1057" s="131"/>
      <c r="D1057" s="131"/>
      <c r="E1057" s="351"/>
      <c r="F1057" s="233"/>
      <c r="G1057" s="131"/>
    </row>
    <row r="1058" spans="2:7" ht="15" customHeight="1" x14ac:dyDescent="0.25">
      <c r="B1058" s="131"/>
      <c r="C1058" s="131"/>
      <c r="D1058" s="131"/>
      <c r="E1058" s="351"/>
      <c r="F1058" s="233"/>
      <c r="G1058" s="131"/>
    </row>
    <row r="1059" spans="2:7" ht="15" customHeight="1" x14ac:dyDescent="0.25">
      <c r="B1059" s="131"/>
      <c r="C1059" s="131"/>
      <c r="D1059" s="131"/>
      <c r="E1059" s="351"/>
      <c r="F1059" s="233"/>
      <c r="G1059" s="131"/>
    </row>
    <row r="1060" spans="2:7" ht="15" customHeight="1" x14ac:dyDescent="0.25">
      <c r="B1060" s="131"/>
      <c r="C1060" s="131"/>
      <c r="D1060" s="131"/>
      <c r="E1060" s="351"/>
      <c r="F1060" s="233"/>
      <c r="G1060" s="131"/>
    </row>
    <row r="1061" spans="2:7" ht="15" customHeight="1" x14ac:dyDescent="0.25">
      <c r="B1061" s="131"/>
      <c r="C1061" s="131"/>
      <c r="D1061" s="131"/>
      <c r="E1061" s="351"/>
      <c r="F1061" s="233"/>
      <c r="G1061" s="131"/>
    </row>
    <row r="1062" spans="2:7" ht="15" customHeight="1" x14ac:dyDescent="0.25">
      <c r="B1062" s="131"/>
      <c r="C1062" s="131"/>
      <c r="D1062" s="131"/>
      <c r="E1062" s="351"/>
      <c r="F1062" s="233"/>
      <c r="G1062" s="131"/>
    </row>
    <row r="1063" spans="2:7" ht="15" customHeight="1" x14ac:dyDescent="0.25">
      <c r="B1063" s="131"/>
      <c r="C1063" s="131"/>
      <c r="D1063" s="131"/>
      <c r="E1063" s="351"/>
      <c r="F1063" s="233"/>
      <c r="G1063" s="131"/>
    </row>
    <row r="1064" spans="2:7" ht="15" customHeight="1" x14ac:dyDescent="0.25">
      <c r="B1064" s="131"/>
      <c r="C1064" s="131"/>
      <c r="D1064" s="131"/>
      <c r="E1064" s="351"/>
      <c r="F1064" s="233"/>
      <c r="G1064" s="131"/>
    </row>
    <row r="1065" spans="2:7" ht="15" customHeight="1" x14ac:dyDescent="0.25">
      <c r="B1065" s="131"/>
      <c r="C1065" s="131"/>
      <c r="D1065" s="131"/>
      <c r="E1065" s="351"/>
      <c r="F1065" s="233"/>
      <c r="G1065" s="131"/>
    </row>
    <row r="1066" spans="2:7" ht="15" customHeight="1" x14ac:dyDescent="0.25">
      <c r="B1066" s="131"/>
      <c r="C1066" s="131"/>
      <c r="D1066" s="131"/>
      <c r="E1066" s="351"/>
      <c r="F1066" s="233"/>
      <c r="G1066" s="131"/>
    </row>
    <row r="1067" spans="2:7" ht="15" customHeight="1" x14ac:dyDescent="0.25">
      <c r="B1067" s="131"/>
      <c r="C1067" s="131"/>
      <c r="D1067" s="131"/>
      <c r="E1067" s="351"/>
      <c r="F1067" s="233"/>
      <c r="G1067" s="131"/>
    </row>
    <row r="1068" spans="2:7" ht="15" customHeight="1" x14ac:dyDescent="0.25">
      <c r="B1068" s="131"/>
      <c r="C1068" s="131"/>
      <c r="D1068" s="131"/>
      <c r="E1068" s="351"/>
      <c r="F1068" s="233"/>
      <c r="G1068" s="131"/>
    </row>
    <row r="1069" spans="2:7" ht="15" customHeight="1" x14ac:dyDescent="0.25">
      <c r="B1069" s="131"/>
      <c r="C1069" s="131"/>
      <c r="D1069" s="131"/>
      <c r="E1069" s="351"/>
      <c r="F1069" s="233"/>
      <c r="G1069" s="131"/>
    </row>
    <row r="1070" spans="2:7" ht="15" customHeight="1" x14ac:dyDescent="0.25">
      <c r="B1070" s="131"/>
      <c r="C1070" s="131"/>
      <c r="D1070" s="131"/>
      <c r="E1070" s="351"/>
      <c r="F1070" s="233"/>
      <c r="G1070" s="131"/>
    </row>
    <row r="1071" spans="2:7" ht="15" customHeight="1" x14ac:dyDescent="0.25">
      <c r="B1071" s="131"/>
      <c r="C1071" s="131"/>
      <c r="D1071" s="131"/>
      <c r="E1071" s="351"/>
      <c r="F1071" s="233"/>
      <c r="G1071" s="131"/>
    </row>
    <row r="1072" spans="2:7" ht="15" customHeight="1" x14ac:dyDescent="0.25">
      <c r="B1072" s="131"/>
      <c r="C1072" s="131"/>
      <c r="D1072" s="131"/>
      <c r="E1072" s="351"/>
      <c r="F1072" s="233"/>
      <c r="G1072" s="131"/>
    </row>
    <row r="1073" spans="2:7" ht="15" customHeight="1" x14ac:dyDescent="0.25">
      <c r="B1073" s="131"/>
      <c r="C1073" s="131"/>
      <c r="D1073" s="131"/>
      <c r="E1073" s="351"/>
      <c r="F1073" s="233"/>
      <c r="G1073" s="131"/>
    </row>
    <row r="1074" spans="2:7" ht="15" customHeight="1" x14ac:dyDescent="0.25">
      <c r="B1074" s="131"/>
      <c r="C1074" s="131"/>
      <c r="D1074" s="131"/>
      <c r="E1074" s="351"/>
      <c r="F1074" s="233"/>
      <c r="G1074" s="131"/>
    </row>
    <row r="1075" spans="2:7" ht="15" customHeight="1" x14ac:dyDescent="0.25">
      <c r="B1075" s="131"/>
      <c r="C1075" s="131"/>
      <c r="D1075" s="131"/>
      <c r="E1075" s="351"/>
      <c r="F1075" s="233"/>
      <c r="G1075" s="131"/>
    </row>
    <row r="1076" spans="2:7" ht="15" customHeight="1" x14ac:dyDescent="0.25">
      <c r="B1076" s="131"/>
      <c r="C1076" s="131"/>
      <c r="D1076" s="131"/>
      <c r="E1076" s="351"/>
      <c r="F1076" s="233"/>
      <c r="G1076" s="131"/>
    </row>
    <row r="1077" spans="2:7" ht="15" customHeight="1" x14ac:dyDescent="0.25">
      <c r="B1077" s="131"/>
      <c r="C1077" s="131"/>
      <c r="D1077" s="131"/>
      <c r="E1077" s="351"/>
      <c r="F1077" s="233"/>
      <c r="G1077" s="131"/>
    </row>
    <row r="1078" spans="2:7" ht="15" customHeight="1" x14ac:dyDescent="0.25">
      <c r="B1078" s="131"/>
      <c r="C1078" s="131"/>
      <c r="D1078" s="131"/>
      <c r="E1078" s="351"/>
      <c r="F1078" s="233"/>
      <c r="G1078" s="131"/>
    </row>
    <row r="1079" spans="2:7" ht="15" customHeight="1" x14ac:dyDescent="0.25">
      <c r="B1079" s="131"/>
      <c r="C1079" s="131"/>
      <c r="D1079" s="131"/>
      <c r="E1079" s="351"/>
      <c r="F1079" s="233"/>
      <c r="G1079" s="131"/>
    </row>
    <row r="1080" spans="2:7" ht="15" customHeight="1" x14ac:dyDescent="0.25">
      <c r="B1080" s="131"/>
      <c r="C1080" s="131"/>
      <c r="D1080" s="131"/>
      <c r="E1080" s="351"/>
      <c r="F1080" s="233"/>
      <c r="G1080" s="131"/>
    </row>
    <row r="1081" spans="2:7" ht="15" customHeight="1" x14ac:dyDescent="0.25">
      <c r="B1081" s="131"/>
      <c r="C1081" s="131"/>
      <c r="D1081" s="131"/>
      <c r="E1081" s="351"/>
      <c r="F1081" s="233"/>
      <c r="G1081" s="131"/>
    </row>
    <row r="1082" spans="2:7" ht="15" customHeight="1" x14ac:dyDescent="0.25">
      <c r="B1082" s="131"/>
      <c r="C1082" s="131"/>
      <c r="D1082" s="131"/>
      <c r="E1082" s="351"/>
      <c r="F1082" s="233"/>
      <c r="G1082" s="131"/>
    </row>
    <row r="1083" spans="2:7" ht="15" customHeight="1" x14ac:dyDescent="0.25">
      <c r="B1083" s="131"/>
      <c r="C1083" s="131"/>
      <c r="D1083" s="131"/>
      <c r="E1083" s="351"/>
      <c r="F1083" s="233"/>
      <c r="G1083" s="131"/>
    </row>
    <row r="1084" spans="2:7" ht="15" customHeight="1" x14ac:dyDescent="0.25">
      <c r="B1084" s="131"/>
      <c r="C1084" s="131"/>
      <c r="D1084" s="131"/>
      <c r="E1084" s="351"/>
      <c r="F1084" s="233"/>
      <c r="G1084" s="131"/>
    </row>
    <row r="1085" spans="2:7" ht="15" customHeight="1" x14ac:dyDescent="0.25">
      <c r="B1085" s="131"/>
      <c r="C1085" s="131"/>
      <c r="D1085" s="131"/>
      <c r="E1085" s="351"/>
      <c r="F1085" s="233"/>
      <c r="G1085" s="131"/>
    </row>
    <row r="1086" spans="2:7" ht="15" customHeight="1" x14ac:dyDescent="0.25">
      <c r="B1086" s="131"/>
      <c r="C1086" s="131"/>
      <c r="D1086" s="131"/>
      <c r="E1086" s="351"/>
      <c r="F1086" s="233"/>
      <c r="G1086" s="131"/>
    </row>
    <row r="1087" spans="2:7" ht="15" customHeight="1" x14ac:dyDescent="0.25">
      <c r="B1087" s="131"/>
      <c r="C1087" s="131"/>
      <c r="D1087" s="131"/>
      <c r="E1087" s="351"/>
      <c r="F1087" s="233"/>
      <c r="G1087" s="131"/>
    </row>
    <row r="1088" spans="2:7" ht="15" customHeight="1" x14ac:dyDescent="0.25">
      <c r="B1088" s="131"/>
      <c r="C1088" s="131"/>
      <c r="D1088" s="131"/>
      <c r="E1088" s="351"/>
      <c r="F1088" s="233"/>
      <c r="G1088" s="131"/>
    </row>
    <row r="1089" spans="2:7" ht="15" customHeight="1" x14ac:dyDescent="0.25">
      <c r="B1089" s="131"/>
      <c r="C1089" s="131"/>
      <c r="D1089" s="131"/>
      <c r="E1089" s="351"/>
      <c r="F1089" s="233"/>
      <c r="G1089" s="131"/>
    </row>
    <row r="1090" spans="2:7" ht="15" customHeight="1" x14ac:dyDescent="0.25">
      <c r="B1090" s="131"/>
      <c r="C1090" s="131"/>
      <c r="D1090" s="131"/>
      <c r="E1090" s="351"/>
      <c r="F1090" s="233"/>
      <c r="G1090" s="131"/>
    </row>
    <row r="1091" spans="2:7" ht="15" customHeight="1" x14ac:dyDescent="0.25">
      <c r="B1091" s="131"/>
      <c r="C1091" s="131"/>
      <c r="D1091" s="131"/>
      <c r="E1091" s="351"/>
      <c r="F1091" s="233"/>
      <c r="G1091" s="131"/>
    </row>
    <row r="1092" spans="2:7" ht="15" customHeight="1" x14ac:dyDescent="0.25">
      <c r="B1092" s="131"/>
      <c r="C1092" s="131"/>
      <c r="D1092" s="131"/>
      <c r="E1092" s="351"/>
      <c r="F1092" s="233"/>
      <c r="G1092" s="131"/>
    </row>
    <row r="1093" spans="2:7" ht="15" customHeight="1" x14ac:dyDescent="0.25">
      <c r="B1093" s="131"/>
      <c r="C1093" s="131"/>
      <c r="D1093" s="131"/>
      <c r="E1093" s="351"/>
      <c r="F1093" s="233"/>
      <c r="G1093" s="131"/>
    </row>
    <row r="1094" spans="2:7" ht="15" customHeight="1" x14ac:dyDescent="0.25">
      <c r="B1094" s="131"/>
      <c r="C1094" s="131"/>
      <c r="D1094" s="131"/>
      <c r="E1094" s="351"/>
      <c r="F1094" s="233"/>
      <c r="G1094" s="131"/>
    </row>
    <row r="1095" spans="2:7" ht="15" customHeight="1" x14ac:dyDescent="0.25">
      <c r="B1095" s="131"/>
      <c r="C1095" s="131"/>
      <c r="D1095" s="131"/>
      <c r="E1095" s="351"/>
      <c r="F1095" s="233"/>
      <c r="G1095" s="131"/>
    </row>
    <row r="1096" spans="2:7" ht="15" customHeight="1" x14ac:dyDescent="0.25">
      <c r="B1096" s="131"/>
      <c r="C1096" s="131"/>
      <c r="D1096" s="131"/>
      <c r="E1096" s="351"/>
      <c r="F1096" s="233"/>
      <c r="G1096" s="131"/>
    </row>
    <row r="1097" spans="2:7" ht="15" customHeight="1" x14ac:dyDescent="0.25">
      <c r="B1097" s="131"/>
      <c r="C1097" s="131"/>
      <c r="D1097" s="131"/>
      <c r="E1097" s="351"/>
      <c r="F1097" s="233"/>
      <c r="G1097" s="131"/>
    </row>
    <row r="1098" spans="2:7" ht="15" customHeight="1" x14ac:dyDescent="0.25">
      <c r="B1098" s="131"/>
      <c r="C1098" s="131"/>
      <c r="D1098" s="131"/>
      <c r="E1098" s="351"/>
      <c r="F1098" s="233"/>
      <c r="G1098" s="131"/>
    </row>
    <row r="1099" spans="2:7" ht="15" customHeight="1" x14ac:dyDescent="0.25">
      <c r="B1099" s="131"/>
      <c r="C1099" s="131"/>
      <c r="D1099" s="131"/>
      <c r="E1099" s="351"/>
      <c r="F1099" s="233"/>
      <c r="G1099" s="131"/>
    </row>
    <row r="1100" spans="2:7" ht="15" customHeight="1" x14ac:dyDescent="0.25">
      <c r="B1100" s="131"/>
      <c r="C1100" s="131"/>
      <c r="D1100" s="131"/>
      <c r="E1100" s="351"/>
      <c r="F1100" s="233"/>
      <c r="G1100" s="131"/>
    </row>
    <row r="1101" spans="2:7" ht="15" customHeight="1" x14ac:dyDescent="0.25">
      <c r="B1101" s="131"/>
      <c r="C1101" s="131"/>
      <c r="D1101" s="131"/>
      <c r="E1101" s="351"/>
      <c r="F1101" s="233"/>
      <c r="G1101" s="131"/>
    </row>
    <row r="1102" spans="2:7" ht="15" customHeight="1" x14ac:dyDescent="0.25">
      <c r="B1102" s="131"/>
      <c r="C1102" s="131"/>
      <c r="D1102" s="131"/>
      <c r="E1102" s="351"/>
      <c r="F1102" s="233"/>
      <c r="G1102" s="131"/>
    </row>
    <row r="1103" spans="2:7" ht="15" customHeight="1" x14ac:dyDescent="0.25">
      <c r="B1103" s="131"/>
      <c r="C1103" s="131"/>
      <c r="D1103" s="131"/>
      <c r="E1103" s="351"/>
      <c r="F1103" s="233"/>
      <c r="G1103" s="131"/>
    </row>
    <row r="1104" spans="2:7" ht="15" customHeight="1" x14ac:dyDescent="0.25">
      <c r="B1104" s="131"/>
      <c r="C1104" s="131"/>
      <c r="D1104" s="131"/>
      <c r="E1104" s="351"/>
      <c r="F1104" s="233"/>
      <c r="G1104" s="131"/>
    </row>
    <row r="1105" spans="2:7" ht="15" customHeight="1" x14ac:dyDescent="0.25">
      <c r="B1105" s="131"/>
      <c r="C1105" s="131"/>
      <c r="D1105" s="131"/>
      <c r="E1105" s="351"/>
      <c r="F1105" s="233"/>
      <c r="G1105" s="131"/>
    </row>
    <row r="1106" spans="2:7" ht="15" customHeight="1" x14ac:dyDescent="0.25">
      <c r="B1106" s="131"/>
      <c r="C1106" s="131"/>
      <c r="D1106" s="131"/>
      <c r="E1106" s="351"/>
      <c r="F1106" s="233"/>
      <c r="G1106" s="131"/>
    </row>
    <row r="1107" spans="2:7" ht="15" customHeight="1" x14ac:dyDescent="0.25">
      <c r="B1107" s="131"/>
      <c r="C1107" s="131"/>
      <c r="D1107" s="131"/>
      <c r="E1107" s="351"/>
      <c r="F1107" s="233"/>
      <c r="G1107" s="131"/>
    </row>
    <row r="1108" spans="2:7" ht="15" customHeight="1" x14ac:dyDescent="0.25">
      <c r="B1108" s="131"/>
      <c r="C1108" s="131"/>
      <c r="D1108" s="131"/>
      <c r="E1108" s="351"/>
      <c r="F1108" s="233"/>
      <c r="G1108" s="131"/>
    </row>
    <row r="1109" spans="2:7" ht="15" customHeight="1" x14ac:dyDescent="0.25">
      <c r="B1109" s="131"/>
      <c r="C1109" s="131"/>
      <c r="D1109" s="131"/>
      <c r="E1109" s="351"/>
      <c r="F1109" s="233"/>
      <c r="G1109" s="131"/>
    </row>
    <row r="1110" spans="2:7" ht="15" customHeight="1" x14ac:dyDescent="0.25">
      <c r="B1110" s="131"/>
      <c r="C1110" s="131"/>
      <c r="D1110" s="131"/>
      <c r="E1110" s="351"/>
      <c r="F1110" s="233"/>
      <c r="G1110" s="131"/>
    </row>
    <row r="1111" spans="2:7" ht="15" customHeight="1" x14ac:dyDescent="0.25">
      <c r="B1111" s="131"/>
      <c r="C1111" s="131"/>
      <c r="D1111" s="131"/>
      <c r="E1111" s="351"/>
      <c r="F1111" s="233"/>
      <c r="G1111" s="131"/>
    </row>
    <row r="1112" spans="2:7" ht="15" customHeight="1" x14ac:dyDescent="0.25">
      <c r="B1112" s="131"/>
      <c r="C1112" s="131"/>
      <c r="D1112" s="131"/>
      <c r="E1112" s="351"/>
      <c r="F1112" s="233"/>
      <c r="G1112" s="131"/>
    </row>
    <row r="1113" spans="2:7" ht="15" customHeight="1" x14ac:dyDescent="0.25">
      <c r="B1113" s="131"/>
      <c r="C1113" s="131"/>
      <c r="D1113" s="131"/>
      <c r="E1113" s="351"/>
      <c r="F1113" s="233"/>
      <c r="G1113" s="131"/>
    </row>
    <row r="1114" spans="2:7" ht="15" customHeight="1" x14ac:dyDescent="0.25">
      <c r="B1114" s="131"/>
      <c r="C1114" s="131"/>
      <c r="D1114" s="131"/>
      <c r="E1114" s="351"/>
      <c r="F1114" s="233"/>
      <c r="G1114" s="131"/>
    </row>
    <row r="1115" spans="2:7" ht="15" customHeight="1" x14ac:dyDescent="0.25">
      <c r="B1115" s="131"/>
      <c r="C1115" s="131"/>
      <c r="D1115" s="131"/>
      <c r="E1115" s="351"/>
      <c r="F1115" s="233"/>
      <c r="G1115" s="131"/>
    </row>
    <row r="1116" spans="2:7" ht="15" customHeight="1" x14ac:dyDescent="0.25">
      <c r="B1116" s="131"/>
      <c r="C1116" s="131"/>
      <c r="D1116" s="131"/>
      <c r="E1116" s="351"/>
      <c r="F1116" s="233"/>
      <c r="G1116" s="131"/>
    </row>
    <row r="1117" spans="2:7" ht="15" customHeight="1" x14ac:dyDescent="0.25">
      <c r="B1117" s="131"/>
      <c r="C1117" s="131"/>
      <c r="D1117" s="131"/>
      <c r="E1117" s="351"/>
      <c r="F1117" s="233"/>
      <c r="G1117" s="131"/>
    </row>
    <row r="1118" spans="2:7" ht="15" customHeight="1" x14ac:dyDescent="0.25">
      <c r="B1118" s="131"/>
      <c r="C1118" s="131"/>
      <c r="D1118" s="131"/>
      <c r="E1118" s="351"/>
      <c r="F1118" s="233"/>
      <c r="G1118" s="131"/>
    </row>
    <row r="1119" spans="2:7" ht="15" customHeight="1" x14ac:dyDescent="0.25">
      <c r="B1119" s="131"/>
      <c r="C1119" s="131"/>
      <c r="D1119" s="131"/>
      <c r="E1119" s="351"/>
      <c r="F1119" s="233"/>
      <c r="G1119" s="131"/>
    </row>
    <row r="1120" spans="2:7" ht="15" customHeight="1" x14ac:dyDescent="0.25">
      <c r="B1120" s="131"/>
      <c r="C1120" s="131"/>
      <c r="D1120" s="131"/>
      <c r="E1120" s="351"/>
      <c r="F1120" s="233"/>
      <c r="G1120" s="131"/>
    </row>
    <row r="1121" spans="2:7" ht="15" customHeight="1" x14ac:dyDescent="0.25">
      <c r="B1121" s="131"/>
      <c r="C1121" s="131"/>
      <c r="D1121" s="131"/>
      <c r="E1121" s="351"/>
      <c r="F1121" s="233"/>
      <c r="G1121" s="131"/>
    </row>
    <row r="1122" spans="2:7" ht="15" customHeight="1" x14ac:dyDescent="0.25">
      <c r="B1122" s="131"/>
      <c r="C1122" s="131"/>
      <c r="D1122" s="131"/>
      <c r="E1122" s="351"/>
      <c r="F1122" s="233"/>
      <c r="G1122" s="131"/>
    </row>
    <row r="1123" spans="2:7" ht="15" customHeight="1" x14ac:dyDescent="0.25">
      <c r="B1123" s="131"/>
      <c r="C1123" s="131"/>
      <c r="D1123" s="131"/>
      <c r="E1123" s="351"/>
      <c r="F1123" s="233"/>
      <c r="G1123" s="131"/>
    </row>
    <row r="1124" spans="2:7" ht="15" customHeight="1" x14ac:dyDescent="0.25">
      <c r="B1124" s="131"/>
      <c r="C1124" s="131"/>
      <c r="D1124" s="131"/>
      <c r="E1124" s="351"/>
      <c r="F1124" s="233"/>
      <c r="G1124" s="131"/>
    </row>
    <row r="1125" spans="2:7" ht="15" customHeight="1" x14ac:dyDescent="0.25">
      <c r="B1125" s="131"/>
      <c r="C1125" s="131"/>
      <c r="D1125" s="131"/>
      <c r="E1125" s="351"/>
      <c r="F1125" s="233"/>
      <c r="G1125" s="131"/>
    </row>
    <row r="1126" spans="2:7" ht="15" customHeight="1" x14ac:dyDescent="0.25">
      <c r="B1126" s="131"/>
      <c r="C1126" s="131"/>
      <c r="D1126" s="131"/>
      <c r="E1126" s="351"/>
      <c r="F1126" s="233"/>
      <c r="G1126" s="131"/>
    </row>
    <row r="1127" spans="2:7" ht="15" customHeight="1" x14ac:dyDescent="0.25">
      <c r="B1127" s="131"/>
      <c r="C1127" s="131"/>
      <c r="D1127" s="131"/>
      <c r="E1127" s="351"/>
      <c r="F1127" s="233"/>
      <c r="G1127" s="131"/>
    </row>
    <row r="1128" spans="2:7" ht="15" customHeight="1" x14ac:dyDescent="0.25">
      <c r="B1128" s="131"/>
      <c r="C1128" s="131"/>
      <c r="D1128" s="131"/>
      <c r="E1128" s="351"/>
      <c r="F1128" s="233"/>
      <c r="G1128" s="131"/>
    </row>
    <row r="1129" spans="2:7" ht="15" customHeight="1" x14ac:dyDescent="0.25">
      <c r="B1129" s="131"/>
      <c r="C1129" s="131"/>
      <c r="D1129" s="131"/>
      <c r="E1129" s="351"/>
      <c r="F1129" s="233"/>
      <c r="G1129" s="131"/>
    </row>
    <row r="1130" spans="2:7" ht="15" customHeight="1" x14ac:dyDescent="0.25">
      <c r="B1130" s="131"/>
      <c r="C1130" s="131"/>
      <c r="D1130" s="131"/>
      <c r="E1130" s="351"/>
      <c r="F1130" s="233"/>
      <c r="G1130" s="131"/>
    </row>
    <row r="1131" spans="2:7" ht="15" customHeight="1" x14ac:dyDescent="0.25">
      <c r="B1131" s="131"/>
      <c r="C1131" s="131"/>
      <c r="D1131" s="131"/>
      <c r="E1131" s="351"/>
      <c r="F1131" s="233"/>
      <c r="G1131" s="131"/>
    </row>
    <row r="1132" spans="2:7" ht="15" customHeight="1" x14ac:dyDescent="0.25">
      <c r="B1132" s="131"/>
      <c r="C1132" s="131"/>
      <c r="D1132" s="131"/>
      <c r="E1132" s="351"/>
      <c r="F1132" s="233"/>
      <c r="G1132" s="131"/>
    </row>
    <row r="1133" spans="2:7" ht="15" customHeight="1" x14ac:dyDescent="0.25">
      <c r="B1133" s="131"/>
      <c r="C1133" s="131"/>
      <c r="D1133" s="131"/>
      <c r="E1133" s="351"/>
      <c r="F1133" s="233"/>
      <c r="G1133" s="131"/>
    </row>
    <row r="1134" spans="2:7" ht="15" customHeight="1" x14ac:dyDescent="0.25">
      <c r="B1134" s="131"/>
      <c r="C1134" s="131"/>
      <c r="D1134" s="131"/>
      <c r="E1134" s="351"/>
      <c r="F1134" s="233"/>
      <c r="G1134" s="131"/>
    </row>
    <row r="1135" spans="2:7" ht="15" customHeight="1" x14ac:dyDescent="0.25">
      <c r="B1135" s="131"/>
      <c r="C1135" s="131"/>
      <c r="D1135" s="131"/>
      <c r="E1135" s="351"/>
      <c r="F1135" s="233"/>
      <c r="G1135" s="131"/>
    </row>
    <row r="1136" spans="2:7" ht="15" customHeight="1" x14ac:dyDescent="0.25">
      <c r="B1136" s="131"/>
      <c r="C1136" s="131"/>
      <c r="D1136" s="131"/>
      <c r="E1136" s="351"/>
      <c r="F1136" s="233"/>
      <c r="G1136" s="131"/>
    </row>
    <row r="1137" spans="2:7" ht="15" customHeight="1" x14ac:dyDescent="0.25">
      <c r="B1137" s="131"/>
      <c r="C1137" s="131"/>
      <c r="D1137" s="131"/>
      <c r="E1137" s="351"/>
      <c r="F1137" s="233"/>
      <c r="G1137" s="131"/>
    </row>
    <row r="1138" spans="2:7" ht="15" customHeight="1" x14ac:dyDescent="0.25">
      <c r="B1138" s="131"/>
      <c r="C1138" s="131"/>
      <c r="D1138" s="131"/>
      <c r="E1138" s="351"/>
      <c r="F1138" s="233"/>
      <c r="G1138" s="131"/>
    </row>
    <row r="1139" spans="2:7" ht="15" customHeight="1" x14ac:dyDescent="0.25">
      <c r="B1139" s="131"/>
      <c r="C1139" s="131"/>
      <c r="D1139" s="131"/>
      <c r="E1139" s="351"/>
      <c r="F1139" s="233"/>
      <c r="G1139" s="131"/>
    </row>
    <row r="1140" spans="2:7" ht="15" customHeight="1" x14ac:dyDescent="0.25">
      <c r="B1140" s="131"/>
      <c r="C1140" s="131"/>
      <c r="D1140" s="131"/>
      <c r="E1140" s="351"/>
      <c r="F1140" s="233"/>
      <c r="G1140" s="131"/>
    </row>
    <row r="1141" spans="2:7" ht="15" customHeight="1" x14ac:dyDescent="0.25">
      <c r="B1141" s="131"/>
      <c r="C1141" s="131"/>
      <c r="D1141" s="131"/>
      <c r="E1141" s="351"/>
      <c r="F1141" s="233"/>
      <c r="G1141" s="131"/>
    </row>
    <row r="1142" spans="2:7" ht="15" customHeight="1" x14ac:dyDescent="0.25">
      <c r="B1142" s="131"/>
      <c r="C1142" s="131"/>
      <c r="D1142" s="131"/>
      <c r="E1142" s="351"/>
      <c r="F1142" s="233"/>
      <c r="G1142" s="131"/>
    </row>
    <row r="1143" spans="2:7" ht="15" customHeight="1" x14ac:dyDescent="0.25">
      <c r="B1143" s="131"/>
      <c r="C1143" s="131"/>
      <c r="D1143" s="131"/>
      <c r="E1143" s="351"/>
      <c r="F1143" s="233"/>
      <c r="G1143" s="131"/>
    </row>
    <row r="1144" spans="2:7" ht="15" customHeight="1" x14ac:dyDescent="0.25">
      <c r="B1144" s="131"/>
      <c r="C1144" s="131"/>
      <c r="D1144" s="131"/>
      <c r="E1144" s="351"/>
      <c r="F1144" s="233"/>
      <c r="G1144" s="131"/>
    </row>
    <row r="1145" spans="2:7" ht="15" customHeight="1" x14ac:dyDescent="0.25">
      <c r="B1145" s="131"/>
      <c r="C1145" s="131"/>
      <c r="D1145" s="131"/>
      <c r="E1145" s="351"/>
      <c r="F1145" s="233"/>
      <c r="G1145" s="131"/>
    </row>
    <row r="1146" spans="2:7" ht="15" customHeight="1" x14ac:dyDescent="0.25">
      <c r="B1146" s="131"/>
      <c r="C1146" s="131"/>
      <c r="D1146" s="131"/>
      <c r="E1146" s="351"/>
      <c r="F1146" s="233"/>
      <c r="G1146" s="131"/>
    </row>
    <row r="1147" spans="2:7" ht="15" customHeight="1" x14ac:dyDescent="0.25">
      <c r="B1147" s="131"/>
      <c r="C1147" s="131"/>
      <c r="D1147" s="131"/>
      <c r="E1147" s="351"/>
      <c r="F1147" s="233"/>
      <c r="G1147" s="131"/>
    </row>
    <row r="1148" spans="2:7" ht="15" customHeight="1" x14ac:dyDescent="0.25">
      <c r="B1148" s="131"/>
      <c r="C1148" s="131"/>
      <c r="D1148" s="131"/>
      <c r="E1148" s="351"/>
      <c r="F1148" s="233"/>
      <c r="G1148" s="131"/>
    </row>
    <row r="1149" spans="2:7" ht="15" customHeight="1" x14ac:dyDescent="0.25">
      <c r="B1149" s="131"/>
      <c r="C1149" s="131"/>
      <c r="D1149" s="131"/>
      <c r="E1149" s="351"/>
      <c r="F1149" s="233"/>
      <c r="G1149" s="131"/>
    </row>
    <row r="1150" spans="2:7" ht="15" customHeight="1" x14ac:dyDescent="0.25">
      <c r="B1150" s="131"/>
      <c r="C1150" s="131"/>
      <c r="D1150" s="131"/>
      <c r="E1150" s="351"/>
      <c r="F1150" s="233"/>
      <c r="G1150" s="131"/>
    </row>
    <row r="1151" spans="2:7" ht="15" customHeight="1" x14ac:dyDescent="0.25">
      <c r="B1151" s="131"/>
      <c r="C1151" s="131"/>
      <c r="D1151" s="131"/>
      <c r="E1151" s="351"/>
      <c r="F1151" s="233"/>
      <c r="G1151" s="131"/>
    </row>
    <row r="1152" spans="2:7" ht="15" customHeight="1" x14ac:dyDescent="0.25">
      <c r="B1152" s="131"/>
      <c r="C1152" s="131"/>
      <c r="D1152" s="131"/>
      <c r="E1152" s="351"/>
      <c r="F1152" s="233"/>
      <c r="G1152" s="131"/>
    </row>
    <row r="1153" spans="2:7" ht="15" customHeight="1" x14ac:dyDescent="0.25">
      <c r="B1153" s="131"/>
      <c r="C1153" s="131"/>
      <c r="D1153" s="131"/>
      <c r="E1153" s="351"/>
      <c r="F1153" s="233"/>
      <c r="G1153" s="131"/>
    </row>
    <row r="1154" spans="2:7" ht="15" customHeight="1" x14ac:dyDescent="0.25">
      <c r="B1154" s="131"/>
      <c r="C1154" s="131"/>
      <c r="D1154" s="131"/>
      <c r="E1154" s="351"/>
      <c r="F1154" s="233"/>
      <c r="G1154" s="131"/>
    </row>
    <row r="1155" spans="2:7" ht="15" customHeight="1" x14ac:dyDescent="0.25">
      <c r="B1155" s="131"/>
      <c r="C1155" s="131"/>
      <c r="D1155" s="131"/>
      <c r="E1155" s="351"/>
      <c r="F1155" s="233"/>
      <c r="G1155" s="131"/>
    </row>
    <row r="1156" spans="2:7" ht="15" customHeight="1" x14ac:dyDescent="0.25">
      <c r="B1156" s="131"/>
      <c r="C1156" s="131"/>
      <c r="D1156" s="131"/>
      <c r="E1156" s="351"/>
      <c r="F1156" s="233"/>
      <c r="G1156" s="131"/>
    </row>
    <row r="1157" spans="2:7" ht="15" customHeight="1" x14ac:dyDescent="0.25">
      <c r="B1157" s="131"/>
      <c r="C1157" s="131"/>
      <c r="D1157" s="131"/>
      <c r="E1157" s="351"/>
      <c r="F1157" s="233"/>
      <c r="G1157" s="131"/>
    </row>
    <row r="1158" spans="2:7" ht="15" customHeight="1" x14ac:dyDescent="0.25">
      <c r="B1158" s="131"/>
      <c r="C1158" s="131"/>
      <c r="D1158" s="131"/>
      <c r="E1158" s="351"/>
      <c r="F1158" s="233"/>
      <c r="G1158" s="131"/>
    </row>
    <row r="1159" spans="2:7" ht="15" customHeight="1" x14ac:dyDescent="0.25">
      <c r="B1159" s="131"/>
      <c r="C1159" s="131"/>
      <c r="D1159" s="131"/>
      <c r="E1159" s="351"/>
      <c r="F1159" s="233"/>
      <c r="G1159" s="131"/>
    </row>
    <row r="1160" spans="2:7" ht="15" customHeight="1" x14ac:dyDescent="0.25">
      <c r="B1160" s="131"/>
      <c r="C1160" s="131"/>
      <c r="D1160" s="131"/>
      <c r="E1160" s="351"/>
      <c r="F1160" s="233"/>
      <c r="G1160" s="131"/>
    </row>
    <row r="1161" spans="2:7" ht="15" customHeight="1" x14ac:dyDescent="0.25">
      <c r="B1161" s="131"/>
      <c r="C1161" s="131"/>
      <c r="D1161" s="131"/>
      <c r="E1161" s="351"/>
      <c r="F1161" s="233"/>
      <c r="G1161" s="131"/>
    </row>
    <row r="1162" spans="2:7" ht="15" customHeight="1" x14ac:dyDescent="0.25">
      <c r="B1162" s="131"/>
      <c r="C1162" s="131"/>
      <c r="D1162" s="131"/>
      <c r="E1162" s="351"/>
      <c r="F1162" s="233"/>
      <c r="G1162" s="131"/>
    </row>
    <row r="1163" spans="2:7" ht="15" customHeight="1" x14ac:dyDescent="0.25">
      <c r="B1163" s="131"/>
      <c r="C1163" s="131"/>
      <c r="D1163" s="131"/>
      <c r="E1163" s="351"/>
      <c r="F1163" s="233"/>
      <c r="G1163" s="131"/>
    </row>
    <row r="1164" spans="2:7" ht="15" customHeight="1" x14ac:dyDescent="0.25">
      <c r="B1164" s="131"/>
      <c r="C1164" s="131"/>
      <c r="D1164" s="131"/>
      <c r="E1164" s="351"/>
      <c r="F1164" s="233"/>
      <c r="G1164" s="131"/>
    </row>
    <row r="1165" spans="2:7" ht="15" customHeight="1" x14ac:dyDescent="0.25">
      <c r="B1165" s="131"/>
      <c r="C1165" s="131"/>
      <c r="D1165" s="131"/>
      <c r="E1165" s="351"/>
      <c r="F1165" s="233"/>
      <c r="G1165" s="131"/>
    </row>
    <row r="1166" spans="2:7" ht="15" customHeight="1" x14ac:dyDescent="0.25">
      <c r="B1166" s="131"/>
      <c r="C1166" s="131"/>
      <c r="D1166" s="131"/>
      <c r="E1166" s="351"/>
      <c r="F1166" s="233"/>
      <c r="G1166" s="131"/>
    </row>
    <row r="1167" spans="2:7" ht="15" customHeight="1" x14ac:dyDescent="0.25">
      <c r="B1167" s="131"/>
      <c r="C1167" s="131"/>
      <c r="D1167" s="131"/>
      <c r="E1167" s="351"/>
      <c r="F1167" s="233"/>
      <c r="G1167" s="131"/>
    </row>
    <row r="1168" spans="2:7" ht="15" customHeight="1" x14ac:dyDescent="0.25">
      <c r="B1168" s="131"/>
      <c r="C1168" s="131"/>
      <c r="D1168" s="131"/>
      <c r="E1168" s="351"/>
      <c r="F1168" s="233"/>
      <c r="G1168" s="131"/>
    </row>
    <row r="1169" spans="2:7" ht="15" customHeight="1" x14ac:dyDescent="0.25">
      <c r="B1169" s="131"/>
      <c r="C1169" s="131"/>
      <c r="D1169" s="131"/>
      <c r="E1169" s="351"/>
      <c r="F1169" s="233"/>
      <c r="G1169" s="131"/>
    </row>
    <row r="1170" spans="2:7" ht="15" customHeight="1" x14ac:dyDescent="0.25">
      <c r="B1170" s="131"/>
      <c r="C1170" s="131"/>
      <c r="D1170" s="131"/>
      <c r="E1170" s="351"/>
      <c r="F1170" s="233"/>
      <c r="G1170" s="131"/>
    </row>
    <row r="1171" spans="2:7" ht="15" customHeight="1" x14ac:dyDescent="0.25">
      <c r="B1171" s="131"/>
      <c r="C1171" s="131"/>
      <c r="D1171" s="131"/>
      <c r="E1171" s="351"/>
      <c r="F1171" s="233"/>
      <c r="G1171" s="131"/>
    </row>
    <row r="1172" spans="2:7" ht="15" customHeight="1" x14ac:dyDescent="0.25">
      <c r="B1172" s="131"/>
      <c r="C1172" s="131"/>
      <c r="D1172" s="131"/>
      <c r="E1172" s="351"/>
      <c r="F1172" s="233"/>
      <c r="G1172" s="131"/>
    </row>
    <row r="1173" spans="2:7" ht="15" customHeight="1" x14ac:dyDescent="0.25">
      <c r="B1173" s="131"/>
      <c r="C1173" s="131"/>
      <c r="D1173" s="131"/>
      <c r="E1173" s="351"/>
      <c r="F1173" s="233"/>
      <c r="G1173" s="131"/>
    </row>
    <row r="1174" spans="2:7" ht="15" customHeight="1" x14ac:dyDescent="0.25">
      <c r="B1174" s="131"/>
      <c r="C1174" s="131"/>
      <c r="D1174" s="131"/>
      <c r="E1174" s="351"/>
      <c r="F1174" s="233"/>
      <c r="G1174" s="131"/>
    </row>
    <row r="1175" spans="2:7" ht="15" customHeight="1" x14ac:dyDescent="0.25">
      <c r="B1175" s="131"/>
      <c r="C1175" s="131"/>
      <c r="D1175" s="131"/>
      <c r="E1175" s="351"/>
      <c r="F1175" s="233"/>
      <c r="G1175" s="131"/>
    </row>
    <row r="1176" spans="2:7" ht="15" customHeight="1" x14ac:dyDescent="0.25">
      <c r="B1176" s="131"/>
      <c r="C1176" s="131"/>
      <c r="D1176" s="131"/>
      <c r="E1176" s="351"/>
      <c r="F1176" s="233"/>
      <c r="G1176" s="131"/>
    </row>
    <row r="1177" spans="2:7" ht="15" customHeight="1" x14ac:dyDescent="0.25">
      <c r="B1177" s="131"/>
      <c r="C1177" s="131"/>
      <c r="D1177" s="131"/>
      <c r="E1177" s="351"/>
      <c r="F1177" s="233"/>
      <c r="G1177" s="131"/>
    </row>
    <row r="1178" spans="2:7" ht="15" customHeight="1" x14ac:dyDescent="0.25">
      <c r="B1178" s="131"/>
      <c r="C1178" s="131"/>
      <c r="D1178" s="131"/>
      <c r="E1178" s="351"/>
      <c r="F1178" s="233"/>
      <c r="G1178" s="131"/>
    </row>
    <row r="1179" spans="2:7" ht="15" customHeight="1" x14ac:dyDescent="0.25">
      <c r="B1179" s="131"/>
      <c r="C1179" s="131"/>
      <c r="D1179" s="131"/>
      <c r="E1179" s="351"/>
      <c r="F1179" s="233"/>
      <c r="G1179" s="131"/>
    </row>
    <row r="1180" spans="2:7" ht="15" customHeight="1" x14ac:dyDescent="0.25">
      <c r="B1180" s="131"/>
      <c r="C1180" s="131"/>
      <c r="D1180" s="131"/>
      <c r="E1180" s="351"/>
      <c r="F1180" s="233"/>
      <c r="G1180" s="131"/>
    </row>
    <row r="1181" spans="2:7" ht="15" customHeight="1" x14ac:dyDescent="0.25">
      <c r="B1181" s="131"/>
      <c r="C1181" s="131"/>
      <c r="D1181" s="131"/>
      <c r="E1181" s="351"/>
      <c r="F1181" s="233"/>
      <c r="G1181" s="131"/>
    </row>
    <row r="1182" spans="2:7" ht="15" customHeight="1" x14ac:dyDescent="0.25">
      <c r="B1182" s="131"/>
      <c r="C1182" s="131"/>
      <c r="D1182" s="131"/>
      <c r="E1182" s="351"/>
      <c r="F1182" s="233"/>
      <c r="G1182" s="131"/>
    </row>
    <row r="1183" spans="2:7" ht="15" customHeight="1" x14ac:dyDescent="0.25">
      <c r="B1183" s="131"/>
      <c r="C1183" s="131"/>
      <c r="D1183" s="131"/>
      <c r="E1183" s="351"/>
      <c r="F1183" s="233"/>
      <c r="G1183" s="131"/>
    </row>
    <row r="1184" spans="2:7" ht="15" customHeight="1" x14ac:dyDescent="0.25">
      <c r="B1184" s="131"/>
      <c r="C1184" s="131"/>
      <c r="D1184" s="131"/>
      <c r="E1184" s="351"/>
      <c r="F1184" s="233"/>
      <c r="G1184" s="131"/>
    </row>
    <row r="1185" spans="2:7" ht="15" customHeight="1" x14ac:dyDescent="0.25">
      <c r="B1185" s="131"/>
      <c r="C1185" s="131"/>
      <c r="D1185" s="131"/>
      <c r="E1185" s="351"/>
      <c r="F1185" s="233"/>
      <c r="G1185" s="131"/>
    </row>
    <row r="1186" spans="2:7" ht="15" customHeight="1" x14ac:dyDescent="0.25">
      <c r="B1186" s="131"/>
      <c r="C1186" s="131"/>
      <c r="D1186" s="131"/>
      <c r="E1186" s="351"/>
      <c r="F1186" s="233"/>
      <c r="G1186" s="131"/>
    </row>
    <row r="1187" spans="2:7" ht="15" customHeight="1" x14ac:dyDescent="0.25">
      <c r="B1187" s="131"/>
      <c r="C1187" s="131"/>
      <c r="D1187" s="131"/>
      <c r="E1187" s="351"/>
      <c r="F1187" s="233"/>
      <c r="G1187" s="131"/>
    </row>
    <row r="1188" spans="2:7" ht="15" customHeight="1" x14ac:dyDescent="0.25">
      <c r="B1188" s="131"/>
      <c r="C1188" s="131"/>
      <c r="D1188" s="131"/>
      <c r="E1188" s="351"/>
      <c r="F1188" s="233"/>
      <c r="G1188" s="131"/>
    </row>
    <row r="1189" spans="2:7" ht="15" customHeight="1" x14ac:dyDescent="0.25">
      <c r="B1189" s="131"/>
      <c r="C1189" s="131"/>
      <c r="D1189" s="131"/>
      <c r="E1189" s="351"/>
      <c r="F1189" s="233"/>
      <c r="G1189" s="131"/>
    </row>
    <row r="1190" spans="2:7" ht="15" customHeight="1" x14ac:dyDescent="0.25">
      <c r="B1190" s="131"/>
      <c r="C1190" s="131"/>
      <c r="D1190" s="131"/>
      <c r="E1190" s="351"/>
      <c r="F1190" s="233"/>
      <c r="G1190" s="131"/>
    </row>
    <row r="1191" spans="2:7" ht="15" customHeight="1" x14ac:dyDescent="0.25">
      <c r="B1191" s="131"/>
      <c r="C1191" s="131"/>
      <c r="D1191" s="131"/>
      <c r="E1191" s="351"/>
      <c r="F1191" s="233"/>
      <c r="G1191" s="131"/>
    </row>
    <row r="1192" spans="2:7" ht="15" customHeight="1" x14ac:dyDescent="0.25">
      <c r="B1192" s="131"/>
      <c r="C1192" s="131"/>
      <c r="D1192" s="131"/>
      <c r="E1192" s="351"/>
      <c r="F1192" s="233"/>
      <c r="G1192" s="131"/>
    </row>
    <row r="1193" spans="2:7" ht="15" customHeight="1" x14ac:dyDescent="0.25">
      <c r="B1193" s="131"/>
      <c r="C1193" s="131"/>
      <c r="D1193" s="131"/>
      <c r="E1193" s="351"/>
      <c r="F1193" s="233"/>
      <c r="G1193" s="131"/>
    </row>
    <row r="1194" spans="2:7" ht="15" customHeight="1" x14ac:dyDescent="0.25">
      <c r="B1194" s="131"/>
      <c r="C1194" s="131"/>
      <c r="D1194" s="131"/>
      <c r="E1194" s="351"/>
      <c r="F1194" s="233"/>
      <c r="G1194" s="131"/>
    </row>
    <row r="1195" spans="2:7" ht="15" customHeight="1" x14ac:dyDescent="0.25">
      <c r="B1195" s="131"/>
      <c r="C1195" s="131"/>
      <c r="D1195" s="131"/>
      <c r="E1195" s="351"/>
      <c r="F1195" s="233"/>
      <c r="G1195" s="131"/>
    </row>
    <row r="1196" spans="2:7" ht="15" customHeight="1" x14ac:dyDescent="0.25">
      <c r="B1196" s="131"/>
      <c r="C1196" s="131"/>
      <c r="D1196" s="131"/>
      <c r="E1196" s="351"/>
      <c r="F1196" s="233"/>
      <c r="G1196" s="131"/>
    </row>
    <row r="1197" spans="2:7" ht="15" customHeight="1" x14ac:dyDescent="0.25">
      <c r="B1197" s="131"/>
      <c r="C1197" s="131"/>
      <c r="D1197" s="131"/>
      <c r="E1197" s="351"/>
      <c r="F1197" s="233"/>
      <c r="G1197" s="131"/>
    </row>
    <row r="1198" spans="2:7" ht="15" customHeight="1" x14ac:dyDescent="0.25">
      <c r="B1198" s="131"/>
      <c r="C1198" s="131"/>
      <c r="D1198" s="131"/>
      <c r="E1198" s="351"/>
      <c r="F1198" s="233"/>
      <c r="G1198" s="131"/>
    </row>
    <row r="1199" spans="2:7" ht="15" customHeight="1" x14ac:dyDescent="0.25">
      <c r="B1199" s="131"/>
      <c r="C1199" s="131"/>
      <c r="D1199" s="131"/>
      <c r="E1199" s="351"/>
      <c r="F1199" s="233"/>
      <c r="G1199" s="131"/>
    </row>
    <row r="1200" spans="2:7" ht="15" customHeight="1" x14ac:dyDescent="0.25">
      <c r="B1200" s="131"/>
      <c r="C1200" s="131"/>
      <c r="D1200" s="131"/>
      <c r="E1200" s="351"/>
      <c r="F1200" s="233"/>
      <c r="G1200" s="131"/>
    </row>
    <row r="1201" spans="2:7" ht="15" customHeight="1" x14ac:dyDescent="0.25">
      <c r="B1201" s="131"/>
      <c r="C1201" s="131"/>
      <c r="D1201" s="131"/>
      <c r="E1201" s="351"/>
      <c r="F1201" s="233"/>
      <c r="G1201" s="131"/>
    </row>
    <row r="1202" spans="2:7" ht="15" customHeight="1" x14ac:dyDescent="0.25">
      <c r="B1202" s="131"/>
      <c r="C1202" s="131"/>
      <c r="D1202" s="131"/>
      <c r="E1202" s="351"/>
      <c r="F1202" s="233"/>
      <c r="G1202" s="131"/>
    </row>
    <row r="1203" spans="2:7" ht="15" customHeight="1" x14ac:dyDescent="0.25">
      <c r="B1203" s="131"/>
      <c r="C1203" s="131"/>
      <c r="D1203" s="131"/>
      <c r="E1203" s="351"/>
      <c r="F1203" s="233"/>
      <c r="G1203" s="131"/>
    </row>
    <row r="1204" spans="2:7" ht="15" customHeight="1" x14ac:dyDescent="0.25">
      <c r="B1204" s="131"/>
      <c r="C1204" s="131"/>
      <c r="D1204" s="131"/>
      <c r="E1204" s="351"/>
      <c r="F1204" s="233"/>
      <c r="G1204" s="131"/>
    </row>
    <row r="1205" spans="2:7" ht="15" customHeight="1" x14ac:dyDescent="0.25">
      <c r="B1205" s="131"/>
      <c r="C1205" s="131"/>
      <c r="D1205" s="131"/>
      <c r="E1205" s="351"/>
      <c r="F1205" s="233"/>
      <c r="G1205" s="131"/>
    </row>
    <row r="1206" spans="2:7" ht="15" customHeight="1" x14ac:dyDescent="0.25">
      <c r="B1206" s="131"/>
      <c r="C1206" s="131"/>
      <c r="D1206" s="131"/>
      <c r="E1206" s="351"/>
      <c r="F1206" s="233"/>
      <c r="G1206" s="131"/>
    </row>
    <row r="1207" spans="2:7" ht="15" customHeight="1" x14ac:dyDescent="0.25">
      <c r="B1207" s="131"/>
      <c r="C1207" s="131"/>
      <c r="D1207" s="131"/>
      <c r="E1207" s="351"/>
      <c r="F1207" s="233"/>
      <c r="G1207" s="131"/>
    </row>
    <row r="1208" spans="2:7" ht="15" customHeight="1" x14ac:dyDescent="0.25">
      <c r="B1208" s="131"/>
      <c r="C1208" s="131"/>
      <c r="D1208" s="131"/>
      <c r="E1208" s="351"/>
      <c r="F1208" s="233"/>
      <c r="G1208" s="131"/>
    </row>
    <row r="1209" spans="2:7" ht="15" customHeight="1" x14ac:dyDescent="0.25">
      <c r="B1209" s="131"/>
      <c r="C1209" s="131"/>
      <c r="D1209" s="131"/>
      <c r="E1209" s="351"/>
      <c r="F1209" s="233"/>
      <c r="G1209" s="131"/>
    </row>
    <row r="1210" spans="2:7" ht="15" customHeight="1" x14ac:dyDescent="0.25">
      <c r="B1210" s="131"/>
      <c r="C1210" s="131"/>
      <c r="D1210" s="131"/>
      <c r="E1210" s="351"/>
      <c r="F1210" s="233"/>
      <c r="G1210" s="131"/>
    </row>
    <row r="1211" spans="2:7" ht="15" customHeight="1" x14ac:dyDescent="0.25">
      <c r="B1211" s="131"/>
      <c r="C1211" s="131"/>
      <c r="D1211" s="131"/>
      <c r="E1211" s="351"/>
      <c r="F1211" s="233"/>
      <c r="G1211" s="131"/>
    </row>
    <row r="1212" spans="2:7" ht="15" customHeight="1" x14ac:dyDescent="0.25">
      <c r="B1212" s="131"/>
      <c r="C1212" s="131"/>
      <c r="D1212" s="131"/>
      <c r="E1212" s="351"/>
      <c r="F1212" s="233"/>
      <c r="G1212" s="131"/>
    </row>
    <row r="1213" spans="2:7" ht="15" customHeight="1" x14ac:dyDescent="0.25">
      <c r="B1213" s="131"/>
      <c r="C1213" s="131"/>
      <c r="D1213" s="131"/>
      <c r="E1213" s="351"/>
      <c r="F1213" s="233"/>
      <c r="G1213" s="131"/>
    </row>
    <row r="1214" spans="2:7" ht="15" customHeight="1" x14ac:dyDescent="0.25">
      <c r="B1214" s="131"/>
      <c r="C1214" s="131"/>
      <c r="D1214" s="131"/>
      <c r="E1214" s="351"/>
      <c r="F1214" s="233"/>
      <c r="G1214" s="131"/>
    </row>
    <row r="1215" spans="2:7" ht="15" customHeight="1" x14ac:dyDescent="0.25">
      <c r="B1215" s="131"/>
      <c r="C1215" s="131"/>
      <c r="D1215" s="131"/>
      <c r="E1215" s="351"/>
      <c r="F1215" s="233"/>
      <c r="G1215" s="131"/>
    </row>
    <row r="1216" spans="2:7" ht="15" customHeight="1" x14ac:dyDescent="0.25">
      <c r="B1216" s="131"/>
      <c r="C1216" s="131"/>
      <c r="D1216" s="131"/>
      <c r="E1216" s="351"/>
      <c r="F1216" s="233"/>
      <c r="G1216" s="131"/>
    </row>
    <row r="1217" spans="2:7" ht="15" customHeight="1" x14ac:dyDescent="0.25">
      <c r="B1217" s="131"/>
      <c r="C1217" s="131"/>
      <c r="D1217" s="131"/>
      <c r="E1217" s="351"/>
      <c r="F1217" s="233"/>
      <c r="G1217" s="131"/>
    </row>
    <row r="1218" spans="2:7" ht="15" customHeight="1" x14ac:dyDescent="0.25">
      <c r="B1218" s="131"/>
      <c r="C1218" s="131"/>
      <c r="D1218" s="131"/>
      <c r="E1218" s="351"/>
      <c r="F1218" s="233"/>
      <c r="G1218" s="131"/>
    </row>
    <row r="1219" spans="2:7" ht="15" customHeight="1" x14ac:dyDescent="0.25">
      <c r="B1219" s="131"/>
      <c r="C1219" s="131"/>
      <c r="D1219" s="131"/>
      <c r="E1219" s="351"/>
      <c r="F1219" s="233"/>
      <c r="G1219" s="131"/>
    </row>
    <row r="1220" spans="2:7" ht="15" customHeight="1" x14ac:dyDescent="0.25">
      <c r="B1220" s="131"/>
      <c r="C1220" s="131"/>
      <c r="D1220" s="131"/>
      <c r="E1220" s="351"/>
      <c r="F1220" s="233"/>
      <c r="G1220" s="131"/>
    </row>
    <row r="1221" spans="2:7" ht="15" customHeight="1" x14ac:dyDescent="0.25">
      <c r="B1221" s="131"/>
      <c r="C1221" s="131"/>
      <c r="D1221" s="131"/>
      <c r="E1221" s="351"/>
      <c r="F1221" s="233"/>
      <c r="G1221" s="131"/>
    </row>
    <row r="1222" spans="2:7" ht="15" customHeight="1" x14ac:dyDescent="0.25">
      <c r="B1222" s="131"/>
      <c r="C1222" s="131"/>
      <c r="D1222" s="131"/>
      <c r="E1222" s="351"/>
      <c r="F1222" s="233"/>
      <c r="G1222" s="131"/>
    </row>
    <row r="1223" spans="2:7" ht="15" customHeight="1" x14ac:dyDescent="0.25">
      <c r="B1223" s="131"/>
      <c r="C1223" s="131"/>
      <c r="D1223" s="131"/>
      <c r="E1223" s="351"/>
      <c r="F1223" s="233"/>
      <c r="G1223" s="131"/>
    </row>
    <row r="1224" spans="2:7" ht="15" customHeight="1" x14ac:dyDescent="0.25">
      <c r="B1224" s="131"/>
      <c r="C1224" s="131"/>
      <c r="D1224" s="131"/>
      <c r="E1224" s="351"/>
      <c r="F1224" s="233"/>
      <c r="G1224" s="131"/>
    </row>
    <row r="1225" spans="2:7" ht="15" customHeight="1" x14ac:dyDescent="0.25">
      <c r="B1225" s="131"/>
      <c r="C1225" s="131"/>
      <c r="D1225" s="131"/>
      <c r="E1225" s="351"/>
      <c r="F1225" s="233"/>
      <c r="G1225" s="131"/>
    </row>
    <row r="1226" spans="2:7" ht="15" customHeight="1" x14ac:dyDescent="0.25">
      <c r="B1226" s="131"/>
      <c r="C1226" s="131"/>
      <c r="D1226" s="131"/>
      <c r="E1226" s="351"/>
      <c r="F1226" s="233"/>
      <c r="G1226" s="131"/>
    </row>
    <row r="1227" spans="2:7" ht="15" customHeight="1" x14ac:dyDescent="0.25">
      <c r="B1227" s="131"/>
      <c r="C1227" s="131"/>
      <c r="D1227" s="131"/>
      <c r="E1227" s="351"/>
      <c r="F1227" s="233"/>
      <c r="G1227" s="131"/>
    </row>
    <row r="1228" spans="2:7" ht="15" customHeight="1" x14ac:dyDescent="0.25">
      <c r="B1228" s="131"/>
      <c r="C1228" s="131"/>
      <c r="D1228" s="131"/>
      <c r="E1228" s="351"/>
      <c r="F1228" s="233"/>
      <c r="G1228" s="131"/>
    </row>
    <row r="1229" spans="2:7" ht="15" customHeight="1" x14ac:dyDescent="0.25">
      <c r="B1229" s="131"/>
      <c r="C1229" s="131"/>
      <c r="D1229" s="131"/>
      <c r="E1229" s="351"/>
      <c r="F1229" s="233"/>
      <c r="G1229" s="131"/>
    </row>
    <row r="1230" spans="2:7" ht="15" customHeight="1" x14ac:dyDescent="0.25">
      <c r="B1230" s="131"/>
      <c r="C1230" s="131"/>
      <c r="D1230" s="131"/>
      <c r="E1230" s="351"/>
      <c r="F1230" s="233"/>
      <c r="G1230" s="131"/>
    </row>
    <row r="1231" spans="2:7" ht="15" customHeight="1" x14ac:dyDescent="0.25">
      <c r="B1231" s="131"/>
      <c r="C1231" s="131"/>
      <c r="D1231" s="131"/>
      <c r="E1231" s="351"/>
      <c r="F1231" s="233"/>
      <c r="G1231" s="131"/>
    </row>
    <row r="1232" spans="2:7" ht="15" customHeight="1" x14ac:dyDescent="0.25">
      <c r="B1232" s="131"/>
      <c r="C1232" s="131"/>
      <c r="D1232" s="131"/>
      <c r="E1232" s="351"/>
      <c r="F1232" s="233"/>
      <c r="G1232" s="131"/>
    </row>
    <row r="1233" spans="2:7" ht="15" customHeight="1" x14ac:dyDescent="0.25">
      <c r="B1233" s="131"/>
      <c r="C1233" s="131"/>
      <c r="D1233" s="131"/>
      <c r="E1233" s="351"/>
      <c r="F1233" s="233"/>
      <c r="G1233" s="131"/>
    </row>
    <row r="1234" spans="2:7" ht="15" customHeight="1" x14ac:dyDescent="0.25">
      <c r="B1234" s="131"/>
      <c r="C1234" s="131"/>
      <c r="D1234" s="131"/>
      <c r="E1234" s="351"/>
      <c r="F1234" s="233"/>
      <c r="G1234" s="131"/>
    </row>
    <row r="1235" spans="2:7" ht="15" customHeight="1" x14ac:dyDescent="0.25">
      <c r="B1235" s="131"/>
      <c r="C1235" s="131"/>
      <c r="D1235" s="131"/>
      <c r="E1235" s="351"/>
      <c r="F1235" s="233"/>
      <c r="G1235" s="131"/>
    </row>
    <row r="1236" spans="2:7" ht="15" customHeight="1" x14ac:dyDescent="0.25">
      <c r="B1236" s="131"/>
      <c r="C1236" s="131"/>
      <c r="D1236" s="131"/>
      <c r="E1236" s="351"/>
      <c r="F1236" s="233"/>
      <c r="G1236" s="131"/>
    </row>
    <row r="1237" spans="2:7" ht="15" customHeight="1" x14ac:dyDescent="0.25">
      <c r="B1237" s="131"/>
      <c r="C1237" s="131"/>
      <c r="D1237" s="131"/>
      <c r="E1237" s="351"/>
      <c r="F1237" s="233"/>
      <c r="G1237" s="131"/>
    </row>
    <row r="1238" spans="2:7" ht="15" customHeight="1" x14ac:dyDescent="0.25">
      <c r="B1238" s="131"/>
      <c r="C1238" s="131"/>
      <c r="D1238" s="131"/>
      <c r="E1238" s="351"/>
      <c r="F1238" s="233"/>
      <c r="G1238" s="131"/>
    </row>
    <row r="1239" spans="2:7" ht="15" customHeight="1" x14ac:dyDescent="0.25">
      <c r="B1239" s="131"/>
      <c r="C1239" s="131"/>
      <c r="D1239" s="131"/>
      <c r="E1239" s="351"/>
      <c r="F1239" s="233"/>
      <c r="G1239" s="131"/>
    </row>
    <row r="1240" spans="2:7" ht="15" customHeight="1" x14ac:dyDescent="0.25">
      <c r="B1240" s="131"/>
      <c r="C1240" s="131"/>
      <c r="D1240" s="131"/>
      <c r="E1240" s="351"/>
      <c r="F1240" s="233"/>
      <c r="G1240" s="131"/>
    </row>
    <row r="1241" spans="2:7" ht="15" customHeight="1" x14ac:dyDescent="0.25">
      <c r="B1241" s="131"/>
      <c r="C1241" s="131"/>
      <c r="D1241" s="131"/>
      <c r="E1241" s="351"/>
      <c r="F1241" s="233"/>
      <c r="G1241" s="131"/>
    </row>
    <row r="1242" spans="2:7" ht="15" customHeight="1" x14ac:dyDescent="0.25">
      <c r="B1242" s="131"/>
      <c r="C1242" s="131"/>
      <c r="D1242" s="131"/>
      <c r="E1242" s="351"/>
      <c r="F1242" s="233"/>
      <c r="G1242" s="131"/>
    </row>
    <row r="1243" spans="2:7" ht="15" customHeight="1" x14ac:dyDescent="0.25">
      <c r="B1243" s="131"/>
      <c r="C1243" s="131"/>
      <c r="D1243" s="131"/>
      <c r="E1243" s="351"/>
      <c r="F1243" s="233"/>
      <c r="G1243" s="131"/>
    </row>
    <row r="1244" spans="2:7" ht="15" customHeight="1" x14ac:dyDescent="0.25">
      <c r="B1244" s="131"/>
      <c r="C1244" s="131"/>
      <c r="D1244" s="131"/>
      <c r="E1244" s="351"/>
      <c r="F1244" s="233"/>
      <c r="G1244" s="131"/>
    </row>
    <row r="1245" spans="2:7" ht="15" customHeight="1" x14ac:dyDescent="0.25">
      <c r="B1245" s="131"/>
      <c r="C1245" s="131"/>
      <c r="D1245" s="131"/>
      <c r="E1245" s="351"/>
      <c r="F1245" s="233"/>
      <c r="G1245" s="131"/>
    </row>
    <row r="1246" spans="2:7" ht="15" customHeight="1" x14ac:dyDescent="0.25">
      <c r="B1246" s="131"/>
      <c r="C1246" s="131"/>
      <c r="D1246" s="131"/>
      <c r="E1246" s="351"/>
      <c r="F1246" s="233"/>
      <c r="G1246" s="131"/>
    </row>
    <row r="1247" spans="2:7" ht="15" customHeight="1" x14ac:dyDescent="0.25">
      <c r="B1247" s="131"/>
      <c r="C1247" s="131"/>
      <c r="D1247" s="131"/>
      <c r="E1247" s="351"/>
      <c r="F1247" s="233"/>
      <c r="G1247" s="131"/>
    </row>
    <row r="1248" spans="2:7" ht="15" customHeight="1" x14ac:dyDescent="0.25">
      <c r="B1248" s="131"/>
      <c r="C1248" s="131"/>
      <c r="D1248" s="131"/>
      <c r="E1248" s="351"/>
      <c r="F1248" s="233"/>
      <c r="G1248" s="131"/>
    </row>
    <row r="1249" spans="2:7" ht="15" customHeight="1" x14ac:dyDescent="0.25">
      <c r="B1249" s="131"/>
      <c r="C1249" s="131"/>
      <c r="D1249" s="131"/>
      <c r="E1249" s="351"/>
      <c r="F1249" s="233"/>
      <c r="G1249" s="131"/>
    </row>
    <row r="1250" spans="2:7" ht="15" customHeight="1" x14ac:dyDescent="0.25">
      <c r="B1250" s="131"/>
      <c r="C1250" s="131"/>
      <c r="D1250" s="131"/>
      <c r="E1250" s="351"/>
      <c r="F1250" s="233"/>
      <c r="G1250" s="131"/>
    </row>
    <row r="1251" spans="2:7" ht="15" customHeight="1" x14ac:dyDescent="0.25">
      <c r="B1251" s="131"/>
      <c r="C1251" s="131"/>
      <c r="D1251" s="131"/>
      <c r="E1251" s="351"/>
      <c r="F1251" s="233"/>
      <c r="G1251" s="131"/>
    </row>
    <row r="1252" spans="2:7" ht="15" customHeight="1" x14ac:dyDescent="0.25">
      <c r="B1252" s="131"/>
      <c r="C1252" s="131"/>
      <c r="D1252" s="131"/>
      <c r="E1252" s="351"/>
      <c r="F1252" s="233"/>
      <c r="G1252" s="131"/>
    </row>
    <row r="1253" spans="2:7" ht="15" customHeight="1" x14ac:dyDescent="0.25">
      <c r="B1253" s="131"/>
      <c r="C1253" s="131"/>
      <c r="D1253" s="131"/>
      <c r="E1253" s="351"/>
      <c r="F1253" s="233"/>
      <c r="G1253" s="131"/>
    </row>
    <row r="1254" spans="2:7" ht="15" customHeight="1" x14ac:dyDescent="0.25">
      <c r="B1254" s="131"/>
      <c r="C1254" s="131"/>
      <c r="D1254" s="131"/>
      <c r="E1254" s="351"/>
      <c r="F1254" s="233"/>
      <c r="G1254" s="131"/>
    </row>
    <row r="1255" spans="2:7" ht="15" customHeight="1" x14ac:dyDescent="0.25">
      <c r="B1255" s="131"/>
      <c r="C1255" s="131"/>
      <c r="D1255" s="131"/>
      <c r="E1255" s="351"/>
      <c r="F1255" s="233"/>
      <c r="G1255" s="131"/>
    </row>
    <row r="1256" spans="2:7" ht="15" customHeight="1" x14ac:dyDescent="0.25">
      <c r="B1256" s="131"/>
      <c r="C1256" s="131"/>
      <c r="D1256" s="131"/>
      <c r="E1256" s="351"/>
      <c r="F1256" s="233"/>
      <c r="G1256" s="131"/>
    </row>
    <row r="1257" spans="2:7" ht="15" customHeight="1" x14ac:dyDescent="0.25">
      <c r="B1257" s="131"/>
      <c r="C1257" s="131"/>
      <c r="D1257" s="131"/>
      <c r="E1257" s="351"/>
      <c r="F1257" s="233"/>
      <c r="G1257" s="131"/>
    </row>
    <row r="1258" spans="2:7" ht="15" customHeight="1" x14ac:dyDescent="0.25">
      <c r="B1258" s="131"/>
      <c r="C1258" s="131"/>
      <c r="D1258" s="131"/>
      <c r="E1258" s="351"/>
      <c r="F1258" s="233"/>
      <c r="G1258" s="131"/>
    </row>
    <row r="1259" spans="2:7" ht="15" customHeight="1" x14ac:dyDescent="0.25">
      <c r="B1259" s="131"/>
      <c r="C1259" s="131"/>
      <c r="D1259" s="131"/>
      <c r="E1259" s="351"/>
      <c r="F1259" s="233"/>
      <c r="G1259" s="131"/>
    </row>
    <row r="1260" spans="2:7" ht="15" customHeight="1" x14ac:dyDescent="0.25">
      <c r="B1260" s="131"/>
      <c r="C1260" s="131"/>
      <c r="D1260" s="131"/>
      <c r="E1260" s="351"/>
      <c r="F1260" s="233"/>
      <c r="G1260" s="131"/>
    </row>
    <row r="1261" spans="2:7" ht="15" customHeight="1" x14ac:dyDescent="0.25">
      <c r="B1261" s="131"/>
      <c r="C1261" s="131"/>
      <c r="D1261" s="131"/>
      <c r="E1261" s="351"/>
      <c r="F1261" s="233"/>
      <c r="G1261" s="131"/>
    </row>
    <row r="1262" spans="2:7" ht="15" customHeight="1" x14ac:dyDescent="0.25">
      <c r="B1262" s="131"/>
      <c r="C1262" s="131"/>
      <c r="D1262" s="131"/>
      <c r="E1262" s="351"/>
      <c r="F1262" s="233"/>
      <c r="G1262" s="131"/>
    </row>
    <row r="1263" spans="2:7" ht="15" customHeight="1" x14ac:dyDescent="0.25">
      <c r="B1263" s="131"/>
      <c r="C1263" s="131"/>
      <c r="D1263" s="131"/>
      <c r="E1263" s="351"/>
      <c r="F1263" s="233"/>
      <c r="G1263" s="131"/>
    </row>
    <row r="1264" spans="2:7" ht="15" customHeight="1" x14ac:dyDescent="0.25">
      <c r="B1264" s="131"/>
      <c r="C1264" s="131"/>
      <c r="D1264" s="131"/>
      <c r="E1264" s="351"/>
      <c r="F1264" s="233"/>
      <c r="G1264" s="131"/>
    </row>
    <row r="1265" spans="2:7" ht="15" customHeight="1" x14ac:dyDescent="0.25">
      <c r="B1265" s="131"/>
      <c r="C1265" s="131"/>
      <c r="D1265" s="131"/>
      <c r="E1265" s="351"/>
      <c r="F1265" s="233"/>
      <c r="G1265" s="131"/>
    </row>
    <row r="1266" spans="2:7" ht="15" customHeight="1" x14ac:dyDescent="0.25">
      <c r="B1266" s="131"/>
      <c r="C1266" s="131"/>
      <c r="D1266" s="131"/>
      <c r="E1266" s="351"/>
      <c r="F1266" s="233"/>
      <c r="G1266" s="131"/>
    </row>
    <row r="1267" spans="2:7" ht="15" customHeight="1" x14ac:dyDescent="0.25">
      <c r="B1267" s="131"/>
      <c r="C1267" s="131"/>
      <c r="D1267" s="131"/>
      <c r="E1267" s="351"/>
      <c r="F1267" s="233"/>
      <c r="G1267" s="131"/>
    </row>
    <row r="1268" spans="2:7" ht="15" customHeight="1" x14ac:dyDescent="0.25">
      <c r="B1268" s="131"/>
      <c r="C1268" s="131"/>
      <c r="D1268" s="131"/>
      <c r="E1268" s="351"/>
      <c r="F1268" s="233"/>
      <c r="G1268" s="131"/>
    </row>
    <row r="1269" spans="2:7" ht="15" customHeight="1" x14ac:dyDescent="0.25">
      <c r="B1269" s="131"/>
      <c r="C1269" s="131"/>
      <c r="D1269" s="131"/>
      <c r="E1269" s="351"/>
      <c r="F1269" s="233"/>
      <c r="G1269" s="131"/>
    </row>
    <row r="1270" spans="2:7" ht="15" customHeight="1" x14ac:dyDescent="0.25">
      <c r="B1270" s="131"/>
      <c r="C1270" s="131"/>
      <c r="D1270" s="131"/>
      <c r="E1270" s="351"/>
      <c r="F1270" s="233"/>
      <c r="G1270" s="131"/>
    </row>
    <row r="1271" spans="2:7" ht="15" customHeight="1" x14ac:dyDescent="0.25">
      <c r="B1271" s="131"/>
      <c r="C1271" s="131"/>
      <c r="D1271" s="131"/>
      <c r="E1271" s="351"/>
      <c r="F1271" s="233"/>
      <c r="G1271" s="131"/>
    </row>
    <row r="1272" spans="2:7" ht="15" customHeight="1" x14ac:dyDescent="0.25">
      <c r="B1272" s="131"/>
      <c r="C1272" s="131"/>
      <c r="D1272" s="131"/>
      <c r="E1272" s="351"/>
      <c r="F1272" s="233"/>
      <c r="G1272" s="131"/>
    </row>
    <row r="1273" spans="2:7" ht="15" customHeight="1" x14ac:dyDescent="0.25">
      <c r="B1273" s="131"/>
      <c r="C1273" s="131"/>
      <c r="D1273" s="131"/>
      <c r="E1273" s="351"/>
      <c r="F1273" s="233"/>
      <c r="G1273" s="131"/>
    </row>
    <row r="1274" spans="2:7" ht="15" customHeight="1" x14ac:dyDescent="0.25">
      <c r="B1274" s="131"/>
      <c r="C1274" s="131"/>
      <c r="D1274" s="131"/>
      <c r="E1274" s="351"/>
      <c r="F1274" s="233"/>
      <c r="G1274" s="131"/>
    </row>
    <row r="1275" spans="2:7" ht="15" customHeight="1" x14ac:dyDescent="0.25">
      <c r="B1275" s="131"/>
      <c r="C1275" s="131"/>
      <c r="D1275" s="131"/>
      <c r="E1275" s="351"/>
      <c r="F1275" s="233"/>
      <c r="G1275" s="131"/>
    </row>
    <row r="1276" spans="2:7" ht="15" customHeight="1" x14ac:dyDescent="0.25">
      <c r="B1276" s="131"/>
      <c r="C1276" s="131"/>
      <c r="D1276" s="131"/>
      <c r="E1276" s="351"/>
      <c r="F1276" s="233"/>
      <c r="G1276" s="131"/>
    </row>
    <row r="1277" spans="2:7" ht="15" customHeight="1" x14ac:dyDescent="0.25">
      <c r="B1277" s="131"/>
      <c r="C1277" s="131"/>
      <c r="D1277" s="131"/>
      <c r="E1277" s="351"/>
      <c r="F1277" s="233"/>
      <c r="G1277" s="131"/>
    </row>
    <row r="1278" spans="2:7" ht="15" customHeight="1" x14ac:dyDescent="0.25">
      <c r="B1278" s="131"/>
      <c r="C1278" s="131"/>
      <c r="D1278" s="131"/>
      <c r="E1278" s="351"/>
      <c r="F1278" s="233"/>
      <c r="G1278" s="131"/>
    </row>
    <row r="1279" spans="2:7" ht="15" customHeight="1" x14ac:dyDescent="0.25">
      <c r="B1279" s="131"/>
      <c r="C1279" s="131"/>
      <c r="D1279" s="131"/>
      <c r="E1279" s="351"/>
      <c r="F1279" s="233"/>
      <c r="G1279" s="131"/>
    </row>
    <row r="1280" spans="2:7" ht="15" customHeight="1" x14ac:dyDescent="0.25">
      <c r="B1280" s="131"/>
      <c r="C1280" s="131"/>
      <c r="D1280" s="131"/>
      <c r="E1280" s="351"/>
      <c r="F1280" s="233"/>
      <c r="G1280" s="131"/>
    </row>
    <row r="1281" spans="2:7" ht="15" customHeight="1" x14ac:dyDescent="0.25">
      <c r="B1281" s="131"/>
      <c r="C1281" s="131"/>
      <c r="D1281" s="131"/>
      <c r="E1281" s="351"/>
      <c r="F1281" s="233"/>
      <c r="G1281" s="131"/>
    </row>
    <row r="1282" spans="2:7" ht="15" customHeight="1" x14ac:dyDescent="0.25">
      <c r="B1282" s="131"/>
      <c r="C1282" s="131"/>
      <c r="D1282" s="131"/>
      <c r="E1282" s="351"/>
      <c r="F1282" s="233"/>
      <c r="G1282" s="131"/>
    </row>
    <row r="1283" spans="2:7" ht="15" customHeight="1" x14ac:dyDescent="0.25">
      <c r="B1283" s="131"/>
      <c r="C1283" s="131"/>
      <c r="D1283" s="131"/>
      <c r="E1283" s="351"/>
      <c r="F1283" s="233"/>
      <c r="G1283" s="131"/>
    </row>
    <row r="1284" spans="2:7" ht="15" customHeight="1" x14ac:dyDescent="0.25">
      <c r="B1284" s="131"/>
      <c r="C1284" s="131"/>
      <c r="D1284" s="131"/>
      <c r="E1284" s="351"/>
      <c r="F1284" s="233"/>
      <c r="G1284" s="131"/>
    </row>
    <row r="1285" spans="2:7" ht="15" customHeight="1" x14ac:dyDescent="0.25">
      <c r="B1285" s="131"/>
      <c r="C1285" s="131"/>
      <c r="D1285" s="131"/>
      <c r="E1285" s="351"/>
      <c r="F1285" s="233"/>
      <c r="G1285" s="131"/>
    </row>
    <row r="1286" spans="2:7" ht="15" customHeight="1" x14ac:dyDescent="0.25">
      <c r="B1286" s="131"/>
      <c r="C1286" s="131"/>
      <c r="D1286" s="131"/>
      <c r="E1286" s="351"/>
      <c r="F1286" s="233"/>
      <c r="G1286" s="131"/>
    </row>
    <row r="1287" spans="2:7" ht="15" customHeight="1" x14ac:dyDescent="0.25">
      <c r="B1287" s="131"/>
      <c r="C1287" s="131"/>
      <c r="D1287" s="131"/>
      <c r="E1287" s="351"/>
      <c r="F1287" s="233"/>
      <c r="G1287" s="131"/>
    </row>
    <row r="1288" spans="2:7" ht="15" customHeight="1" x14ac:dyDescent="0.25">
      <c r="B1288" s="131"/>
      <c r="C1288" s="131"/>
      <c r="D1288" s="131"/>
      <c r="E1288" s="351"/>
      <c r="F1288" s="233"/>
      <c r="G1288" s="131"/>
    </row>
    <row r="1289" spans="2:7" ht="15" customHeight="1" x14ac:dyDescent="0.25">
      <c r="B1289" s="131"/>
      <c r="C1289" s="131"/>
      <c r="D1289" s="131"/>
      <c r="E1289" s="351"/>
      <c r="F1289" s="233"/>
      <c r="G1289" s="131"/>
    </row>
    <row r="1290" spans="2:7" ht="15" customHeight="1" x14ac:dyDescent="0.25">
      <c r="B1290" s="131"/>
      <c r="C1290" s="131"/>
      <c r="D1290" s="131"/>
      <c r="E1290" s="351"/>
      <c r="F1290" s="233"/>
      <c r="G1290" s="131"/>
    </row>
    <row r="1291" spans="2:7" ht="15" customHeight="1" x14ac:dyDescent="0.25">
      <c r="B1291" s="131"/>
      <c r="C1291" s="131"/>
      <c r="D1291" s="131"/>
      <c r="E1291" s="351"/>
      <c r="F1291" s="233"/>
      <c r="G1291" s="131"/>
    </row>
    <row r="1292" spans="2:7" ht="15" customHeight="1" x14ac:dyDescent="0.25">
      <c r="B1292" s="131"/>
      <c r="C1292" s="131"/>
      <c r="D1292" s="131"/>
      <c r="E1292" s="351"/>
      <c r="F1292" s="233"/>
      <c r="G1292" s="131"/>
    </row>
    <row r="1293" spans="2:7" ht="15" customHeight="1" x14ac:dyDescent="0.25">
      <c r="B1293" s="131"/>
      <c r="C1293" s="131"/>
      <c r="D1293" s="131"/>
      <c r="E1293" s="351"/>
      <c r="F1293" s="233"/>
      <c r="G1293" s="131"/>
    </row>
    <row r="1294" spans="2:7" ht="15" customHeight="1" x14ac:dyDescent="0.25">
      <c r="B1294" s="131"/>
      <c r="C1294" s="131"/>
      <c r="D1294" s="131"/>
      <c r="E1294" s="351"/>
      <c r="F1294" s="233"/>
      <c r="G1294" s="131"/>
    </row>
    <row r="1295" spans="2:7" ht="15" customHeight="1" x14ac:dyDescent="0.25">
      <c r="B1295" s="131"/>
      <c r="C1295" s="131"/>
      <c r="D1295" s="131"/>
      <c r="E1295" s="351"/>
      <c r="F1295" s="233"/>
      <c r="G1295" s="131"/>
    </row>
    <row r="1296" spans="2:7" ht="15" customHeight="1" x14ac:dyDescent="0.25">
      <c r="B1296" s="131"/>
      <c r="C1296" s="131"/>
      <c r="D1296" s="131"/>
      <c r="E1296" s="351"/>
      <c r="F1296" s="233"/>
      <c r="G1296" s="131"/>
    </row>
    <row r="1297" spans="2:7" ht="15" customHeight="1" x14ac:dyDescent="0.25">
      <c r="B1297" s="131"/>
      <c r="C1297" s="131"/>
      <c r="D1297" s="131"/>
      <c r="E1297" s="351"/>
      <c r="F1297" s="233"/>
      <c r="G1297" s="131"/>
    </row>
    <row r="1298" spans="2:7" ht="15" customHeight="1" x14ac:dyDescent="0.25">
      <c r="B1298" s="131"/>
      <c r="C1298" s="131"/>
      <c r="D1298" s="131"/>
      <c r="E1298" s="351"/>
      <c r="F1298" s="233"/>
      <c r="G1298" s="131"/>
    </row>
    <row r="1299" spans="2:7" ht="15" customHeight="1" x14ac:dyDescent="0.25">
      <c r="B1299" s="131"/>
      <c r="C1299" s="131"/>
      <c r="D1299" s="131"/>
      <c r="E1299" s="351"/>
      <c r="F1299" s="233"/>
      <c r="G1299" s="131"/>
    </row>
    <row r="1300" spans="2:7" ht="15" customHeight="1" x14ac:dyDescent="0.25">
      <c r="B1300" s="131"/>
      <c r="C1300" s="131"/>
      <c r="D1300" s="131"/>
      <c r="E1300" s="351"/>
      <c r="F1300" s="233"/>
      <c r="G1300" s="131"/>
    </row>
    <row r="1301" spans="2:7" ht="15" customHeight="1" x14ac:dyDescent="0.25">
      <c r="B1301" s="131"/>
      <c r="C1301" s="131"/>
      <c r="D1301" s="131"/>
      <c r="E1301" s="351"/>
      <c r="F1301" s="233"/>
      <c r="G1301" s="131"/>
    </row>
    <row r="1302" spans="2:7" ht="15" customHeight="1" x14ac:dyDescent="0.25">
      <c r="B1302" s="131"/>
      <c r="C1302" s="131"/>
      <c r="D1302" s="131"/>
      <c r="E1302" s="351"/>
      <c r="F1302" s="233"/>
      <c r="G1302" s="131"/>
    </row>
    <row r="1303" spans="2:7" ht="15" customHeight="1" x14ac:dyDescent="0.25">
      <c r="B1303" s="131"/>
      <c r="C1303" s="131"/>
      <c r="D1303" s="131"/>
      <c r="E1303" s="351"/>
      <c r="F1303" s="233"/>
      <c r="G1303" s="131"/>
    </row>
    <row r="1304" spans="2:7" ht="15" customHeight="1" x14ac:dyDescent="0.25">
      <c r="B1304" s="131"/>
      <c r="C1304" s="131"/>
      <c r="D1304" s="131"/>
      <c r="E1304" s="351"/>
      <c r="F1304" s="233"/>
      <c r="G1304" s="131"/>
    </row>
    <row r="1305" spans="2:7" ht="15" customHeight="1" x14ac:dyDescent="0.25">
      <c r="B1305" s="131"/>
      <c r="C1305" s="131"/>
      <c r="D1305" s="131"/>
      <c r="E1305" s="351"/>
      <c r="F1305" s="233"/>
      <c r="G1305" s="131"/>
    </row>
    <row r="1306" spans="2:7" ht="15" customHeight="1" x14ac:dyDescent="0.25">
      <c r="B1306" s="131"/>
      <c r="C1306" s="131"/>
      <c r="D1306" s="131"/>
      <c r="E1306" s="351"/>
      <c r="F1306" s="233"/>
      <c r="G1306" s="131"/>
    </row>
    <row r="1307" spans="2:7" ht="15" customHeight="1" x14ac:dyDescent="0.25">
      <c r="B1307" s="131"/>
      <c r="C1307" s="131"/>
      <c r="D1307" s="131"/>
      <c r="E1307" s="351"/>
      <c r="F1307" s="233"/>
      <c r="G1307" s="131"/>
    </row>
    <row r="1308" spans="2:7" ht="15" customHeight="1" x14ac:dyDescent="0.25">
      <c r="B1308" s="131"/>
      <c r="C1308" s="131"/>
      <c r="D1308" s="131"/>
      <c r="E1308" s="351"/>
      <c r="F1308" s="233"/>
      <c r="G1308" s="131"/>
    </row>
    <row r="1309" spans="2:7" ht="15" customHeight="1" x14ac:dyDescent="0.25">
      <c r="B1309" s="131"/>
      <c r="C1309" s="131"/>
      <c r="D1309" s="131"/>
      <c r="E1309" s="351"/>
      <c r="F1309" s="233"/>
      <c r="G1309" s="131"/>
    </row>
    <row r="1310" spans="2:7" ht="15" customHeight="1" x14ac:dyDescent="0.25">
      <c r="B1310" s="131"/>
      <c r="C1310" s="131"/>
      <c r="D1310" s="131"/>
      <c r="E1310" s="351"/>
      <c r="F1310" s="233"/>
      <c r="G1310" s="131"/>
    </row>
    <row r="1311" spans="2:7" ht="15" customHeight="1" x14ac:dyDescent="0.25">
      <c r="B1311" s="131"/>
      <c r="C1311" s="131"/>
      <c r="D1311" s="131"/>
      <c r="E1311" s="351"/>
      <c r="F1311" s="233"/>
      <c r="G1311" s="131"/>
    </row>
    <row r="1312" spans="2:7" ht="15" customHeight="1" x14ac:dyDescent="0.25">
      <c r="B1312" s="131"/>
      <c r="C1312" s="131"/>
      <c r="D1312" s="131"/>
      <c r="E1312" s="351"/>
      <c r="F1312" s="233"/>
      <c r="G1312" s="131"/>
    </row>
    <row r="1313" spans="2:7" ht="15" customHeight="1" x14ac:dyDescent="0.25">
      <c r="B1313" s="131"/>
      <c r="C1313" s="131"/>
      <c r="D1313" s="131"/>
      <c r="E1313" s="351"/>
      <c r="F1313" s="233"/>
      <c r="G1313" s="131"/>
    </row>
    <row r="1314" spans="2:7" ht="15" customHeight="1" x14ac:dyDescent="0.25">
      <c r="B1314" s="131"/>
      <c r="C1314" s="131"/>
      <c r="D1314" s="131"/>
      <c r="E1314" s="351"/>
      <c r="F1314" s="233"/>
      <c r="G1314" s="131"/>
    </row>
    <row r="1315" spans="2:7" ht="15" customHeight="1" x14ac:dyDescent="0.25">
      <c r="B1315" s="131"/>
      <c r="C1315" s="131"/>
      <c r="D1315" s="131"/>
      <c r="E1315" s="351"/>
      <c r="F1315" s="233"/>
      <c r="G1315" s="131"/>
    </row>
    <row r="1316" spans="2:7" ht="15" customHeight="1" x14ac:dyDescent="0.25">
      <c r="B1316" s="131"/>
      <c r="C1316" s="131"/>
      <c r="D1316" s="131"/>
      <c r="E1316" s="351"/>
      <c r="F1316" s="233"/>
      <c r="G1316" s="131"/>
    </row>
    <row r="1317" spans="2:7" ht="15" customHeight="1" x14ac:dyDescent="0.25">
      <c r="B1317" s="131"/>
      <c r="C1317" s="131"/>
      <c r="D1317" s="131"/>
      <c r="E1317" s="351"/>
      <c r="F1317" s="233"/>
      <c r="G1317" s="131"/>
    </row>
    <row r="1318" spans="2:7" ht="15" customHeight="1" x14ac:dyDescent="0.25">
      <c r="B1318" s="131"/>
      <c r="C1318" s="131"/>
      <c r="D1318" s="131"/>
      <c r="E1318" s="351"/>
      <c r="F1318" s="233"/>
      <c r="G1318" s="131"/>
    </row>
    <row r="1319" spans="2:7" ht="15" customHeight="1" x14ac:dyDescent="0.25">
      <c r="B1319" s="131"/>
      <c r="C1319" s="131"/>
      <c r="D1319" s="131"/>
      <c r="E1319" s="351"/>
      <c r="F1319" s="233"/>
      <c r="G1319" s="131"/>
    </row>
    <row r="1320" spans="2:7" ht="15" customHeight="1" x14ac:dyDescent="0.25">
      <c r="B1320" s="131"/>
      <c r="C1320" s="131"/>
      <c r="D1320" s="131"/>
      <c r="E1320" s="351"/>
      <c r="F1320" s="233"/>
      <c r="G1320" s="131"/>
    </row>
    <row r="1321" spans="2:7" ht="15" customHeight="1" x14ac:dyDescent="0.25">
      <c r="B1321" s="131"/>
      <c r="C1321" s="131"/>
      <c r="D1321" s="131"/>
      <c r="E1321" s="351"/>
      <c r="F1321" s="233"/>
      <c r="G1321" s="131"/>
    </row>
    <row r="1322" spans="2:7" ht="15" customHeight="1" x14ac:dyDescent="0.25">
      <c r="B1322" s="131"/>
      <c r="C1322" s="131"/>
      <c r="D1322" s="131"/>
      <c r="E1322" s="351"/>
      <c r="F1322" s="233"/>
      <c r="G1322" s="131"/>
    </row>
    <row r="1323" spans="2:7" ht="15" customHeight="1" x14ac:dyDescent="0.25">
      <c r="B1323" s="131"/>
      <c r="C1323" s="131"/>
      <c r="D1323" s="131"/>
      <c r="E1323" s="351"/>
      <c r="F1323" s="233"/>
      <c r="G1323" s="131"/>
    </row>
    <row r="1324" spans="2:7" ht="15" customHeight="1" x14ac:dyDescent="0.25">
      <c r="B1324" s="131"/>
      <c r="C1324" s="131"/>
      <c r="D1324" s="131"/>
      <c r="E1324" s="351"/>
      <c r="F1324" s="233"/>
      <c r="G1324" s="131"/>
    </row>
    <row r="1325" spans="2:7" ht="15" customHeight="1" x14ac:dyDescent="0.25">
      <c r="B1325" s="131"/>
      <c r="C1325" s="131"/>
      <c r="D1325" s="131"/>
      <c r="E1325" s="351"/>
      <c r="F1325" s="233"/>
      <c r="G1325" s="131"/>
    </row>
    <row r="1326" spans="2:7" ht="15" customHeight="1" x14ac:dyDescent="0.25">
      <c r="B1326" s="131"/>
      <c r="C1326" s="131"/>
      <c r="D1326" s="131"/>
      <c r="E1326" s="351"/>
      <c r="F1326" s="233"/>
      <c r="G1326" s="131"/>
    </row>
    <row r="1327" spans="2:7" ht="15" customHeight="1" x14ac:dyDescent="0.25">
      <c r="B1327" s="131"/>
      <c r="C1327" s="131"/>
      <c r="D1327" s="131"/>
      <c r="E1327" s="351"/>
      <c r="F1327" s="233"/>
      <c r="G1327" s="131"/>
    </row>
    <row r="1328" spans="2:7" ht="15" customHeight="1" x14ac:dyDescent="0.25">
      <c r="B1328" s="131"/>
      <c r="C1328" s="131"/>
      <c r="D1328" s="131"/>
      <c r="E1328" s="351"/>
      <c r="F1328" s="233"/>
      <c r="G1328" s="131"/>
    </row>
    <row r="1329" spans="2:7" ht="15" customHeight="1" x14ac:dyDescent="0.25">
      <c r="B1329" s="131"/>
      <c r="C1329" s="131"/>
      <c r="D1329" s="131"/>
      <c r="E1329" s="351"/>
      <c r="F1329" s="233"/>
      <c r="G1329" s="131"/>
    </row>
    <row r="1330" spans="2:7" ht="15" customHeight="1" x14ac:dyDescent="0.25">
      <c r="B1330" s="131"/>
      <c r="C1330" s="131"/>
      <c r="D1330" s="131"/>
      <c r="E1330" s="351"/>
      <c r="F1330" s="233"/>
      <c r="G1330" s="131"/>
    </row>
    <row r="1331" spans="2:7" ht="15" customHeight="1" x14ac:dyDescent="0.25">
      <c r="B1331" s="131"/>
      <c r="C1331" s="131"/>
      <c r="D1331" s="131"/>
      <c r="E1331" s="351"/>
      <c r="F1331" s="233"/>
      <c r="G1331" s="131"/>
    </row>
    <row r="1332" spans="2:7" ht="15" customHeight="1" x14ac:dyDescent="0.25">
      <c r="B1332" s="131"/>
      <c r="C1332" s="131"/>
      <c r="D1332" s="131"/>
      <c r="E1332" s="351"/>
      <c r="F1332" s="233"/>
      <c r="G1332" s="131"/>
    </row>
    <row r="1333" spans="2:7" ht="15" customHeight="1" x14ac:dyDescent="0.25">
      <c r="B1333" s="131"/>
      <c r="C1333" s="131"/>
      <c r="D1333" s="131"/>
      <c r="E1333" s="351"/>
      <c r="F1333" s="233"/>
      <c r="G1333" s="131"/>
    </row>
    <row r="1334" spans="2:7" ht="15" customHeight="1" x14ac:dyDescent="0.25">
      <c r="B1334" s="131"/>
      <c r="C1334" s="131"/>
      <c r="D1334" s="131"/>
      <c r="E1334" s="351"/>
      <c r="F1334" s="233"/>
      <c r="G1334" s="131"/>
    </row>
    <row r="1335" spans="2:7" ht="15" customHeight="1" x14ac:dyDescent="0.25">
      <c r="B1335" s="131"/>
      <c r="C1335" s="131"/>
      <c r="D1335" s="131"/>
      <c r="E1335" s="351"/>
      <c r="F1335" s="233"/>
      <c r="G1335" s="131"/>
    </row>
    <row r="1336" spans="2:7" ht="15" customHeight="1" x14ac:dyDescent="0.25">
      <c r="B1336" s="131"/>
      <c r="C1336" s="131"/>
      <c r="D1336" s="131"/>
      <c r="E1336" s="351"/>
      <c r="F1336" s="233"/>
      <c r="G1336" s="131"/>
    </row>
    <row r="1337" spans="2:7" ht="15" customHeight="1" x14ac:dyDescent="0.25">
      <c r="B1337" s="131"/>
      <c r="C1337" s="131"/>
      <c r="D1337" s="131"/>
      <c r="E1337" s="351"/>
      <c r="F1337" s="233"/>
      <c r="G1337" s="131"/>
    </row>
    <row r="1338" spans="2:7" ht="15" customHeight="1" x14ac:dyDescent="0.25">
      <c r="B1338" s="131"/>
      <c r="C1338" s="131"/>
      <c r="D1338" s="131"/>
      <c r="E1338" s="351"/>
      <c r="F1338" s="233"/>
      <c r="G1338" s="131"/>
    </row>
    <row r="1339" spans="2:7" ht="15" customHeight="1" x14ac:dyDescent="0.25">
      <c r="B1339" s="131"/>
      <c r="C1339" s="131"/>
      <c r="D1339" s="131"/>
      <c r="E1339" s="351"/>
      <c r="F1339" s="233"/>
      <c r="G1339" s="131"/>
    </row>
    <row r="1340" spans="2:7" ht="15" customHeight="1" x14ac:dyDescent="0.25">
      <c r="B1340" s="131"/>
      <c r="C1340" s="131"/>
      <c r="D1340" s="131"/>
      <c r="E1340" s="351"/>
      <c r="F1340" s="233"/>
      <c r="G1340" s="131"/>
    </row>
    <row r="1341" spans="2:7" ht="15" customHeight="1" x14ac:dyDescent="0.25">
      <c r="B1341" s="131"/>
      <c r="C1341" s="131"/>
      <c r="D1341" s="131"/>
      <c r="E1341" s="351"/>
      <c r="F1341" s="233"/>
      <c r="G1341" s="131"/>
    </row>
    <row r="1342" spans="2:7" ht="15" customHeight="1" x14ac:dyDescent="0.25">
      <c r="B1342" s="131"/>
      <c r="C1342" s="131"/>
      <c r="D1342" s="131"/>
      <c r="E1342" s="351"/>
      <c r="F1342" s="233"/>
      <c r="G1342" s="131"/>
    </row>
    <row r="1343" spans="2:7" ht="15" customHeight="1" x14ac:dyDescent="0.25">
      <c r="B1343" s="131"/>
      <c r="C1343" s="131"/>
      <c r="D1343" s="131"/>
      <c r="E1343" s="351"/>
      <c r="F1343" s="233"/>
      <c r="G1343" s="131"/>
    </row>
    <row r="1344" spans="2:7" ht="15" customHeight="1" x14ac:dyDescent="0.25">
      <c r="B1344" s="131"/>
      <c r="C1344" s="131"/>
      <c r="D1344" s="131"/>
      <c r="E1344" s="351"/>
      <c r="F1344" s="233"/>
      <c r="G1344" s="131"/>
    </row>
    <row r="1345" spans="2:7" ht="15" customHeight="1" x14ac:dyDescent="0.25">
      <c r="B1345" s="131"/>
      <c r="C1345" s="131"/>
      <c r="D1345" s="131"/>
      <c r="E1345" s="351"/>
      <c r="F1345" s="233"/>
      <c r="G1345" s="131"/>
    </row>
    <row r="1346" spans="2:7" ht="15" customHeight="1" x14ac:dyDescent="0.25">
      <c r="B1346" s="131"/>
      <c r="C1346" s="131"/>
      <c r="D1346" s="131"/>
      <c r="E1346" s="351"/>
      <c r="F1346" s="233"/>
      <c r="G1346" s="131"/>
    </row>
    <row r="1347" spans="2:7" ht="15" customHeight="1" x14ac:dyDescent="0.25">
      <c r="B1347" s="131"/>
      <c r="C1347" s="131"/>
      <c r="D1347" s="131"/>
      <c r="E1347" s="351"/>
      <c r="F1347" s="233"/>
      <c r="G1347" s="131"/>
    </row>
    <row r="1348" spans="2:7" ht="15" customHeight="1" x14ac:dyDescent="0.25">
      <c r="B1348" s="131"/>
      <c r="C1348" s="131"/>
      <c r="D1348" s="131"/>
      <c r="E1348" s="351"/>
      <c r="F1348" s="233"/>
      <c r="G1348" s="131"/>
    </row>
    <row r="1349" spans="2:7" ht="15" customHeight="1" x14ac:dyDescent="0.25">
      <c r="B1349" s="131"/>
      <c r="C1349" s="131"/>
      <c r="D1349" s="131"/>
      <c r="E1349" s="351"/>
      <c r="F1349" s="233"/>
      <c r="G1349" s="131"/>
    </row>
    <row r="1350" spans="2:7" ht="15" customHeight="1" x14ac:dyDescent="0.25">
      <c r="B1350" s="131"/>
      <c r="C1350" s="131"/>
      <c r="D1350" s="131"/>
      <c r="E1350" s="351"/>
      <c r="F1350" s="233"/>
      <c r="G1350" s="131"/>
    </row>
    <row r="1351" spans="2:7" ht="15" customHeight="1" x14ac:dyDescent="0.25">
      <c r="B1351" s="131"/>
      <c r="C1351" s="131"/>
      <c r="D1351" s="131"/>
      <c r="E1351" s="351"/>
      <c r="F1351" s="233"/>
      <c r="G1351" s="131"/>
    </row>
    <row r="1352" spans="2:7" ht="15" customHeight="1" x14ac:dyDescent="0.25">
      <c r="B1352" s="131"/>
      <c r="C1352" s="131"/>
      <c r="D1352" s="131"/>
      <c r="E1352" s="351"/>
      <c r="F1352" s="233"/>
      <c r="G1352" s="131"/>
    </row>
    <row r="1353" spans="2:7" ht="15" customHeight="1" x14ac:dyDescent="0.25">
      <c r="B1353" s="131"/>
      <c r="C1353" s="131"/>
      <c r="D1353" s="131"/>
      <c r="E1353" s="351"/>
      <c r="F1353" s="233"/>
      <c r="G1353" s="131"/>
    </row>
    <row r="1354" spans="2:7" ht="15" customHeight="1" x14ac:dyDescent="0.25">
      <c r="B1354" s="131"/>
      <c r="C1354" s="131"/>
      <c r="D1354" s="131"/>
      <c r="E1354" s="351"/>
      <c r="F1354" s="233"/>
      <c r="G1354" s="131"/>
    </row>
    <row r="1355" spans="2:7" ht="15" customHeight="1" x14ac:dyDescent="0.25">
      <c r="B1355" s="131"/>
      <c r="C1355" s="131"/>
      <c r="D1355" s="131"/>
      <c r="E1355" s="351"/>
      <c r="F1355" s="233"/>
      <c r="G1355" s="131"/>
    </row>
    <row r="1356" spans="2:7" ht="15" customHeight="1" x14ac:dyDescent="0.25">
      <c r="B1356" s="131"/>
      <c r="C1356" s="131"/>
      <c r="D1356" s="131"/>
      <c r="E1356" s="351"/>
      <c r="F1356" s="233"/>
      <c r="G1356" s="131"/>
    </row>
    <row r="1357" spans="2:7" ht="15" customHeight="1" x14ac:dyDescent="0.25">
      <c r="B1357" s="131"/>
      <c r="C1357" s="131"/>
      <c r="D1357" s="131"/>
      <c r="E1357" s="351"/>
      <c r="F1357" s="233"/>
      <c r="G1357" s="131"/>
    </row>
    <row r="1358" spans="2:7" ht="15" customHeight="1" x14ac:dyDescent="0.25">
      <c r="B1358" s="131"/>
      <c r="C1358" s="131"/>
      <c r="D1358" s="131"/>
      <c r="E1358" s="351"/>
      <c r="F1358" s="233"/>
      <c r="G1358" s="131"/>
    </row>
    <row r="1359" spans="2:7" ht="15" customHeight="1" x14ac:dyDescent="0.25">
      <c r="B1359" s="131"/>
      <c r="C1359" s="131"/>
      <c r="D1359" s="131"/>
      <c r="E1359" s="351"/>
      <c r="F1359" s="233"/>
      <c r="G1359" s="131"/>
    </row>
    <row r="1360" spans="2:7" ht="15" customHeight="1" x14ac:dyDescent="0.25">
      <c r="B1360" s="131"/>
      <c r="C1360" s="131"/>
      <c r="D1360" s="131"/>
      <c r="E1360" s="351"/>
      <c r="F1360" s="233"/>
      <c r="G1360" s="131"/>
    </row>
    <row r="1361" spans="2:7" ht="15" customHeight="1" x14ac:dyDescent="0.25">
      <c r="B1361" s="131"/>
      <c r="C1361" s="131"/>
      <c r="D1361" s="131"/>
      <c r="E1361" s="351"/>
      <c r="F1361" s="233"/>
      <c r="G1361" s="131"/>
    </row>
    <row r="1362" spans="2:7" ht="15" customHeight="1" x14ac:dyDescent="0.25">
      <c r="B1362" s="131"/>
      <c r="C1362" s="131"/>
      <c r="D1362" s="131"/>
      <c r="E1362" s="351"/>
      <c r="F1362" s="233"/>
      <c r="G1362" s="131"/>
    </row>
    <row r="1363" spans="2:7" ht="15" customHeight="1" x14ac:dyDescent="0.25">
      <c r="B1363" s="131"/>
      <c r="C1363" s="131"/>
      <c r="D1363" s="131"/>
      <c r="E1363" s="351"/>
      <c r="F1363" s="233"/>
      <c r="G1363" s="131"/>
    </row>
    <row r="1364" spans="2:7" ht="15" customHeight="1" x14ac:dyDescent="0.25">
      <c r="B1364" s="131"/>
      <c r="C1364" s="131"/>
      <c r="D1364" s="131"/>
      <c r="E1364" s="351"/>
      <c r="F1364" s="233"/>
      <c r="G1364" s="131"/>
    </row>
    <row r="1365" spans="2:7" ht="15" customHeight="1" x14ac:dyDescent="0.25">
      <c r="B1365" s="131"/>
      <c r="C1365" s="131"/>
      <c r="D1365" s="131"/>
      <c r="E1365" s="351"/>
      <c r="F1365" s="233"/>
      <c r="G1365" s="131"/>
    </row>
    <row r="1366" spans="2:7" ht="15" customHeight="1" x14ac:dyDescent="0.25">
      <c r="B1366" s="131"/>
      <c r="C1366" s="131"/>
      <c r="D1366" s="131"/>
      <c r="E1366" s="351"/>
      <c r="F1366" s="233"/>
      <c r="G1366" s="131"/>
    </row>
    <row r="1367" spans="2:7" ht="15" customHeight="1" x14ac:dyDescent="0.25">
      <c r="B1367" s="131"/>
      <c r="C1367" s="131"/>
      <c r="D1367" s="131"/>
      <c r="E1367" s="351"/>
      <c r="F1367" s="233"/>
      <c r="G1367" s="131"/>
    </row>
    <row r="1368" spans="2:7" ht="15" customHeight="1" x14ac:dyDescent="0.25">
      <c r="B1368" s="131"/>
      <c r="C1368" s="131"/>
      <c r="D1368" s="131"/>
      <c r="E1368" s="351"/>
      <c r="F1368" s="233"/>
      <c r="G1368" s="131"/>
    </row>
    <row r="1369" spans="2:7" ht="15" customHeight="1" x14ac:dyDescent="0.25">
      <c r="B1369" s="131"/>
      <c r="C1369" s="131"/>
      <c r="D1369" s="131"/>
      <c r="E1369" s="351"/>
      <c r="F1369" s="233"/>
      <c r="G1369" s="131"/>
    </row>
    <row r="1370" spans="2:7" ht="15" customHeight="1" x14ac:dyDescent="0.25">
      <c r="B1370" s="131"/>
      <c r="C1370" s="131"/>
      <c r="D1370" s="131"/>
      <c r="E1370" s="351"/>
      <c r="F1370" s="233"/>
      <c r="G1370" s="131"/>
    </row>
    <row r="1371" spans="2:7" ht="15" customHeight="1" x14ac:dyDescent="0.25">
      <c r="B1371" s="131"/>
      <c r="C1371" s="131"/>
      <c r="D1371" s="131"/>
      <c r="E1371" s="351"/>
      <c r="F1371" s="233"/>
      <c r="G1371" s="131"/>
    </row>
    <row r="1372" spans="2:7" ht="15" customHeight="1" x14ac:dyDescent="0.25">
      <c r="B1372" s="131"/>
      <c r="C1372" s="131"/>
      <c r="D1372" s="131"/>
      <c r="E1372" s="351"/>
      <c r="F1372" s="233"/>
      <c r="G1372" s="131"/>
    </row>
    <row r="1373" spans="2:7" ht="15" customHeight="1" x14ac:dyDescent="0.25">
      <c r="B1373" s="131"/>
      <c r="C1373" s="131"/>
      <c r="D1373" s="131"/>
      <c r="E1373" s="351"/>
      <c r="F1373" s="233"/>
      <c r="G1373" s="131"/>
    </row>
    <row r="1374" spans="2:7" ht="15" customHeight="1" x14ac:dyDescent="0.25">
      <c r="B1374" s="131"/>
      <c r="C1374" s="131"/>
      <c r="D1374" s="131"/>
      <c r="E1374" s="351"/>
      <c r="F1374" s="233"/>
      <c r="G1374" s="131"/>
    </row>
    <row r="1375" spans="2:7" ht="15" customHeight="1" x14ac:dyDescent="0.25">
      <c r="B1375" s="131"/>
      <c r="C1375" s="131"/>
      <c r="D1375" s="131"/>
      <c r="E1375" s="351"/>
      <c r="F1375" s="233"/>
      <c r="G1375" s="131"/>
    </row>
    <row r="1376" spans="2:7" ht="15" customHeight="1" x14ac:dyDescent="0.25">
      <c r="B1376" s="131"/>
      <c r="C1376" s="131"/>
      <c r="D1376" s="131"/>
      <c r="E1376" s="351"/>
      <c r="F1376" s="233"/>
      <c r="G1376" s="131"/>
    </row>
    <row r="1377" spans="2:7" ht="15" customHeight="1" x14ac:dyDescent="0.25">
      <c r="B1377" s="131"/>
      <c r="C1377" s="131"/>
      <c r="D1377" s="131"/>
      <c r="E1377" s="351"/>
      <c r="F1377" s="233"/>
      <c r="G1377" s="131"/>
    </row>
    <row r="1378" spans="2:7" ht="15" customHeight="1" x14ac:dyDescent="0.25">
      <c r="B1378" s="131"/>
      <c r="C1378" s="131"/>
      <c r="D1378" s="131"/>
      <c r="E1378" s="351"/>
      <c r="F1378" s="233"/>
      <c r="G1378" s="131"/>
    </row>
    <row r="1379" spans="2:7" ht="15" customHeight="1" x14ac:dyDescent="0.25">
      <c r="B1379" s="131"/>
      <c r="C1379" s="131"/>
      <c r="D1379" s="131"/>
      <c r="E1379" s="351"/>
      <c r="F1379" s="233"/>
      <c r="G1379" s="131"/>
    </row>
    <row r="1380" spans="2:7" ht="15" customHeight="1" x14ac:dyDescent="0.25">
      <c r="B1380" s="131"/>
      <c r="C1380" s="131"/>
      <c r="D1380" s="131"/>
      <c r="E1380" s="351"/>
      <c r="F1380" s="233"/>
      <c r="G1380" s="131"/>
    </row>
    <row r="1381" spans="2:7" ht="15" customHeight="1" x14ac:dyDescent="0.25">
      <c r="B1381" s="131"/>
      <c r="C1381" s="131"/>
      <c r="D1381" s="131"/>
      <c r="E1381" s="351"/>
      <c r="F1381" s="233"/>
      <c r="G1381" s="131"/>
    </row>
    <row r="1382" spans="2:7" ht="15" customHeight="1" x14ac:dyDescent="0.25">
      <c r="B1382" s="131"/>
      <c r="C1382" s="131"/>
      <c r="D1382" s="131"/>
      <c r="E1382" s="351"/>
      <c r="F1382" s="233"/>
      <c r="G1382" s="131"/>
    </row>
    <row r="1383" spans="2:7" ht="15" customHeight="1" x14ac:dyDescent="0.25">
      <c r="B1383" s="131"/>
      <c r="C1383" s="131"/>
      <c r="D1383" s="131"/>
      <c r="E1383" s="351"/>
      <c r="F1383" s="233"/>
      <c r="G1383" s="131"/>
    </row>
    <row r="1384" spans="2:7" ht="15" customHeight="1" x14ac:dyDescent="0.25">
      <c r="B1384" s="131"/>
      <c r="C1384" s="131"/>
      <c r="D1384" s="131"/>
      <c r="E1384" s="351"/>
      <c r="F1384" s="233"/>
      <c r="G1384" s="131"/>
    </row>
    <row r="1385" spans="2:7" ht="15" customHeight="1" x14ac:dyDescent="0.25">
      <c r="B1385" s="131"/>
      <c r="C1385" s="131"/>
      <c r="D1385" s="131"/>
      <c r="E1385" s="351"/>
      <c r="F1385" s="233"/>
      <c r="G1385" s="131"/>
    </row>
    <row r="1386" spans="2:7" ht="15" customHeight="1" x14ac:dyDescent="0.25">
      <c r="B1386" s="131"/>
      <c r="C1386" s="131"/>
      <c r="D1386" s="131"/>
      <c r="E1386" s="351"/>
      <c r="F1386" s="233"/>
      <c r="G1386" s="131"/>
    </row>
    <row r="1387" spans="2:7" ht="15" customHeight="1" x14ac:dyDescent="0.25">
      <c r="B1387" s="131"/>
      <c r="C1387" s="131"/>
      <c r="D1387" s="131"/>
      <c r="E1387" s="351"/>
      <c r="F1387" s="233"/>
      <c r="G1387" s="131"/>
    </row>
    <row r="1388" spans="2:7" ht="15" customHeight="1" x14ac:dyDescent="0.25">
      <c r="B1388" s="131"/>
      <c r="C1388" s="131"/>
      <c r="D1388" s="131"/>
      <c r="E1388" s="351"/>
      <c r="F1388" s="233"/>
      <c r="G1388" s="131"/>
    </row>
    <row r="1389" spans="2:7" ht="15" customHeight="1" x14ac:dyDescent="0.25">
      <c r="B1389" s="131"/>
      <c r="C1389" s="131"/>
      <c r="D1389" s="131"/>
      <c r="E1389" s="351"/>
      <c r="F1389" s="233"/>
      <c r="G1389" s="131"/>
    </row>
    <row r="1390" spans="2:7" ht="15" customHeight="1" x14ac:dyDescent="0.25">
      <c r="B1390" s="131"/>
      <c r="C1390" s="131"/>
      <c r="D1390" s="131"/>
      <c r="E1390" s="351"/>
      <c r="F1390" s="233"/>
      <c r="G1390" s="131"/>
    </row>
    <row r="1391" spans="2:7" ht="15" customHeight="1" x14ac:dyDescent="0.25">
      <c r="B1391" s="131"/>
      <c r="C1391" s="131"/>
      <c r="D1391" s="131"/>
      <c r="E1391" s="351"/>
      <c r="F1391" s="233"/>
      <c r="G1391" s="131"/>
    </row>
    <row r="1392" spans="2:7" ht="15" customHeight="1" x14ac:dyDescent="0.25">
      <c r="B1392" s="131"/>
      <c r="C1392" s="131"/>
      <c r="D1392" s="131"/>
      <c r="E1392" s="351"/>
      <c r="F1392" s="233"/>
      <c r="G1392" s="131"/>
    </row>
    <row r="1393" spans="2:7" ht="15" customHeight="1" x14ac:dyDescent="0.25">
      <c r="B1393" s="131"/>
      <c r="C1393" s="131"/>
      <c r="D1393" s="131"/>
      <c r="E1393" s="351"/>
      <c r="F1393" s="233"/>
      <c r="G1393" s="131"/>
    </row>
    <row r="1394" spans="2:7" ht="15" customHeight="1" x14ac:dyDescent="0.25">
      <c r="B1394" s="131"/>
      <c r="C1394" s="131"/>
      <c r="D1394" s="131"/>
      <c r="E1394" s="351"/>
      <c r="F1394" s="233"/>
      <c r="G1394" s="131"/>
    </row>
    <row r="1395" spans="2:7" ht="15" customHeight="1" x14ac:dyDescent="0.25">
      <c r="B1395" s="131"/>
      <c r="C1395" s="131"/>
      <c r="D1395" s="131"/>
      <c r="E1395" s="351"/>
      <c r="F1395" s="233"/>
      <c r="G1395" s="131"/>
    </row>
    <row r="1396" spans="2:7" ht="15" customHeight="1" x14ac:dyDescent="0.25">
      <c r="B1396" s="131"/>
      <c r="C1396" s="131"/>
      <c r="D1396" s="131"/>
      <c r="E1396" s="351"/>
      <c r="F1396" s="233"/>
      <c r="G1396" s="131"/>
    </row>
    <row r="1397" spans="2:7" ht="15" customHeight="1" x14ac:dyDescent="0.25">
      <c r="B1397" s="131"/>
      <c r="C1397" s="131"/>
      <c r="D1397" s="131"/>
      <c r="E1397" s="351"/>
      <c r="F1397" s="233"/>
      <c r="G1397" s="131"/>
    </row>
    <row r="1398" spans="2:7" ht="15" customHeight="1" x14ac:dyDescent="0.25">
      <c r="B1398" s="131"/>
      <c r="C1398" s="131"/>
      <c r="D1398" s="131"/>
      <c r="E1398" s="351"/>
      <c r="F1398" s="233"/>
      <c r="G1398" s="131"/>
    </row>
    <row r="1399" spans="2:7" ht="15" customHeight="1" x14ac:dyDescent="0.25">
      <c r="B1399" s="131"/>
      <c r="C1399" s="131"/>
      <c r="D1399" s="131"/>
      <c r="E1399" s="351"/>
      <c r="F1399" s="233"/>
      <c r="G1399" s="131"/>
    </row>
    <row r="1400" spans="2:7" ht="15" customHeight="1" x14ac:dyDescent="0.25">
      <c r="B1400" s="131"/>
      <c r="C1400" s="131"/>
      <c r="D1400" s="131"/>
      <c r="E1400" s="351"/>
      <c r="F1400" s="233"/>
      <c r="G1400" s="131"/>
    </row>
    <row r="1401" spans="2:7" ht="15" customHeight="1" x14ac:dyDescent="0.25">
      <c r="B1401" s="131"/>
      <c r="C1401" s="131"/>
      <c r="D1401" s="131"/>
      <c r="E1401" s="351"/>
      <c r="F1401" s="233"/>
      <c r="G1401" s="131"/>
    </row>
    <row r="1402" spans="2:7" ht="15" customHeight="1" x14ac:dyDescent="0.25">
      <c r="B1402" s="131"/>
      <c r="C1402" s="131"/>
      <c r="D1402" s="131"/>
      <c r="E1402" s="351"/>
      <c r="F1402" s="233"/>
      <c r="G1402" s="131"/>
    </row>
    <row r="1403" spans="2:7" ht="15" customHeight="1" x14ac:dyDescent="0.25">
      <c r="B1403" s="131"/>
      <c r="C1403" s="131"/>
      <c r="D1403" s="131"/>
      <c r="E1403" s="351"/>
      <c r="F1403" s="233"/>
      <c r="G1403" s="131"/>
    </row>
    <row r="1404" spans="2:7" ht="15" customHeight="1" x14ac:dyDescent="0.25">
      <c r="B1404" s="131"/>
      <c r="C1404" s="131"/>
      <c r="D1404" s="131"/>
      <c r="E1404" s="351"/>
      <c r="F1404" s="233"/>
      <c r="G1404" s="131"/>
    </row>
    <row r="1405" spans="2:7" ht="15" customHeight="1" x14ac:dyDescent="0.25">
      <c r="B1405" s="131"/>
      <c r="C1405" s="131"/>
      <c r="D1405" s="131"/>
      <c r="E1405" s="351"/>
      <c r="F1405" s="233"/>
      <c r="G1405" s="131"/>
    </row>
    <row r="1406" spans="2:7" ht="15" customHeight="1" x14ac:dyDescent="0.25">
      <c r="B1406" s="131"/>
      <c r="C1406" s="131"/>
      <c r="D1406" s="131"/>
      <c r="E1406" s="351"/>
      <c r="F1406" s="233"/>
      <c r="G1406" s="131"/>
    </row>
    <row r="1407" spans="2:7" ht="15" customHeight="1" x14ac:dyDescent="0.25">
      <c r="B1407" s="131"/>
      <c r="C1407" s="131"/>
      <c r="D1407" s="131"/>
      <c r="E1407" s="351"/>
      <c r="F1407" s="233"/>
      <c r="G1407" s="131"/>
    </row>
    <row r="1408" spans="2:7" ht="15" customHeight="1" x14ac:dyDescent="0.25">
      <c r="B1408" s="131"/>
      <c r="C1408" s="131"/>
      <c r="D1408" s="131"/>
      <c r="E1408" s="351"/>
      <c r="F1408" s="233"/>
      <c r="G1408" s="131"/>
    </row>
    <row r="1409" spans="2:7" ht="15" customHeight="1" x14ac:dyDescent="0.25">
      <c r="B1409" s="131"/>
      <c r="C1409" s="131"/>
      <c r="D1409" s="131"/>
      <c r="E1409" s="351"/>
      <c r="F1409" s="233"/>
      <c r="G1409" s="131"/>
    </row>
    <row r="1410" spans="2:7" ht="15" customHeight="1" x14ac:dyDescent="0.25">
      <c r="B1410" s="131"/>
      <c r="C1410" s="131"/>
      <c r="D1410" s="131"/>
      <c r="E1410" s="351"/>
      <c r="F1410" s="233"/>
      <c r="G1410" s="131"/>
    </row>
    <row r="1411" spans="2:7" ht="15" customHeight="1" x14ac:dyDescent="0.25">
      <c r="B1411" s="131"/>
      <c r="C1411" s="131"/>
      <c r="D1411" s="131"/>
      <c r="E1411" s="351"/>
      <c r="F1411" s="233"/>
      <c r="G1411" s="131"/>
    </row>
    <row r="1412" spans="2:7" ht="15" customHeight="1" x14ac:dyDescent="0.25">
      <c r="B1412" s="131"/>
      <c r="C1412" s="131"/>
      <c r="D1412" s="131"/>
      <c r="E1412" s="351"/>
      <c r="F1412" s="233"/>
      <c r="G1412" s="131"/>
    </row>
    <row r="1413" spans="2:7" ht="15" customHeight="1" x14ac:dyDescent="0.25">
      <c r="B1413" s="131"/>
      <c r="C1413" s="131"/>
      <c r="D1413" s="131"/>
      <c r="E1413" s="351"/>
      <c r="F1413" s="233"/>
      <c r="G1413" s="131"/>
    </row>
    <row r="1414" spans="2:7" ht="15" customHeight="1" x14ac:dyDescent="0.25">
      <c r="B1414" s="131"/>
      <c r="C1414" s="131"/>
      <c r="D1414" s="131"/>
      <c r="E1414" s="351"/>
      <c r="F1414" s="233"/>
      <c r="G1414" s="131"/>
    </row>
    <row r="1415" spans="2:7" ht="15" customHeight="1" x14ac:dyDescent="0.25">
      <c r="B1415" s="131"/>
      <c r="C1415" s="131"/>
      <c r="D1415" s="131"/>
      <c r="E1415" s="351"/>
      <c r="F1415" s="233"/>
      <c r="G1415" s="131"/>
    </row>
    <row r="1416" spans="2:7" ht="15" customHeight="1" x14ac:dyDescent="0.25">
      <c r="B1416" s="131"/>
      <c r="C1416" s="131"/>
      <c r="D1416" s="131"/>
      <c r="E1416" s="351"/>
      <c r="F1416" s="233"/>
      <c r="G1416" s="131"/>
    </row>
    <row r="1417" spans="2:7" ht="15" customHeight="1" x14ac:dyDescent="0.25">
      <c r="B1417" s="131"/>
      <c r="C1417" s="131"/>
      <c r="D1417" s="131"/>
      <c r="E1417" s="351"/>
      <c r="F1417" s="233"/>
      <c r="G1417" s="131"/>
    </row>
    <row r="1418" spans="2:7" ht="15" customHeight="1" x14ac:dyDescent="0.25">
      <c r="B1418" s="131"/>
      <c r="C1418" s="131"/>
      <c r="D1418" s="131"/>
      <c r="E1418" s="351"/>
      <c r="F1418" s="233"/>
      <c r="G1418" s="131"/>
    </row>
    <row r="1419" spans="2:7" ht="15" customHeight="1" x14ac:dyDescent="0.25">
      <c r="B1419" s="131"/>
      <c r="C1419" s="131"/>
      <c r="D1419" s="131"/>
      <c r="E1419" s="351"/>
      <c r="F1419" s="233"/>
      <c r="G1419" s="131"/>
    </row>
    <row r="1420" spans="2:7" ht="15" customHeight="1" x14ac:dyDescent="0.25">
      <c r="B1420" s="131"/>
      <c r="C1420" s="131"/>
      <c r="D1420" s="131"/>
      <c r="E1420" s="351"/>
      <c r="F1420" s="233"/>
      <c r="G1420" s="131"/>
    </row>
    <row r="1421" spans="2:7" ht="15" customHeight="1" x14ac:dyDescent="0.25">
      <c r="B1421" s="131"/>
      <c r="C1421" s="131"/>
      <c r="D1421" s="131"/>
      <c r="E1421" s="351"/>
      <c r="F1421" s="233"/>
      <c r="G1421" s="131"/>
    </row>
    <row r="1422" spans="2:7" ht="15" customHeight="1" x14ac:dyDescent="0.25">
      <c r="B1422" s="131"/>
      <c r="C1422" s="131"/>
      <c r="D1422" s="131"/>
      <c r="E1422" s="351"/>
      <c r="F1422" s="233"/>
      <c r="G1422" s="131"/>
    </row>
    <row r="1423" spans="2:7" ht="15" customHeight="1" x14ac:dyDescent="0.25">
      <c r="B1423" s="131"/>
      <c r="C1423" s="131"/>
      <c r="D1423" s="131"/>
      <c r="E1423" s="351"/>
      <c r="F1423" s="233"/>
      <c r="G1423" s="131"/>
    </row>
    <row r="1424" spans="2:7" ht="15" customHeight="1" x14ac:dyDescent="0.25">
      <c r="B1424" s="131"/>
      <c r="C1424" s="131"/>
      <c r="D1424" s="131"/>
      <c r="E1424" s="351"/>
      <c r="F1424" s="233"/>
      <c r="G1424" s="131"/>
    </row>
    <row r="1425" spans="2:7" ht="15" customHeight="1" x14ac:dyDescent="0.25">
      <c r="B1425" s="131"/>
      <c r="C1425" s="131"/>
      <c r="D1425" s="131"/>
      <c r="E1425" s="351"/>
      <c r="F1425" s="233"/>
      <c r="G1425" s="131"/>
    </row>
    <row r="1426" spans="2:7" ht="15" customHeight="1" x14ac:dyDescent="0.25">
      <c r="B1426" s="131"/>
      <c r="C1426" s="131"/>
      <c r="D1426" s="131"/>
      <c r="E1426" s="351"/>
      <c r="F1426" s="233"/>
      <c r="G1426" s="131"/>
    </row>
    <row r="1427" spans="2:7" ht="15" customHeight="1" x14ac:dyDescent="0.25">
      <c r="B1427" s="131"/>
      <c r="C1427" s="131"/>
      <c r="D1427" s="131"/>
      <c r="E1427" s="351"/>
      <c r="F1427" s="233"/>
      <c r="G1427" s="131"/>
    </row>
    <row r="1428" spans="2:7" ht="15" customHeight="1" x14ac:dyDescent="0.25">
      <c r="B1428" s="131"/>
      <c r="C1428" s="131"/>
      <c r="D1428" s="131"/>
      <c r="E1428" s="351"/>
      <c r="F1428" s="233"/>
      <c r="G1428" s="131"/>
    </row>
    <row r="1429" spans="2:7" ht="15" customHeight="1" x14ac:dyDescent="0.25">
      <c r="B1429" s="131"/>
      <c r="C1429" s="131"/>
      <c r="D1429" s="131"/>
      <c r="E1429" s="351"/>
      <c r="F1429" s="233"/>
      <c r="G1429" s="131"/>
    </row>
    <row r="1430" spans="2:7" ht="15" customHeight="1" x14ac:dyDescent="0.25">
      <c r="B1430" s="131"/>
      <c r="C1430" s="131"/>
      <c r="D1430" s="131"/>
      <c r="E1430" s="351"/>
      <c r="F1430" s="233"/>
      <c r="G1430" s="131"/>
    </row>
    <row r="1431" spans="2:7" ht="15" customHeight="1" x14ac:dyDescent="0.25">
      <c r="B1431" s="131"/>
      <c r="C1431" s="131"/>
      <c r="D1431" s="131"/>
      <c r="E1431" s="351"/>
      <c r="F1431" s="233"/>
      <c r="G1431" s="131"/>
    </row>
    <row r="1432" spans="2:7" ht="15" customHeight="1" x14ac:dyDescent="0.25">
      <c r="B1432" s="131"/>
      <c r="C1432" s="131"/>
      <c r="D1432" s="131"/>
      <c r="E1432" s="351"/>
      <c r="F1432" s="233"/>
      <c r="G1432" s="131"/>
    </row>
    <row r="1433" spans="2:7" ht="15" customHeight="1" x14ac:dyDescent="0.25">
      <c r="B1433" s="131"/>
      <c r="C1433" s="131"/>
      <c r="D1433" s="131"/>
      <c r="E1433" s="351"/>
      <c r="F1433" s="233"/>
      <c r="G1433" s="131"/>
    </row>
    <row r="1434" spans="2:7" ht="15" customHeight="1" x14ac:dyDescent="0.25">
      <c r="B1434" s="131"/>
      <c r="C1434" s="131"/>
      <c r="D1434" s="131"/>
      <c r="E1434" s="351"/>
      <c r="F1434" s="233"/>
      <c r="G1434" s="131"/>
    </row>
    <row r="1435" spans="2:7" ht="15" customHeight="1" x14ac:dyDescent="0.25">
      <c r="B1435" s="131"/>
      <c r="C1435" s="131"/>
      <c r="D1435" s="131"/>
      <c r="E1435" s="351"/>
      <c r="F1435" s="233"/>
      <c r="G1435" s="131"/>
    </row>
    <row r="1436" spans="2:7" ht="15" customHeight="1" x14ac:dyDescent="0.25">
      <c r="B1436" s="131"/>
      <c r="C1436" s="131"/>
      <c r="D1436" s="131"/>
      <c r="E1436" s="351"/>
      <c r="F1436" s="233"/>
      <c r="G1436" s="131"/>
    </row>
    <row r="1437" spans="2:7" ht="15" customHeight="1" x14ac:dyDescent="0.25">
      <c r="B1437" s="131"/>
      <c r="C1437" s="131"/>
      <c r="D1437" s="131"/>
      <c r="E1437" s="351"/>
      <c r="F1437" s="233"/>
      <c r="G1437" s="131"/>
    </row>
    <row r="1438" spans="2:7" ht="15" customHeight="1" x14ac:dyDescent="0.25">
      <c r="B1438" s="131"/>
      <c r="C1438" s="131"/>
      <c r="D1438" s="131"/>
      <c r="E1438" s="351"/>
      <c r="F1438" s="233"/>
      <c r="G1438" s="131"/>
    </row>
    <row r="1439" spans="2:7" ht="15" customHeight="1" x14ac:dyDescent="0.25">
      <c r="B1439" s="131"/>
      <c r="C1439" s="131"/>
      <c r="D1439" s="131"/>
      <c r="E1439" s="351"/>
      <c r="F1439" s="233"/>
      <c r="G1439" s="131"/>
    </row>
    <row r="1440" spans="2:7" ht="15" customHeight="1" x14ac:dyDescent="0.25">
      <c r="B1440" s="131"/>
      <c r="C1440" s="131"/>
      <c r="D1440" s="131"/>
      <c r="E1440" s="351"/>
      <c r="F1440" s="233"/>
      <c r="G1440" s="131"/>
    </row>
    <row r="1441" spans="2:7" ht="15" customHeight="1" x14ac:dyDescent="0.25">
      <c r="B1441" s="131"/>
      <c r="C1441" s="131"/>
      <c r="D1441" s="131"/>
      <c r="E1441" s="351"/>
      <c r="F1441" s="233"/>
      <c r="G1441" s="131"/>
    </row>
    <row r="1442" spans="2:7" ht="15" customHeight="1" x14ac:dyDescent="0.25">
      <c r="B1442" s="131"/>
      <c r="C1442" s="131"/>
      <c r="D1442" s="131"/>
      <c r="E1442" s="351"/>
      <c r="F1442" s="233"/>
      <c r="G1442" s="131"/>
    </row>
    <row r="1443" spans="2:7" ht="15" customHeight="1" x14ac:dyDescent="0.25">
      <c r="B1443" s="131"/>
      <c r="C1443" s="131"/>
      <c r="D1443" s="131"/>
      <c r="E1443" s="351"/>
      <c r="F1443" s="233"/>
      <c r="G1443" s="131"/>
    </row>
    <row r="1444" spans="2:7" ht="15" customHeight="1" x14ac:dyDescent="0.25">
      <c r="B1444" s="131"/>
      <c r="C1444" s="131"/>
      <c r="D1444" s="131"/>
      <c r="E1444" s="351"/>
      <c r="F1444" s="233"/>
      <c r="G1444" s="131"/>
    </row>
    <row r="1445" spans="2:7" ht="15" customHeight="1" x14ac:dyDescent="0.25">
      <c r="B1445" s="131"/>
      <c r="C1445" s="131"/>
      <c r="D1445" s="131"/>
      <c r="E1445" s="351"/>
      <c r="F1445" s="233"/>
      <c r="G1445" s="131"/>
    </row>
    <row r="1446" spans="2:7" ht="15" customHeight="1" x14ac:dyDescent="0.25">
      <c r="B1446" s="131"/>
      <c r="C1446" s="131"/>
      <c r="D1446" s="131"/>
      <c r="E1446" s="351"/>
      <c r="F1446" s="233"/>
      <c r="G1446" s="131"/>
    </row>
    <row r="1447" spans="2:7" ht="15" customHeight="1" x14ac:dyDescent="0.25">
      <c r="B1447" s="131"/>
      <c r="C1447" s="131"/>
      <c r="D1447" s="131"/>
      <c r="E1447" s="351"/>
      <c r="F1447" s="233"/>
      <c r="G1447" s="131"/>
    </row>
    <row r="1448" spans="2:7" ht="15" customHeight="1" x14ac:dyDescent="0.25">
      <c r="B1448" s="131"/>
      <c r="C1448" s="131"/>
      <c r="D1448" s="131"/>
      <c r="E1448" s="351"/>
      <c r="F1448" s="233"/>
      <c r="G1448" s="131"/>
    </row>
    <row r="1449" spans="2:7" ht="15" customHeight="1" x14ac:dyDescent="0.25">
      <c r="B1449" s="131"/>
      <c r="C1449" s="131"/>
      <c r="D1449" s="131"/>
      <c r="E1449" s="351"/>
      <c r="F1449" s="233"/>
      <c r="G1449" s="131"/>
    </row>
    <row r="1450" spans="2:7" ht="15" customHeight="1" x14ac:dyDescent="0.25">
      <c r="B1450" s="131"/>
      <c r="C1450" s="131"/>
      <c r="D1450" s="131"/>
      <c r="E1450" s="351"/>
      <c r="F1450" s="233"/>
      <c r="G1450" s="131"/>
    </row>
    <row r="1451" spans="2:7" ht="15" customHeight="1" x14ac:dyDescent="0.25">
      <c r="B1451" s="131"/>
      <c r="C1451" s="131"/>
      <c r="D1451" s="131"/>
      <c r="E1451" s="351"/>
      <c r="F1451" s="233"/>
      <c r="G1451" s="131"/>
    </row>
    <row r="1452" spans="2:7" ht="15" customHeight="1" x14ac:dyDescent="0.25">
      <c r="B1452" s="131"/>
      <c r="C1452" s="131"/>
      <c r="D1452" s="131"/>
      <c r="E1452" s="351"/>
      <c r="F1452" s="233"/>
      <c r="G1452" s="131"/>
    </row>
    <row r="1453" spans="2:7" ht="15" customHeight="1" x14ac:dyDescent="0.25">
      <c r="B1453" s="131"/>
      <c r="C1453" s="131"/>
      <c r="D1453" s="131"/>
      <c r="E1453" s="351"/>
      <c r="F1453" s="233"/>
      <c r="G1453" s="131"/>
    </row>
    <row r="1454" spans="2:7" ht="15" customHeight="1" x14ac:dyDescent="0.25">
      <c r="B1454" s="131"/>
      <c r="C1454" s="131"/>
      <c r="D1454" s="131"/>
      <c r="E1454" s="351"/>
      <c r="F1454" s="233"/>
      <c r="G1454" s="131"/>
    </row>
    <row r="1455" spans="2:7" ht="15" customHeight="1" x14ac:dyDescent="0.25">
      <c r="B1455" s="131"/>
      <c r="C1455" s="131"/>
      <c r="D1455" s="131"/>
      <c r="E1455" s="351"/>
      <c r="F1455" s="233"/>
      <c r="G1455" s="131"/>
    </row>
    <row r="1456" spans="2:7" ht="15" customHeight="1" x14ac:dyDescent="0.25">
      <c r="B1456" s="131"/>
      <c r="C1456" s="131"/>
      <c r="D1456" s="131"/>
      <c r="E1456" s="351"/>
      <c r="F1456" s="233"/>
      <c r="G1456" s="131"/>
    </row>
    <row r="1457" spans="2:7" ht="15" customHeight="1" x14ac:dyDescent="0.25">
      <c r="B1457" s="131"/>
      <c r="C1457" s="131"/>
      <c r="D1457" s="131"/>
      <c r="E1457" s="351"/>
      <c r="F1457" s="233"/>
      <c r="G1457" s="131"/>
    </row>
    <row r="1458" spans="2:7" ht="15" customHeight="1" x14ac:dyDescent="0.25">
      <c r="B1458" s="131"/>
      <c r="C1458" s="131"/>
      <c r="D1458" s="131"/>
      <c r="E1458" s="351"/>
      <c r="F1458" s="233"/>
      <c r="G1458" s="131"/>
    </row>
    <row r="1459" spans="2:7" ht="15" customHeight="1" x14ac:dyDescent="0.25">
      <c r="B1459" s="131"/>
      <c r="C1459" s="131"/>
      <c r="D1459" s="131"/>
      <c r="E1459" s="351"/>
      <c r="F1459" s="233"/>
      <c r="G1459" s="131"/>
    </row>
    <row r="1460" spans="2:7" ht="15" customHeight="1" x14ac:dyDescent="0.25">
      <c r="B1460" s="131"/>
      <c r="C1460" s="131"/>
      <c r="D1460" s="131"/>
      <c r="E1460" s="351"/>
      <c r="F1460" s="233"/>
      <c r="G1460" s="131"/>
    </row>
    <row r="1461" spans="2:7" ht="15" customHeight="1" x14ac:dyDescent="0.25">
      <c r="B1461" s="131"/>
      <c r="C1461" s="131"/>
      <c r="D1461" s="131"/>
      <c r="E1461" s="351"/>
      <c r="F1461" s="233"/>
      <c r="G1461" s="131"/>
    </row>
    <row r="1462" spans="2:7" ht="15" customHeight="1" x14ac:dyDescent="0.25">
      <c r="B1462" s="131"/>
      <c r="C1462" s="131"/>
      <c r="D1462" s="131"/>
      <c r="E1462" s="351"/>
      <c r="F1462" s="233"/>
      <c r="G1462" s="131"/>
    </row>
    <row r="1463" spans="2:7" ht="15" customHeight="1" x14ac:dyDescent="0.25">
      <c r="B1463" s="131"/>
      <c r="C1463" s="131"/>
      <c r="D1463" s="131"/>
      <c r="E1463" s="351"/>
      <c r="F1463" s="233"/>
      <c r="G1463" s="131"/>
    </row>
    <row r="1464" spans="2:7" ht="15" customHeight="1" x14ac:dyDescent="0.25">
      <c r="B1464" s="131"/>
      <c r="C1464" s="131"/>
      <c r="D1464" s="131"/>
      <c r="E1464" s="351"/>
      <c r="F1464" s="233"/>
      <c r="G1464" s="131"/>
    </row>
    <row r="1465" spans="2:7" ht="15" customHeight="1" x14ac:dyDescent="0.25">
      <c r="B1465" s="131"/>
      <c r="C1465" s="131"/>
      <c r="D1465" s="131"/>
      <c r="E1465" s="351"/>
      <c r="F1465" s="233"/>
      <c r="G1465" s="131"/>
    </row>
    <row r="1466" spans="2:7" ht="15" customHeight="1" x14ac:dyDescent="0.25">
      <c r="B1466" s="131"/>
      <c r="C1466" s="131"/>
      <c r="D1466" s="131"/>
      <c r="E1466" s="351"/>
      <c r="F1466" s="233"/>
      <c r="G1466" s="131"/>
    </row>
    <row r="1467" spans="2:7" ht="15" customHeight="1" x14ac:dyDescent="0.25">
      <c r="B1467" s="131"/>
      <c r="C1467" s="131"/>
      <c r="D1467" s="131"/>
      <c r="E1467" s="351"/>
      <c r="F1467" s="233"/>
      <c r="G1467" s="131"/>
    </row>
    <row r="1468" spans="2:7" ht="15" customHeight="1" x14ac:dyDescent="0.25">
      <c r="B1468" s="131"/>
      <c r="C1468" s="131"/>
      <c r="D1468" s="131"/>
      <c r="E1468" s="351"/>
      <c r="F1468" s="233"/>
      <c r="G1468" s="131"/>
    </row>
    <row r="1469" spans="2:7" ht="15" customHeight="1" x14ac:dyDescent="0.25">
      <c r="B1469" s="131"/>
      <c r="C1469" s="131"/>
      <c r="D1469" s="131"/>
      <c r="E1469" s="351"/>
      <c r="F1469" s="233"/>
      <c r="G1469" s="131"/>
    </row>
    <row r="1470" spans="2:7" ht="15" customHeight="1" x14ac:dyDescent="0.25">
      <c r="B1470" s="131"/>
      <c r="C1470" s="131"/>
      <c r="D1470" s="131"/>
      <c r="E1470" s="351"/>
      <c r="F1470" s="233"/>
      <c r="G1470" s="131"/>
    </row>
    <row r="1471" spans="2:7" ht="15" customHeight="1" x14ac:dyDescent="0.25">
      <c r="B1471" s="131"/>
      <c r="C1471" s="131"/>
      <c r="D1471" s="131"/>
      <c r="E1471" s="351"/>
      <c r="F1471" s="233"/>
      <c r="G1471" s="131"/>
    </row>
    <row r="1472" spans="2:7" ht="15" customHeight="1" x14ac:dyDescent="0.25">
      <c r="B1472" s="131"/>
      <c r="C1472" s="131"/>
      <c r="D1472" s="131"/>
      <c r="E1472" s="351"/>
      <c r="F1472" s="233"/>
      <c r="G1472" s="131"/>
    </row>
    <row r="1473" spans="2:7" ht="15" customHeight="1" x14ac:dyDescent="0.25">
      <c r="B1473" s="131"/>
      <c r="C1473" s="131"/>
      <c r="D1473" s="131"/>
      <c r="E1473" s="351"/>
      <c r="F1473" s="233"/>
      <c r="G1473" s="131"/>
    </row>
    <row r="1474" spans="2:7" ht="15" customHeight="1" x14ac:dyDescent="0.25">
      <c r="B1474" s="131"/>
      <c r="C1474" s="131"/>
      <c r="D1474" s="131"/>
      <c r="E1474" s="351"/>
      <c r="F1474" s="233"/>
      <c r="G1474" s="131"/>
    </row>
    <row r="1475" spans="2:7" ht="15" customHeight="1" x14ac:dyDescent="0.25">
      <c r="B1475" s="131"/>
      <c r="C1475" s="131"/>
      <c r="D1475" s="131"/>
      <c r="E1475" s="351"/>
      <c r="F1475" s="233"/>
      <c r="G1475" s="131"/>
    </row>
    <row r="1476" spans="2:7" ht="15" customHeight="1" x14ac:dyDescent="0.25">
      <c r="B1476" s="131"/>
      <c r="C1476" s="131"/>
      <c r="D1476" s="131"/>
      <c r="E1476" s="351"/>
      <c r="F1476" s="233"/>
      <c r="G1476" s="131"/>
    </row>
    <row r="1477" spans="2:7" ht="15" customHeight="1" x14ac:dyDescent="0.25">
      <c r="B1477" s="131"/>
      <c r="C1477" s="131"/>
      <c r="D1477" s="131"/>
      <c r="E1477" s="351"/>
      <c r="F1477" s="233"/>
      <c r="G1477" s="131"/>
    </row>
    <row r="1478" spans="2:7" ht="15" customHeight="1" x14ac:dyDescent="0.25">
      <c r="B1478" s="131"/>
      <c r="C1478" s="131"/>
      <c r="D1478" s="131"/>
      <c r="E1478" s="351"/>
      <c r="F1478" s="233"/>
      <c r="G1478" s="131"/>
    </row>
    <row r="1479" spans="2:7" ht="15" customHeight="1" x14ac:dyDescent="0.25">
      <c r="B1479" s="131"/>
      <c r="C1479" s="131"/>
      <c r="D1479" s="131"/>
      <c r="E1479" s="351"/>
      <c r="F1479" s="233"/>
      <c r="G1479" s="131"/>
    </row>
    <row r="1480" spans="2:7" ht="15" customHeight="1" x14ac:dyDescent="0.25">
      <c r="B1480" s="131"/>
      <c r="C1480" s="131"/>
      <c r="D1480" s="131"/>
      <c r="E1480" s="351"/>
      <c r="F1480" s="233"/>
      <c r="G1480" s="131"/>
    </row>
    <row r="1481" spans="2:7" ht="15" customHeight="1" x14ac:dyDescent="0.25">
      <c r="B1481" s="131"/>
      <c r="C1481" s="131"/>
      <c r="D1481" s="131"/>
      <c r="E1481" s="351"/>
      <c r="F1481" s="233"/>
      <c r="G1481" s="131"/>
    </row>
    <row r="1482" spans="2:7" ht="15" customHeight="1" x14ac:dyDescent="0.25">
      <c r="B1482" s="131"/>
      <c r="C1482" s="131"/>
      <c r="D1482" s="131"/>
      <c r="E1482" s="351"/>
      <c r="F1482" s="233"/>
      <c r="G1482" s="131"/>
    </row>
    <row r="1483" spans="2:7" ht="15" customHeight="1" x14ac:dyDescent="0.25">
      <c r="B1483" s="131"/>
      <c r="C1483" s="131"/>
      <c r="D1483" s="131"/>
      <c r="E1483" s="351"/>
      <c r="F1483" s="233"/>
      <c r="G1483" s="131"/>
    </row>
    <row r="1484" spans="2:7" ht="15" customHeight="1" x14ac:dyDescent="0.25">
      <c r="B1484" s="131"/>
      <c r="C1484" s="131"/>
      <c r="D1484" s="131"/>
      <c r="E1484" s="351"/>
      <c r="F1484" s="233"/>
      <c r="G1484" s="131"/>
    </row>
    <row r="1485" spans="2:7" ht="15" customHeight="1" x14ac:dyDescent="0.25">
      <c r="B1485" s="131"/>
      <c r="C1485" s="131"/>
      <c r="D1485" s="131"/>
      <c r="E1485" s="351"/>
      <c r="F1485" s="233"/>
      <c r="G1485" s="131"/>
    </row>
    <row r="1486" spans="2:7" ht="15" customHeight="1" x14ac:dyDescent="0.25">
      <c r="B1486" s="131"/>
      <c r="C1486" s="131"/>
      <c r="D1486" s="131"/>
      <c r="E1486" s="351"/>
      <c r="F1486" s="233"/>
      <c r="G1486" s="131"/>
    </row>
    <row r="1487" spans="2:7" ht="15" customHeight="1" x14ac:dyDescent="0.25">
      <c r="B1487" s="131"/>
      <c r="C1487" s="131"/>
      <c r="D1487" s="131"/>
      <c r="E1487" s="351"/>
      <c r="F1487" s="233"/>
      <c r="G1487" s="131"/>
    </row>
    <row r="1488" spans="2:7" ht="15" customHeight="1" x14ac:dyDescent="0.25">
      <c r="B1488" s="131"/>
      <c r="C1488" s="131"/>
      <c r="D1488" s="131"/>
      <c r="E1488" s="351"/>
      <c r="F1488" s="233"/>
      <c r="G1488" s="131"/>
    </row>
    <row r="1489" spans="2:7" ht="15" customHeight="1" x14ac:dyDescent="0.25">
      <c r="B1489" s="131"/>
      <c r="C1489" s="131"/>
      <c r="D1489" s="131"/>
      <c r="E1489" s="351"/>
      <c r="F1489" s="233"/>
      <c r="G1489" s="131"/>
    </row>
    <row r="1490" spans="2:7" ht="15" customHeight="1" x14ac:dyDescent="0.25">
      <c r="B1490" s="131"/>
      <c r="C1490" s="131"/>
      <c r="D1490" s="131"/>
      <c r="E1490" s="351"/>
      <c r="F1490" s="233"/>
      <c r="G1490" s="131"/>
    </row>
    <row r="1491" spans="2:7" ht="15" customHeight="1" x14ac:dyDescent="0.25">
      <c r="B1491" s="131"/>
      <c r="C1491" s="131"/>
      <c r="D1491" s="131"/>
      <c r="E1491" s="351"/>
      <c r="F1491" s="233"/>
      <c r="G1491" s="131"/>
    </row>
    <row r="1492" spans="2:7" ht="15" customHeight="1" x14ac:dyDescent="0.25">
      <c r="B1492" s="131"/>
      <c r="C1492" s="131"/>
      <c r="D1492" s="131"/>
      <c r="E1492" s="351"/>
      <c r="F1492" s="233"/>
      <c r="G1492" s="131"/>
    </row>
    <row r="1493" spans="2:7" ht="15" customHeight="1" x14ac:dyDescent="0.25">
      <c r="B1493" s="131"/>
      <c r="C1493" s="131"/>
      <c r="D1493" s="131"/>
      <c r="E1493" s="351"/>
      <c r="F1493" s="233"/>
      <c r="G1493" s="131"/>
    </row>
    <row r="1494" spans="2:7" ht="15" customHeight="1" x14ac:dyDescent="0.25">
      <c r="B1494" s="131"/>
      <c r="C1494" s="131"/>
      <c r="D1494" s="131"/>
      <c r="E1494" s="351"/>
      <c r="F1494" s="233"/>
      <c r="G1494" s="131"/>
    </row>
    <row r="1495" spans="2:7" ht="15" customHeight="1" x14ac:dyDescent="0.25">
      <c r="B1495" s="131"/>
      <c r="C1495" s="131"/>
      <c r="D1495" s="131"/>
      <c r="E1495" s="351"/>
      <c r="F1495" s="233"/>
      <c r="G1495" s="131"/>
    </row>
    <row r="1496" spans="2:7" ht="15" customHeight="1" x14ac:dyDescent="0.25">
      <c r="B1496" s="131"/>
      <c r="C1496" s="131"/>
      <c r="D1496" s="131"/>
      <c r="E1496" s="351"/>
      <c r="F1496" s="233"/>
      <c r="G1496" s="131"/>
    </row>
    <row r="1497" spans="2:7" ht="15" customHeight="1" x14ac:dyDescent="0.25">
      <c r="B1497" s="131"/>
      <c r="C1497" s="131"/>
      <c r="D1497" s="131"/>
      <c r="E1497" s="351"/>
      <c r="F1497" s="233"/>
      <c r="G1497" s="131"/>
    </row>
    <row r="1498" spans="2:7" ht="15" customHeight="1" x14ac:dyDescent="0.25">
      <c r="B1498" s="131"/>
      <c r="C1498" s="131"/>
      <c r="D1498" s="131"/>
      <c r="E1498" s="351"/>
      <c r="F1498" s="233"/>
      <c r="G1498" s="131"/>
    </row>
    <row r="1499" spans="2:7" ht="15" customHeight="1" x14ac:dyDescent="0.25">
      <c r="B1499" s="131"/>
      <c r="C1499" s="131"/>
      <c r="D1499" s="131"/>
      <c r="E1499" s="351"/>
      <c r="F1499" s="233"/>
      <c r="G1499" s="131"/>
    </row>
    <row r="1500" spans="2:7" ht="15" customHeight="1" x14ac:dyDescent="0.25">
      <c r="B1500" s="131"/>
      <c r="C1500" s="131"/>
      <c r="D1500" s="131"/>
      <c r="E1500" s="351"/>
      <c r="F1500" s="233"/>
      <c r="G1500" s="131"/>
    </row>
    <row r="1501" spans="2:7" ht="15" customHeight="1" x14ac:dyDescent="0.25">
      <c r="B1501" s="131"/>
      <c r="C1501" s="131"/>
      <c r="D1501" s="131"/>
      <c r="E1501" s="351"/>
      <c r="F1501" s="233"/>
      <c r="G1501" s="131"/>
    </row>
    <row r="1502" spans="2:7" ht="15" customHeight="1" x14ac:dyDescent="0.25">
      <c r="B1502" s="131"/>
      <c r="C1502" s="131"/>
      <c r="D1502" s="131"/>
      <c r="E1502" s="351"/>
      <c r="F1502" s="233"/>
      <c r="G1502" s="131"/>
    </row>
    <row r="1503" spans="2:7" ht="15" customHeight="1" x14ac:dyDescent="0.25">
      <c r="B1503" s="131"/>
      <c r="C1503" s="131"/>
      <c r="D1503" s="131"/>
      <c r="E1503" s="351"/>
      <c r="F1503" s="233"/>
      <c r="G1503" s="131"/>
    </row>
    <row r="1504" spans="2:7" ht="15" customHeight="1" x14ac:dyDescent="0.25">
      <c r="B1504" s="131"/>
      <c r="C1504" s="131"/>
      <c r="D1504" s="131"/>
      <c r="E1504" s="351"/>
      <c r="F1504" s="233"/>
      <c r="G1504" s="131"/>
    </row>
    <row r="1505" spans="2:7" ht="15" customHeight="1" x14ac:dyDescent="0.25">
      <c r="B1505" s="131"/>
      <c r="C1505" s="131"/>
      <c r="D1505" s="131"/>
      <c r="E1505" s="351"/>
      <c r="F1505" s="233"/>
      <c r="G1505" s="131"/>
    </row>
    <row r="1506" spans="2:7" ht="15" customHeight="1" x14ac:dyDescent="0.25">
      <c r="B1506" s="131"/>
      <c r="C1506" s="131"/>
      <c r="D1506" s="131"/>
      <c r="E1506" s="351"/>
      <c r="F1506" s="233"/>
      <c r="G1506" s="131"/>
    </row>
    <row r="1507" spans="2:7" ht="15" customHeight="1" x14ac:dyDescent="0.25">
      <c r="B1507" s="131"/>
      <c r="C1507" s="131"/>
      <c r="D1507" s="131"/>
      <c r="E1507" s="351"/>
      <c r="F1507" s="233"/>
      <c r="G1507" s="131"/>
    </row>
    <row r="1508" spans="2:7" ht="15" customHeight="1" x14ac:dyDescent="0.25">
      <c r="B1508" s="131"/>
      <c r="C1508" s="131"/>
      <c r="D1508" s="131"/>
      <c r="E1508" s="351"/>
      <c r="F1508" s="233"/>
      <c r="G1508" s="131"/>
    </row>
    <row r="1509" spans="2:7" ht="15" customHeight="1" x14ac:dyDescent="0.25">
      <c r="B1509" s="131"/>
      <c r="C1509" s="131"/>
      <c r="D1509" s="131"/>
      <c r="E1509" s="351"/>
      <c r="F1509" s="233"/>
      <c r="G1509" s="131"/>
    </row>
    <row r="1510" spans="2:7" ht="15" customHeight="1" x14ac:dyDescent="0.25">
      <c r="B1510" s="131"/>
      <c r="C1510" s="131"/>
      <c r="D1510" s="131"/>
      <c r="E1510" s="351"/>
      <c r="F1510" s="233"/>
      <c r="G1510" s="131"/>
    </row>
    <row r="1511" spans="2:7" ht="15" customHeight="1" x14ac:dyDescent="0.25">
      <c r="B1511" s="131"/>
      <c r="C1511" s="131"/>
      <c r="D1511" s="131"/>
      <c r="E1511" s="351"/>
      <c r="F1511" s="233"/>
      <c r="G1511" s="131"/>
    </row>
    <row r="1512" spans="2:7" ht="15" customHeight="1" x14ac:dyDescent="0.25">
      <c r="B1512" s="131"/>
      <c r="C1512" s="131"/>
      <c r="D1512" s="131"/>
      <c r="E1512" s="351"/>
      <c r="F1512" s="233"/>
      <c r="G1512" s="131"/>
    </row>
    <row r="1513" spans="2:7" ht="15" customHeight="1" x14ac:dyDescent="0.25">
      <c r="B1513" s="131"/>
      <c r="C1513" s="131"/>
      <c r="D1513" s="131"/>
      <c r="E1513" s="351"/>
      <c r="F1513" s="233"/>
      <c r="G1513" s="131"/>
    </row>
    <row r="1514" spans="2:7" ht="15" customHeight="1" x14ac:dyDescent="0.25">
      <c r="B1514" s="131"/>
      <c r="C1514" s="131"/>
      <c r="D1514" s="131"/>
      <c r="E1514" s="351"/>
      <c r="F1514" s="233"/>
      <c r="G1514" s="131"/>
    </row>
    <row r="1515" spans="2:7" ht="15" customHeight="1" x14ac:dyDescent="0.25">
      <c r="B1515" s="131"/>
      <c r="C1515" s="131"/>
      <c r="D1515" s="131"/>
      <c r="E1515" s="351"/>
      <c r="F1515" s="233"/>
      <c r="G1515" s="131"/>
    </row>
    <row r="1516" spans="2:7" ht="15" customHeight="1" x14ac:dyDescent="0.25">
      <c r="B1516" s="131"/>
      <c r="C1516" s="131"/>
      <c r="D1516" s="131"/>
      <c r="E1516" s="351"/>
      <c r="F1516" s="233"/>
      <c r="G1516" s="131"/>
    </row>
    <row r="1517" spans="2:7" ht="15" customHeight="1" x14ac:dyDescent="0.25">
      <c r="B1517" s="131"/>
      <c r="C1517" s="131"/>
      <c r="D1517" s="131"/>
      <c r="E1517" s="351"/>
      <c r="F1517" s="233"/>
      <c r="G1517" s="131"/>
    </row>
    <row r="1518" spans="2:7" ht="15" customHeight="1" x14ac:dyDescent="0.25">
      <c r="B1518" s="131"/>
      <c r="C1518" s="131"/>
      <c r="D1518" s="131"/>
      <c r="E1518" s="351"/>
      <c r="F1518" s="233"/>
      <c r="G1518" s="131"/>
    </row>
    <row r="1519" spans="2:7" ht="15" customHeight="1" x14ac:dyDescent="0.25">
      <c r="B1519" s="131"/>
      <c r="C1519" s="131"/>
      <c r="D1519" s="131"/>
      <c r="E1519" s="351"/>
      <c r="F1519" s="233"/>
      <c r="G1519" s="131"/>
    </row>
    <row r="1520" spans="2:7" ht="15" customHeight="1" x14ac:dyDescent="0.25">
      <c r="B1520" s="131"/>
      <c r="C1520" s="131"/>
      <c r="D1520" s="131"/>
      <c r="E1520" s="351"/>
      <c r="F1520" s="233"/>
      <c r="G1520" s="131"/>
    </row>
    <row r="1521" spans="2:7" ht="15" customHeight="1" x14ac:dyDescent="0.25">
      <c r="B1521" s="131"/>
      <c r="C1521" s="131"/>
      <c r="D1521" s="131"/>
      <c r="E1521" s="351"/>
      <c r="F1521" s="233"/>
      <c r="G1521" s="131"/>
    </row>
    <row r="1522" spans="2:7" ht="15" customHeight="1" x14ac:dyDescent="0.25">
      <c r="B1522" s="131"/>
      <c r="C1522" s="131"/>
      <c r="D1522" s="131"/>
      <c r="E1522" s="351"/>
      <c r="F1522" s="233"/>
      <c r="G1522" s="131"/>
    </row>
    <row r="1523" spans="2:7" ht="15" customHeight="1" x14ac:dyDescent="0.25">
      <c r="B1523" s="131"/>
      <c r="C1523" s="131"/>
      <c r="D1523" s="131"/>
      <c r="E1523" s="351"/>
      <c r="F1523" s="233"/>
      <c r="G1523" s="131"/>
    </row>
    <row r="1524" spans="2:7" ht="15" customHeight="1" x14ac:dyDescent="0.25">
      <c r="B1524" s="131"/>
      <c r="C1524" s="131"/>
      <c r="D1524" s="131"/>
      <c r="E1524" s="351"/>
      <c r="F1524" s="233"/>
      <c r="G1524" s="131"/>
    </row>
    <row r="1525" spans="2:7" ht="15" customHeight="1" x14ac:dyDescent="0.25">
      <c r="B1525" s="131"/>
      <c r="C1525" s="131"/>
      <c r="D1525" s="131"/>
      <c r="E1525" s="351"/>
      <c r="F1525" s="233"/>
      <c r="G1525" s="131"/>
    </row>
    <row r="1526" spans="2:7" ht="15" customHeight="1" x14ac:dyDescent="0.25">
      <c r="B1526" s="131"/>
      <c r="C1526" s="131"/>
      <c r="D1526" s="131"/>
      <c r="E1526" s="351"/>
      <c r="F1526" s="233"/>
      <c r="G1526" s="131"/>
    </row>
    <row r="1527" spans="2:7" ht="15" customHeight="1" x14ac:dyDescent="0.25">
      <c r="B1527" s="131"/>
      <c r="C1527" s="131"/>
      <c r="D1527" s="131"/>
      <c r="E1527" s="351"/>
      <c r="F1527" s="233"/>
      <c r="G1527" s="131"/>
    </row>
    <row r="1528" spans="2:7" ht="15" customHeight="1" x14ac:dyDescent="0.25">
      <c r="B1528" s="131"/>
      <c r="C1528" s="131"/>
      <c r="D1528" s="131"/>
      <c r="E1528" s="351"/>
      <c r="F1528" s="233"/>
      <c r="G1528" s="131"/>
    </row>
    <row r="1529" spans="2:7" ht="15" customHeight="1" x14ac:dyDescent="0.25">
      <c r="B1529" s="131"/>
      <c r="C1529" s="131"/>
      <c r="D1529" s="131"/>
      <c r="E1529" s="351"/>
      <c r="F1529" s="233"/>
      <c r="G1529" s="131"/>
    </row>
    <row r="1530" spans="2:7" ht="15" customHeight="1" x14ac:dyDescent="0.25">
      <c r="B1530" s="131"/>
      <c r="C1530" s="131"/>
      <c r="D1530" s="131"/>
      <c r="E1530" s="351"/>
      <c r="F1530" s="233"/>
      <c r="G1530" s="131"/>
    </row>
    <row r="1531" spans="2:7" ht="15" customHeight="1" x14ac:dyDescent="0.25">
      <c r="B1531" s="131"/>
      <c r="C1531" s="131"/>
      <c r="D1531" s="131"/>
      <c r="E1531" s="351"/>
      <c r="F1531" s="233"/>
      <c r="G1531" s="131"/>
    </row>
    <row r="1532" spans="2:7" ht="15" customHeight="1" x14ac:dyDescent="0.25">
      <c r="B1532" s="131"/>
      <c r="C1532" s="131"/>
      <c r="D1532" s="131"/>
      <c r="E1532" s="351"/>
      <c r="F1532" s="233"/>
      <c r="G1532" s="131"/>
    </row>
    <row r="1533" spans="2:7" ht="15" customHeight="1" x14ac:dyDescent="0.25">
      <c r="B1533" s="131"/>
      <c r="C1533" s="131"/>
      <c r="D1533" s="131"/>
      <c r="E1533" s="351"/>
      <c r="F1533" s="233"/>
      <c r="G1533" s="131"/>
    </row>
    <row r="1534" spans="2:7" ht="15" customHeight="1" x14ac:dyDescent="0.25">
      <c r="B1534" s="131"/>
      <c r="C1534" s="131"/>
      <c r="D1534" s="131"/>
      <c r="E1534" s="351"/>
      <c r="F1534" s="233"/>
      <c r="G1534" s="131"/>
    </row>
    <row r="1535" spans="2:7" ht="15" customHeight="1" x14ac:dyDescent="0.25">
      <c r="B1535" s="131"/>
      <c r="C1535" s="131"/>
      <c r="D1535" s="131"/>
      <c r="E1535" s="351"/>
      <c r="F1535" s="233"/>
      <c r="G1535" s="131"/>
    </row>
    <row r="1536" spans="2:7" ht="15" customHeight="1" x14ac:dyDescent="0.25">
      <c r="B1536" s="131"/>
      <c r="C1536" s="131"/>
      <c r="D1536" s="131"/>
      <c r="E1536" s="351"/>
      <c r="F1536" s="233"/>
      <c r="G1536" s="131"/>
    </row>
    <row r="1537" spans="2:7" ht="15" customHeight="1" x14ac:dyDescent="0.25">
      <c r="B1537" s="131"/>
      <c r="C1537" s="131"/>
      <c r="D1537" s="131"/>
      <c r="E1537" s="351"/>
      <c r="F1537" s="233"/>
      <c r="G1537" s="131"/>
    </row>
    <row r="1538" spans="2:7" ht="15" customHeight="1" x14ac:dyDescent="0.25">
      <c r="B1538" s="131"/>
      <c r="C1538" s="131"/>
      <c r="D1538" s="131"/>
      <c r="E1538" s="351"/>
      <c r="F1538" s="233"/>
      <c r="G1538" s="131"/>
    </row>
    <row r="1539" spans="2:7" ht="15" customHeight="1" x14ac:dyDescent="0.25">
      <c r="B1539" s="131"/>
      <c r="C1539" s="131"/>
      <c r="D1539" s="131"/>
      <c r="E1539" s="351"/>
      <c r="F1539" s="233"/>
      <c r="G1539" s="131"/>
    </row>
    <row r="1540" spans="2:7" ht="15" customHeight="1" x14ac:dyDescent="0.25">
      <c r="B1540" s="131"/>
      <c r="C1540" s="131"/>
      <c r="D1540" s="131"/>
      <c r="E1540" s="351"/>
      <c r="F1540" s="233"/>
      <c r="G1540" s="131"/>
    </row>
    <row r="1541" spans="2:7" ht="15" customHeight="1" x14ac:dyDescent="0.25">
      <c r="B1541" s="131"/>
      <c r="C1541" s="131"/>
      <c r="D1541" s="131"/>
      <c r="E1541" s="351"/>
      <c r="F1541" s="233"/>
      <c r="G1541" s="131"/>
    </row>
    <row r="1542" spans="2:7" ht="15" customHeight="1" x14ac:dyDescent="0.25">
      <c r="B1542" s="131"/>
      <c r="C1542" s="131"/>
      <c r="D1542" s="131"/>
      <c r="E1542" s="351"/>
      <c r="F1542" s="233"/>
      <c r="G1542" s="131"/>
    </row>
    <row r="1543" spans="2:7" ht="15" customHeight="1" x14ac:dyDescent="0.25">
      <c r="B1543" s="131"/>
      <c r="C1543" s="131"/>
      <c r="D1543" s="131"/>
      <c r="E1543" s="351"/>
      <c r="F1543" s="233"/>
      <c r="G1543" s="131"/>
    </row>
    <row r="1544" spans="2:7" ht="15" customHeight="1" x14ac:dyDescent="0.25">
      <c r="B1544" s="131"/>
      <c r="C1544" s="131"/>
      <c r="D1544" s="131"/>
      <c r="E1544" s="351"/>
      <c r="F1544" s="233"/>
      <c r="G1544" s="131"/>
    </row>
    <row r="1545" spans="2:7" ht="15" customHeight="1" x14ac:dyDescent="0.25">
      <c r="B1545" s="131"/>
      <c r="C1545" s="131"/>
      <c r="D1545" s="131"/>
      <c r="E1545" s="351"/>
      <c r="F1545" s="233"/>
      <c r="G1545" s="131"/>
    </row>
    <row r="1546" spans="2:7" ht="15" customHeight="1" x14ac:dyDescent="0.25">
      <c r="B1546" s="131"/>
      <c r="C1546" s="131"/>
      <c r="D1546" s="131"/>
      <c r="E1546" s="351"/>
      <c r="F1546" s="233"/>
      <c r="G1546" s="131"/>
    </row>
    <row r="1547" spans="2:7" ht="15" customHeight="1" x14ac:dyDescent="0.25">
      <c r="B1547" s="131"/>
      <c r="C1547" s="131"/>
      <c r="D1547" s="131"/>
      <c r="E1547" s="351"/>
      <c r="F1547" s="233"/>
      <c r="G1547" s="131"/>
    </row>
    <row r="1548" spans="2:7" ht="15" customHeight="1" x14ac:dyDescent="0.25">
      <c r="B1548" s="131"/>
      <c r="C1548" s="131"/>
      <c r="D1548" s="131"/>
      <c r="E1548" s="351"/>
      <c r="F1548" s="233"/>
      <c r="G1548" s="131"/>
    </row>
    <row r="1549" spans="2:7" ht="15" customHeight="1" x14ac:dyDescent="0.25">
      <c r="B1549" s="131"/>
      <c r="C1549" s="131"/>
      <c r="D1549" s="131"/>
      <c r="E1549" s="351"/>
      <c r="F1549" s="233"/>
      <c r="G1549" s="131"/>
    </row>
    <row r="1550" spans="2:7" ht="15" customHeight="1" x14ac:dyDescent="0.25">
      <c r="B1550" s="131"/>
      <c r="C1550" s="131"/>
      <c r="D1550" s="131"/>
      <c r="E1550" s="351"/>
      <c r="F1550" s="233"/>
      <c r="G1550" s="131"/>
    </row>
    <row r="1551" spans="2:7" ht="15" customHeight="1" x14ac:dyDescent="0.25">
      <c r="B1551" s="131"/>
      <c r="C1551" s="131"/>
      <c r="D1551" s="131"/>
      <c r="E1551" s="351"/>
      <c r="F1551" s="233"/>
      <c r="G1551" s="131"/>
    </row>
    <row r="1552" spans="2:7" ht="15" customHeight="1" x14ac:dyDescent="0.25">
      <c r="B1552" s="131"/>
      <c r="C1552" s="131"/>
      <c r="D1552" s="131"/>
      <c r="E1552" s="351"/>
      <c r="F1552" s="233"/>
      <c r="G1552" s="131"/>
    </row>
    <row r="1553" spans="2:7" ht="15" customHeight="1" x14ac:dyDescent="0.25">
      <c r="B1553" s="131"/>
      <c r="C1553" s="131"/>
      <c r="D1553" s="131"/>
      <c r="E1553" s="351"/>
      <c r="F1553" s="233"/>
      <c r="G1553" s="131"/>
    </row>
    <row r="1554" spans="2:7" ht="15" customHeight="1" x14ac:dyDescent="0.25">
      <c r="B1554" s="131"/>
      <c r="C1554" s="131"/>
      <c r="D1554" s="131"/>
      <c r="E1554" s="351"/>
      <c r="F1554" s="233"/>
      <c r="G1554" s="131"/>
    </row>
    <row r="1555" spans="2:7" ht="15" customHeight="1" x14ac:dyDescent="0.25">
      <c r="B1555" s="131"/>
      <c r="C1555" s="131"/>
      <c r="D1555" s="131"/>
      <c r="E1555" s="351"/>
      <c r="F1555" s="233"/>
      <c r="G1555" s="131"/>
    </row>
    <row r="1556" spans="2:7" ht="15" customHeight="1" x14ac:dyDescent="0.25">
      <c r="B1556" s="131"/>
      <c r="C1556" s="131"/>
      <c r="D1556" s="131"/>
      <c r="E1556" s="351"/>
      <c r="F1556" s="233"/>
      <c r="G1556" s="131"/>
    </row>
    <row r="1557" spans="2:7" ht="15" customHeight="1" x14ac:dyDescent="0.25">
      <c r="B1557" s="131"/>
      <c r="C1557" s="131"/>
      <c r="D1557" s="131"/>
      <c r="E1557" s="351"/>
      <c r="F1557" s="233"/>
      <c r="G1557" s="131"/>
    </row>
    <row r="1558" spans="2:7" ht="15" customHeight="1" x14ac:dyDescent="0.25">
      <c r="B1558" s="131"/>
      <c r="C1558" s="131"/>
      <c r="D1558" s="131"/>
      <c r="E1558" s="351"/>
      <c r="F1558" s="233"/>
      <c r="G1558" s="131"/>
    </row>
    <row r="1559" spans="2:7" ht="15" customHeight="1" x14ac:dyDescent="0.25">
      <c r="B1559" s="131"/>
      <c r="C1559" s="131"/>
      <c r="D1559" s="131"/>
      <c r="E1559" s="351"/>
      <c r="F1559" s="233"/>
      <c r="G1559" s="131"/>
    </row>
    <row r="1560" spans="2:7" ht="15" customHeight="1" x14ac:dyDescent="0.25">
      <c r="B1560" s="131"/>
      <c r="C1560" s="131"/>
      <c r="D1560" s="131"/>
      <c r="E1560" s="351"/>
      <c r="F1560" s="233"/>
      <c r="G1560" s="131"/>
    </row>
    <row r="1561" spans="2:7" ht="15" customHeight="1" x14ac:dyDescent="0.25">
      <c r="B1561" s="131"/>
      <c r="C1561" s="131"/>
      <c r="D1561" s="131"/>
      <c r="E1561" s="351"/>
      <c r="F1561" s="233"/>
      <c r="G1561" s="131"/>
    </row>
    <row r="1562" spans="2:7" ht="15" customHeight="1" x14ac:dyDescent="0.25">
      <c r="B1562" s="131"/>
      <c r="C1562" s="131"/>
      <c r="D1562" s="131"/>
      <c r="E1562" s="351"/>
      <c r="F1562" s="233"/>
      <c r="G1562" s="131"/>
    </row>
    <row r="1563" spans="2:7" ht="15" customHeight="1" x14ac:dyDescent="0.25">
      <c r="B1563" s="131"/>
      <c r="C1563" s="131"/>
      <c r="D1563" s="131"/>
      <c r="E1563" s="351"/>
      <c r="F1563" s="233"/>
      <c r="G1563" s="131"/>
    </row>
    <row r="1564" spans="2:7" ht="15" customHeight="1" x14ac:dyDescent="0.25">
      <c r="B1564" s="131"/>
      <c r="C1564" s="131"/>
      <c r="D1564" s="131"/>
      <c r="E1564" s="351"/>
      <c r="F1564" s="233"/>
      <c r="G1564" s="131"/>
    </row>
    <row r="1565" spans="2:7" ht="15" customHeight="1" x14ac:dyDescent="0.25">
      <c r="B1565" s="131"/>
      <c r="C1565" s="131"/>
      <c r="D1565" s="131"/>
      <c r="E1565" s="351"/>
      <c r="F1565" s="233"/>
      <c r="G1565" s="131"/>
    </row>
    <row r="1566" spans="2:7" ht="15" customHeight="1" x14ac:dyDescent="0.25">
      <c r="B1566" s="131"/>
      <c r="C1566" s="131"/>
      <c r="D1566" s="131"/>
      <c r="E1566" s="351"/>
      <c r="F1566" s="233"/>
      <c r="G1566" s="131"/>
    </row>
    <row r="1567" spans="2:7" ht="15" customHeight="1" x14ac:dyDescent="0.25">
      <c r="B1567" s="131"/>
      <c r="C1567" s="131"/>
      <c r="D1567" s="131"/>
      <c r="E1567" s="351"/>
      <c r="F1567" s="233"/>
      <c r="G1567" s="131"/>
    </row>
    <row r="1568" spans="2:7" ht="15" customHeight="1" x14ac:dyDescent="0.25">
      <c r="B1568" s="131"/>
      <c r="C1568" s="131"/>
      <c r="D1568" s="131"/>
      <c r="E1568" s="351"/>
      <c r="F1568" s="233"/>
      <c r="G1568" s="131"/>
    </row>
    <row r="1569" spans="2:7" ht="15" customHeight="1" x14ac:dyDescent="0.25">
      <c r="B1569" s="131"/>
      <c r="C1569" s="131"/>
      <c r="D1569" s="131"/>
      <c r="E1569" s="351"/>
      <c r="F1569" s="233"/>
      <c r="G1569" s="131"/>
    </row>
    <row r="1570" spans="2:7" ht="15" customHeight="1" x14ac:dyDescent="0.25">
      <c r="B1570" s="131"/>
      <c r="C1570" s="131"/>
      <c r="D1570" s="131"/>
      <c r="E1570" s="351"/>
      <c r="F1570" s="233"/>
      <c r="G1570" s="131"/>
    </row>
    <row r="1571" spans="2:7" ht="15" customHeight="1" x14ac:dyDescent="0.25">
      <c r="B1571" s="131"/>
      <c r="C1571" s="131"/>
      <c r="D1571" s="131"/>
      <c r="E1571" s="351"/>
      <c r="F1571" s="233"/>
      <c r="G1571" s="131"/>
    </row>
    <row r="1572" spans="2:7" ht="15" customHeight="1" x14ac:dyDescent="0.25">
      <c r="B1572" s="131"/>
      <c r="C1572" s="131"/>
      <c r="D1572" s="131"/>
      <c r="E1572" s="351"/>
      <c r="F1572" s="233"/>
      <c r="G1572" s="131"/>
    </row>
    <row r="1573" spans="2:7" ht="15" customHeight="1" x14ac:dyDescent="0.25">
      <c r="B1573" s="131"/>
      <c r="C1573" s="131"/>
      <c r="D1573" s="131"/>
      <c r="E1573" s="351"/>
      <c r="F1573" s="233"/>
      <c r="G1573" s="131"/>
    </row>
    <row r="1574" spans="2:7" ht="15" customHeight="1" x14ac:dyDescent="0.25">
      <c r="B1574" s="131"/>
      <c r="C1574" s="131"/>
      <c r="D1574" s="131"/>
      <c r="E1574" s="351"/>
      <c r="F1574" s="233"/>
      <c r="G1574" s="131"/>
    </row>
    <row r="1575" spans="2:7" ht="15" customHeight="1" x14ac:dyDescent="0.25">
      <c r="B1575" s="131"/>
      <c r="C1575" s="131"/>
      <c r="D1575" s="131"/>
      <c r="E1575" s="351"/>
      <c r="F1575" s="233"/>
      <c r="G1575" s="131"/>
    </row>
    <row r="1576" spans="2:7" ht="15" customHeight="1" x14ac:dyDescent="0.25">
      <c r="B1576" s="131"/>
      <c r="C1576" s="131"/>
      <c r="D1576" s="131"/>
      <c r="E1576" s="351"/>
      <c r="F1576" s="233"/>
      <c r="G1576" s="131"/>
    </row>
    <row r="1577" spans="2:7" ht="15" customHeight="1" x14ac:dyDescent="0.25">
      <c r="B1577" s="131"/>
      <c r="C1577" s="131"/>
      <c r="D1577" s="131"/>
      <c r="E1577" s="351"/>
      <c r="F1577" s="233"/>
      <c r="G1577" s="131"/>
    </row>
    <row r="1578" spans="2:7" ht="15" customHeight="1" x14ac:dyDescent="0.25">
      <c r="B1578" s="131"/>
      <c r="C1578" s="131"/>
      <c r="D1578" s="131"/>
      <c r="E1578" s="351"/>
      <c r="F1578" s="233"/>
      <c r="G1578" s="131"/>
    </row>
    <row r="1579" spans="2:7" ht="15" customHeight="1" x14ac:dyDescent="0.25">
      <c r="B1579" s="131"/>
      <c r="C1579" s="131"/>
      <c r="D1579" s="131"/>
      <c r="E1579" s="351"/>
      <c r="F1579" s="233"/>
      <c r="G1579" s="131"/>
    </row>
    <row r="1580" spans="2:7" ht="15" customHeight="1" x14ac:dyDescent="0.25">
      <c r="B1580" s="131"/>
      <c r="C1580" s="131"/>
      <c r="D1580" s="131"/>
      <c r="E1580" s="351"/>
      <c r="F1580" s="233"/>
      <c r="G1580" s="131"/>
    </row>
    <row r="1581" spans="2:7" ht="15" customHeight="1" x14ac:dyDescent="0.25">
      <c r="B1581" s="131"/>
      <c r="C1581" s="131"/>
      <c r="D1581" s="131"/>
      <c r="E1581" s="351"/>
      <c r="F1581" s="233"/>
      <c r="G1581" s="131"/>
    </row>
    <row r="1582" spans="2:7" ht="15" customHeight="1" x14ac:dyDescent="0.25">
      <c r="B1582" s="131"/>
      <c r="C1582" s="131"/>
      <c r="D1582" s="131"/>
      <c r="E1582" s="351"/>
      <c r="F1582" s="233"/>
      <c r="G1582" s="131"/>
    </row>
    <row r="1583" spans="2:7" ht="15" customHeight="1" x14ac:dyDescent="0.25">
      <c r="B1583" s="131"/>
      <c r="C1583" s="131"/>
      <c r="D1583" s="131"/>
      <c r="E1583" s="351"/>
      <c r="F1583" s="233"/>
      <c r="G1583" s="131"/>
    </row>
    <row r="1584" spans="2:7" ht="15" customHeight="1" x14ac:dyDescent="0.25">
      <c r="B1584" s="131"/>
      <c r="C1584" s="131"/>
      <c r="D1584" s="131"/>
      <c r="E1584" s="351"/>
      <c r="F1584" s="233"/>
      <c r="G1584" s="131"/>
    </row>
    <row r="1585" spans="2:7" ht="15" customHeight="1" x14ac:dyDescent="0.25">
      <c r="B1585" s="131"/>
      <c r="C1585" s="131"/>
      <c r="D1585" s="131"/>
      <c r="E1585" s="351"/>
      <c r="F1585" s="233"/>
      <c r="G1585" s="131"/>
    </row>
    <row r="1586" spans="2:7" ht="15" customHeight="1" x14ac:dyDescent="0.25">
      <c r="B1586" s="131"/>
      <c r="C1586" s="131"/>
      <c r="D1586" s="131"/>
      <c r="E1586" s="351"/>
      <c r="F1586" s="233"/>
      <c r="G1586" s="131"/>
    </row>
    <row r="1587" spans="2:7" ht="15" customHeight="1" x14ac:dyDescent="0.25">
      <c r="B1587" s="131"/>
      <c r="C1587" s="131"/>
      <c r="D1587" s="131"/>
      <c r="E1587" s="351"/>
      <c r="F1587" s="233"/>
      <c r="G1587" s="131"/>
    </row>
    <row r="1588" spans="2:7" ht="15" customHeight="1" x14ac:dyDescent="0.25">
      <c r="B1588" s="131"/>
      <c r="C1588" s="131"/>
      <c r="D1588" s="131"/>
      <c r="E1588" s="351"/>
      <c r="F1588" s="233"/>
      <c r="G1588" s="131"/>
    </row>
    <row r="1589" spans="2:7" ht="15" customHeight="1" x14ac:dyDescent="0.25">
      <c r="B1589" s="131"/>
      <c r="C1589" s="131"/>
      <c r="D1589" s="131"/>
      <c r="E1589" s="351"/>
      <c r="F1589" s="233"/>
      <c r="G1589" s="131"/>
    </row>
    <row r="1590" spans="2:7" ht="15" customHeight="1" x14ac:dyDescent="0.25">
      <c r="B1590" s="131"/>
      <c r="C1590" s="131"/>
      <c r="D1590" s="131"/>
      <c r="E1590" s="351"/>
      <c r="F1590" s="233"/>
      <c r="G1590" s="131"/>
    </row>
    <row r="1591" spans="2:7" ht="15" customHeight="1" x14ac:dyDescent="0.25">
      <c r="B1591" s="131"/>
      <c r="C1591" s="131"/>
      <c r="D1591" s="131"/>
      <c r="E1591" s="351"/>
      <c r="F1591" s="233"/>
      <c r="G1591" s="131"/>
    </row>
    <row r="1592" spans="2:7" ht="15" customHeight="1" x14ac:dyDescent="0.25">
      <c r="B1592" s="131"/>
      <c r="C1592" s="131"/>
      <c r="D1592" s="131"/>
      <c r="E1592" s="351"/>
      <c r="F1592" s="233"/>
      <c r="G1592" s="131"/>
    </row>
    <row r="1593" spans="2:7" ht="15" customHeight="1" x14ac:dyDescent="0.25">
      <c r="B1593" s="131"/>
      <c r="C1593" s="131"/>
      <c r="D1593" s="131"/>
      <c r="E1593" s="351"/>
      <c r="F1593" s="233"/>
      <c r="G1593" s="131"/>
    </row>
    <row r="1594" spans="2:7" ht="15" customHeight="1" x14ac:dyDescent="0.25">
      <c r="B1594" s="131"/>
      <c r="C1594" s="131"/>
      <c r="D1594" s="131"/>
      <c r="E1594" s="351"/>
      <c r="F1594" s="233"/>
      <c r="G1594" s="131"/>
    </row>
    <row r="1595" spans="2:7" ht="15" customHeight="1" x14ac:dyDescent="0.25">
      <c r="B1595" s="131"/>
      <c r="C1595" s="131"/>
      <c r="D1595" s="131"/>
      <c r="E1595" s="351"/>
      <c r="F1595" s="233"/>
      <c r="G1595" s="131"/>
    </row>
    <row r="1596" spans="2:7" ht="15" customHeight="1" x14ac:dyDescent="0.25">
      <c r="B1596" s="131"/>
      <c r="C1596" s="131"/>
      <c r="D1596" s="131"/>
      <c r="E1596" s="351"/>
      <c r="F1596" s="233"/>
      <c r="G1596" s="131"/>
    </row>
    <row r="1597" spans="2:7" ht="15" customHeight="1" x14ac:dyDescent="0.25">
      <c r="B1597" s="131"/>
      <c r="C1597" s="131"/>
      <c r="D1597" s="131"/>
      <c r="E1597" s="351"/>
      <c r="F1597" s="233"/>
      <c r="G1597" s="131"/>
    </row>
    <row r="1598" spans="2:7" ht="15" customHeight="1" x14ac:dyDescent="0.25">
      <c r="B1598" s="131"/>
      <c r="C1598" s="131"/>
      <c r="D1598" s="131"/>
      <c r="E1598" s="351"/>
      <c r="F1598" s="233"/>
      <c r="G1598" s="131"/>
    </row>
    <row r="1599" spans="2:7" ht="15" customHeight="1" x14ac:dyDescent="0.25">
      <c r="B1599" s="131"/>
      <c r="C1599" s="131"/>
      <c r="D1599" s="131"/>
      <c r="E1599" s="351"/>
      <c r="F1599" s="233"/>
      <c r="G1599" s="131"/>
    </row>
    <row r="1600" spans="2:7" ht="15" customHeight="1" x14ac:dyDescent="0.25">
      <c r="B1600" s="131"/>
      <c r="C1600" s="131"/>
      <c r="D1600" s="131"/>
      <c r="E1600" s="351"/>
      <c r="F1600" s="233"/>
      <c r="G1600" s="131"/>
    </row>
    <row r="1601" spans="2:7" ht="15" customHeight="1" x14ac:dyDescent="0.25">
      <c r="B1601" s="131"/>
      <c r="C1601" s="131"/>
      <c r="D1601" s="131"/>
      <c r="E1601" s="351"/>
      <c r="F1601" s="233"/>
      <c r="G1601" s="131"/>
    </row>
    <row r="1602" spans="2:7" ht="15" customHeight="1" x14ac:dyDescent="0.25">
      <c r="B1602" s="131"/>
      <c r="C1602" s="131"/>
      <c r="D1602" s="131"/>
      <c r="E1602" s="351"/>
      <c r="F1602" s="233"/>
      <c r="G1602" s="131"/>
    </row>
    <row r="1603" spans="2:7" ht="15" customHeight="1" x14ac:dyDescent="0.25">
      <c r="B1603" s="131"/>
      <c r="C1603" s="131"/>
      <c r="D1603" s="131"/>
      <c r="E1603" s="351"/>
      <c r="F1603" s="233"/>
      <c r="G1603" s="131"/>
    </row>
    <row r="1604" spans="2:7" ht="15" customHeight="1" x14ac:dyDescent="0.25">
      <c r="B1604" s="131"/>
      <c r="C1604" s="131"/>
      <c r="D1604" s="131"/>
      <c r="E1604" s="351"/>
      <c r="F1604" s="233"/>
      <c r="G1604" s="131"/>
    </row>
    <row r="1605" spans="2:7" ht="15" customHeight="1" x14ac:dyDescent="0.25">
      <c r="B1605" s="131"/>
      <c r="C1605" s="131"/>
      <c r="D1605" s="131"/>
      <c r="E1605" s="351"/>
      <c r="F1605" s="233"/>
      <c r="G1605" s="131"/>
    </row>
    <row r="1606" spans="2:7" ht="15" customHeight="1" x14ac:dyDescent="0.25">
      <c r="B1606" s="131"/>
      <c r="C1606" s="131"/>
      <c r="D1606" s="131"/>
      <c r="E1606" s="351"/>
      <c r="F1606" s="233"/>
      <c r="G1606" s="131"/>
    </row>
    <row r="1607" spans="2:7" ht="15" customHeight="1" x14ac:dyDescent="0.25">
      <c r="B1607" s="131"/>
      <c r="C1607" s="131"/>
      <c r="D1607" s="131"/>
      <c r="E1607" s="351"/>
      <c r="F1607" s="233"/>
      <c r="G1607" s="131"/>
    </row>
    <row r="1608" spans="2:7" ht="15" customHeight="1" x14ac:dyDescent="0.25">
      <c r="B1608" s="131"/>
      <c r="C1608" s="131"/>
      <c r="D1608" s="131"/>
      <c r="E1608" s="351"/>
      <c r="F1608" s="233"/>
      <c r="G1608" s="131"/>
    </row>
    <row r="1609" spans="2:7" ht="15" customHeight="1" x14ac:dyDescent="0.25">
      <c r="B1609" s="131"/>
      <c r="C1609" s="131"/>
      <c r="D1609" s="131"/>
      <c r="E1609" s="351"/>
      <c r="F1609" s="233"/>
      <c r="G1609" s="131"/>
    </row>
    <row r="1610" spans="2:7" ht="15" customHeight="1" x14ac:dyDescent="0.25">
      <c r="B1610" s="131"/>
      <c r="C1610" s="131"/>
      <c r="D1610" s="131"/>
      <c r="E1610" s="351"/>
      <c r="F1610" s="233"/>
      <c r="G1610" s="131"/>
    </row>
    <row r="1611" spans="2:7" ht="15" customHeight="1" x14ac:dyDescent="0.25">
      <c r="B1611" s="131"/>
      <c r="C1611" s="131"/>
      <c r="D1611" s="131"/>
      <c r="E1611" s="351"/>
      <c r="F1611" s="233"/>
      <c r="G1611" s="131"/>
    </row>
    <row r="1612" spans="2:7" ht="15" customHeight="1" x14ac:dyDescent="0.25">
      <c r="B1612" s="131"/>
      <c r="C1612" s="131"/>
      <c r="D1612" s="131"/>
      <c r="E1612" s="351"/>
      <c r="F1612" s="233"/>
      <c r="G1612" s="131"/>
    </row>
    <row r="1613" spans="2:7" ht="15" customHeight="1" x14ac:dyDescent="0.25">
      <c r="B1613" s="131"/>
      <c r="C1613" s="131"/>
      <c r="D1613" s="131"/>
      <c r="E1613" s="351"/>
      <c r="F1613" s="233"/>
      <c r="G1613" s="131"/>
    </row>
    <row r="1614" spans="2:7" ht="15" customHeight="1" x14ac:dyDescent="0.25">
      <c r="B1614" s="131"/>
      <c r="C1614" s="131"/>
      <c r="D1614" s="131"/>
      <c r="E1614" s="351"/>
      <c r="F1614" s="233"/>
      <c r="G1614" s="131"/>
    </row>
    <row r="1615" spans="2:7" ht="15" customHeight="1" x14ac:dyDescent="0.25">
      <c r="B1615" s="131"/>
      <c r="C1615" s="131"/>
      <c r="D1615" s="131"/>
      <c r="E1615" s="351"/>
      <c r="F1615" s="233"/>
      <c r="G1615" s="131"/>
    </row>
    <row r="1616" spans="2:7" ht="15" customHeight="1" x14ac:dyDescent="0.25">
      <c r="B1616" s="131"/>
      <c r="C1616" s="131"/>
      <c r="D1616" s="131"/>
      <c r="E1616" s="351"/>
      <c r="F1616" s="233"/>
      <c r="G1616" s="131"/>
    </row>
    <row r="1617" spans="2:7" ht="15" customHeight="1" x14ac:dyDescent="0.25">
      <c r="B1617" s="131"/>
      <c r="C1617" s="131"/>
      <c r="D1617" s="131"/>
      <c r="E1617" s="351"/>
      <c r="F1617" s="233"/>
      <c r="G1617" s="131"/>
    </row>
    <row r="1618" spans="2:7" ht="15" customHeight="1" x14ac:dyDescent="0.25">
      <c r="B1618" s="131"/>
      <c r="C1618" s="131"/>
      <c r="D1618" s="131"/>
      <c r="E1618" s="351"/>
      <c r="F1618" s="233"/>
      <c r="G1618" s="131"/>
    </row>
    <row r="1619" spans="2:7" ht="15" customHeight="1" x14ac:dyDescent="0.25">
      <c r="B1619" s="131"/>
      <c r="C1619" s="131"/>
      <c r="D1619" s="131"/>
      <c r="E1619" s="351"/>
      <c r="F1619" s="233"/>
      <c r="G1619" s="131"/>
    </row>
    <row r="1620" spans="2:7" ht="15" customHeight="1" x14ac:dyDescent="0.25">
      <c r="B1620" s="131"/>
      <c r="C1620" s="131"/>
      <c r="D1620" s="131"/>
      <c r="E1620" s="351"/>
      <c r="F1620" s="233"/>
      <c r="G1620" s="131"/>
    </row>
    <row r="1621" spans="2:7" ht="15" customHeight="1" x14ac:dyDescent="0.25">
      <c r="B1621" s="131"/>
      <c r="C1621" s="131"/>
      <c r="D1621" s="131"/>
      <c r="E1621" s="351"/>
      <c r="F1621" s="233"/>
      <c r="G1621" s="131"/>
    </row>
    <row r="1622" spans="2:7" ht="15" customHeight="1" x14ac:dyDescent="0.25">
      <c r="B1622" s="131"/>
      <c r="C1622" s="131"/>
      <c r="D1622" s="131"/>
      <c r="E1622" s="351"/>
      <c r="F1622" s="233"/>
      <c r="G1622" s="131"/>
    </row>
    <row r="1623" spans="2:7" ht="15" customHeight="1" x14ac:dyDescent="0.25">
      <c r="B1623" s="131"/>
      <c r="C1623" s="131"/>
      <c r="D1623" s="131"/>
      <c r="E1623" s="351"/>
      <c r="F1623" s="233"/>
      <c r="G1623" s="131"/>
    </row>
    <row r="1624" spans="2:7" ht="15" customHeight="1" x14ac:dyDescent="0.25">
      <c r="B1624" s="131"/>
      <c r="C1624" s="131"/>
      <c r="D1624" s="131"/>
      <c r="E1624" s="351"/>
      <c r="F1624" s="233"/>
      <c r="G1624" s="131"/>
    </row>
    <row r="1625" spans="2:7" ht="15" customHeight="1" x14ac:dyDescent="0.25">
      <c r="B1625" s="131"/>
      <c r="C1625" s="131"/>
      <c r="D1625" s="131"/>
      <c r="E1625" s="351"/>
      <c r="F1625" s="233"/>
      <c r="G1625" s="131"/>
    </row>
    <row r="1626" spans="2:7" ht="15" customHeight="1" x14ac:dyDescent="0.25">
      <c r="B1626" s="131"/>
      <c r="C1626" s="131"/>
      <c r="D1626" s="131"/>
      <c r="E1626" s="351"/>
      <c r="F1626" s="233"/>
      <c r="G1626" s="131"/>
    </row>
    <row r="1627" spans="2:7" ht="15" customHeight="1" x14ac:dyDescent="0.25">
      <c r="B1627" s="131"/>
      <c r="C1627" s="131"/>
      <c r="D1627" s="131"/>
      <c r="E1627" s="351"/>
      <c r="F1627" s="233"/>
      <c r="G1627" s="131"/>
    </row>
    <row r="1628" spans="2:7" ht="15" customHeight="1" x14ac:dyDescent="0.25">
      <c r="B1628" s="131"/>
      <c r="C1628" s="131"/>
      <c r="D1628" s="131"/>
      <c r="E1628" s="351"/>
      <c r="F1628" s="233"/>
      <c r="G1628" s="131"/>
    </row>
    <row r="1629" spans="2:7" ht="15" customHeight="1" x14ac:dyDescent="0.25">
      <c r="B1629" s="131"/>
      <c r="C1629" s="131"/>
      <c r="D1629" s="131"/>
      <c r="E1629" s="351"/>
      <c r="F1629" s="233"/>
      <c r="G1629" s="131"/>
    </row>
    <row r="1630" spans="2:7" ht="15" customHeight="1" x14ac:dyDescent="0.25">
      <c r="B1630" s="131"/>
      <c r="C1630" s="131"/>
      <c r="D1630" s="131"/>
      <c r="E1630" s="351"/>
      <c r="F1630" s="233"/>
      <c r="G1630" s="131"/>
    </row>
    <row r="1631" spans="2:7" ht="15" customHeight="1" x14ac:dyDescent="0.25">
      <c r="B1631" s="131"/>
      <c r="C1631" s="131"/>
      <c r="D1631" s="131"/>
      <c r="E1631" s="351"/>
      <c r="F1631" s="233"/>
      <c r="G1631" s="131"/>
    </row>
    <row r="1632" spans="2:7" ht="15" customHeight="1" x14ac:dyDescent="0.25">
      <c r="B1632" s="131"/>
      <c r="C1632" s="131"/>
      <c r="D1632" s="131"/>
      <c r="E1632" s="351"/>
      <c r="F1632" s="233"/>
      <c r="G1632" s="131"/>
    </row>
    <row r="1633" spans="2:7" ht="15" customHeight="1" x14ac:dyDescent="0.25">
      <c r="B1633" s="131"/>
      <c r="C1633" s="131"/>
      <c r="D1633" s="131"/>
      <c r="E1633" s="351"/>
      <c r="F1633" s="233"/>
      <c r="G1633" s="131"/>
    </row>
    <row r="1634" spans="2:7" ht="15" customHeight="1" x14ac:dyDescent="0.25">
      <c r="B1634" s="131"/>
      <c r="C1634" s="131"/>
      <c r="D1634" s="131"/>
      <c r="E1634" s="351"/>
      <c r="F1634" s="233"/>
      <c r="G1634" s="131"/>
    </row>
    <row r="1635" spans="2:7" ht="15" customHeight="1" x14ac:dyDescent="0.25">
      <c r="B1635" s="131"/>
      <c r="C1635" s="131"/>
      <c r="D1635" s="131"/>
      <c r="E1635" s="351"/>
      <c r="F1635" s="233"/>
      <c r="G1635" s="131"/>
    </row>
    <row r="1636" spans="2:7" ht="15" customHeight="1" x14ac:dyDescent="0.25">
      <c r="B1636" s="131"/>
      <c r="C1636" s="131"/>
      <c r="D1636" s="131"/>
      <c r="E1636" s="351"/>
      <c r="F1636" s="233"/>
      <c r="G1636" s="131"/>
    </row>
    <row r="1637" spans="2:7" ht="15" customHeight="1" x14ac:dyDescent="0.25">
      <c r="B1637" s="131"/>
      <c r="C1637" s="131"/>
      <c r="D1637" s="131"/>
      <c r="E1637" s="351"/>
      <c r="F1637" s="233"/>
      <c r="G1637" s="131"/>
    </row>
    <row r="1638" spans="2:7" ht="15" customHeight="1" x14ac:dyDescent="0.25">
      <c r="B1638" s="131"/>
      <c r="C1638" s="131"/>
      <c r="D1638" s="131"/>
      <c r="E1638" s="351"/>
      <c r="F1638" s="233"/>
      <c r="G1638" s="131"/>
    </row>
    <row r="1639" spans="2:7" ht="15" customHeight="1" x14ac:dyDescent="0.25">
      <c r="B1639" s="131"/>
      <c r="C1639" s="131"/>
      <c r="D1639" s="131"/>
      <c r="E1639" s="351"/>
      <c r="F1639" s="233"/>
      <c r="G1639" s="131"/>
    </row>
    <row r="1640" spans="2:7" ht="15" customHeight="1" x14ac:dyDescent="0.25">
      <c r="B1640" s="131"/>
      <c r="C1640" s="131"/>
      <c r="D1640" s="131"/>
      <c r="E1640" s="351"/>
      <c r="F1640" s="233"/>
      <c r="G1640" s="131"/>
    </row>
    <row r="1641" spans="2:7" ht="15" customHeight="1" x14ac:dyDescent="0.25">
      <c r="B1641" s="131"/>
      <c r="C1641" s="131"/>
      <c r="D1641" s="131"/>
      <c r="E1641" s="351"/>
      <c r="F1641" s="233"/>
      <c r="G1641" s="131"/>
    </row>
    <row r="1642" spans="2:7" ht="15" customHeight="1" x14ac:dyDescent="0.25">
      <c r="B1642" s="131"/>
      <c r="C1642" s="131"/>
      <c r="D1642" s="131"/>
      <c r="E1642" s="351"/>
      <c r="F1642" s="233"/>
      <c r="G1642" s="131"/>
    </row>
    <row r="1643" spans="2:7" ht="15" customHeight="1" x14ac:dyDescent="0.25">
      <c r="B1643" s="131"/>
      <c r="C1643" s="131"/>
      <c r="D1643" s="131"/>
      <c r="E1643" s="351"/>
      <c r="F1643" s="233"/>
      <c r="G1643" s="131"/>
    </row>
    <row r="1644" spans="2:7" ht="15" customHeight="1" x14ac:dyDescent="0.25">
      <c r="B1644" s="131"/>
      <c r="C1644" s="131"/>
      <c r="D1644" s="131"/>
      <c r="E1644" s="351"/>
      <c r="F1644" s="233"/>
      <c r="G1644" s="131"/>
    </row>
    <row r="1645" spans="2:7" ht="15" customHeight="1" x14ac:dyDescent="0.25">
      <c r="B1645" s="131"/>
      <c r="C1645" s="131"/>
      <c r="D1645" s="131"/>
      <c r="E1645" s="351"/>
      <c r="F1645" s="233"/>
      <c r="G1645" s="131"/>
    </row>
    <row r="1646" spans="2:7" ht="15" customHeight="1" x14ac:dyDescent="0.25">
      <c r="B1646" s="131"/>
      <c r="C1646" s="131"/>
      <c r="D1646" s="131"/>
      <c r="E1646" s="351"/>
      <c r="F1646" s="233"/>
      <c r="G1646" s="131"/>
    </row>
    <row r="1647" spans="2:7" ht="15" customHeight="1" x14ac:dyDescent="0.25">
      <c r="B1647" s="131"/>
      <c r="C1647" s="131"/>
      <c r="D1647" s="131"/>
      <c r="E1647" s="351"/>
      <c r="F1647" s="233"/>
      <c r="G1647" s="131"/>
    </row>
    <row r="1648" spans="2:7" ht="15" customHeight="1" x14ac:dyDescent="0.25">
      <c r="B1648" s="131"/>
      <c r="C1648" s="131"/>
      <c r="D1648" s="131"/>
      <c r="E1648" s="351"/>
      <c r="F1648" s="233"/>
      <c r="G1648" s="131"/>
    </row>
    <row r="1649" spans="2:7" ht="15" customHeight="1" x14ac:dyDescent="0.25">
      <c r="B1649" s="131"/>
      <c r="C1649" s="131"/>
      <c r="D1649" s="131"/>
      <c r="E1649" s="351"/>
      <c r="F1649" s="233"/>
      <c r="G1649" s="131"/>
    </row>
    <row r="1650" spans="2:7" ht="15" customHeight="1" x14ac:dyDescent="0.25">
      <c r="B1650" s="131"/>
      <c r="C1650" s="131"/>
      <c r="D1650" s="131"/>
      <c r="E1650" s="351"/>
      <c r="F1650" s="233"/>
      <c r="G1650" s="131"/>
    </row>
    <row r="1651" spans="2:7" ht="15" customHeight="1" x14ac:dyDescent="0.25">
      <c r="B1651" s="131"/>
      <c r="C1651" s="131"/>
      <c r="D1651" s="131"/>
      <c r="E1651" s="351"/>
      <c r="F1651" s="233"/>
      <c r="G1651" s="131"/>
    </row>
    <row r="1652" spans="2:7" ht="15" customHeight="1" x14ac:dyDescent="0.25">
      <c r="B1652" s="131"/>
      <c r="C1652" s="131"/>
      <c r="D1652" s="131"/>
      <c r="E1652" s="351"/>
      <c r="F1652" s="233"/>
      <c r="G1652" s="131"/>
    </row>
    <row r="1653" spans="2:7" ht="15" customHeight="1" x14ac:dyDescent="0.25">
      <c r="B1653" s="131"/>
      <c r="C1653" s="131"/>
      <c r="D1653" s="131"/>
      <c r="E1653" s="351"/>
      <c r="F1653" s="233"/>
      <c r="G1653" s="131"/>
    </row>
    <row r="1654" spans="2:7" ht="15" customHeight="1" x14ac:dyDescent="0.25">
      <c r="B1654" s="131"/>
      <c r="C1654" s="131"/>
      <c r="D1654" s="131"/>
      <c r="E1654" s="351"/>
      <c r="F1654" s="233"/>
      <c r="G1654" s="131"/>
    </row>
    <row r="1655" spans="2:7" ht="15" customHeight="1" x14ac:dyDescent="0.25">
      <c r="B1655" s="131"/>
      <c r="C1655" s="131"/>
      <c r="D1655" s="131"/>
      <c r="E1655" s="351"/>
      <c r="F1655" s="233"/>
      <c r="G1655" s="131"/>
    </row>
    <row r="1656" spans="2:7" ht="15" customHeight="1" x14ac:dyDescent="0.25">
      <c r="B1656" s="131"/>
      <c r="C1656" s="131"/>
      <c r="D1656" s="131"/>
      <c r="E1656" s="351"/>
      <c r="F1656" s="233"/>
      <c r="G1656" s="131"/>
    </row>
    <row r="1657" spans="2:7" ht="15" customHeight="1" x14ac:dyDescent="0.25">
      <c r="B1657" s="131"/>
      <c r="C1657" s="131"/>
      <c r="D1657" s="131"/>
      <c r="E1657" s="351"/>
      <c r="F1657" s="233"/>
      <c r="G1657" s="131"/>
    </row>
    <row r="1658" spans="2:7" ht="15" customHeight="1" x14ac:dyDescent="0.25">
      <c r="B1658" s="131"/>
      <c r="C1658" s="131"/>
      <c r="D1658" s="131"/>
      <c r="E1658" s="351"/>
      <c r="F1658" s="233"/>
      <c r="G1658" s="131"/>
    </row>
    <row r="1659" spans="2:7" ht="15" customHeight="1" x14ac:dyDescent="0.25">
      <c r="B1659" s="131"/>
      <c r="C1659" s="131"/>
      <c r="D1659" s="131"/>
      <c r="E1659" s="351"/>
      <c r="F1659" s="233"/>
      <c r="G1659" s="131"/>
    </row>
    <row r="1660" spans="2:7" ht="15" customHeight="1" x14ac:dyDescent="0.25">
      <c r="B1660" s="131"/>
      <c r="C1660" s="131"/>
      <c r="D1660" s="131"/>
      <c r="E1660" s="351"/>
      <c r="F1660" s="233"/>
      <c r="G1660" s="131"/>
    </row>
    <row r="1661" spans="2:7" ht="15" customHeight="1" x14ac:dyDescent="0.25">
      <c r="B1661" s="131"/>
      <c r="C1661" s="131"/>
      <c r="D1661" s="131"/>
      <c r="E1661" s="351"/>
      <c r="F1661" s="233"/>
      <c r="G1661" s="131"/>
    </row>
    <row r="1662" spans="2:7" ht="15" customHeight="1" x14ac:dyDescent="0.25">
      <c r="B1662" s="131"/>
      <c r="C1662" s="131"/>
      <c r="D1662" s="131"/>
      <c r="E1662" s="351"/>
      <c r="F1662" s="233"/>
      <c r="G1662" s="131"/>
    </row>
    <row r="1663" spans="2:7" ht="15" customHeight="1" x14ac:dyDescent="0.25">
      <c r="B1663" s="131"/>
      <c r="C1663" s="131"/>
      <c r="D1663" s="131"/>
      <c r="E1663" s="351"/>
      <c r="F1663" s="233"/>
      <c r="G1663" s="131"/>
    </row>
    <row r="1664" spans="2:7" ht="15" customHeight="1" x14ac:dyDescent="0.25">
      <c r="B1664" s="131"/>
      <c r="C1664" s="131"/>
      <c r="D1664" s="131"/>
      <c r="E1664" s="351"/>
      <c r="F1664" s="233"/>
      <c r="G1664" s="131"/>
    </row>
    <row r="1665" spans="2:7" ht="15" customHeight="1" x14ac:dyDescent="0.25">
      <c r="B1665" s="131"/>
      <c r="C1665" s="131"/>
      <c r="D1665" s="131"/>
      <c r="E1665" s="351"/>
      <c r="F1665" s="233"/>
      <c r="G1665" s="131"/>
    </row>
    <row r="1666" spans="2:7" ht="15" customHeight="1" x14ac:dyDescent="0.25">
      <c r="B1666" s="131"/>
      <c r="C1666" s="131"/>
      <c r="D1666" s="131"/>
      <c r="E1666" s="351"/>
      <c r="F1666" s="233"/>
      <c r="G1666" s="131"/>
    </row>
    <row r="1667" spans="2:7" ht="15" customHeight="1" x14ac:dyDescent="0.25">
      <c r="B1667" s="131"/>
      <c r="C1667" s="131"/>
      <c r="D1667" s="131"/>
      <c r="E1667" s="351"/>
      <c r="F1667" s="233"/>
      <c r="G1667" s="131"/>
    </row>
    <row r="1668" spans="2:7" ht="15" customHeight="1" x14ac:dyDescent="0.25">
      <c r="B1668" s="131"/>
      <c r="C1668" s="131"/>
      <c r="D1668" s="131"/>
      <c r="E1668" s="351"/>
      <c r="F1668" s="233"/>
      <c r="G1668" s="131"/>
    </row>
    <row r="1669" spans="2:7" ht="15" customHeight="1" x14ac:dyDescent="0.25">
      <c r="B1669" s="131"/>
      <c r="C1669" s="131"/>
      <c r="D1669" s="131"/>
      <c r="E1669" s="351"/>
      <c r="F1669" s="233"/>
      <c r="G1669" s="131"/>
    </row>
    <row r="1670" spans="2:7" ht="15" customHeight="1" x14ac:dyDescent="0.25">
      <c r="B1670" s="131"/>
      <c r="C1670" s="131"/>
      <c r="D1670" s="131"/>
      <c r="E1670" s="351"/>
      <c r="F1670" s="233"/>
      <c r="G1670" s="131"/>
    </row>
    <row r="1671" spans="2:7" ht="15" customHeight="1" x14ac:dyDescent="0.25">
      <c r="B1671" s="131"/>
      <c r="C1671" s="131"/>
      <c r="D1671" s="131"/>
      <c r="E1671" s="351"/>
      <c r="F1671" s="233"/>
      <c r="G1671" s="131"/>
    </row>
    <row r="1672" spans="2:7" ht="15" customHeight="1" x14ac:dyDescent="0.25">
      <c r="B1672" s="131"/>
      <c r="C1672" s="131"/>
      <c r="D1672" s="131"/>
      <c r="E1672" s="351"/>
      <c r="F1672" s="233"/>
      <c r="G1672" s="131"/>
    </row>
    <row r="1673" spans="2:7" ht="15" customHeight="1" x14ac:dyDescent="0.25">
      <c r="B1673" s="131"/>
      <c r="C1673" s="131"/>
      <c r="D1673" s="131"/>
      <c r="E1673" s="351"/>
      <c r="F1673" s="233"/>
      <c r="G1673" s="131"/>
    </row>
    <row r="1674" spans="2:7" ht="15" customHeight="1" x14ac:dyDescent="0.25">
      <c r="B1674" s="131"/>
      <c r="C1674" s="131"/>
      <c r="D1674" s="131"/>
      <c r="E1674" s="351"/>
      <c r="F1674" s="233"/>
      <c r="G1674" s="131"/>
    </row>
    <row r="1675" spans="2:7" ht="15" customHeight="1" x14ac:dyDescent="0.25">
      <c r="B1675" s="131"/>
      <c r="C1675" s="131"/>
      <c r="D1675" s="131"/>
      <c r="E1675" s="351"/>
      <c r="F1675" s="233"/>
      <c r="G1675" s="131"/>
    </row>
    <row r="1676" spans="2:7" ht="15" customHeight="1" x14ac:dyDescent="0.25">
      <c r="B1676" s="131"/>
      <c r="C1676" s="131"/>
      <c r="D1676" s="131"/>
      <c r="E1676" s="351"/>
      <c r="F1676" s="233"/>
      <c r="G1676" s="131"/>
    </row>
    <row r="1677" spans="2:7" ht="15" customHeight="1" x14ac:dyDescent="0.25">
      <c r="B1677" s="131"/>
      <c r="C1677" s="131"/>
      <c r="D1677" s="131"/>
      <c r="E1677" s="351"/>
      <c r="F1677" s="233"/>
      <c r="G1677" s="131"/>
    </row>
    <row r="1678" spans="2:7" ht="15" customHeight="1" x14ac:dyDescent="0.25">
      <c r="B1678" s="131"/>
      <c r="C1678" s="131"/>
      <c r="D1678" s="131"/>
      <c r="E1678" s="351"/>
      <c r="F1678" s="233"/>
      <c r="G1678" s="131"/>
    </row>
    <row r="1679" spans="2:7" ht="15" customHeight="1" x14ac:dyDescent="0.25">
      <c r="B1679" s="131"/>
      <c r="C1679" s="131"/>
      <c r="D1679" s="131"/>
      <c r="E1679" s="351"/>
      <c r="F1679" s="233"/>
      <c r="G1679" s="131"/>
    </row>
    <row r="1680" spans="2:7" ht="15" customHeight="1" x14ac:dyDescent="0.25">
      <c r="B1680" s="131"/>
      <c r="C1680" s="131"/>
      <c r="D1680" s="131"/>
      <c r="E1680" s="351"/>
      <c r="F1680" s="233"/>
      <c r="G1680" s="131"/>
    </row>
    <row r="1681" spans="2:7" ht="15" customHeight="1" x14ac:dyDescent="0.25">
      <c r="B1681" s="131"/>
      <c r="C1681" s="131"/>
      <c r="D1681" s="131"/>
      <c r="E1681" s="351"/>
      <c r="F1681" s="233"/>
      <c r="G1681" s="131"/>
    </row>
    <row r="1682" spans="2:7" ht="15" customHeight="1" x14ac:dyDescent="0.25">
      <c r="B1682" s="131"/>
      <c r="C1682" s="131"/>
      <c r="D1682" s="131"/>
      <c r="E1682" s="351"/>
      <c r="F1682" s="233"/>
      <c r="G1682" s="131"/>
    </row>
    <row r="1683" spans="2:7" ht="15" customHeight="1" x14ac:dyDescent="0.25">
      <c r="B1683" s="131"/>
      <c r="C1683" s="131"/>
      <c r="D1683" s="131"/>
      <c r="E1683" s="351"/>
      <c r="F1683" s="233"/>
      <c r="G1683" s="131"/>
    </row>
    <row r="1684" spans="2:7" ht="15" customHeight="1" x14ac:dyDescent="0.25">
      <c r="B1684" s="131"/>
      <c r="C1684" s="131"/>
      <c r="D1684" s="131"/>
      <c r="E1684" s="351"/>
      <c r="F1684" s="233"/>
      <c r="G1684" s="131"/>
    </row>
    <row r="1685" spans="2:7" ht="15" customHeight="1" x14ac:dyDescent="0.25">
      <c r="B1685" s="131"/>
      <c r="C1685" s="131"/>
      <c r="D1685" s="131"/>
      <c r="E1685" s="351"/>
      <c r="F1685" s="233"/>
      <c r="G1685" s="131"/>
    </row>
    <row r="1686" spans="2:7" ht="15" customHeight="1" x14ac:dyDescent="0.25">
      <c r="B1686" s="131"/>
      <c r="C1686" s="131"/>
      <c r="D1686" s="131"/>
      <c r="E1686" s="351"/>
      <c r="F1686" s="233"/>
      <c r="G1686" s="131"/>
    </row>
    <row r="1687" spans="2:7" ht="15" customHeight="1" x14ac:dyDescent="0.25">
      <c r="B1687" s="131"/>
      <c r="C1687" s="131"/>
      <c r="D1687" s="131"/>
      <c r="E1687" s="351"/>
      <c r="F1687" s="233"/>
      <c r="G1687" s="131"/>
    </row>
    <row r="1688" spans="2:7" ht="15" customHeight="1" x14ac:dyDescent="0.25">
      <c r="B1688" s="131"/>
      <c r="C1688" s="131"/>
      <c r="D1688" s="131"/>
      <c r="E1688" s="351"/>
      <c r="F1688" s="233"/>
      <c r="G1688" s="131"/>
    </row>
    <row r="1689" spans="2:7" ht="15" customHeight="1" x14ac:dyDescent="0.25">
      <c r="B1689" s="131"/>
      <c r="C1689" s="131"/>
      <c r="D1689" s="131"/>
      <c r="E1689" s="351"/>
      <c r="F1689" s="233"/>
      <c r="G1689" s="131"/>
    </row>
    <row r="1690" spans="2:7" ht="15" customHeight="1" x14ac:dyDescent="0.25">
      <c r="B1690" s="131"/>
      <c r="C1690" s="131"/>
      <c r="D1690" s="131"/>
      <c r="E1690" s="351"/>
      <c r="F1690" s="233"/>
      <c r="G1690" s="131"/>
    </row>
    <row r="1691" spans="2:7" ht="15" customHeight="1" x14ac:dyDescent="0.25">
      <c r="B1691" s="131"/>
      <c r="C1691" s="131"/>
      <c r="D1691" s="131"/>
      <c r="E1691" s="351"/>
      <c r="F1691" s="233"/>
      <c r="G1691" s="131"/>
    </row>
    <row r="1692" spans="2:7" ht="15" customHeight="1" x14ac:dyDescent="0.25">
      <c r="B1692" s="131"/>
      <c r="C1692" s="131"/>
      <c r="D1692" s="131"/>
      <c r="E1692" s="351"/>
      <c r="F1692" s="233"/>
      <c r="G1692" s="131"/>
    </row>
    <row r="1693" spans="2:7" ht="15" customHeight="1" x14ac:dyDescent="0.25">
      <c r="B1693" s="131"/>
      <c r="C1693" s="131"/>
      <c r="D1693" s="131"/>
      <c r="E1693" s="351"/>
      <c r="F1693" s="233"/>
      <c r="G1693" s="131"/>
    </row>
    <row r="1694" spans="2:7" ht="15" customHeight="1" x14ac:dyDescent="0.25">
      <c r="B1694" s="131"/>
      <c r="C1694" s="131"/>
      <c r="D1694" s="131"/>
      <c r="E1694" s="351"/>
      <c r="F1694" s="233"/>
      <c r="G1694" s="131"/>
    </row>
    <row r="1695" spans="2:7" ht="15" customHeight="1" x14ac:dyDescent="0.25">
      <c r="B1695" s="131"/>
      <c r="C1695" s="131"/>
      <c r="D1695" s="131"/>
      <c r="E1695" s="351"/>
      <c r="F1695" s="233"/>
      <c r="G1695" s="131"/>
    </row>
    <row r="1696" spans="2:7" ht="15" customHeight="1" x14ac:dyDescent="0.25">
      <c r="B1696" s="131"/>
      <c r="C1696" s="131"/>
      <c r="D1696" s="131"/>
      <c r="E1696" s="351"/>
      <c r="F1696" s="233"/>
      <c r="G1696" s="131"/>
    </row>
    <row r="1697" spans="2:7" ht="15" customHeight="1" x14ac:dyDescent="0.25">
      <c r="B1697" s="131"/>
      <c r="C1697" s="131"/>
      <c r="D1697" s="131"/>
      <c r="E1697" s="351"/>
      <c r="F1697" s="233"/>
      <c r="G1697" s="131"/>
    </row>
    <row r="1698" spans="2:7" ht="15" customHeight="1" x14ac:dyDescent="0.25">
      <c r="B1698" s="131"/>
      <c r="C1698" s="131"/>
      <c r="D1698" s="131"/>
      <c r="E1698" s="351"/>
      <c r="F1698" s="233"/>
      <c r="G1698" s="131"/>
    </row>
    <row r="1699" spans="2:7" ht="15" customHeight="1" x14ac:dyDescent="0.25">
      <c r="B1699" s="131"/>
      <c r="C1699" s="131"/>
      <c r="D1699" s="131"/>
      <c r="E1699" s="351"/>
      <c r="F1699" s="233"/>
      <c r="G1699" s="131"/>
    </row>
    <row r="1700" spans="2:7" ht="15" customHeight="1" x14ac:dyDescent="0.25">
      <c r="B1700" s="131"/>
      <c r="C1700" s="131"/>
      <c r="D1700" s="131"/>
      <c r="E1700" s="351"/>
      <c r="F1700" s="233"/>
      <c r="G1700" s="131"/>
    </row>
    <row r="1701" spans="2:7" ht="15" customHeight="1" x14ac:dyDescent="0.25">
      <c r="B1701" s="131"/>
      <c r="C1701" s="131"/>
      <c r="D1701" s="131"/>
      <c r="E1701" s="351"/>
      <c r="F1701" s="233"/>
      <c r="G1701" s="131"/>
    </row>
    <row r="1702" spans="2:7" ht="15" customHeight="1" x14ac:dyDescent="0.25">
      <c r="B1702" s="131"/>
      <c r="C1702" s="131"/>
      <c r="D1702" s="131"/>
      <c r="E1702" s="351"/>
      <c r="F1702" s="233"/>
      <c r="G1702" s="131"/>
    </row>
    <row r="1703" spans="2:7" ht="15" customHeight="1" x14ac:dyDescent="0.25">
      <c r="B1703" s="131"/>
      <c r="C1703" s="131"/>
      <c r="D1703" s="131"/>
      <c r="E1703" s="351"/>
      <c r="F1703" s="233"/>
      <c r="G1703" s="131"/>
    </row>
    <row r="1704" spans="2:7" ht="15" customHeight="1" x14ac:dyDescent="0.25">
      <c r="B1704" s="131"/>
      <c r="C1704" s="131"/>
      <c r="D1704" s="131"/>
      <c r="E1704" s="351"/>
      <c r="F1704" s="233"/>
      <c r="G1704" s="131"/>
    </row>
    <row r="1705" spans="2:7" ht="15" customHeight="1" x14ac:dyDescent="0.25">
      <c r="B1705" s="131"/>
      <c r="C1705" s="131"/>
      <c r="D1705" s="131"/>
      <c r="E1705" s="351"/>
      <c r="F1705" s="233"/>
      <c r="G1705" s="131"/>
    </row>
    <row r="1706" spans="2:7" ht="15" customHeight="1" x14ac:dyDescent="0.25">
      <c r="B1706" s="131"/>
      <c r="C1706" s="131"/>
      <c r="D1706" s="131"/>
      <c r="E1706" s="351"/>
      <c r="F1706" s="233"/>
      <c r="G1706" s="131"/>
    </row>
    <row r="1707" spans="2:7" ht="15" customHeight="1" x14ac:dyDescent="0.25">
      <c r="B1707" s="131"/>
      <c r="C1707" s="131"/>
      <c r="D1707" s="131"/>
      <c r="E1707" s="351"/>
      <c r="F1707" s="233"/>
      <c r="G1707" s="131"/>
    </row>
    <row r="1708" spans="2:7" ht="15" customHeight="1" x14ac:dyDescent="0.25">
      <c r="B1708" s="131"/>
      <c r="C1708" s="131"/>
      <c r="D1708" s="131"/>
      <c r="E1708" s="351"/>
      <c r="F1708" s="233"/>
      <c r="G1708" s="131"/>
    </row>
    <row r="1709" spans="2:7" ht="15" customHeight="1" x14ac:dyDescent="0.25">
      <c r="B1709" s="131"/>
      <c r="C1709" s="131"/>
      <c r="D1709" s="131"/>
      <c r="E1709" s="351"/>
      <c r="F1709" s="233"/>
      <c r="G1709" s="131"/>
    </row>
    <row r="1710" spans="2:7" ht="15" customHeight="1" x14ac:dyDescent="0.25">
      <c r="B1710" s="131"/>
      <c r="C1710" s="131"/>
      <c r="D1710" s="131"/>
      <c r="E1710" s="351"/>
      <c r="F1710" s="233"/>
      <c r="G1710" s="131"/>
    </row>
    <row r="1711" spans="2:7" ht="15" customHeight="1" x14ac:dyDescent="0.25">
      <c r="B1711" s="131"/>
      <c r="C1711" s="131"/>
      <c r="D1711" s="131"/>
      <c r="E1711" s="351"/>
      <c r="F1711" s="233"/>
      <c r="G1711" s="131"/>
    </row>
    <row r="1712" spans="2:7" ht="15" customHeight="1" x14ac:dyDescent="0.25">
      <c r="B1712" s="131"/>
      <c r="C1712" s="131"/>
      <c r="D1712" s="131"/>
      <c r="E1712" s="351"/>
      <c r="F1712" s="233"/>
      <c r="G1712" s="131"/>
    </row>
    <row r="1713" spans="2:7" ht="15" customHeight="1" x14ac:dyDescent="0.25">
      <c r="B1713" s="131"/>
      <c r="C1713" s="131"/>
      <c r="D1713" s="131"/>
      <c r="E1713" s="351"/>
      <c r="F1713" s="233"/>
      <c r="G1713" s="131"/>
    </row>
    <row r="1714" spans="2:7" ht="15" customHeight="1" x14ac:dyDescent="0.25">
      <c r="B1714" s="131"/>
      <c r="C1714" s="131"/>
      <c r="D1714" s="131"/>
      <c r="E1714" s="351"/>
      <c r="F1714" s="233"/>
      <c r="G1714" s="131"/>
    </row>
    <row r="1715" spans="2:7" ht="15" customHeight="1" x14ac:dyDescent="0.25">
      <c r="B1715" s="131"/>
      <c r="C1715" s="131"/>
      <c r="D1715" s="131"/>
      <c r="E1715" s="351"/>
      <c r="F1715" s="233"/>
      <c r="G1715" s="131"/>
    </row>
    <row r="1716" spans="2:7" ht="15" customHeight="1" x14ac:dyDescent="0.25">
      <c r="B1716" s="131"/>
      <c r="C1716" s="131"/>
      <c r="D1716" s="131"/>
      <c r="E1716" s="351"/>
      <c r="F1716" s="233"/>
      <c r="G1716" s="131"/>
    </row>
    <row r="1717" spans="2:7" ht="15" customHeight="1" x14ac:dyDescent="0.25">
      <c r="B1717" s="131"/>
      <c r="C1717" s="131"/>
      <c r="D1717" s="131"/>
      <c r="E1717" s="351"/>
      <c r="F1717" s="233"/>
      <c r="G1717" s="131"/>
    </row>
    <row r="1718" spans="2:7" ht="15" customHeight="1" x14ac:dyDescent="0.25">
      <c r="B1718" s="131"/>
      <c r="C1718" s="131"/>
      <c r="D1718" s="131"/>
      <c r="E1718" s="351"/>
      <c r="F1718" s="233"/>
      <c r="G1718" s="131"/>
    </row>
    <row r="1719" spans="2:7" ht="15" customHeight="1" x14ac:dyDescent="0.25">
      <c r="B1719" s="131"/>
      <c r="C1719" s="131"/>
      <c r="D1719" s="131"/>
      <c r="E1719" s="351"/>
      <c r="F1719" s="233"/>
      <c r="G1719" s="131"/>
    </row>
    <row r="1720" spans="2:7" ht="15" customHeight="1" x14ac:dyDescent="0.25">
      <c r="B1720" s="131"/>
      <c r="C1720" s="131"/>
      <c r="D1720" s="131"/>
      <c r="E1720" s="351"/>
      <c r="F1720" s="233"/>
      <c r="G1720" s="131"/>
    </row>
    <row r="1721" spans="2:7" ht="15" customHeight="1" x14ac:dyDescent="0.25">
      <c r="B1721" s="131"/>
      <c r="C1721" s="131"/>
      <c r="D1721" s="131"/>
      <c r="E1721" s="351"/>
      <c r="F1721" s="233"/>
      <c r="G1721" s="131"/>
    </row>
    <row r="1722" spans="2:7" ht="15" customHeight="1" x14ac:dyDescent="0.25">
      <c r="B1722" s="131"/>
      <c r="C1722" s="131"/>
      <c r="D1722" s="131"/>
      <c r="E1722" s="351"/>
      <c r="F1722" s="233"/>
      <c r="G1722" s="131"/>
    </row>
    <row r="1723" spans="2:7" ht="15" customHeight="1" x14ac:dyDescent="0.25">
      <c r="B1723" s="131"/>
      <c r="C1723" s="131"/>
      <c r="D1723" s="131"/>
      <c r="E1723" s="351"/>
      <c r="F1723" s="233"/>
      <c r="G1723" s="131"/>
    </row>
    <row r="1724" spans="2:7" ht="15" customHeight="1" x14ac:dyDescent="0.25">
      <c r="B1724" s="131"/>
      <c r="C1724" s="131"/>
      <c r="D1724" s="131"/>
      <c r="E1724" s="351"/>
      <c r="F1724" s="233"/>
      <c r="G1724" s="131"/>
    </row>
    <row r="1725" spans="2:7" ht="15" customHeight="1" x14ac:dyDescent="0.25">
      <c r="B1725" s="131"/>
      <c r="C1725" s="131"/>
      <c r="D1725" s="131"/>
      <c r="E1725" s="351"/>
      <c r="F1725" s="233"/>
      <c r="G1725" s="131"/>
    </row>
    <row r="1726" spans="2:7" ht="15" customHeight="1" x14ac:dyDescent="0.25">
      <c r="B1726" s="131"/>
      <c r="C1726" s="131"/>
      <c r="D1726" s="131"/>
      <c r="E1726" s="351"/>
      <c r="F1726" s="233"/>
      <c r="G1726" s="131"/>
    </row>
    <row r="1727" spans="2:7" ht="15" customHeight="1" x14ac:dyDescent="0.25">
      <c r="B1727" s="131"/>
      <c r="C1727" s="131"/>
      <c r="D1727" s="131"/>
      <c r="E1727" s="351"/>
      <c r="F1727" s="233"/>
      <c r="G1727" s="131"/>
    </row>
    <row r="1728" spans="2:7" ht="15" customHeight="1" x14ac:dyDescent="0.25">
      <c r="B1728" s="131"/>
      <c r="C1728" s="131"/>
      <c r="D1728" s="131"/>
      <c r="E1728" s="351"/>
      <c r="F1728" s="233"/>
      <c r="G1728" s="131"/>
    </row>
    <row r="1729" spans="2:7" ht="15" customHeight="1" x14ac:dyDescent="0.25">
      <c r="B1729" s="131"/>
      <c r="C1729" s="131"/>
      <c r="D1729" s="131"/>
      <c r="E1729" s="351"/>
      <c r="F1729" s="233"/>
      <c r="G1729" s="131"/>
    </row>
    <row r="1730" spans="2:7" ht="15" customHeight="1" x14ac:dyDescent="0.25">
      <c r="B1730" s="131"/>
      <c r="C1730" s="131"/>
      <c r="D1730" s="131"/>
      <c r="E1730" s="351"/>
      <c r="F1730" s="233"/>
      <c r="G1730" s="131"/>
    </row>
    <row r="1731" spans="2:7" ht="15" customHeight="1" x14ac:dyDescent="0.25">
      <c r="B1731" s="131"/>
      <c r="C1731" s="131"/>
      <c r="D1731" s="131"/>
      <c r="E1731" s="351"/>
      <c r="F1731" s="233"/>
      <c r="G1731" s="131"/>
    </row>
    <row r="1732" spans="2:7" ht="15" customHeight="1" x14ac:dyDescent="0.25">
      <c r="B1732" s="131"/>
      <c r="C1732" s="131"/>
      <c r="D1732" s="131"/>
      <c r="E1732" s="351"/>
      <c r="F1732" s="233"/>
      <c r="G1732" s="131"/>
    </row>
    <row r="1733" spans="2:7" ht="15" customHeight="1" x14ac:dyDescent="0.25">
      <c r="B1733" s="131"/>
      <c r="C1733" s="131"/>
      <c r="D1733" s="131"/>
      <c r="E1733" s="351"/>
      <c r="F1733" s="233"/>
      <c r="G1733" s="131"/>
    </row>
    <row r="1734" spans="2:7" ht="15" customHeight="1" x14ac:dyDescent="0.25">
      <c r="B1734" s="131"/>
      <c r="C1734" s="131"/>
      <c r="D1734" s="131"/>
      <c r="E1734" s="351"/>
      <c r="F1734" s="233"/>
      <c r="G1734" s="131"/>
    </row>
    <row r="1735" spans="2:7" ht="15" customHeight="1" x14ac:dyDescent="0.25">
      <c r="B1735" s="131"/>
      <c r="C1735" s="131"/>
      <c r="D1735" s="131"/>
      <c r="E1735" s="351"/>
      <c r="F1735" s="233"/>
      <c r="G1735" s="131"/>
    </row>
    <row r="1736" spans="2:7" ht="15" customHeight="1" x14ac:dyDescent="0.25">
      <c r="B1736" s="131"/>
      <c r="C1736" s="131"/>
      <c r="D1736" s="131"/>
      <c r="E1736" s="351"/>
      <c r="F1736" s="233"/>
      <c r="G1736" s="131"/>
    </row>
    <row r="1737" spans="2:7" ht="15" customHeight="1" x14ac:dyDescent="0.25">
      <c r="B1737" s="131"/>
      <c r="C1737" s="131"/>
      <c r="D1737" s="131"/>
      <c r="E1737" s="351"/>
      <c r="F1737" s="233"/>
      <c r="G1737" s="131"/>
    </row>
    <row r="1738" spans="2:7" ht="15" customHeight="1" x14ac:dyDescent="0.25">
      <c r="B1738" s="131"/>
      <c r="C1738" s="131"/>
      <c r="D1738" s="131"/>
      <c r="E1738" s="351"/>
      <c r="F1738" s="233"/>
      <c r="G1738" s="131"/>
    </row>
    <row r="1739" spans="2:7" ht="15" customHeight="1" x14ac:dyDescent="0.25">
      <c r="B1739" s="131"/>
      <c r="C1739" s="131"/>
      <c r="D1739" s="131"/>
      <c r="E1739" s="351"/>
      <c r="F1739" s="233"/>
      <c r="G1739" s="131"/>
    </row>
    <row r="1740" spans="2:7" ht="15" customHeight="1" x14ac:dyDescent="0.25">
      <c r="B1740" s="131"/>
      <c r="C1740" s="131"/>
      <c r="D1740" s="131"/>
      <c r="E1740" s="351"/>
      <c r="F1740" s="233"/>
      <c r="G1740" s="131"/>
    </row>
    <row r="1741" spans="2:7" ht="15" customHeight="1" x14ac:dyDescent="0.25">
      <c r="B1741" s="131"/>
      <c r="C1741" s="131"/>
      <c r="D1741" s="131"/>
      <c r="E1741" s="351"/>
      <c r="F1741" s="233"/>
      <c r="G1741" s="131"/>
    </row>
    <row r="1742" spans="2:7" ht="15" customHeight="1" x14ac:dyDescent="0.25">
      <c r="B1742" s="131"/>
      <c r="C1742" s="131"/>
      <c r="D1742" s="131"/>
      <c r="E1742" s="351"/>
      <c r="F1742" s="233"/>
      <c r="G1742" s="131"/>
    </row>
    <row r="1743" spans="2:7" ht="15" customHeight="1" x14ac:dyDescent="0.25">
      <c r="B1743" s="131"/>
      <c r="C1743" s="131"/>
      <c r="D1743" s="131"/>
      <c r="E1743" s="351"/>
      <c r="F1743" s="233"/>
      <c r="G1743" s="131"/>
    </row>
    <row r="1744" spans="2:7" ht="15" customHeight="1" x14ac:dyDescent="0.25">
      <c r="B1744" s="131"/>
      <c r="C1744" s="131"/>
      <c r="D1744" s="131"/>
      <c r="E1744" s="351"/>
      <c r="F1744" s="233"/>
      <c r="G1744" s="131"/>
    </row>
    <row r="1745" spans="2:7" ht="15" customHeight="1" x14ac:dyDescent="0.25">
      <c r="B1745" s="131"/>
      <c r="C1745" s="131"/>
      <c r="D1745" s="131"/>
      <c r="E1745" s="351"/>
      <c r="F1745" s="233"/>
      <c r="G1745" s="131"/>
    </row>
    <row r="1746" spans="2:7" ht="15" customHeight="1" x14ac:dyDescent="0.25">
      <c r="B1746" s="131"/>
      <c r="C1746" s="131"/>
      <c r="D1746" s="131"/>
      <c r="E1746" s="351"/>
      <c r="F1746" s="233"/>
      <c r="G1746" s="131"/>
    </row>
    <row r="1747" spans="2:7" ht="15" customHeight="1" x14ac:dyDescent="0.25">
      <c r="B1747" s="131"/>
      <c r="C1747" s="131"/>
      <c r="D1747" s="131"/>
      <c r="E1747" s="351"/>
      <c r="F1747" s="233"/>
      <c r="G1747" s="131"/>
    </row>
    <row r="1748" spans="2:7" ht="15" customHeight="1" x14ac:dyDescent="0.25">
      <c r="B1748" s="131"/>
      <c r="C1748" s="131"/>
      <c r="D1748" s="131"/>
      <c r="E1748" s="351"/>
      <c r="F1748" s="233"/>
      <c r="G1748" s="131"/>
    </row>
    <row r="1749" spans="2:7" ht="15" customHeight="1" x14ac:dyDescent="0.25">
      <c r="B1749" s="131"/>
      <c r="C1749" s="131"/>
      <c r="D1749" s="131"/>
      <c r="E1749" s="351"/>
      <c r="F1749" s="233"/>
      <c r="G1749" s="131"/>
    </row>
    <row r="1750" spans="2:7" ht="15" customHeight="1" x14ac:dyDescent="0.25">
      <c r="B1750" s="131"/>
      <c r="C1750" s="131"/>
      <c r="D1750" s="131"/>
      <c r="E1750" s="351"/>
      <c r="F1750" s="233"/>
      <c r="G1750" s="131"/>
    </row>
    <row r="1751" spans="2:7" ht="15" customHeight="1" x14ac:dyDescent="0.25">
      <c r="B1751" s="131"/>
      <c r="C1751" s="131"/>
      <c r="D1751" s="131"/>
      <c r="E1751" s="351"/>
      <c r="F1751" s="233"/>
      <c r="G1751" s="131"/>
    </row>
    <row r="1752" spans="2:7" ht="15" customHeight="1" x14ac:dyDescent="0.25">
      <c r="B1752" s="131"/>
      <c r="C1752" s="131"/>
      <c r="D1752" s="131"/>
      <c r="E1752" s="351"/>
      <c r="F1752" s="233"/>
      <c r="G1752" s="131"/>
    </row>
    <row r="1753" spans="2:7" ht="15" customHeight="1" x14ac:dyDescent="0.25">
      <c r="B1753" s="131"/>
      <c r="C1753" s="131"/>
      <c r="D1753" s="131"/>
      <c r="E1753" s="351"/>
      <c r="F1753" s="233"/>
      <c r="G1753" s="131"/>
    </row>
    <row r="1754" spans="2:7" ht="15" customHeight="1" x14ac:dyDescent="0.25">
      <c r="B1754" s="131"/>
      <c r="C1754" s="131"/>
      <c r="D1754" s="131"/>
      <c r="E1754" s="351"/>
      <c r="F1754" s="233"/>
      <c r="G1754" s="131"/>
    </row>
    <row r="1755" spans="2:7" ht="15" customHeight="1" x14ac:dyDescent="0.25">
      <c r="B1755" s="131"/>
      <c r="C1755" s="131"/>
      <c r="D1755" s="131"/>
      <c r="E1755" s="351"/>
      <c r="F1755" s="233"/>
      <c r="G1755" s="131"/>
    </row>
    <row r="1756" spans="2:7" ht="15" customHeight="1" x14ac:dyDescent="0.25">
      <c r="B1756" s="131"/>
      <c r="C1756" s="131"/>
      <c r="D1756" s="131"/>
      <c r="E1756" s="351"/>
      <c r="F1756" s="233"/>
      <c r="G1756" s="131"/>
    </row>
    <row r="1757" spans="2:7" ht="15" customHeight="1" x14ac:dyDescent="0.25">
      <c r="B1757" s="131"/>
      <c r="C1757" s="131"/>
      <c r="D1757" s="131"/>
      <c r="E1757" s="351"/>
      <c r="F1757" s="233"/>
      <c r="G1757" s="131"/>
    </row>
    <row r="1758" spans="2:7" ht="15" customHeight="1" x14ac:dyDescent="0.25">
      <c r="B1758" s="131"/>
      <c r="C1758" s="131"/>
      <c r="D1758" s="131"/>
      <c r="E1758" s="351"/>
      <c r="F1758" s="233"/>
      <c r="G1758" s="131"/>
    </row>
    <row r="1759" spans="2:7" ht="15" customHeight="1" x14ac:dyDescent="0.25">
      <c r="B1759" s="131"/>
      <c r="C1759" s="131"/>
      <c r="D1759" s="131"/>
      <c r="E1759" s="351"/>
      <c r="F1759" s="233"/>
      <c r="G1759" s="131"/>
    </row>
    <row r="1760" spans="2:7" ht="15" customHeight="1" x14ac:dyDescent="0.25">
      <c r="B1760" s="131"/>
      <c r="C1760" s="131"/>
      <c r="D1760" s="131"/>
      <c r="E1760" s="351"/>
      <c r="F1760" s="233"/>
      <c r="G1760" s="131"/>
    </row>
    <row r="1761" spans="2:7" ht="15" customHeight="1" x14ac:dyDescent="0.25">
      <c r="B1761" s="131"/>
      <c r="C1761" s="131"/>
      <c r="D1761" s="131"/>
      <c r="E1761" s="351"/>
      <c r="F1761" s="233"/>
      <c r="G1761" s="131"/>
    </row>
    <row r="1762" spans="2:7" ht="15" customHeight="1" x14ac:dyDescent="0.25">
      <c r="B1762" s="131"/>
      <c r="C1762" s="131"/>
      <c r="D1762" s="131"/>
      <c r="E1762" s="351"/>
      <c r="F1762" s="233"/>
      <c r="G1762" s="131"/>
    </row>
    <row r="1763" spans="2:7" ht="15" customHeight="1" x14ac:dyDescent="0.25">
      <c r="B1763" s="131"/>
      <c r="C1763" s="131"/>
      <c r="D1763" s="131"/>
      <c r="E1763" s="351"/>
      <c r="F1763" s="233"/>
      <c r="G1763" s="131"/>
    </row>
    <row r="1764" spans="2:7" ht="15" customHeight="1" x14ac:dyDescent="0.25">
      <c r="B1764" s="131"/>
      <c r="C1764" s="131"/>
      <c r="D1764" s="131"/>
      <c r="E1764" s="351"/>
      <c r="F1764" s="233"/>
      <c r="G1764" s="131"/>
    </row>
    <row r="1765" spans="2:7" ht="15" customHeight="1" x14ac:dyDescent="0.25">
      <c r="B1765" s="131"/>
      <c r="C1765" s="131"/>
      <c r="D1765" s="131"/>
      <c r="E1765" s="351"/>
      <c r="F1765" s="233"/>
      <c r="G1765" s="131"/>
    </row>
    <row r="1766" spans="2:7" ht="15" customHeight="1" x14ac:dyDescent="0.25">
      <c r="B1766" s="131"/>
      <c r="C1766" s="131"/>
      <c r="D1766" s="131"/>
      <c r="E1766" s="351"/>
      <c r="F1766" s="233"/>
      <c r="G1766" s="131"/>
    </row>
    <row r="1767" spans="2:7" ht="15" customHeight="1" x14ac:dyDescent="0.25">
      <c r="B1767" s="131"/>
      <c r="C1767" s="131"/>
      <c r="D1767" s="131"/>
      <c r="E1767" s="351"/>
      <c r="F1767" s="233"/>
      <c r="G1767" s="131"/>
    </row>
    <row r="1768" spans="2:7" ht="15" customHeight="1" x14ac:dyDescent="0.25">
      <c r="B1768" s="131"/>
      <c r="C1768" s="131"/>
      <c r="D1768" s="131"/>
      <c r="E1768" s="351"/>
      <c r="F1768" s="233"/>
      <c r="G1768" s="131"/>
    </row>
    <row r="1769" spans="2:7" ht="15" customHeight="1" x14ac:dyDescent="0.25">
      <c r="B1769" s="131"/>
      <c r="C1769" s="131"/>
      <c r="D1769" s="131"/>
      <c r="E1769" s="351"/>
      <c r="F1769" s="233"/>
      <c r="G1769" s="131"/>
    </row>
    <row r="1770" spans="2:7" ht="15" customHeight="1" x14ac:dyDescent="0.25">
      <c r="B1770" s="131"/>
      <c r="C1770" s="131"/>
      <c r="D1770" s="131"/>
      <c r="E1770" s="351"/>
      <c r="F1770" s="233"/>
      <c r="G1770" s="131"/>
    </row>
    <row r="1771" spans="2:7" ht="15" customHeight="1" x14ac:dyDescent="0.25">
      <c r="B1771" s="131"/>
      <c r="C1771" s="131"/>
      <c r="D1771" s="131"/>
      <c r="E1771" s="351"/>
      <c r="F1771" s="233"/>
      <c r="G1771" s="131"/>
    </row>
    <row r="1772" spans="2:7" ht="15" customHeight="1" x14ac:dyDescent="0.25">
      <c r="B1772" s="131"/>
      <c r="C1772" s="131"/>
      <c r="D1772" s="131"/>
      <c r="E1772" s="351"/>
      <c r="F1772" s="233"/>
      <c r="G1772" s="131"/>
    </row>
    <row r="1773" spans="2:7" ht="15" customHeight="1" x14ac:dyDescent="0.25">
      <c r="B1773" s="131"/>
      <c r="C1773" s="131"/>
      <c r="D1773" s="131"/>
      <c r="E1773" s="351"/>
      <c r="F1773" s="233"/>
      <c r="G1773" s="131"/>
    </row>
    <row r="1774" spans="2:7" ht="15" customHeight="1" x14ac:dyDescent="0.25">
      <c r="B1774" s="131"/>
      <c r="C1774" s="131"/>
      <c r="D1774" s="131"/>
      <c r="E1774" s="351"/>
      <c r="F1774" s="233"/>
      <c r="G1774" s="131"/>
    </row>
    <row r="1775" spans="2:7" ht="15" customHeight="1" x14ac:dyDescent="0.25">
      <c r="B1775" s="131"/>
      <c r="C1775" s="131"/>
      <c r="D1775" s="131"/>
      <c r="E1775" s="351"/>
      <c r="F1775" s="233"/>
      <c r="G1775" s="131"/>
    </row>
    <row r="1776" spans="2:7" ht="15" customHeight="1" x14ac:dyDescent="0.25">
      <c r="B1776" s="131"/>
      <c r="C1776" s="131"/>
      <c r="D1776" s="131"/>
      <c r="E1776" s="351"/>
      <c r="F1776" s="233"/>
      <c r="G1776" s="131"/>
    </row>
    <row r="1777" spans="2:7" ht="15" customHeight="1" x14ac:dyDescent="0.25">
      <c r="B1777" s="131"/>
      <c r="C1777" s="131"/>
      <c r="D1777" s="131"/>
      <c r="E1777" s="351"/>
      <c r="F1777" s="233"/>
      <c r="G1777" s="131"/>
    </row>
    <row r="1778" spans="2:7" ht="15" customHeight="1" x14ac:dyDescent="0.25">
      <c r="B1778" s="131"/>
      <c r="C1778" s="131"/>
      <c r="D1778" s="131"/>
      <c r="E1778" s="351"/>
      <c r="F1778" s="233"/>
      <c r="G1778" s="131"/>
    </row>
    <row r="1779" spans="2:7" ht="15" customHeight="1" x14ac:dyDescent="0.25">
      <c r="B1779" s="131"/>
      <c r="C1779" s="131"/>
      <c r="D1779" s="131"/>
      <c r="E1779" s="351"/>
      <c r="F1779" s="233"/>
      <c r="G1779" s="131"/>
    </row>
    <row r="1780" spans="2:7" ht="15" customHeight="1" x14ac:dyDescent="0.25">
      <c r="B1780" s="131"/>
      <c r="C1780" s="131"/>
      <c r="D1780" s="131"/>
      <c r="E1780" s="351"/>
      <c r="F1780" s="233"/>
      <c r="G1780" s="131"/>
    </row>
    <row r="1781" spans="2:7" ht="15" customHeight="1" x14ac:dyDescent="0.25">
      <c r="B1781" s="131"/>
      <c r="C1781" s="131"/>
      <c r="D1781" s="131"/>
      <c r="E1781" s="351"/>
      <c r="F1781" s="233"/>
      <c r="G1781" s="131"/>
    </row>
    <row r="1782" spans="2:7" ht="15" customHeight="1" x14ac:dyDescent="0.25">
      <c r="B1782" s="131"/>
      <c r="C1782" s="131"/>
      <c r="D1782" s="131"/>
      <c r="E1782" s="351"/>
      <c r="F1782" s="233"/>
      <c r="G1782" s="131"/>
    </row>
    <row r="1783" spans="2:7" ht="15" customHeight="1" x14ac:dyDescent="0.25">
      <c r="B1783" s="131"/>
      <c r="C1783" s="131"/>
      <c r="D1783" s="131"/>
      <c r="E1783" s="351"/>
      <c r="F1783" s="233"/>
      <c r="G1783" s="131"/>
    </row>
    <row r="1784" spans="2:7" ht="15" customHeight="1" x14ac:dyDescent="0.25">
      <c r="B1784" s="131"/>
      <c r="C1784" s="131"/>
      <c r="D1784" s="131"/>
      <c r="E1784" s="351"/>
      <c r="F1784" s="233"/>
      <c r="G1784" s="131"/>
    </row>
    <row r="1785" spans="2:7" ht="15" customHeight="1" x14ac:dyDescent="0.25">
      <c r="B1785" s="131"/>
      <c r="C1785" s="131"/>
      <c r="D1785" s="131"/>
      <c r="E1785" s="351"/>
      <c r="F1785" s="233"/>
      <c r="G1785" s="131"/>
    </row>
    <row r="1786" spans="2:7" ht="15" customHeight="1" x14ac:dyDescent="0.25">
      <c r="B1786" s="131"/>
      <c r="C1786" s="131"/>
      <c r="D1786" s="131"/>
      <c r="E1786" s="351"/>
      <c r="F1786" s="233"/>
      <c r="G1786" s="131"/>
    </row>
    <row r="1787" spans="2:7" ht="15" customHeight="1" x14ac:dyDescent="0.25">
      <c r="B1787" s="131"/>
      <c r="C1787" s="131"/>
      <c r="D1787" s="131"/>
      <c r="E1787" s="351"/>
      <c r="F1787" s="233"/>
      <c r="G1787" s="131"/>
    </row>
    <row r="1788" spans="2:7" ht="15" customHeight="1" x14ac:dyDescent="0.25">
      <c r="B1788" s="131"/>
      <c r="C1788" s="131"/>
      <c r="D1788" s="131"/>
      <c r="E1788" s="351"/>
      <c r="F1788" s="233"/>
      <c r="G1788" s="131"/>
    </row>
    <row r="1789" spans="2:7" ht="15" customHeight="1" x14ac:dyDescent="0.25">
      <c r="B1789" s="131"/>
      <c r="C1789" s="131"/>
      <c r="D1789" s="131"/>
      <c r="E1789" s="351"/>
      <c r="F1789" s="233"/>
      <c r="G1789" s="131"/>
    </row>
    <row r="1790" spans="2:7" ht="15" customHeight="1" x14ac:dyDescent="0.25">
      <c r="B1790" s="131"/>
      <c r="C1790" s="131"/>
      <c r="D1790" s="131"/>
      <c r="E1790" s="351"/>
      <c r="F1790" s="233"/>
      <c r="G1790" s="131"/>
    </row>
    <row r="1791" spans="2:7" ht="15" customHeight="1" x14ac:dyDescent="0.25">
      <c r="B1791" s="131"/>
      <c r="C1791" s="131"/>
      <c r="D1791" s="131"/>
      <c r="E1791" s="351"/>
      <c r="F1791" s="233"/>
      <c r="G1791" s="131"/>
    </row>
    <row r="1792" spans="2:7" ht="15" customHeight="1" x14ac:dyDescent="0.25">
      <c r="B1792" s="131"/>
      <c r="C1792" s="131"/>
      <c r="D1792" s="131"/>
      <c r="E1792" s="351"/>
      <c r="F1792" s="233"/>
      <c r="G1792" s="131"/>
    </row>
    <row r="1793" spans="2:7" ht="15" customHeight="1" x14ac:dyDescent="0.25">
      <c r="B1793" s="131"/>
      <c r="C1793" s="131"/>
      <c r="D1793" s="131"/>
      <c r="E1793" s="351"/>
      <c r="F1793" s="233"/>
      <c r="G1793" s="131"/>
    </row>
    <row r="1794" spans="2:7" ht="15" customHeight="1" x14ac:dyDescent="0.25">
      <c r="B1794" s="131"/>
      <c r="C1794" s="131"/>
      <c r="D1794" s="131"/>
      <c r="E1794" s="351"/>
      <c r="F1794" s="233"/>
      <c r="G1794" s="131"/>
    </row>
    <row r="1795" spans="2:7" ht="15" customHeight="1" x14ac:dyDescent="0.25">
      <c r="B1795" s="131"/>
      <c r="C1795" s="131"/>
      <c r="D1795" s="131"/>
      <c r="E1795" s="351"/>
      <c r="F1795" s="233"/>
      <c r="G1795" s="131"/>
    </row>
    <row r="1796" spans="2:7" ht="15" customHeight="1" x14ac:dyDescent="0.25">
      <c r="B1796" s="131"/>
      <c r="C1796" s="131"/>
      <c r="D1796" s="131"/>
      <c r="E1796" s="351"/>
      <c r="F1796" s="233"/>
      <c r="G1796" s="131"/>
    </row>
    <row r="1797" spans="2:7" ht="15" customHeight="1" x14ac:dyDescent="0.25">
      <c r="B1797" s="131"/>
      <c r="C1797" s="131"/>
      <c r="D1797" s="131"/>
      <c r="E1797" s="351"/>
      <c r="F1797" s="233"/>
      <c r="G1797" s="131"/>
    </row>
    <row r="1798" spans="2:7" ht="15" customHeight="1" x14ac:dyDescent="0.25">
      <c r="B1798" s="131"/>
      <c r="C1798" s="131"/>
      <c r="D1798" s="131"/>
      <c r="E1798" s="351"/>
      <c r="F1798" s="233"/>
      <c r="G1798" s="131"/>
    </row>
    <row r="1799" spans="2:7" ht="15" customHeight="1" x14ac:dyDescent="0.25">
      <c r="B1799" s="131"/>
      <c r="C1799" s="131"/>
      <c r="D1799" s="131"/>
      <c r="E1799" s="351"/>
      <c r="F1799" s="233"/>
      <c r="G1799" s="131"/>
    </row>
    <row r="1800" spans="2:7" ht="15" customHeight="1" x14ac:dyDescent="0.25">
      <c r="B1800" s="131"/>
      <c r="C1800" s="131"/>
      <c r="D1800" s="131"/>
      <c r="E1800" s="351"/>
      <c r="F1800" s="233"/>
      <c r="G1800" s="131"/>
    </row>
    <row r="1801" spans="2:7" ht="15" customHeight="1" x14ac:dyDescent="0.25">
      <c r="B1801" s="131"/>
      <c r="C1801" s="131"/>
      <c r="D1801" s="131"/>
      <c r="E1801" s="351"/>
      <c r="F1801" s="233"/>
      <c r="G1801" s="131"/>
    </row>
    <row r="1802" spans="2:7" ht="15" customHeight="1" x14ac:dyDescent="0.25">
      <c r="B1802" s="131"/>
      <c r="C1802" s="131"/>
      <c r="D1802" s="131"/>
      <c r="E1802" s="351"/>
      <c r="F1802" s="233"/>
      <c r="G1802" s="131"/>
    </row>
    <row r="1803" spans="2:7" ht="15" customHeight="1" x14ac:dyDescent="0.25">
      <c r="B1803" s="131"/>
      <c r="C1803" s="131"/>
      <c r="D1803" s="131"/>
      <c r="E1803" s="351"/>
      <c r="F1803" s="233"/>
      <c r="G1803" s="131"/>
    </row>
    <row r="1804" spans="2:7" ht="15" customHeight="1" x14ac:dyDescent="0.25">
      <c r="B1804" s="131"/>
      <c r="C1804" s="131"/>
      <c r="D1804" s="131"/>
      <c r="E1804" s="351"/>
      <c r="F1804" s="233"/>
      <c r="G1804" s="131"/>
    </row>
    <row r="1805" spans="2:7" ht="15" customHeight="1" x14ac:dyDescent="0.25">
      <c r="B1805" s="131"/>
      <c r="C1805" s="131"/>
      <c r="D1805" s="131"/>
      <c r="E1805" s="351"/>
      <c r="F1805" s="233"/>
      <c r="G1805" s="131"/>
    </row>
    <row r="1806" spans="2:7" ht="15" customHeight="1" x14ac:dyDescent="0.25">
      <c r="B1806" s="131"/>
      <c r="C1806" s="131"/>
      <c r="D1806" s="131"/>
      <c r="E1806" s="351"/>
      <c r="F1806" s="233"/>
      <c r="G1806" s="131"/>
    </row>
    <row r="1807" spans="2:7" ht="15" customHeight="1" x14ac:dyDescent="0.25">
      <c r="B1807" s="131"/>
      <c r="C1807" s="131"/>
      <c r="D1807" s="131"/>
      <c r="E1807" s="351"/>
      <c r="F1807" s="233"/>
      <c r="G1807" s="131"/>
    </row>
    <row r="1808" spans="2:7" ht="15" customHeight="1" x14ac:dyDescent="0.25">
      <c r="B1808" s="131"/>
      <c r="C1808" s="131"/>
      <c r="D1808" s="131"/>
      <c r="E1808" s="351"/>
      <c r="F1808" s="233"/>
      <c r="G1808" s="131"/>
    </row>
    <row r="1809" spans="2:7" ht="15" customHeight="1" x14ac:dyDescent="0.25">
      <c r="B1809" s="131"/>
      <c r="C1809" s="131"/>
      <c r="D1809" s="131"/>
      <c r="E1809" s="351"/>
      <c r="F1809" s="233"/>
      <c r="G1809" s="131"/>
    </row>
    <row r="1810" spans="2:7" ht="15" customHeight="1" x14ac:dyDescent="0.25">
      <c r="B1810" s="131"/>
      <c r="C1810" s="131"/>
      <c r="D1810" s="131"/>
      <c r="E1810" s="351"/>
      <c r="F1810" s="233"/>
      <c r="G1810" s="131"/>
    </row>
    <row r="1811" spans="2:7" ht="15" customHeight="1" x14ac:dyDescent="0.25">
      <c r="B1811" s="131"/>
      <c r="C1811" s="131"/>
      <c r="D1811" s="131"/>
      <c r="E1811" s="351"/>
      <c r="F1811" s="233"/>
      <c r="G1811" s="131"/>
    </row>
    <row r="1812" spans="2:7" ht="15" customHeight="1" x14ac:dyDescent="0.25">
      <c r="B1812" s="131"/>
      <c r="C1812" s="131"/>
      <c r="D1812" s="131"/>
      <c r="E1812" s="351"/>
      <c r="F1812" s="233"/>
      <c r="G1812" s="131"/>
    </row>
    <row r="1813" spans="2:7" ht="15" customHeight="1" x14ac:dyDescent="0.25">
      <c r="B1813" s="131"/>
      <c r="C1813" s="131"/>
      <c r="D1813" s="131"/>
      <c r="E1813" s="351"/>
      <c r="F1813" s="233"/>
      <c r="G1813" s="131"/>
    </row>
    <row r="1814" spans="2:7" ht="15" customHeight="1" x14ac:dyDescent="0.25">
      <c r="B1814" s="131"/>
      <c r="C1814" s="131"/>
      <c r="D1814" s="131"/>
      <c r="E1814" s="351"/>
      <c r="F1814" s="233"/>
      <c r="G1814" s="131"/>
    </row>
    <row r="1815" spans="2:7" ht="15" customHeight="1" x14ac:dyDescent="0.25">
      <c r="B1815" s="131"/>
      <c r="C1815" s="131"/>
      <c r="D1815" s="131"/>
      <c r="E1815" s="351"/>
      <c r="F1815" s="233"/>
      <c r="G1815" s="131"/>
    </row>
    <row r="1816" spans="2:7" ht="15" customHeight="1" x14ac:dyDescent="0.25">
      <c r="B1816" s="131"/>
      <c r="C1816" s="131"/>
      <c r="D1816" s="131"/>
      <c r="E1816" s="351"/>
      <c r="F1816" s="233"/>
      <c r="G1816" s="131"/>
    </row>
    <row r="1817" spans="2:7" ht="15" customHeight="1" x14ac:dyDescent="0.25">
      <c r="B1817" s="131"/>
      <c r="C1817" s="131"/>
      <c r="D1817" s="131"/>
      <c r="E1817" s="351"/>
      <c r="F1817" s="233"/>
      <c r="G1817" s="131"/>
    </row>
    <row r="1818" spans="2:7" ht="15" customHeight="1" x14ac:dyDescent="0.25">
      <c r="B1818" s="131"/>
      <c r="C1818" s="131"/>
      <c r="D1818" s="131"/>
      <c r="E1818" s="351"/>
      <c r="F1818" s="233"/>
      <c r="G1818" s="131"/>
    </row>
    <row r="1819" spans="2:7" ht="15" customHeight="1" x14ac:dyDescent="0.25">
      <c r="B1819" s="131"/>
      <c r="C1819" s="131"/>
      <c r="D1819" s="131"/>
      <c r="E1819" s="351"/>
      <c r="F1819" s="233"/>
      <c r="G1819" s="131"/>
    </row>
    <row r="1820" spans="2:7" ht="15" customHeight="1" x14ac:dyDescent="0.25">
      <c r="B1820" s="131"/>
      <c r="C1820" s="131"/>
      <c r="D1820" s="131"/>
      <c r="E1820" s="351"/>
      <c r="F1820" s="233"/>
      <c r="G1820" s="131"/>
    </row>
    <row r="1821" spans="2:7" ht="15" customHeight="1" x14ac:dyDescent="0.25">
      <c r="B1821" s="131"/>
      <c r="C1821" s="131"/>
      <c r="D1821" s="131"/>
      <c r="E1821" s="351"/>
      <c r="F1821" s="233"/>
      <c r="G1821" s="131"/>
    </row>
    <row r="1822" spans="2:7" ht="15" customHeight="1" x14ac:dyDescent="0.25">
      <c r="B1822" s="131"/>
      <c r="C1822" s="131"/>
      <c r="D1822" s="131"/>
      <c r="E1822" s="351"/>
      <c r="F1822" s="233"/>
      <c r="G1822" s="131"/>
    </row>
    <row r="1823" spans="2:7" ht="15" customHeight="1" x14ac:dyDescent="0.25">
      <c r="B1823" s="131"/>
      <c r="C1823" s="131"/>
      <c r="D1823" s="131"/>
      <c r="E1823" s="351"/>
      <c r="F1823" s="233"/>
      <c r="G1823" s="131"/>
    </row>
    <row r="1824" spans="2:7" ht="15" customHeight="1" x14ac:dyDescent="0.25">
      <c r="B1824" s="131"/>
      <c r="C1824" s="131"/>
      <c r="D1824" s="131"/>
      <c r="E1824" s="351"/>
      <c r="F1824" s="233"/>
      <c r="G1824" s="131"/>
    </row>
    <row r="1825" spans="2:7" ht="15" customHeight="1" x14ac:dyDescent="0.25">
      <c r="B1825" s="131"/>
      <c r="C1825" s="131"/>
      <c r="D1825" s="131"/>
      <c r="E1825" s="351"/>
      <c r="F1825" s="233"/>
      <c r="G1825" s="131"/>
    </row>
    <row r="1826" spans="2:7" ht="15" customHeight="1" x14ac:dyDescent="0.25">
      <c r="B1826" s="131"/>
      <c r="C1826" s="131"/>
      <c r="D1826" s="131"/>
      <c r="E1826" s="351"/>
      <c r="F1826" s="233"/>
      <c r="G1826" s="131"/>
    </row>
    <row r="1827" spans="2:7" ht="15" customHeight="1" x14ac:dyDescent="0.25">
      <c r="B1827" s="131"/>
      <c r="C1827" s="131"/>
      <c r="D1827" s="131"/>
      <c r="E1827" s="351"/>
      <c r="F1827" s="233"/>
      <c r="G1827" s="131"/>
    </row>
    <row r="1828" spans="2:7" ht="15" customHeight="1" x14ac:dyDescent="0.25">
      <c r="B1828" s="131"/>
      <c r="C1828" s="131"/>
      <c r="D1828" s="131"/>
      <c r="E1828" s="351"/>
      <c r="F1828" s="233"/>
      <c r="G1828" s="131"/>
    </row>
    <row r="1829" spans="2:7" ht="15" customHeight="1" x14ac:dyDescent="0.25">
      <c r="B1829" s="131"/>
      <c r="C1829" s="131"/>
      <c r="D1829" s="131"/>
      <c r="E1829" s="351"/>
      <c r="F1829" s="233"/>
      <c r="G1829" s="131"/>
    </row>
    <row r="1830" spans="2:7" ht="15" customHeight="1" x14ac:dyDescent="0.25">
      <c r="B1830" s="131"/>
      <c r="C1830" s="131"/>
      <c r="D1830" s="131"/>
      <c r="E1830" s="351"/>
      <c r="F1830" s="233"/>
      <c r="G1830" s="131"/>
    </row>
    <row r="1831" spans="2:7" ht="15" customHeight="1" x14ac:dyDescent="0.25">
      <c r="B1831" s="131"/>
      <c r="C1831" s="131"/>
      <c r="D1831" s="131"/>
      <c r="E1831" s="351"/>
      <c r="F1831" s="233"/>
      <c r="G1831" s="131"/>
    </row>
    <row r="1832" spans="2:7" ht="15" customHeight="1" x14ac:dyDescent="0.25">
      <c r="B1832" s="131"/>
      <c r="C1832" s="131"/>
      <c r="D1832" s="131"/>
      <c r="E1832" s="351"/>
      <c r="F1832" s="233"/>
      <c r="G1832" s="131"/>
    </row>
    <row r="1833" spans="2:7" ht="15" customHeight="1" x14ac:dyDescent="0.25">
      <c r="B1833" s="131"/>
      <c r="C1833" s="131"/>
      <c r="D1833" s="131"/>
      <c r="E1833" s="351"/>
      <c r="F1833" s="233"/>
      <c r="G1833" s="131"/>
    </row>
    <row r="1834" spans="2:7" ht="15" customHeight="1" x14ac:dyDescent="0.25">
      <c r="B1834" s="131"/>
      <c r="C1834" s="131"/>
      <c r="D1834" s="131"/>
      <c r="E1834" s="351"/>
      <c r="F1834" s="233"/>
      <c r="G1834" s="131"/>
    </row>
    <row r="1835" spans="2:7" ht="15" customHeight="1" x14ac:dyDescent="0.25">
      <c r="B1835" s="131"/>
      <c r="C1835" s="131"/>
      <c r="D1835" s="131"/>
      <c r="E1835" s="351"/>
      <c r="F1835" s="233"/>
      <c r="G1835" s="131"/>
    </row>
    <row r="1836" spans="2:7" ht="15" customHeight="1" x14ac:dyDescent="0.25">
      <c r="B1836" s="131"/>
      <c r="C1836" s="131"/>
      <c r="D1836" s="131"/>
      <c r="E1836" s="351"/>
      <c r="F1836" s="233"/>
      <c r="G1836" s="131"/>
    </row>
    <row r="1837" spans="2:7" ht="15" customHeight="1" x14ac:dyDescent="0.25">
      <c r="B1837" s="131"/>
      <c r="C1837" s="131"/>
      <c r="D1837" s="131"/>
      <c r="E1837" s="351"/>
      <c r="F1837" s="233"/>
      <c r="G1837" s="131"/>
    </row>
    <row r="1838" spans="2:7" ht="15" customHeight="1" x14ac:dyDescent="0.25">
      <c r="B1838" s="131"/>
      <c r="C1838" s="131"/>
      <c r="D1838" s="131"/>
      <c r="E1838" s="351"/>
      <c r="F1838" s="233"/>
      <c r="G1838" s="131"/>
    </row>
    <row r="1839" spans="2:7" ht="15" customHeight="1" x14ac:dyDescent="0.25">
      <c r="B1839" s="131"/>
      <c r="C1839" s="131"/>
      <c r="D1839" s="131"/>
      <c r="E1839" s="351"/>
      <c r="F1839" s="233"/>
      <c r="G1839" s="131"/>
    </row>
    <row r="1840" spans="2:7" ht="15" customHeight="1" x14ac:dyDescent="0.25">
      <c r="B1840" s="131"/>
      <c r="C1840" s="131"/>
      <c r="D1840" s="131"/>
      <c r="E1840" s="351"/>
      <c r="F1840" s="233"/>
      <c r="G1840" s="131"/>
    </row>
    <row r="1841" spans="2:7" ht="15" customHeight="1" x14ac:dyDescent="0.25">
      <c r="B1841" s="131"/>
      <c r="C1841" s="131"/>
      <c r="D1841" s="131"/>
      <c r="E1841" s="351"/>
      <c r="F1841" s="233"/>
      <c r="G1841" s="131"/>
    </row>
    <row r="1842" spans="2:7" ht="15" customHeight="1" x14ac:dyDescent="0.25">
      <c r="B1842" s="131"/>
      <c r="C1842" s="131"/>
      <c r="D1842" s="131"/>
      <c r="E1842" s="351"/>
      <c r="F1842" s="233"/>
      <c r="G1842" s="131"/>
    </row>
    <row r="1843" spans="2:7" ht="15" customHeight="1" x14ac:dyDescent="0.25">
      <c r="B1843" s="131"/>
      <c r="C1843" s="131"/>
      <c r="D1843" s="131"/>
      <c r="E1843" s="351"/>
      <c r="F1843" s="233"/>
      <c r="G1843" s="131"/>
    </row>
    <row r="1844" spans="2:7" ht="15" customHeight="1" x14ac:dyDescent="0.25">
      <c r="B1844" s="131"/>
      <c r="C1844" s="131"/>
      <c r="D1844" s="131"/>
      <c r="E1844" s="351"/>
      <c r="F1844" s="233"/>
      <c r="G1844" s="131"/>
    </row>
    <row r="1845" spans="2:7" ht="15" customHeight="1" x14ac:dyDescent="0.25">
      <c r="B1845" s="131"/>
      <c r="C1845" s="131"/>
      <c r="D1845" s="131"/>
      <c r="E1845" s="351"/>
      <c r="F1845" s="233"/>
      <c r="G1845" s="131"/>
    </row>
    <row r="1846" spans="2:7" ht="15" customHeight="1" x14ac:dyDescent="0.25">
      <c r="B1846" s="131"/>
      <c r="C1846" s="131"/>
      <c r="D1846" s="131"/>
      <c r="E1846" s="351"/>
      <c r="F1846" s="233"/>
      <c r="G1846" s="131"/>
    </row>
    <row r="1847" spans="2:7" ht="15" customHeight="1" x14ac:dyDescent="0.25">
      <c r="B1847" s="131"/>
      <c r="C1847" s="131"/>
      <c r="D1847" s="131"/>
      <c r="E1847" s="351"/>
      <c r="F1847" s="233"/>
      <c r="G1847" s="131"/>
    </row>
    <row r="1848" spans="2:7" ht="15" customHeight="1" x14ac:dyDescent="0.25">
      <c r="B1848" s="131"/>
      <c r="C1848" s="131"/>
      <c r="D1848" s="131"/>
      <c r="E1848" s="351"/>
      <c r="F1848" s="233"/>
      <c r="G1848" s="131"/>
    </row>
    <row r="1849" spans="2:7" ht="15" customHeight="1" x14ac:dyDescent="0.25">
      <c r="B1849" s="131"/>
      <c r="C1849" s="131"/>
      <c r="D1849" s="131"/>
      <c r="E1849" s="351"/>
      <c r="F1849" s="233"/>
      <c r="G1849" s="131"/>
    </row>
    <row r="1850" spans="2:7" ht="15" customHeight="1" x14ac:dyDescent="0.25">
      <c r="B1850" s="131"/>
      <c r="C1850" s="131"/>
      <c r="D1850" s="131"/>
      <c r="E1850" s="351"/>
      <c r="F1850" s="233"/>
      <c r="G1850" s="131"/>
    </row>
    <row r="1851" spans="2:7" ht="15" customHeight="1" x14ac:dyDescent="0.25">
      <c r="B1851" s="131"/>
      <c r="C1851" s="131"/>
      <c r="D1851" s="131"/>
      <c r="E1851" s="351"/>
      <c r="F1851" s="233"/>
      <c r="G1851" s="131"/>
    </row>
    <row r="1852" spans="2:7" ht="15" customHeight="1" x14ac:dyDescent="0.25">
      <c r="B1852" s="131"/>
      <c r="C1852" s="131"/>
      <c r="D1852" s="131"/>
      <c r="E1852" s="351"/>
      <c r="F1852" s="233"/>
      <c r="G1852" s="131"/>
    </row>
    <row r="1853" spans="2:7" ht="15" customHeight="1" x14ac:dyDescent="0.25">
      <c r="B1853" s="131"/>
      <c r="C1853" s="131"/>
      <c r="D1853" s="131"/>
      <c r="E1853" s="351"/>
      <c r="F1853" s="233"/>
      <c r="G1853" s="131"/>
    </row>
    <row r="1854" spans="2:7" ht="15" customHeight="1" x14ac:dyDescent="0.25">
      <c r="B1854" s="131"/>
      <c r="C1854" s="131"/>
      <c r="D1854" s="131"/>
      <c r="E1854" s="351"/>
      <c r="F1854" s="233"/>
      <c r="G1854" s="131"/>
    </row>
    <row r="1855" spans="2:7" ht="15" customHeight="1" x14ac:dyDescent="0.25">
      <c r="B1855" s="131"/>
      <c r="C1855" s="131"/>
      <c r="D1855" s="131"/>
      <c r="E1855" s="351"/>
      <c r="F1855" s="233"/>
      <c r="G1855" s="131"/>
    </row>
    <row r="1856" spans="2:7" ht="15" customHeight="1" x14ac:dyDescent="0.25">
      <c r="B1856" s="131"/>
      <c r="C1856" s="131"/>
      <c r="D1856" s="131"/>
      <c r="E1856" s="351"/>
      <c r="F1856" s="233"/>
      <c r="G1856" s="131"/>
    </row>
    <row r="1857" spans="2:7" ht="15" customHeight="1" x14ac:dyDescent="0.25">
      <c r="B1857" s="131"/>
      <c r="C1857" s="131"/>
      <c r="D1857" s="131"/>
      <c r="E1857" s="351"/>
      <c r="F1857" s="233"/>
      <c r="G1857" s="131"/>
    </row>
    <row r="1858" spans="2:7" ht="15" customHeight="1" x14ac:dyDescent="0.25">
      <c r="B1858" s="131"/>
      <c r="C1858" s="131"/>
      <c r="D1858" s="131"/>
      <c r="E1858" s="351"/>
      <c r="F1858" s="233"/>
      <c r="G1858" s="131"/>
    </row>
    <row r="1859" spans="2:7" ht="15" customHeight="1" x14ac:dyDescent="0.25">
      <c r="B1859" s="131"/>
      <c r="C1859" s="131"/>
      <c r="D1859" s="131"/>
      <c r="E1859" s="351"/>
      <c r="F1859" s="233"/>
      <c r="G1859" s="131"/>
    </row>
    <row r="1860" spans="2:7" ht="15" customHeight="1" x14ac:dyDescent="0.25">
      <c r="B1860" s="131"/>
      <c r="C1860" s="131"/>
      <c r="D1860" s="131"/>
      <c r="E1860" s="351"/>
      <c r="F1860" s="233"/>
      <c r="G1860" s="131"/>
    </row>
    <row r="1861" spans="2:7" ht="15" customHeight="1" x14ac:dyDescent="0.25">
      <c r="B1861" s="131"/>
      <c r="C1861" s="131"/>
      <c r="D1861" s="131"/>
      <c r="E1861" s="351"/>
      <c r="F1861" s="233"/>
      <c r="G1861" s="131"/>
    </row>
    <row r="1862" spans="2:7" ht="15" customHeight="1" x14ac:dyDescent="0.25">
      <c r="B1862" s="131"/>
      <c r="C1862" s="131"/>
      <c r="D1862" s="131"/>
      <c r="E1862" s="351"/>
      <c r="F1862" s="233"/>
      <c r="G1862" s="131"/>
    </row>
    <row r="1863" spans="2:7" ht="15" customHeight="1" x14ac:dyDescent="0.25">
      <c r="B1863" s="131"/>
      <c r="C1863" s="131"/>
      <c r="D1863" s="131"/>
      <c r="E1863" s="351"/>
      <c r="F1863" s="233"/>
      <c r="G1863" s="131"/>
    </row>
    <row r="1864" spans="2:7" ht="15" customHeight="1" x14ac:dyDescent="0.25">
      <c r="B1864" s="131"/>
      <c r="C1864" s="131"/>
      <c r="D1864" s="131"/>
      <c r="E1864" s="351"/>
      <c r="F1864" s="233"/>
      <c r="G1864" s="131"/>
    </row>
    <row r="1865" spans="2:7" ht="15" customHeight="1" x14ac:dyDescent="0.25">
      <c r="B1865" s="131"/>
      <c r="C1865" s="131"/>
      <c r="D1865" s="131"/>
      <c r="E1865" s="351"/>
      <c r="F1865" s="233"/>
      <c r="G1865" s="131"/>
    </row>
    <row r="1866" spans="2:7" ht="15" customHeight="1" x14ac:dyDescent="0.25">
      <c r="B1866" s="131"/>
      <c r="C1866" s="131"/>
      <c r="D1866" s="131"/>
      <c r="E1866" s="351"/>
      <c r="F1866" s="233"/>
      <c r="G1866" s="131"/>
    </row>
    <row r="1867" spans="2:7" ht="15" customHeight="1" x14ac:dyDescent="0.25">
      <c r="B1867" s="131"/>
      <c r="C1867" s="131"/>
      <c r="D1867" s="131"/>
      <c r="E1867" s="351"/>
      <c r="F1867" s="233"/>
      <c r="G1867" s="131"/>
    </row>
    <row r="1868" spans="2:7" ht="15" customHeight="1" x14ac:dyDescent="0.25">
      <c r="B1868" s="131"/>
      <c r="C1868" s="131"/>
      <c r="D1868" s="131"/>
      <c r="E1868" s="351"/>
      <c r="F1868" s="233"/>
      <c r="G1868" s="131"/>
    </row>
    <row r="1869" spans="2:7" ht="15" customHeight="1" x14ac:dyDescent="0.25">
      <c r="B1869" s="131"/>
      <c r="C1869" s="131"/>
      <c r="D1869" s="131"/>
      <c r="E1869" s="351"/>
      <c r="F1869" s="233"/>
      <c r="G1869" s="131"/>
    </row>
    <row r="1870" spans="2:7" ht="15" customHeight="1" x14ac:dyDescent="0.25">
      <c r="B1870" s="131"/>
      <c r="C1870" s="131"/>
      <c r="D1870" s="131"/>
      <c r="E1870" s="351"/>
      <c r="F1870" s="233"/>
      <c r="G1870" s="131"/>
    </row>
    <row r="1871" spans="2:7" ht="15" customHeight="1" x14ac:dyDescent="0.25">
      <c r="B1871" s="131"/>
      <c r="C1871" s="131"/>
      <c r="D1871" s="131"/>
      <c r="E1871" s="351"/>
      <c r="F1871" s="233"/>
      <c r="G1871" s="131"/>
    </row>
    <row r="1872" spans="2:7" ht="15" customHeight="1" x14ac:dyDescent="0.25">
      <c r="B1872" s="131"/>
      <c r="C1872" s="131"/>
      <c r="D1872" s="131"/>
      <c r="E1872" s="351"/>
      <c r="F1872" s="233"/>
      <c r="G1872" s="131"/>
    </row>
    <row r="1873" spans="2:7" ht="15" customHeight="1" x14ac:dyDescent="0.25">
      <c r="B1873" s="131"/>
      <c r="C1873" s="131"/>
      <c r="D1873" s="131"/>
      <c r="E1873" s="351"/>
      <c r="F1873" s="233"/>
      <c r="G1873" s="131"/>
    </row>
    <row r="1874" spans="2:7" ht="15" customHeight="1" x14ac:dyDescent="0.25">
      <c r="B1874" s="131"/>
      <c r="C1874" s="131"/>
      <c r="D1874" s="131"/>
      <c r="E1874" s="351"/>
      <c r="F1874" s="233"/>
      <c r="G1874" s="131"/>
    </row>
    <row r="1875" spans="2:7" ht="15" customHeight="1" x14ac:dyDescent="0.25">
      <c r="B1875" s="131"/>
      <c r="C1875" s="131"/>
      <c r="D1875" s="131"/>
      <c r="E1875" s="351"/>
      <c r="F1875" s="233"/>
      <c r="G1875" s="131"/>
    </row>
    <row r="1876" spans="2:7" ht="15" customHeight="1" x14ac:dyDescent="0.25">
      <c r="B1876" s="131"/>
      <c r="C1876" s="131"/>
      <c r="D1876" s="131"/>
      <c r="E1876" s="351"/>
      <c r="F1876" s="233"/>
      <c r="G1876" s="131"/>
    </row>
    <row r="1877" spans="2:7" ht="15" customHeight="1" x14ac:dyDescent="0.25">
      <c r="B1877" s="131"/>
      <c r="C1877" s="131"/>
      <c r="D1877" s="131"/>
      <c r="E1877" s="351"/>
      <c r="F1877" s="233"/>
      <c r="G1877" s="131"/>
    </row>
    <row r="1878" spans="2:7" ht="15" customHeight="1" x14ac:dyDescent="0.25">
      <c r="B1878" s="131"/>
      <c r="C1878" s="131"/>
      <c r="D1878" s="131"/>
      <c r="E1878" s="351"/>
      <c r="F1878" s="233"/>
      <c r="G1878" s="131"/>
    </row>
    <row r="1879" spans="2:7" ht="15" customHeight="1" x14ac:dyDescent="0.25">
      <c r="B1879" s="131"/>
      <c r="C1879" s="131"/>
      <c r="D1879" s="131"/>
      <c r="E1879" s="351"/>
      <c r="F1879" s="233"/>
      <c r="G1879" s="131"/>
    </row>
    <row r="1880" spans="2:7" ht="15" customHeight="1" x14ac:dyDescent="0.25">
      <c r="B1880" s="131"/>
      <c r="C1880" s="131"/>
      <c r="D1880" s="131"/>
      <c r="E1880" s="351"/>
      <c r="F1880" s="233"/>
      <c r="G1880" s="131"/>
    </row>
    <row r="1881" spans="2:7" ht="15" customHeight="1" x14ac:dyDescent="0.25">
      <c r="B1881" s="131"/>
      <c r="C1881" s="131"/>
      <c r="D1881" s="131"/>
      <c r="E1881" s="351"/>
      <c r="F1881" s="233"/>
      <c r="G1881" s="131"/>
    </row>
    <row r="1882" spans="2:7" ht="15" customHeight="1" x14ac:dyDescent="0.25">
      <c r="B1882" s="131"/>
      <c r="C1882" s="131"/>
      <c r="D1882" s="131"/>
      <c r="E1882" s="351"/>
      <c r="F1882" s="233"/>
      <c r="G1882" s="131"/>
    </row>
    <row r="1883" spans="2:7" ht="15" customHeight="1" x14ac:dyDescent="0.25">
      <c r="B1883" s="131"/>
      <c r="C1883" s="131"/>
      <c r="D1883" s="131"/>
      <c r="E1883" s="351"/>
      <c r="F1883" s="233"/>
      <c r="G1883" s="131"/>
    </row>
    <row r="1884" spans="2:7" ht="15" customHeight="1" x14ac:dyDescent="0.25">
      <c r="B1884" s="131"/>
      <c r="C1884" s="131"/>
      <c r="D1884" s="131"/>
      <c r="E1884" s="351"/>
      <c r="F1884" s="233"/>
      <c r="G1884" s="131"/>
    </row>
    <row r="1885" spans="2:7" ht="15" customHeight="1" x14ac:dyDescent="0.25">
      <c r="B1885" s="131"/>
      <c r="C1885" s="131"/>
      <c r="D1885" s="131"/>
      <c r="E1885" s="351"/>
      <c r="F1885" s="233"/>
      <c r="G1885" s="131"/>
    </row>
    <row r="1886" spans="2:7" ht="15" customHeight="1" x14ac:dyDescent="0.25">
      <c r="B1886" s="131"/>
      <c r="C1886" s="131"/>
      <c r="D1886" s="131"/>
      <c r="E1886" s="351"/>
      <c r="F1886" s="233"/>
      <c r="G1886" s="131"/>
    </row>
    <row r="1887" spans="2:7" ht="15" customHeight="1" x14ac:dyDescent="0.25">
      <c r="B1887" s="131"/>
      <c r="C1887" s="131"/>
      <c r="D1887" s="131"/>
      <c r="E1887" s="351"/>
      <c r="F1887" s="233"/>
      <c r="G1887" s="131"/>
    </row>
    <row r="1888" spans="2:7" ht="15" customHeight="1" x14ac:dyDescent="0.25">
      <c r="B1888" s="131"/>
      <c r="C1888" s="131"/>
      <c r="D1888" s="131"/>
      <c r="E1888" s="351"/>
      <c r="F1888" s="233"/>
      <c r="G1888" s="131"/>
    </row>
    <row r="1889" spans="2:7" ht="15" customHeight="1" x14ac:dyDescent="0.25">
      <c r="B1889" s="131"/>
      <c r="C1889" s="131"/>
      <c r="D1889" s="131"/>
      <c r="E1889" s="351"/>
      <c r="F1889" s="233"/>
      <c r="G1889" s="131"/>
    </row>
    <row r="1890" spans="2:7" ht="15" customHeight="1" x14ac:dyDescent="0.25">
      <c r="B1890" s="131"/>
      <c r="C1890" s="131"/>
      <c r="D1890" s="131"/>
      <c r="E1890" s="351"/>
      <c r="F1890" s="233"/>
      <c r="G1890" s="131"/>
    </row>
    <row r="1891" spans="2:7" ht="15" customHeight="1" x14ac:dyDescent="0.25">
      <c r="B1891" s="131"/>
      <c r="C1891" s="131"/>
      <c r="D1891" s="131"/>
      <c r="E1891" s="351"/>
      <c r="F1891" s="233"/>
      <c r="G1891" s="131"/>
    </row>
    <row r="1892" spans="2:7" ht="15" customHeight="1" x14ac:dyDescent="0.25">
      <c r="B1892" s="131"/>
      <c r="C1892" s="131"/>
      <c r="D1892" s="131"/>
      <c r="E1892" s="351"/>
      <c r="F1892" s="233"/>
      <c r="G1892" s="131"/>
    </row>
    <row r="1893" spans="2:7" ht="15" customHeight="1" x14ac:dyDescent="0.25">
      <c r="B1893" s="131"/>
      <c r="C1893" s="131"/>
      <c r="D1893" s="131"/>
      <c r="E1893" s="351"/>
      <c r="F1893" s="233"/>
      <c r="G1893" s="131"/>
    </row>
    <row r="1894" spans="2:7" ht="15" customHeight="1" x14ac:dyDescent="0.25">
      <c r="B1894" s="131"/>
      <c r="C1894" s="131"/>
      <c r="D1894" s="131"/>
      <c r="E1894" s="351"/>
      <c r="F1894" s="233"/>
      <c r="G1894" s="131"/>
    </row>
    <row r="1895" spans="2:7" ht="15" customHeight="1" x14ac:dyDescent="0.25">
      <c r="B1895" s="131"/>
      <c r="C1895" s="131"/>
      <c r="D1895" s="131"/>
      <c r="E1895" s="351"/>
      <c r="F1895" s="233"/>
      <c r="G1895" s="131"/>
    </row>
    <row r="1896" spans="2:7" ht="15" customHeight="1" x14ac:dyDescent="0.25">
      <c r="B1896" s="131"/>
      <c r="C1896" s="131"/>
      <c r="D1896" s="131"/>
      <c r="E1896" s="351"/>
      <c r="F1896" s="233"/>
      <c r="G1896" s="131"/>
    </row>
    <row r="1897" spans="2:7" ht="15" customHeight="1" x14ac:dyDescent="0.25">
      <c r="B1897" s="131"/>
      <c r="C1897" s="131"/>
      <c r="D1897" s="131"/>
      <c r="E1897" s="351"/>
      <c r="F1897" s="233"/>
      <c r="G1897" s="131"/>
    </row>
    <row r="1898" spans="2:7" ht="15" customHeight="1" x14ac:dyDescent="0.25">
      <c r="B1898" s="131"/>
      <c r="C1898" s="131"/>
      <c r="D1898" s="131"/>
      <c r="E1898" s="351"/>
      <c r="F1898" s="233"/>
      <c r="G1898" s="131"/>
    </row>
    <row r="1899" spans="2:7" ht="15" customHeight="1" x14ac:dyDescent="0.25">
      <c r="B1899" s="131"/>
      <c r="C1899" s="131"/>
      <c r="D1899" s="131"/>
      <c r="E1899" s="351"/>
      <c r="F1899" s="233"/>
      <c r="G1899" s="131"/>
    </row>
    <row r="1900" spans="2:7" ht="15" customHeight="1" x14ac:dyDescent="0.25">
      <c r="B1900" s="131"/>
      <c r="C1900" s="131"/>
      <c r="D1900" s="131"/>
      <c r="E1900" s="351"/>
      <c r="F1900" s="233"/>
      <c r="G1900" s="131"/>
    </row>
    <row r="1901" spans="2:7" ht="15" customHeight="1" x14ac:dyDescent="0.25">
      <c r="B1901" s="131"/>
      <c r="C1901" s="131"/>
      <c r="D1901" s="131"/>
      <c r="E1901" s="351"/>
      <c r="F1901" s="233"/>
      <c r="G1901" s="131"/>
    </row>
    <row r="1902" spans="2:7" ht="15" customHeight="1" x14ac:dyDescent="0.25">
      <c r="B1902" s="131"/>
      <c r="C1902" s="131"/>
      <c r="D1902" s="131"/>
      <c r="E1902" s="351"/>
      <c r="F1902" s="233"/>
      <c r="G1902" s="131"/>
    </row>
    <row r="1903" spans="2:7" ht="15" customHeight="1" x14ac:dyDescent="0.25">
      <c r="B1903" s="131"/>
      <c r="C1903" s="131"/>
      <c r="D1903" s="131"/>
      <c r="E1903" s="351"/>
      <c r="F1903" s="233"/>
      <c r="G1903" s="131"/>
    </row>
    <row r="1904" spans="2:7" ht="15" customHeight="1" x14ac:dyDescent="0.25">
      <c r="B1904" s="131"/>
      <c r="C1904" s="131"/>
      <c r="D1904" s="131"/>
      <c r="E1904" s="351"/>
      <c r="F1904" s="233"/>
      <c r="G1904" s="131"/>
    </row>
    <row r="1905" spans="2:7" ht="15" customHeight="1" x14ac:dyDescent="0.25">
      <c r="B1905" s="131"/>
      <c r="C1905" s="131"/>
      <c r="D1905" s="131"/>
      <c r="E1905" s="351"/>
      <c r="F1905" s="233"/>
      <c r="G1905" s="131"/>
    </row>
    <row r="1906" spans="2:7" ht="15" customHeight="1" x14ac:dyDescent="0.25">
      <c r="B1906" s="131"/>
      <c r="C1906" s="131"/>
      <c r="D1906" s="131"/>
      <c r="E1906" s="351"/>
      <c r="F1906" s="233"/>
      <c r="G1906" s="131"/>
    </row>
    <row r="1907" spans="2:7" ht="15" customHeight="1" x14ac:dyDescent="0.25">
      <c r="B1907" s="131"/>
      <c r="C1907" s="131"/>
      <c r="D1907" s="131"/>
      <c r="E1907" s="351"/>
      <c r="F1907" s="233"/>
      <c r="G1907" s="131"/>
    </row>
    <row r="1908" spans="2:7" ht="15" customHeight="1" x14ac:dyDescent="0.25">
      <c r="B1908" s="131"/>
      <c r="C1908" s="131"/>
      <c r="D1908" s="131"/>
      <c r="E1908" s="351"/>
      <c r="F1908" s="233"/>
      <c r="G1908" s="131"/>
    </row>
    <row r="1909" spans="2:7" ht="15" customHeight="1" x14ac:dyDescent="0.25">
      <c r="B1909" s="131"/>
      <c r="C1909" s="131"/>
      <c r="D1909" s="131"/>
      <c r="E1909" s="351"/>
      <c r="F1909" s="233"/>
      <c r="G1909" s="131"/>
    </row>
    <row r="1910" spans="2:7" ht="15" customHeight="1" x14ac:dyDescent="0.25">
      <c r="B1910" s="131"/>
      <c r="C1910" s="131"/>
      <c r="D1910" s="131"/>
      <c r="E1910" s="351"/>
      <c r="F1910" s="233"/>
      <c r="G1910" s="131"/>
    </row>
    <row r="1911" spans="2:7" ht="15" customHeight="1" x14ac:dyDescent="0.25">
      <c r="B1911" s="131"/>
      <c r="C1911" s="131"/>
      <c r="D1911" s="131"/>
      <c r="E1911" s="351"/>
      <c r="F1911" s="233"/>
      <c r="G1911" s="131"/>
    </row>
    <row r="1912" spans="2:7" ht="15" customHeight="1" x14ac:dyDescent="0.25">
      <c r="B1912" s="131"/>
      <c r="C1912" s="131"/>
      <c r="D1912" s="131"/>
      <c r="E1912" s="351"/>
      <c r="F1912" s="233"/>
      <c r="G1912" s="131"/>
    </row>
    <row r="1913" spans="2:7" ht="15" customHeight="1" x14ac:dyDescent="0.25">
      <c r="B1913" s="131"/>
      <c r="C1913" s="131"/>
      <c r="D1913" s="131"/>
      <c r="E1913" s="351"/>
      <c r="F1913" s="233"/>
      <c r="G1913" s="131"/>
    </row>
    <row r="1914" spans="2:7" ht="15" customHeight="1" x14ac:dyDescent="0.25">
      <c r="B1914" s="131"/>
      <c r="C1914" s="131"/>
      <c r="D1914" s="131"/>
      <c r="E1914" s="351"/>
      <c r="F1914" s="233"/>
      <c r="G1914" s="131"/>
    </row>
    <row r="1915" spans="2:7" ht="15" customHeight="1" x14ac:dyDescent="0.25">
      <c r="B1915" s="131"/>
      <c r="C1915" s="131"/>
      <c r="D1915" s="131"/>
      <c r="E1915" s="351"/>
      <c r="F1915" s="233"/>
      <c r="G1915" s="131"/>
    </row>
    <row r="1916" spans="2:7" ht="15" customHeight="1" x14ac:dyDescent="0.25">
      <c r="B1916" s="131"/>
      <c r="C1916" s="131"/>
      <c r="D1916" s="131"/>
      <c r="E1916" s="351"/>
      <c r="F1916" s="233"/>
      <c r="G1916" s="131"/>
    </row>
    <row r="1917" spans="2:7" ht="15" customHeight="1" x14ac:dyDescent="0.25">
      <c r="B1917" s="131"/>
      <c r="C1917" s="131"/>
      <c r="D1917" s="131"/>
      <c r="E1917" s="351"/>
      <c r="F1917" s="233"/>
      <c r="G1917" s="131"/>
    </row>
    <row r="1918" spans="2:7" ht="15" customHeight="1" x14ac:dyDescent="0.25">
      <c r="B1918" s="131"/>
      <c r="C1918" s="131"/>
      <c r="D1918" s="131"/>
      <c r="E1918" s="351"/>
      <c r="F1918" s="233"/>
      <c r="G1918" s="131"/>
    </row>
    <row r="1919" spans="2:7" ht="15" customHeight="1" x14ac:dyDescent="0.25">
      <c r="B1919" s="131"/>
      <c r="C1919" s="131"/>
      <c r="D1919" s="131"/>
      <c r="E1919" s="351"/>
      <c r="F1919" s="233"/>
      <c r="G1919" s="131"/>
    </row>
    <row r="1920" spans="2:7" ht="15" customHeight="1" x14ac:dyDescent="0.25">
      <c r="B1920" s="131"/>
      <c r="C1920" s="131"/>
      <c r="D1920" s="131"/>
      <c r="E1920" s="351"/>
      <c r="F1920" s="233"/>
      <c r="G1920" s="131"/>
    </row>
    <row r="1921" spans="2:7" ht="15" customHeight="1" x14ac:dyDescent="0.25">
      <c r="B1921" s="131"/>
      <c r="C1921" s="131"/>
      <c r="D1921" s="131"/>
      <c r="E1921" s="351"/>
      <c r="F1921" s="233"/>
      <c r="G1921" s="131"/>
    </row>
    <row r="1922" spans="2:7" ht="15" customHeight="1" x14ac:dyDescent="0.25">
      <c r="B1922" s="131"/>
      <c r="C1922" s="131"/>
      <c r="D1922" s="131"/>
      <c r="E1922" s="351"/>
      <c r="F1922" s="233"/>
      <c r="G1922" s="131"/>
    </row>
    <row r="1923" spans="2:7" ht="15" customHeight="1" x14ac:dyDescent="0.25">
      <c r="B1923" s="131"/>
      <c r="C1923" s="131"/>
      <c r="D1923" s="131"/>
      <c r="E1923" s="351"/>
      <c r="F1923" s="233"/>
      <c r="G1923" s="131"/>
    </row>
    <row r="1924" spans="2:7" ht="15" customHeight="1" x14ac:dyDescent="0.25">
      <c r="B1924" s="131"/>
      <c r="C1924" s="131"/>
      <c r="D1924" s="131"/>
      <c r="E1924" s="351"/>
      <c r="F1924" s="233"/>
      <c r="G1924" s="131"/>
    </row>
    <row r="1925" spans="2:7" ht="15" customHeight="1" x14ac:dyDescent="0.25">
      <c r="B1925" s="131"/>
      <c r="C1925" s="131"/>
      <c r="D1925" s="131"/>
      <c r="E1925" s="351"/>
      <c r="F1925" s="233"/>
      <c r="G1925" s="131"/>
    </row>
    <row r="1926" spans="2:7" ht="15" customHeight="1" x14ac:dyDescent="0.25">
      <c r="B1926" s="131"/>
      <c r="C1926" s="131"/>
      <c r="D1926" s="131"/>
      <c r="E1926" s="351"/>
      <c r="F1926" s="233"/>
      <c r="G1926" s="131"/>
    </row>
    <row r="1927" spans="2:7" ht="15" customHeight="1" x14ac:dyDescent="0.25">
      <c r="B1927" s="131"/>
      <c r="C1927" s="131"/>
      <c r="D1927" s="131"/>
      <c r="E1927" s="351"/>
      <c r="F1927" s="233"/>
      <c r="G1927" s="131"/>
    </row>
    <row r="1928" spans="2:7" ht="15" customHeight="1" x14ac:dyDescent="0.25">
      <c r="B1928" s="131"/>
      <c r="C1928" s="131"/>
      <c r="D1928" s="131"/>
      <c r="E1928" s="351"/>
      <c r="F1928" s="233"/>
      <c r="G1928" s="131"/>
    </row>
    <row r="1929" spans="2:7" ht="15" customHeight="1" x14ac:dyDescent="0.25">
      <c r="B1929" s="131"/>
      <c r="C1929" s="131"/>
      <c r="D1929" s="131"/>
      <c r="E1929" s="351"/>
      <c r="F1929" s="233"/>
      <c r="G1929" s="131"/>
    </row>
    <row r="1930" spans="2:7" ht="15" customHeight="1" x14ac:dyDescent="0.25">
      <c r="B1930" s="131"/>
      <c r="C1930" s="131"/>
      <c r="D1930" s="131"/>
      <c r="E1930" s="351"/>
      <c r="F1930" s="233"/>
      <c r="G1930" s="131"/>
    </row>
    <row r="1931" spans="2:7" ht="15" customHeight="1" x14ac:dyDescent="0.25">
      <c r="B1931" s="131"/>
      <c r="C1931" s="131"/>
      <c r="D1931" s="131"/>
      <c r="E1931" s="351"/>
      <c r="F1931" s="233"/>
      <c r="G1931" s="131"/>
    </row>
    <row r="1932" spans="2:7" ht="15" customHeight="1" x14ac:dyDescent="0.25">
      <c r="B1932" s="131"/>
      <c r="C1932" s="131"/>
      <c r="D1932" s="131"/>
      <c r="E1932" s="351"/>
      <c r="F1932" s="233"/>
      <c r="G1932" s="131"/>
    </row>
    <row r="1933" spans="2:7" ht="15" customHeight="1" x14ac:dyDescent="0.25">
      <c r="B1933" s="131"/>
      <c r="C1933" s="131"/>
      <c r="D1933" s="131"/>
      <c r="E1933" s="351"/>
      <c r="F1933" s="233"/>
      <c r="G1933" s="131"/>
    </row>
    <row r="1934" spans="2:7" ht="15" customHeight="1" x14ac:dyDescent="0.25">
      <c r="B1934" s="131"/>
      <c r="C1934" s="131"/>
      <c r="D1934" s="131"/>
      <c r="E1934" s="351"/>
      <c r="F1934" s="233"/>
      <c r="G1934" s="131"/>
    </row>
    <row r="1935" spans="2:7" ht="15" customHeight="1" x14ac:dyDescent="0.25">
      <c r="B1935" s="131"/>
      <c r="C1935" s="131"/>
      <c r="D1935" s="131"/>
      <c r="E1935" s="351"/>
      <c r="F1935" s="233"/>
      <c r="G1935" s="131"/>
    </row>
    <row r="1936" spans="2:7" ht="15" customHeight="1" x14ac:dyDescent="0.25">
      <c r="B1936" s="131"/>
      <c r="C1936" s="131"/>
      <c r="D1936" s="131"/>
      <c r="E1936" s="351"/>
      <c r="F1936" s="233"/>
      <c r="G1936" s="131"/>
    </row>
    <row r="1937" spans="2:7" ht="15" customHeight="1" x14ac:dyDescent="0.25">
      <c r="B1937" s="131"/>
      <c r="C1937" s="131"/>
      <c r="D1937" s="131"/>
      <c r="E1937" s="351"/>
      <c r="F1937" s="233"/>
      <c r="G1937" s="131"/>
    </row>
    <row r="1938" spans="2:7" ht="15" customHeight="1" x14ac:dyDescent="0.25">
      <c r="B1938" s="131"/>
      <c r="C1938" s="131"/>
      <c r="D1938" s="131"/>
      <c r="E1938" s="351"/>
      <c r="F1938" s="233"/>
      <c r="G1938" s="131"/>
    </row>
    <row r="1939" spans="2:7" ht="15" customHeight="1" x14ac:dyDescent="0.25">
      <c r="B1939" s="131"/>
      <c r="C1939" s="131"/>
      <c r="D1939" s="131"/>
      <c r="E1939" s="351"/>
      <c r="F1939" s="233"/>
      <c r="G1939" s="131"/>
    </row>
    <row r="1940" spans="2:7" ht="15" customHeight="1" x14ac:dyDescent="0.25">
      <c r="B1940" s="131"/>
      <c r="C1940" s="131"/>
      <c r="D1940" s="131"/>
      <c r="E1940" s="351"/>
      <c r="F1940" s="233"/>
      <c r="G1940" s="131"/>
    </row>
    <row r="1941" spans="2:7" ht="15" customHeight="1" x14ac:dyDescent="0.25">
      <c r="B1941" s="131"/>
      <c r="C1941" s="131"/>
      <c r="D1941" s="131"/>
      <c r="E1941" s="351"/>
      <c r="F1941" s="233"/>
      <c r="G1941" s="131"/>
    </row>
    <row r="1942" spans="2:7" ht="15" customHeight="1" x14ac:dyDescent="0.25">
      <c r="B1942" s="131"/>
      <c r="C1942" s="131"/>
      <c r="D1942" s="131"/>
      <c r="E1942" s="351"/>
      <c r="F1942" s="233"/>
      <c r="G1942" s="131"/>
    </row>
    <row r="1943" spans="2:7" ht="15" customHeight="1" x14ac:dyDescent="0.25">
      <c r="B1943" s="131"/>
      <c r="C1943" s="131"/>
      <c r="D1943" s="131"/>
      <c r="E1943" s="351"/>
      <c r="F1943" s="233"/>
      <c r="G1943" s="131"/>
    </row>
    <row r="1944" spans="2:7" ht="15" customHeight="1" x14ac:dyDescent="0.25">
      <c r="B1944" s="131"/>
      <c r="C1944" s="131"/>
      <c r="D1944" s="131"/>
      <c r="E1944" s="351"/>
      <c r="F1944" s="233"/>
      <c r="G1944" s="131"/>
    </row>
    <row r="1945" spans="2:7" ht="15" customHeight="1" x14ac:dyDescent="0.25">
      <c r="B1945" s="131"/>
      <c r="C1945" s="131"/>
      <c r="D1945" s="131"/>
      <c r="E1945" s="351"/>
      <c r="F1945" s="233"/>
      <c r="G1945" s="131"/>
    </row>
    <row r="1946" spans="2:7" ht="15" customHeight="1" x14ac:dyDescent="0.25">
      <c r="B1946" s="131"/>
      <c r="C1946" s="131"/>
      <c r="D1946" s="131"/>
      <c r="E1946" s="351"/>
      <c r="F1946" s="233"/>
      <c r="G1946" s="131"/>
    </row>
    <row r="1947" spans="2:7" ht="15" customHeight="1" x14ac:dyDescent="0.25">
      <c r="B1947" s="131"/>
      <c r="C1947" s="131"/>
      <c r="D1947" s="131"/>
      <c r="E1947" s="351"/>
      <c r="F1947" s="233"/>
      <c r="G1947" s="131"/>
    </row>
    <row r="1948" spans="2:7" ht="15" customHeight="1" x14ac:dyDescent="0.25">
      <c r="B1948" s="131"/>
      <c r="C1948" s="131"/>
      <c r="D1948" s="131"/>
      <c r="E1948" s="351"/>
      <c r="F1948" s="233"/>
      <c r="G1948" s="131"/>
    </row>
    <row r="1949" spans="2:7" ht="15" customHeight="1" x14ac:dyDescent="0.25">
      <c r="B1949" s="131"/>
      <c r="C1949" s="131"/>
      <c r="D1949" s="131"/>
      <c r="E1949" s="351"/>
      <c r="F1949" s="233"/>
      <c r="G1949" s="131"/>
    </row>
    <row r="1950" spans="2:7" ht="15" customHeight="1" x14ac:dyDescent="0.25">
      <c r="B1950" s="131"/>
      <c r="C1950" s="131"/>
      <c r="D1950" s="131"/>
      <c r="E1950" s="351"/>
      <c r="F1950" s="233"/>
      <c r="G1950" s="131"/>
    </row>
    <row r="1951" spans="2:7" ht="15" customHeight="1" x14ac:dyDescent="0.25">
      <c r="B1951" s="131"/>
      <c r="C1951" s="131"/>
      <c r="D1951" s="131"/>
      <c r="E1951" s="351"/>
      <c r="F1951" s="233"/>
      <c r="G1951" s="131"/>
    </row>
    <row r="1952" spans="2:7" ht="15" customHeight="1" x14ac:dyDescent="0.25">
      <c r="B1952" s="131"/>
      <c r="C1952" s="131"/>
      <c r="D1952" s="131"/>
      <c r="E1952" s="351"/>
      <c r="F1952" s="233"/>
      <c r="G1952" s="131"/>
    </row>
    <row r="1953" spans="2:7" ht="15" customHeight="1" x14ac:dyDescent="0.25">
      <c r="B1953" s="131"/>
      <c r="C1953" s="131"/>
      <c r="D1953" s="131"/>
      <c r="E1953" s="351"/>
      <c r="F1953" s="233"/>
      <c r="G1953" s="131"/>
    </row>
    <row r="1954" spans="2:7" ht="15" customHeight="1" x14ac:dyDescent="0.25">
      <c r="B1954" s="131"/>
      <c r="C1954" s="131"/>
      <c r="D1954" s="131"/>
      <c r="E1954" s="351"/>
      <c r="F1954" s="233"/>
      <c r="G1954" s="131"/>
    </row>
    <row r="1955" spans="2:7" ht="15" customHeight="1" x14ac:dyDescent="0.25">
      <c r="B1955" s="131"/>
      <c r="C1955" s="131"/>
      <c r="D1955" s="131"/>
      <c r="E1955" s="351"/>
      <c r="F1955" s="233"/>
      <c r="G1955" s="131"/>
    </row>
    <row r="1956" spans="2:7" ht="15" customHeight="1" x14ac:dyDescent="0.25">
      <c r="B1956" s="131"/>
      <c r="C1956" s="131"/>
      <c r="D1956" s="131"/>
      <c r="E1956" s="351"/>
      <c r="F1956" s="233"/>
      <c r="G1956" s="131"/>
    </row>
    <row r="1957" spans="2:7" ht="15" customHeight="1" x14ac:dyDescent="0.25">
      <c r="B1957" s="131"/>
      <c r="C1957" s="131"/>
      <c r="D1957" s="131"/>
      <c r="E1957" s="351"/>
      <c r="F1957" s="233"/>
      <c r="G1957" s="131"/>
    </row>
    <row r="1958" spans="2:7" ht="15" customHeight="1" x14ac:dyDescent="0.25">
      <c r="B1958" s="131"/>
      <c r="C1958" s="131"/>
      <c r="D1958" s="131"/>
      <c r="E1958" s="351"/>
      <c r="F1958" s="233"/>
      <c r="G1958" s="131"/>
    </row>
    <row r="1959" spans="2:7" ht="15" customHeight="1" x14ac:dyDescent="0.25">
      <c r="B1959" s="131"/>
      <c r="C1959" s="131"/>
      <c r="D1959" s="131"/>
      <c r="E1959" s="351"/>
      <c r="F1959" s="233"/>
      <c r="G1959" s="131"/>
    </row>
    <row r="1960" spans="2:7" ht="15" customHeight="1" x14ac:dyDescent="0.25">
      <c r="B1960" s="131"/>
      <c r="C1960" s="131"/>
      <c r="D1960" s="131"/>
      <c r="E1960" s="351"/>
      <c r="F1960" s="233"/>
      <c r="G1960" s="131"/>
    </row>
    <row r="1961" spans="2:7" ht="15" customHeight="1" x14ac:dyDescent="0.25">
      <c r="B1961" s="131"/>
      <c r="C1961" s="131"/>
      <c r="D1961" s="131"/>
      <c r="E1961" s="351"/>
      <c r="F1961" s="233"/>
      <c r="G1961" s="131"/>
    </row>
    <row r="1962" spans="2:7" ht="15" customHeight="1" x14ac:dyDescent="0.25">
      <c r="B1962" s="131"/>
      <c r="C1962" s="131"/>
      <c r="D1962" s="131"/>
      <c r="E1962" s="351"/>
      <c r="F1962" s="233"/>
      <c r="G1962" s="131"/>
    </row>
    <row r="1963" spans="2:7" ht="15" customHeight="1" x14ac:dyDescent="0.25">
      <c r="B1963" s="131"/>
      <c r="C1963" s="131"/>
      <c r="D1963" s="131"/>
      <c r="E1963" s="351"/>
      <c r="F1963" s="233"/>
      <c r="G1963" s="131"/>
    </row>
    <row r="1964" spans="2:7" ht="15" customHeight="1" x14ac:dyDescent="0.25">
      <c r="B1964" s="131"/>
      <c r="C1964" s="131"/>
      <c r="D1964" s="131"/>
      <c r="E1964" s="351"/>
      <c r="F1964" s="233"/>
      <c r="G1964" s="131"/>
    </row>
    <row r="1965" spans="2:7" ht="15" customHeight="1" x14ac:dyDescent="0.25">
      <c r="B1965" s="131"/>
      <c r="C1965" s="131"/>
      <c r="D1965" s="131"/>
      <c r="E1965" s="351"/>
      <c r="F1965" s="233"/>
      <c r="G1965" s="131"/>
    </row>
    <row r="1966" spans="2:7" ht="15" customHeight="1" x14ac:dyDescent="0.25">
      <c r="B1966" s="131"/>
      <c r="C1966" s="131"/>
      <c r="D1966" s="131"/>
      <c r="E1966" s="351"/>
      <c r="F1966" s="233"/>
      <c r="G1966" s="131"/>
    </row>
    <row r="1967" spans="2:7" ht="15" customHeight="1" x14ac:dyDescent="0.25">
      <c r="B1967" s="131"/>
      <c r="C1967" s="131"/>
      <c r="D1967" s="131"/>
      <c r="E1967" s="351"/>
      <c r="F1967" s="233"/>
      <c r="G1967" s="131"/>
    </row>
    <row r="1968" spans="2:7" ht="15" customHeight="1" x14ac:dyDescent="0.25">
      <c r="B1968" s="131"/>
      <c r="C1968" s="131"/>
      <c r="D1968" s="131"/>
      <c r="E1968" s="351"/>
      <c r="F1968" s="233"/>
      <c r="G1968" s="131"/>
    </row>
    <row r="1969" spans="2:7" ht="15" customHeight="1" x14ac:dyDescent="0.25">
      <c r="B1969" s="131"/>
      <c r="C1969" s="131"/>
      <c r="D1969" s="131"/>
      <c r="E1969" s="351"/>
      <c r="F1969" s="233"/>
      <c r="G1969" s="131"/>
    </row>
    <row r="1970" spans="2:7" ht="15" customHeight="1" x14ac:dyDescent="0.25">
      <c r="B1970" s="131"/>
      <c r="C1970" s="131"/>
      <c r="D1970" s="131"/>
      <c r="E1970" s="351"/>
      <c r="F1970" s="233"/>
      <c r="G1970" s="131"/>
    </row>
    <row r="1971" spans="2:7" ht="15" customHeight="1" x14ac:dyDescent="0.25">
      <c r="B1971" s="131"/>
      <c r="C1971" s="131"/>
      <c r="D1971" s="131"/>
      <c r="E1971" s="351"/>
      <c r="F1971" s="233"/>
      <c r="G1971" s="131"/>
    </row>
    <row r="1972" spans="2:7" ht="15" customHeight="1" x14ac:dyDescent="0.25">
      <c r="B1972" s="131"/>
      <c r="C1972" s="131"/>
      <c r="D1972" s="131"/>
      <c r="E1972" s="351"/>
      <c r="F1972" s="233"/>
      <c r="G1972" s="131"/>
    </row>
    <row r="1973" spans="2:7" ht="15" customHeight="1" x14ac:dyDescent="0.25">
      <c r="B1973" s="131"/>
      <c r="C1973" s="131"/>
      <c r="D1973" s="131"/>
      <c r="E1973" s="351"/>
      <c r="F1973" s="233"/>
      <c r="G1973" s="131"/>
    </row>
    <row r="1974" spans="2:7" ht="15" customHeight="1" x14ac:dyDescent="0.25">
      <c r="B1974" s="131"/>
      <c r="C1974" s="131"/>
      <c r="D1974" s="131"/>
      <c r="E1974" s="351"/>
      <c r="F1974" s="233"/>
      <c r="G1974" s="131"/>
    </row>
    <row r="1975" spans="2:7" ht="15" customHeight="1" x14ac:dyDescent="0.25">
      <c r="B1975" s="131"/>
      <c r="C1975" s="131"/>
      <c r="D1975" s="131"/>
      <c r="E1975" s="351"/>
      <c r="F1975" s="233"/>
      <c r="G1975" s="131"/>
    </row>
    <row r="1976" spans="2:7" ht="15" customHeight="1" x14ac:dyDescent="0.25">
      <c r="B1976" s="131"/>
      <c r="C1976" s="131"/>
      <c r="D1976" s="131"/>
      <c r="E1976" s="351"/>
      <c r="F1976" s="233"/>
      <c r="G1976" s="131"/>
    </row>
    <row r="1977" spans="2:7" ht="15" customHeight="1" x14ac:dyDescent="0.25">
      <c r="B1977" s="131"/>
      <c r="C1977" s="131"/>
      <c r="D1977" s="131"/>
      <c r="E1977" s="351"/>
      <c r="F1977" s="233"/>
      <c r="G1977" s="131"/>
    </row>
    <row r="1978" spans="2:7" ht="15" customHeight="1" x14ac:dyDescent="0.25">
      <c r="B1978" s="131"/>
      <c r="C1978" s="131"/>
      <c r="D1978" s="131"/>
      <c r="E1978" s="351"/>
      <c r="F1978" s="233"/>
      <c r="G1978" s="131"/>
    </row>
    <row r="1979" spans="2:7" ht="15" customHeight="1" x14ac:dyDescent="0.25">
      <c r="B1979" s="131"/>
      <c r="C1979" s="131"/>
      <c r="D1979" s="131"/>
      <c r="E1979" s="351"/>
      <c r="F1979" s="233"/>
      <c r="G1979" s="131"/>
    </row>
    <row r="1980" spans="2:7" ht="15" customHeight="1" x14ac:dyDescent="0.25">
      <c r="B1980" s="131"/>
      <c r="C1980" s="131"/>
      <c r="D1980" s="131"/>
      <c r="E1980" s="351"/>
      <c r="F1980" s="233"/>
      <c r="G1980" s="131"/>
    </row>
    <row r="1981" spans="2:7" ht="15" customHeight="1" x14ac:dyDescent="0.25">
      <c r="B1981" s="131"/>
      <c r="C1981" s="131"/>
      <c r="D1981" s="131"/>
      <c r="E1981" s="351"/>
      <c r="F1981" s="233"/>
      <c r="G1981" s="131"/>
    </row>
    <row r="1982" spans="2:7" ht="15" customHeight="1" x14ac:dyDescent="0.25">
      <c r="B1982" s="131"/>
      <c r="C1982" s="131"/>
      <c r="D1982" s="131"/>
      <c r="E1982" s="351"/>
      <c r="F1982" s="233"/>
      <c r="G1982" s="131"/>
    </row>
    <row r="1983" spans="2:7" ht="15" customHeight="1" x14ac:dyDescent="0.25">
      <c r="B1983" s="131"/>
      <c r="C1983" s="131"/>
      <c r="D1983" s="131"/>
      <c r="E1983" s="351"/>
      <c r="F1983" s="233"/>
      <c r="G1983" s="131"/>
    </row>
    <row r="1984" spans="2:7" ht="15" customHeight="1" x14ac:dyDescent="0.25">
      <c r="B1984" s="131"/>
      <c r="C1984" s="131"/>
      <c r="D1984" s="131"/>
      <c r="E1984" s="351"/>
      <c r="F1984" s="233"/>
      <c r="G1984" s="131"/>
    </row>
    <row r="1985" spans="2:7" ht="15" customHeight="1" x14ac:dyDescent="0.25">
      <c r="B1985" s="131"/>
      <c r="C1985" s="131"/>
      <c r="D1985" s="131"/>
      <c r="E1985" s="351"/>
      <c r="F1985" s="233"/>
      <c r="G1985" s="131"/>
    </row>
    <row r="1986" spans="2:7" ht="15" customHeight="1" x14ac:dyDescent="0.25">
      <c r="B1986" s="131"/>
      <c r="C1986" s="131"/>
      <c r="D1986" s="131"/>
      <c r="E1986" s="351"/>
      <c r="F1986" s="233"/>
      <c r="G1986" s="131"/>
    </row>
    <row r="1987" spans="2:7" ht="15" customHeight="1" x14ac:dyDescent="0.25">
      <c r="B1987" s="131"/>
      <c r="C1987" s="131"/>
      <c r="D1987" s="131"/>
      <c r="E1987" s="351"/>
      <c r="F1987" s="233"/>
      <c r="G1987" s="131"/>
    </row>
    <row r="1988" spans="2:7" ht="15" customHeight="1" x14ac:dyDescent="0.25">
      <c r="B1988" s="131"/>
      <c r="C1988" s="131"/>
      <c r="D1988" s="131"/>
      <c r="E1988" s="351"/>
      <c r="F1988" s="233"/>
      <c r="G1988" s="131"/>
    </row>
    <row r="1989" spans="2:7" ht="15" customHeight="1" x14ac:dyDescent="0.25">
      <c r="B1989" s="131"/>
      <c r="C1989" s="131"/>
      <c r="D1989" s="131"/>
      <c r="E1989" s="351"/>
      <c r="F1989" s="233"/>
      <c r="G1989" s="131"/>
    </row>
    <row r="1990" spans="2:7" ht="15" customHeight="1" x14ac:dyDescent="0.25">
      <c r="B1990" s="131"/>
      <c r="C1990" s="131"/>
      <c r="D1990" s="131"/>
      <c r="E1990" s="351"/>
      <c r="F1990" s="233"/>
      <c r="G1990" s="131"/>
    </row>
    <row r="1991" spans="2:7" ht="15" customHeight="1" x14ac:dyDescent="0.25">
      <c r="B1991" s="131"/>
      <c r="C1991" s="131"/>
      <c r="D1991" s="131"/>
      <c r="E1991" s="351"/>
      <c r="F1991" s="233"/>
      <c r="G1991" s="131"/>
    </row>
    <row r="1992" spans="2:7" ht="15" customHeight="1" x14ac:dyDescent="0.25">
      <c r="B1992" s="131"/>
      <c r="C1992" s="131"/>
      <c r="D1992" s="131"/>
      <c r="E1992" s="351"/>
      <c r="F1992" s="233"/>
      <c r="G1992" s="131"/>
    </row>
    <row r="1993" spans="2:7" ht="15" customHeight="1" x14ac:dyDescent="0.25">
      <c r="B1993" s="131"/>
      <c r="C1993" s="131"/>
      <c r="D1993" s="131"/>
      <c r="E1993" s="351"/>
      <c r="F1993" s="233"/>
      <c r="G1993" s="131"/>
    </row>
    <row r="1994" spans="2:7" ht="15" customHeight="1" x14ac:dyDescent="0.25">
      <c r="B1994" s="131"/>
      <c r="C1994" s="131"/>
      <c r="D1994" s="131"/>
      <c r="E1994" s="351"/>
      <c r="F1994" s="233"/>
      <c r="G1994" s="131"/>
    </row>
    <row r="1995" spans="2:7" ht="15" customHeight="1" x14ac:dyDescent="0.25">
      <c r="B1995" s="131"/>
      <c r="C1995" s="131"/>
      <c r="D1995" s="131"/>
      <c r="E1995" s="351"/>
      <c r="F1995" s="233"/>
      <c r="G1995" s="131"/>
    </row>
    <row r="1996" spans="2:7" ht="15" customHeight="1" x14ac:dyDescent="0.25">
      <c r="B1996" s="131"/>
      <c r="C1996" s="131"/>
      <c r="D1996" s="131"/>
      <c r="E1996" s="351"/>
      <c r="F1996" s="233"/>
      <c r="G1996" s="131"/>
    </row>
    <row r="1997" spans="2:7" ht="15" customHeight="1" x14ac:dyDescent="0.25">
      <c r="B1997" s="131"/>
      <c r="C1997" s="131"/>
      <c r="D1997" s="131"/>
      <c r="E1997" s="351"/>
      <c r="F1997" s="233"/>
      <c r="G1997" s="131"/>
    </row>
    <row r="1998" spans="2:7" ht="15" customHeight="1" x14ac:dyDescent="0.25">
      <c r="B1998" s="131"/>
      <c r="C1998" s="131"/>
      <c r="D1998" s="131"/>
      <c r="E1998" s="351"/>
      <c r="F1998" s="233"/>
      <c r="G1998" s="131"/>
    </row>
    <row r="1999" spans="2:7" ht="15" customHeight="1" x14ac:dyDescent="0.25">
      <c r="B1999" s="131"/>
      <c r="C1999" s="131"/>
      <c r="D1999" s="131"/>
      <c r="E1999" s="351"/>
      <c r="F1999" s="233"/>
      <c r="G1999" s="131"/>
    </row>
    <row r="2000" spans="2:7" ht="15" customHeight="1" x14ac:dyDescent="0.25">
      <c r="B2000" s="131"/>
      <c r="C2000" s="131"/>
      <c r="D2000" s="131"/>
      <c r="E2000" s="351"/>
      <c r="F2000" s="233"/>
      <c r="G2000" s="131"/>
    </row>
    <row r="2001" spans="2:7" ht="15" customHeight="1" x14ac:dyDescent="0.25">
      <c r="B2001" s="131"/>
      <c r="C2001" s="131"/>
      <c r="D2001" s="131"/>
      <c r="E2001" s="351"/>
      <c r="F2001" s="233"/>
      <c r="G2001" s="131"/>
    </row>
    <row r="2002" spans="2:7" ht="15" customHeight="1" x14ac:dyDescent="0.25">
      <c r="B2002" s="131"/>
      <c r="C2002" s="131"/>
      <c r="D2002" s="131"/>
      <c r="E2002" s="351"/>
      <c r="F2002" s="233"/>
      <c r="G2002" s="131"/>
    </row>
    <row r="2003" spans="2:7" ht="15" customHeight="1" x14ac:dyDescent="0.25">
      <c r="B2003" s="131"/>
      <c r="C2003" s="131"/>
      <c r="D2003" s="131"/>
      <c r="E2003" s="351"/>
      <c r="F2003" s="233"/>
      <c r="G2003" s="131"/>
    </row>
    <row r="2004" spans="2:7" ht="15" customHeight="1" x14ac:dyDescent="0.25">
      <c r="B2004" s="131"/>
      <c r="C2004" s="131"/>
      <c r="D2004" s="131"/>
      <c r="E2004" s="351"/>
      <c r="F2004" s="233"/>
      <c r="G2004" s="131"/>
    </row>
    <row r="2005" spans="2:7" ht="15" customHeight="1" x14ac:dyDescent="0.25">
      <c r="B2005" s="131"/>
      <c r="C2005" s="131"/>
      <c r="D2005" s="131"/>
      <c r="E2005" s="351"/>
      <c r="F2005" s="233"/>
      <c r="G2005" s="131"/>
    </row>
    <row r="2006" spans="2:7" ht="15" customHeight="1" x14ac:dyDescent="0.25">
      <c r="B2006" s="131"/>
      <c r="C2006" s="131"/>
      <c r="D2006" s="131"/>
      <c r="E2006" s="351"/>
      <c r="F2006" s="233"/>
      <c r="G2006" s="131"/>
    </row>
    <row r="2007" spans="2:7" ht="15" customHeight="1" x14ac:dyDescent="0.25">
      <c r="B2007" s="131"/>
      <c r="C2007" s="131"/>
      <c r="D2007" s="131"/>
      <c r="E2007" s="351"/>
      <c r="F2007" s="233"/>
      <c r="G2007" s="131"/>
    </row>
    <row r="2008" spans="2:7" ht="15" customHeight="1" x14ac:dyDescent="0.25">
      <c r="B2008" s="131"/>
      <c r="C2008" s="131"/>
      <c r="D2008" s="131"/>
      <c r="E2008" s="351"/>
      <c r="F2008" s="233"/>
      <c r="G2008" s="131"/>
    </row>
    <row r="2009" spans="2:7" ht="15" customHeight="1" x14ac:dyDescent="0.25">
      <c r="B2009" s="131"/>
      <c r="C2009" s="131"/>
      <c r="D2009" s="131"/>
      <c r="E2009" s="351"/>
      <c r="F2009" s="233"/>
      <c r="G2009" s="131"/>
    </row>
    <row r="2010" spans="2:7" ht="15" customHeight="1" x14ac:dyDescent="0.25">
      <c r="B2010" s="131"/>
      <c r="C2010" s="131"/>
      <c r="D2010" s="131"/>
      <c r="E2010" s="351"/>
      <c r="F2010" s="233"/>
      <c r="G2010" s="131"/>
    </row>
    <row r="2011" spans="2:7" ht="15" customHeight="1" x14ac:dyDescent="0.25">
      <c r="B2011" s="131"/>
      <c r="C2011" s="131"/>
      <c r="D2011" s="131"/>
      <c r="E2011" s="351"/>
      <c r="F2011" s="233"/>
      <c r="G2011" s="131"/>
    </row>
    <row r="2012" spans="2:7" ht="15" customHeight="1" x14ac:dyDescent="0.25">
      <c r="B2012" s="131"/>
      <c r="C2012" s="131"/>
      <c r="D2012" s="131"/>
      <c r="E2012" s="351"/>
      <c r="F2012" s="233"/>
      <c r="G2012" s="131"/>
    </row>
    <row r="2013" spans="2:7" ht="15" customHeight="1" x14ac:dyDescent="0.25">
      <c r="B2013" s="131"/>
      <c r="C2013" s="131"/>
      <c r="D2013" s="131"/>
      <c r="E2013" s="351"/>
      <c r="F2013" s="233"/>
      <c r="G2013" s="131"/>
    </row>
    <row r="2014" spans="2:7" ht="15" customHeight="1" x14ac:dyDescent="0.25">
      <c r="B2014" s="131"/>
      <c r="C2014" s="131"/>
      <c r="D2014" s="131"/>
      <c r="E2014" s="351"/>
      <c r="F2014" s="233"/>
      <c r="G2014" s="131"/>
    </row>
    <row r="2015" spans="2:7" ht="15" customHeight="1" x14ac:dyDescent="0.25">
      <c r="B2015" s="131"/>
      <c r="C2015" s="131"/>
      <c r="D2015" s="131"/>
      <c r="E2015" s="351"/>
      <c r="F2015" s="233"/>
      <c r="G2015" s="131"/>
    </row>
    <row r="2016" spans="2:7" ht="15" customHeight="1" x14ac:dyDescent="0.25">
      <c r="B2016" s="131"/>
      <c r="C2016" s="131"/>
      <c r="D2016" s="131"/>
      <c r="E2016" s="351"/>
      <c r="F2016" s="233"/>
      <c r="G2016" s="131"/>
    </row>
    <row r="2017" spans="2:7" ht="15" customHeight="1" x14ac:dyDescent="0.25">
      <c r="B2017" s="131"/>
      <c r="C2017" s="131"/>
      <c r="D2017" s="131"/>
      <c r="E2017" s="351"/>
      <c r="F2017" s="233"/>
      <c r="G2017" s="131"/>
    </row>
    <row r="2018" spans="2:7" ht="15" customHeight="1" x14ac:dyDescent="0.25">
      <c r="B2018" s="131"/>
      <c r="C2018" s="131"/>
      <c r="D2018" s="131"/>
      <c r="E2018" s="351"/>
      <c r="F2018" s="233"/>
      <c r="G2018" s="131"/>
    </row>
    <row r="2019" spans="2:7" ht="15" customHeight="1" x14ac:dyDescent="0.25">
      <c r="B2019" s="131"/>
      <c r="C2019" s="131"/>
      <c r="D2019" s="131"/>
      <c r="E2019" s="351"/>
      <c r="F2019" s="233"/>
      <c r="G2019" s="131"/>
    </row>
    <row r="2020" spans="2:7" ht="15" customHeight="1" x14ac:dyDescent="0.25">
      <c r="B2020" s="131"/>
      <c r="C2020" s="131"/>
      <c r="D2020" s="131"/>
      <c r="E2020" s="351"/>
      <c r="F2020" s="233"/>
      <c r="G2020" s="131"/>
    </row>
    <row r="2021" spans="2:7" ht="15" customHeight="1" x14ac:dyDescent="0.25">
      <c r="B2021" s="131"/>
      <c r="C2021" s="131"/>
      <c r="D2021" s="131"/>
      <c r="E2021" s="351"/>
      <c r="F2021" s="233"/>
      <c r="G2021" s="131"/>
    </row>
    <row r="2022" spans="2:7" ht="15" customHeight="1" x14ac:dyDescent="0.25">
      <c r="B2022" s="131"/>
      <c r="C2022" s="131"/>
      <c r="D2022" s="131"/>
      <c r="E2022" s="351"/>
      <c r="F2022" s="233"/>
      <c r="G2022" s="131"/>
    </row>
    <row r="2023" spans="2:7" ht="15" customHeight="1" x14ac:dyDescent="0.25">
      <c r="B2023" s="131"/>
      <c r="C2023" s="131"/>
      <c r="D2023" s="131"/>
      <c r="E2023" s="351"/>
      <c r="F2023" s="233"/>
      <c r="G2023" s="131"/>
    </row>
    <row r="2024" spans="2:7" ht="15" customHeight="1" x14ac:dyDescent="0.25">
      <c r="B2024" s="131"/>
      <c r="C2024" s="131"/>
      <c r="D2024" s="131"/>
      <c r="E2024" s="351"/>
      <c r="F2024" s="233"/>
      <c r="G2024" s="131"/>
    </row>
    <row r="2025" spans="2:7" ht="15" customHeight="1" x14ac:dyDescent="0.25">
      <c r="B2025" s="131"/>
      <c r="C2025" s="131"/>
      <c r="D2025" s="131"/>
      <c r="E2025" s="351"/>
      <c r="F2025" s="233"/>
      <c r="G2025" s="131"/>
    </row>
    <row r="2026" spans="2:7" ht="15" customHeight="1" x14ac:dyDescent="0.25">
      <c r="B2026" s="131"/>
      <c r="C2026" s="131"/>
      <c r="D2026" s="131"/>
      <c r="E2026" s="351"/>
      <c r="F2026" s="233"/>
      <c r="G2026" s="131"/>
    </row>
    <row r="2027" spans="2:7" ht="15" customHeight="1" x14ac:dyDescent="0.25">
      <c r="B2027" s="131"/>
      <c r="C2027" s="131"/>
      <c r="D2027" s="131"/>
      <c r="E2027" s="351"/>
      <c r="F2027" s="233"/>
      <c r="G2027" s="131"/>
    </row>
    <row r="2028" spans="2:7" ht="15" customHeight="1" x14ac:dyDescent="0.25">
      <c r="B2028" s="131"/>
      <c r="C2028" s="131"/>
      <c r="D2028" s="131"/>
      <c r="E2028" s="351"/>
      <c r="F2028" s="233"/>
      <c r="G2028" s="131"/>
    </row>
    <row r="2029" spans="2:7" ht="15" customHeight="1" x14ac:dyDescent="0.25">
      <c r="B2029" s="131"/>
      <c r="C2029" s="131"/>
      <c r="D2029" s="131"/>
      <c r="E2029" s="351"/>
      <c r="F2029" s="233"/>
      <c r="G2029" s="131"/>
    </row>
    <row r="2030" spans="2:7" ht="15" customHeight="1" x14ac:dyDescent="0.25">
      <c r="B2030" s="131"/>
      <c r="C2030" s="131"/>
      <c r="D2030" s="131"/>
      <c r="E2030" s="351"/>
      <c r="F2030" s="233"/>
      <c r="G2030" s="131"/>
    </row>
    <row r="2031" spans="2:7" ht="15" customHeight="1" x14ac:dyDescent="0.25">
      <c r="B2031" s="131"/>
      <c r="C2031" s="131"/>
      <c r="D2031" s="131"/>
      <c r="E2031" s="351"/>
      <c r="F2031" s="233"/>
      <c r="G2031" s="131"/>
    </row>
    <row r="2032" spans="2:7" ht="15" customHeight="1" x14ac:dyDescent="0.25">
      <c r="B2032" s="131"/>
      <c r="C2032" s="131"/>
      <c r="D2032" s="131"/>
      <c r="E2032" s="351"/>
      <c r="F2032" s="233"/>
      <c r="G2032" s="131"/>
    </row>
    <row r="2033" spans="2:7" ht="15" customHeight="1" x14ac:dyDescent="0.25">
      <c r="B2033" s="131"/>
      <c r="C2033" s="131"/>
      <c r="D2033" s="131"/>
      <c r="E2033" s="351"/>
      <c r="F2033" s="233"/>
      <c r="G2033" s="131"/>
    </row>
    <row r="2034" spans="2:7" ht="15" customHeight="1" x14ac:dyDescent="0.25">
      <c r="B2034" s="131"/>
      <c r="C2034" s="131"/>
      <c r="D2034" s="131"/>
      <c r="E2034" s="351"/>
      <c r="F2034" s="233"/>
      <c r="G2034" s="131"/>
    </row>
    <row r="2035" spans="2:7" ht="15" customHeight="1" x14ac:dyDescent="0.25">
      <c r="B2035" s="131"/>
      <c r="C2035" s="131"/>
      <c r="D2035" s="131"/>
      <c r="E2035" s="351"/>
      <c r="F2035" s="233"/>
      <c r="G2035" s="131"/>
    </row>
    <row r="2036" spans="2:7" ht="15" customHeight="1" x14ac:dyDescent="0.25">
      <c r="B2036" s="131"/>
      <c r="C2036" s="131"/>
      <c r="D2036" s="131"/>
      <c r="E2036" s="351"/>
      <c r="F2036" s="233"/>
      <c r="G2036" s="131"/>
    </row>
    <row r="2037" spans="2:7" ht="15" customHeight="1" x14ac:dyDescent="0.25">
      <c r="B2037" s="131"/>
      <c r="C2037" s="131"/>
      <c r="D2037" s="131"/>
      <c r="E2037" s="351"/>
      <c r="F2037" s="233"/>
      <c r="G2037" s="131"/>
    </row>
    <row r="2038" spans="2:7" ht="15" customHeight="1" x14ac:dyDescent="0.25">
      <c r="B2038" s="131"/>
      <c r="C2038" s="131"/>
      <c r="D2038" s="131"/>
      <c r="E2038" s="351"/>
      <c r="F2038" s="233"/>
      <c r="G2038" s="131"/>
    </row>
    <row r="2039" spans="2:7" ht="15" customHeight="1" x14ac:dyDescent="0.25">
      <c r="B2039" s="131"/>
      <c r="C2039" s="131"/>
      <c r="D2039" s="131"/>
      <c r="E2039" s="351"/>
      <c r="F2039" s="233"/>
      <c r="G2039" s="131"/>
    </row>
    <row r="2040" spans="2:7" ht="15" customHeight="1" x14ac:dyDescent="0.25">
      <c r="B2040" s="131"/>
      <c r="C2040" s="131"/>
      <c r="D2040" s="131"/>
      <c r="E2040" s="351"/>
      <c r="F2040" s="233"/>
      <c r="G2040" s="131"/>
    </row>
    <row r="2041" spans="2:7" ht="15" customHeight="1" x14ac:dyDescent="0.25">
      <c r="B2041" s="131"/>
      <c r="C2041" s="131"/>
      <c r="D2041" s="131"/>
      <c r="E2041" s="351"/>
      <c r="F2041" s="233"/>
      <c r="G2041" s="131"/>
    </row>
    <row r="2042" spans="2:7" ht="15" customHeight="1" x14ac:dyDescent="0.25">
      <c r="B2042" s="131"/>
      <c r="C2042" s="131"/>
      <c r="D2042" s="131"/>
      <c r="E2042" s="351"/>
      <c r="F2042" s="233"/>
      <c r="G2042" s="131"/>
    </row>
    <row r="2043" spans="2:7" ht="15" customHeight="1" x14ac:dyDescent="0.25">
      <c r="B2043" s="131"/>
      <c r="C2043" s="131"/>
      <c r="D2043" s="131"/>
      <c r="E2043" s="351"/>
      <c r="F2043" s="233"/>
      <c r="G2043" s="131"/>
    </row>
    <row r="2044" spans="2:7" ht="15" customHeight="1" x14ac:dyDescent="0.25">
      <c r="B2044" s="131"/>
      <c r="C2044" s="131"/>
      <c r="D2044" s="131"/>
      <c r="E2044" s="351"/>
      <c r="F2044" s="233"/>
      <c r="G2044" s="131"/>
    </row>
    <row r="2045" spans="2:7" ht="15" customHeight="1" x14ac:dyDescent="0.25">
      <c r="B2045" s="131"/>
      <c r="C2045" s="131"/>
      <c r="D2045" s="131"/>
      <c r="E2045" s="351"/>
      <c r="F2045" s="233"/>
      <c r="G2045" s="131"/>
    </row>
    <row r="2046" spans="2:7" ht="15" customHeight="1" x14ac:dyDescent="0.25">
      <c r="B2046" s="131"/>
      <c r="C2046" s="131"/>
      <c r="D2046" s="131"/>
      <c r="E2046" s="351"/>
      <c r="F2046" s="233"/>
      <c r="G2046" s="131"/>
    </row>
    <row r="2047" spans="2:7" ht="15" customHeight="1" x14ac:dyDescent="0.25">
      <c r="B2047" s="131"/>
      <c r="C2047" s="131"/>
      <c r="D2047" s="131"/>
      <c r="E2047" s="351"/>
      <c r="F2047" s="233"/>
      <c r="G2047" s="131"/>
    </row>
    <row r="2048" spans="2:7" ht="15" customHeight="1" x14ac:dyDescent="0.25">
      <c r="B2048" s="131"/>
      <c r="C2048" s="131"/>
      <c r="D2048" s="131"/>
      <c r="E2048" s="351"/>
      <c r="F2048" s="233"/>
      <c r="G2048" s="131"/>
    </row>
    <row r="2049" spans="2:7" ht="15" customHeight="1" x14ac:dyDescent="0.25">
      <c r="B2049" s="131"/>
      <c r="C2049" s="131"/>
      <c r="D2049" s="131"/>
      <c r="E2049" s="351"/>
      <c r="F2049" s="233"/>
      <c r="G2049" s="131"/>
    </row>
    <row r="2050" spans="2:7" ht="15" customHeight="1" x14ac:dyDescent="0.25">
      <c r="B2050" s="131"/>
      <c r="C2050" s="131"/>
      <c r="D2050" s="131"/>
      <c r="E2050" s="351"/>
      <c r="F2050" s="233"/>
      <c r="G2050" s="131"/>
    </row>
    <row r="2051" spans="2:7" ht="15" customHeight="1" x14ac:dyDescent="0.25">
      <c r="B2051" s="131"/>
      <c r="C2051" s="131"/>
      <c r="D2051" s="131"/>
      <c r="E2051" s="351"/>
      <c r="F2051" s="233"/>
      <c r="G2051" s="131"/>
    </row>
    <row r="2052" spans="2:7" ht="15" customHeight="1" x14ac:dyDescent="0.25">
      <c r="B2052" s="131"/>
      <c r="C2052" s="131"/>
      <c r="D2052" s="131"/>
      <c r="E2052" s="351"/>
      <c r="F2052" s="233"/>
      <c r="G2052" s="131"/>
    </row>
    <row r="2053" spans="2:7" ht="15" customHeight="1" x14ac:dyDescent="0.25">
      <c r="B2053" s="131"/>
      <c r="C2053" s="131"/>
      <c r="D2053" s="131"/>
      <c r="E2053" s="351"/>
      <c r="F2053" s="233"/>
      <c r="G2053" s="131"/>
    </row>
    <row r="2054" spans="2:7" ht="15" customHeight="1" x14ac:dyDescent="0.25">
      <c r="B2054" s="131"/>
      <c r="C2054" s="131"/>
      <c r="D2054" s="131"/>
      <c r="E2054" s="351"/>
      <c r="F2054" s="233"/>
      <c r="G2054" s="131"/>
    </row>
    <row r="2055" spans="2:7" ht="15" customHeight="1" x14ac:dyDescent="0.25">
      <c r="B2055" s="131"/>
      <c r="C2055" s="131"/>
      <c r="D2055" s="131"/>
      <c r="E2055" s="351"/>
      <c r="F2055" s="233"/>
      <c r="G2055" s="131"/>
    </row>
    <row r="2056" spans="2:7" ht="15" customHeight="1" x14ac:dyDescent="0.25">
      <c r="B2056" s="131"/>
      <c r="C2056" s="131"/>
      <c r="D2056" s="131"/>
      <c r="E2056" s="351"/>
      <c r="F2056" s="233"/>
      <c r="G2056" s="131"/>
    </row>
    <row r="2057" spans="2:7" ht="15" customHeight="1" x14ac:dyDescent="0.25">
      <c r="B2057" s="131"/>
      <c r="C2057" s="131"/>
      <c r="D2057" s="131"/>
      <c r="E2057" s="351"/>
      <c r="F2057" s="233"/>
      <c r="G2057" s="131"/>
    </row>
    <row r="2058" spans="2:7" ht="15" customHeight="1" x14ac:dyDescent="0.25">
      <c r="B2058" s="131"/>
      <c r="C2058" s="131"/>
      <c r="D2058" s="131"/>
      <c r="E2058" s="351"/>
      <c r="F2058" s="233"/>
      <c r="G2058" s="131"/>
    </row>
    <row r="2059" spans="2:7" ht="15" customHeight="1" x14ac:dyDescent="0.25">
      <c r="B2059" s="131"/>
      <c r="C2059" s="131"/>
      <c r="D2059" s="131"/>
      <c r="E2059" s="351"/>
      <c r="F2059" s="233"/>
      <c r="G2059" s="131"/>
    </row>
    <row r="2060" spans="2:7" ht="15" customHeight="1" x14ac:dyDescent="0.25">
      <c r="B2060" s="131"/>
      <c r="C2060" s="131"/>
      <c r="D2060" s="131"/>
      <c r="E2060" s="351"/>
      <c r="F2060" s="233"/>
      <c r="G2060" s="131"/>
    </row>
    <row r="2061" spans="2:7" ht="15" customHeight="1" x14ac:dyDescent="0.25">
      <c r="B2061" s="131"/>
      <c r="C2061" s="131"/>
      <c r="D2061" s="131"/>
      <c r="E2061" s="351"/>
      <c r="F2061" s="233"/>
      <c r="G2061" s="131"/>
    </row>
    <row r="2062" spans="2:7" ht="15" customHeight="1" x14ac:dyDescent="0.25">
      <c r="B2062" s="131"/>
      <c r="C2062" s="131"/>
      <c r="D2062" s="131"/>
      <c r="E2062" s="351"/>
      <c r="F2062" s="233"/>
      <c r="G2062" s="131"/>
    </row>
    <row r="2063" spans="2:7" ht="15" customHeight="1" x14ac:dyDescent="0.25">
      <c r="B2063" s="131"/>
      <c r="C2063" s="131"/>
      <c r="D2063" s="131"/>
      <c r="E2063" s="351"/>
      <c r="F2063" s="233"/>
      <c r="G2063" s="131"/>
    </row>
    <row r="2064" spans="2:7" ht="15" customHeight="1" x14ac:dyDescent="0.25">
      <c r="B2064" s="131"/>
      <c r="C2064" s="131"/>
      <c r="D2064" s="131"/>
      <c r="E2064" s="351"/>
      <c r="F2064" s="233"/>
      <c r="G2064" s="131"/>
    </row>
    <row r="2065" spans="2:7" ht="15" customHeight="1" x14ac:dyDescent="0.25">
      <c r="B2065" s="131"/>
      <c r="C2065" s="131"/>
      <c r="D2065" s="131"/>
      <c r="E2065" s="351"/>
      <c r="F2065" s="233"/>
      <c r="G2065" s="131"/>
    </row>
    <row r="2066" spans="2:7" ht="15" customHeight="1" x14ac:dyDescent="0.25">
      <c r="B2066" s="131"/>
      <c r="C2066" s="131"/>
      <c r="D2066" s="131"/>
      <c r="E2066" s="351"/>
      <c r="F2066" s="233"/>
      <c r="G2066" s="131"/>
    </row>
    <row r="2067" spans="2:7" ht="15" customHeight="1" x14ac:dyDescent="0.25">
      <c r="B2067" s="131"/>
      <c r="C2067" s="131"/>
      <c r="D2067" s="131"/>
      <c r="E2067" s="351"/>
      <c r="F2067" s="233"/>
      <c r="G2067" s="131"/>
    </row>
    <row r="2068" spans="2:7" ht="15" customHeight="1" x14ac:dyDescent="0.25">
      <c r="B2068" s="131"/>
      <c r="C2068" s="131"/>
      <c r="D2068" s="131"/>
      <c r="E2068" s="351"/>
      <c r="F2068" s="233"/>
      <c r="G2068" s="131"/>
    </row>
    <row r="2069" spans="2:7" ht="15" customHeight="1" x14ac:dyDescent="0.25">
      <c r="B2069" s="131"/>
      <c r="C2069" s="131"/>
      <c r="D2069" s="131"/>
      <c r="E2069" s="351"/>
      <c r="F2069" s="233"/>
      <c r="G2069" s="131"/>
    </row>
    <row r="2070" spans="2:7" ht="15" customHeight="1" x14ac:dyDescent="0.25">
      <c r="B2070" s="131"/>
      <c r="C2070" s="131"/>
      <c r="D2070" s="131"/>
      <c r="E2070" s="351"/>
      <c r="F2070" s="233"/>
      <c r="G2070" s="131"/>
    </row>
    <row r="2071" spans="2:7" ht="15" customHeight="1" x14ac:dyDescent="0.25">
      <c r="B2071" s="131"/>
      <c r="C2071" s="131"/>
      <c r="D2071" s="131"/>
      <c r="E2071" s="351"/>
      <c r="F2071" s="233"/>
      <c r="G2071" s="131"/>
    </row>
    <row r="2072" spans="2:7" ht="15" customHeight="1" x14ac:dyDescent="0.25">
      <c r="B2072" s="131"/>
      <c r="C2072" s="131"/>
      <c r="D2072" s="131"/>
      <c r="E2072" s="351"/>
      <c r="F2072" s="233"/>
      <c r="G2072" s="131"/>
    </row>
    <row r="2073" spans="2:7" ht="15" customHeight="1" x14ac:dyDescent="0.25">
      <c r="B2073" s="131"/>
      <c r="C2073" s="131"/>
      <c r="D2073" s="131"/>
      <c r="E2073" s="351"/>
      <c r="F2073" s="233"/>
      <c r="G2073" s="131"/>
    </row>
    <row r="2074" spans="2:7" ht="15" customHeight="1" x14ac:dyDescent="0.25">
      <c r="B2074" s="131"/>
      <c r="C2074" s="131"/>
      <c r="D2074" s="131"/>
      <c r="E2074" s="351"/>
      <c r="F2074" s="233"/>
      <c r="G2074" s="131"/>
    </row>
    <row r="2075" spans="2:7" ht="15" customHeight="1" x14ac:dyDescent="0.25">
      <c r="B2075" s="131"/>
      <c r="C2075" s="131"/>
      <c r="D2075" s="131"/>
      <c r="E2075" s="351"/>
      <c r="F2075" s="233"/>
      <c r="G2075" s="131"/>
    </row>
    <row r="2076" spans="2:7" ht="15" customHeight="1" x14ac:dyDescent="0.25">
      <c r="B2076" s="131"/>
      <c r="C2076" s="131"/>
      <c r="D2076" s="131"/>
      <c r="E2076" s="351"/>
      <c r="F2076" s="233"/>
      <c r="G2076" s="131"/>
    </row>
    <row r="2077" spans="2:7" ht="15" customHeight="1" x14ac:dyDescent="0.25">
      <c r="B2077" s="131"/>
      <c r="C2077" s="131"/>
      <c r="D2077" s="131"/>
      <c r="E2077" s="351"/>
      <c r="F2077" s="233"/>
      <c r="G2077" s="131"/>
    </row>
    <row r="2078" spans="2:7" ht="15" customHeight="1" x14ac:dyDescent="0.25">
      <c r="B2078" s="131"/>
      <c r="C2078" s="131"/>
      <c r="D2078" s="131"/>
      <c r="E2078" s="351"/>
      <c r="F2078" s="233"/>
      <c r="G2078" s="131"/>
    </row>
    <row r="2079" spans="2:7" ht="15" customHeight="1" x14ac:dyDescent="0.25">
      <c r="B2079" s="131"/>
      <c r="C2079" s="131"/>
      <c r="D2079" s="131"/>
      <c r="E2079" s="351"/>
      <c r="F2079" s="233"/>
      <c r="G2079" s="131"/>
    </row>
    <row r="2080" spans="2:7" ht="15" customHeight="1" x14ac:dyDescent="0.25">
      <c r="B2080" s="131"/>
      <c r="C2080" s="131"/>
      <c r="D2080" s="131"/>
      <c r="E2080" s="351"/>
      <c r="F2080" s="233"/>
      <c r="G2080" s="131"/>
    </row>
    <row r="2081" spans="2:7" ht="15" customHeight="1" x14ac:dyDescent="0.25">
      <c r="B2081" s="131"/>
      <c r="C2081" s="131"/>
      <c r="D2081" s="131"/>
      <c r="E2081" s="351"/>
      <c r="F2081" s="233"/>
      <c r="G2081" s="131"/>
    </row>
    <row r="2082" spans="2:7" ht="15" customHeight="1" x14ac:dyDescent="0.25">
      <c r="B2082" s="131"/>
      <c r="C2082" s="131"/>
      <c r="D2082" s="131"/>
      <c r="E2082" s="351"/>
      <c r="F2082" s="233"/>
      <c r="G2082" s="131"/>
    </row>
    <row r="2083" spans="2:7" ht="15" customHeight="1" x14ac:dyDescent="0.25">
      <c r="B2083" s="131"/>
      <c r="C2083" s="131"/>
      <c r="D2083" s="131"/>
      <c r="E2083" s="351"/>
      <c r="F2083" s="233"/>
      <c r="G2083" s="131"/>
    </row>
    <row r="2084" spans="2:7" ht="15" customHeight="1" x14ac:dyDescent="0.25">
      <c r="B2084" s="131"/>
      <c r="C2084" s="131"/>
      <c r="D2084" s="131"/>
      <c r="E2084" s="351"/>
      <c r="F2084" s="233"/>
      <c r="G2084" s="131"/>
    </row>
    <row r="2085" spans="2:7" ht="15" customHeight="1" x14ac:dyDescent="0.25">
      <c r="B2085" s="131"/>
      <c r="C2085" s="131"/>
      <c r="D2085" s="131"/>
      <c r="E2085" s="351"/>
      <c r="F2085" s="233"/>
      <c r="G2085" s="131"/>
    </row>
    <row r="2086" spans="2:7" ht="15" customHeight="1" x14ac:dyDescent="0.25">
      <c r="B2086" s="131"/>
      <c r="C2086" s="131"/>
      <c r="D2086" s="131"/>
      <c r="E2086" s="351"/>
      <c r="F2086" s="233"/>
      <c r="G2086" s="131"/>
    </row>
    <row r="2087" spans="2:7" ht="15" customHeight="1" x14ac:dyDescent="0.25">
      <c r="B2087" s="131"/>
      <c r="C2087" s="131"/>
      <c r="D2087" s="131"/>
      <c r="E2087" s="351"/>
      <c r="F2087" s="233"/>
      <c r="G2087" s="131"/>
    </row>
    <row r="2088" spans="2:7" ht="15" customHeight="1" x14ac:dyDescent="0.25">
      <c r="B2088" s="131"/>
      <c r="C2088" s="131"/>
      <c r="D2088" s="131"/>
      <c r="E2088" s="351"/>
      <c r="F2088" s="233"/>
      <c r="G2088" s="131"/>
    </row>
    <row r="2089" spans="2:7" ht="15" customHeight="1" x14ac:dyDescent="0.25">
      <c r="B2089" s="131"/>
      <c r="C2089" s="131"/>
      <c r="D2089" s="131"/>
      <c r="E2089" s="351"/>
      <c r="F2089" s="233"/>
      <c r="G2089" s="131"/>
    </row>
    <row r="2090" spans="2:7" ht="15" customHeight="1" x14ac:dyDescent="0.25">
      <c r="B2090" s="131"/>
      <c r="C2090" s="131"/>
      <c r="D2090" s="131"/>
      <c r="E2090" s="351"/>
      <c r="F2090" s="233"/>
      <c r="G2090" s="131"/>
    </row>
    <row r="2091" spans="2:7" ht="15" customHeight="1" x14ac:dyDescent="0.25">
      <c r="B2091" s="131"/>
      <c r="C2091" s="131"/>
      <c r="D2091" s="131"/>
      <c r="E2091" s="351"/>
      <c r="F2091" s="233"/>
      <c r="G2091" s="131"/>
    </row>
    <row r="2092" spans="2:7" ht="15" customHeight="1" x14ac:dyDescent="0.25">
      <c r="B2092" s="131"/>
      <c r="C2092" s="131"/>
      <c r="D2092" s="131"/>
      <c r="E2092" s="351"/>
      <c r="F2092" s="233"/>
      <c r="G2092" s="131"/>
    </row>
    <row r="2093" spans="2:7" ht="15" customHeight="1" x14ac:dyDescent="0.25">
      <c r="B2093" s="131"/>
      <c r="C2093" s="131"/>
      <c r="D2093" s="131"/>
      <c r="E2093" s="351"/>
      <c r="F2093" s="233"/>
      <c r="G2093" s="131"/>
    </row>
    <row r="2094" spans="2:7" ht="15" customHeight="1" x14ac:dyDescent="0.25">
      <c r="B2094" s="131"/>
      <c r="C2094" s="131"/>
      <c r="D2094" s="131"/>
      <c r="E2094" s="351"/>
      <c r="F2094" s="233"/>
      <c r="G2094" s="131"/>
    </row>
    <row r="2095" spans="2:7" ht="15" customHeight="1" x14ac:dyDescent="0.25">
      <c r="B2095" s="131"/>
      <c r="C2095" s="131"/>
      <c r="D2095" s="131"/>
      <c r="E2095" s="351"/>
      <c r="F2095" s="233"/>
      <c r="G2095" s="131"/>
    </row>
    <row r="2096" spans="2:7" ht="15" customHeight="1" x14ac:dyDescent="0.25">
      <c r="B2096" s="131"/>
      <c r="C2096" s="131"/>
      <c r="D2096" s="131"/>
      <c r="E2096" s="351"/>
      <c r="F2096" s="233"/>
      <c r="G2096" s="131"/>
    </row>
    <row r="2097" spans="2:7" ht="15" customHeight="1" x14ac:dyDescent="0.25">
      <c r="B2097" s="131"/>
      <c r="C2097" s="131"/>
      <c r="D2097" s="131"/>
      <c r="E2097" s="351"/>
      <c r="F2097" s="233"/>
      <c r="G2097" s="131"/>
    </row>
    <row r="2098" spans="2:7" ht="15" customHeight="1" x14ac:dyDescent="0.25">
      <c r="B2098" s="131"/>
      <c r="C2098" s="131"/>
      <c r="D2098" s="131"/>
      <c r="E2098" s="351"/>
      <c r="F2098" s="233"/>
      <c r="G2098" s="131"/>
    </row>
    <row r="2099" spans="2:7" ht="15" customHeight="1" x14ac:dyDescent="0.25">
      <c r="B2099" s="131"/>
      <c r="C2099" s="131"/>
      <c r="D2099" s="131"/>
      <c r="E2099" s="351"/>
      <c r="F2099" s="233"/>
      <c r="G2099" s="131"/>
    </row>
    <row r="2100" spans="2:7" ht="15" customHeight="1" x14ac:dyDescent="0.25">
      <c r="B2100" s="131"/>
      <c r="C2100" s="131"/>
      <c r="D2100" s="131"/>
      <c r="E2100" s="351"/>
      <c r="F2100" s="233"/>
      <c r="G2100" s="131"/>
    </row>
    <row r="2101" spans="2:7" ht="15" customHeight="1" x14ac:dyDescent="0.25">
      <c r="B2101" s="131"/>
      <c r="C2101" s="131"/>
      <c r="D2101" s="131"/>
      <c r="E2101" s="351"/>
      <c r="F2101" s="233"/>
      <c r="G2101" s="131"/>
    </row>
    <row r="2102" spans="2:7" ht="15" customHeight="1" x14ac:dyDescent="0.25">
      <c r="B2102" s="131"/>
      <c r="C2102" s="131"/>
      <c r="D2102" s="131"/>
      <c r="E2102" s="351"/>
      <c r="F2102" s="233"/>
      <c r="G2102" s="131"/>
    </row>
    <row r="2103" spans="2:7" ht="15" customHeight="1" x14ac:dyDescent="0.25">
      <c r="B2103" s="131"/>
      <c r="C2103" s="131"/>
      <c r="D2103" s="131"/>
      <c r="E2103" s="351"/>
      <c r="F2103" s="233"/>
      <c r="G2103" s="131"/>
    </row>
    <row r="2104" spans="2:7" ht="15" customHeight="1" x14ac:dyDescent="0.25">
      <c r="B2104" s="131"/>
      <c r="C2104" s="131"/>
      <c r="D2104" s="131"/>
      <c r="E2104" s="351"/>
      <c r="F2104" s="233"/>
      <c r="G2104" s="131"/>
    </row>
    <row r="2105" spans="2:7" ht="15" customHeight="1" x14ac:dyDescent="0.25">
      <c r="B2105" s="131"/>
      <c r="C2105" s="131"/>
      <c r="D2105" s="131"/>
      <c r="E2105" s="351"/>
      <c r="F2105" s="233"/>
      <c r="G2105" s="131"/>
    </row>
    <row r="2106" spans="2:7" ht="15" customHeight="1" x14ac:dyDescent="0.25">
      <c r="B2106" s="131"/>
      <c r="C2106" s="131"/>
      <c r="D2106" s="131"/>
      <c r="E2106" s="351"/>
      <c r="F2106" s="233"/>
      <c r="G2106" s="131"/>
    </row>
    <row r="2107" spans="2:7" ht="15" customHeight="1" x14ac:dyDescent="0.25">
      <c r="B2107" s="131"/>
      <c r="C2107" s="131"/>
      <c r="D2107" s="131"/>
      <c r="E2107" s="351"/>
      <c r="F2107" s="233"/>
      <c r="G2107" s="131"/>
    </row>
    <row r="2108" spans="2:7" ht="15" customHeight="1" x14ac:dyDescent="0.25">
      <c r="B2108" s="131"/>
      <c r="C2108" s="131"/>
      <c r="D2108" s="131"/>
      <c r="E2108" s="351"/>
      <c r="F2108" s="233"/>
      <c r="G2108" s="131"/>
    </row>
    <row r="2109" spans="2:7" ht="15" customHeight="1" x14ac:dyDescent="0.25">
      <c r="B2109" s="131"/>
      <c r="C2109" s="131"/>
      <c r="D2109" s="131"/>
      <c r="E2109" s="351"/>
      <c r="F2109" s="233"/>
      <c r="G2109" s="131"/>
    </row>
    <row r="2110" spans="2:7" ht="15" customHeight="1" x14ac:dyDescent="0.25">
      <c r="B2110" s="131"/>
      <c r="C2110" s="131"/>
      <c r="D2110" s="131"/>
      <c r="E2110" s="351"/>
      <c r="F2110" s="233"/>
      <c r="G2110" s="131"/>
    </row>
    <row r="2111" spans="2:7" ht="15" customHeight="1" x14ac:dyDescent="0.25">
      <c r="B2111" s="131"/>
      <c r="C2111" s="131"/>
      <c r="D2111" s="131"/>
      <c r="E2111" s="351"/>
      <c r="F2111" s="233"/>
      <c r="G2111" s="131"/>
    </row>
    <row r="2112" spans="2:7" ht="15" customHeight="1" x14ac:dyDescent="0.25">
      <c r="B2112" s="131"/>
      <c r="C2112" s="131"/>
      <c r="D2112" s="131"/>
      <c r="E2112" s="351"/>
      <c r="F2112" s="233"/>
      <c r="G2112" s="131"/>
    </row>
    <row r="2113" spans="2:7" ht="15" customHeight="1" x14ac:dyDescent="0.25">
      <c r="B2113" s="131"/>
      <c r="C2113" s="131"/>
      <c r="D2113" s="131"/>
      <c r="E2113" s="351"/>
      <c r="F2113" s="233"/>
      <c r="G2113" s="131"/>
    </row>
    <row r="2114" spans="2:7" ht="15" customHeight="1" x14ac:dyDescent="0.25">
      <c r="B2114" s="131"/>
      <c r="C2114" s="131"/>
      <c r="D2114" s="131"/>
      <c r="E2114" s="351"/>
      <c r="F2114" s="233"/>
      <c r="G2114" s="131"/>
    </row>
    <row r="2115" spans="2:7" ht="15" customHeight="1" x14ac:dyDescent="0.25">
      <c r="B2115" s="131"/>
      <c r="C2115" s="131"/>
      <c r="D2115" s="131"/>
      <c r="E2115" s="351"/>
      <c r="F2115" s="233"/>
      <c r="G2115" s="131"/>
    </row>
    <row r="2116" spans="2:7" ht="15" customHeight="1" x14ac:dyDescent="0.25">
      <c r="B2116" s="131"/>
      <c r="C2116" s="131"/>
      <c r="D2116" s="131"/>
      <c r="E2116" s="351"/>
      <c r="F2116" s="233"/>
      <c r="G2116" s="131"/>
    </row>
    <row r="2117" spans="2:7" ht="15" customHeight="1" x14ac:dyDescent="0.25">
      <c r="B2117" s="131"/>
      <c r="C2117" s="131"/>
      <c r="D2117" s="131"/>
      <c r="E2117" s="351"/>
      <c r="F2117" s="233"/>
      <c r="G2117" s="131"/>
    </row>
    <row r="2118" spans="2:7" ht="15" customHeight="1" x14ac:dyDescent="0.25">
      <c r="B2118" s="131"/>
      <c r="C2118" s="131"/>
      <c r="D2118" s="131"/>
      <c r="E2118" s="351"/>
      <c r="F2118" s="233"/>
      <c r="G2118" s="131"/>
    </row>
    <row r="2119" spans="2:7" ht="15" customHeight="1" x14ac:dyDescent="0.25">
      <c r="B2119" s="131"/>
      <c r="C2119" s="131"/>
      <c r="D2119" s="131"/>
      <c r="E2119" s="351"/>
      <c r="F2119" s="233"/>
      <c r="G2119" s="131"/>
    </row>
    <row r="2120" spans="2:7" ht="15" customHeight="1" x14ac:dyDescent="0.25">
      <c r="B2120" s="131"/>
      <c r="C2120" s="131"/>
      <c r="D2120" s="131"/>
      <c r="E2120" s="351"/>
      <c r="F2120" s="233"/>
      <c r="G2120" s="131"/>
    </row>
    <row r="2121" spans="2:7" ht="15" customHeight="1" x14ac:dyDescent="0.25">
      <c r="B2121" s="131"/>
      <c r="C2121" s="131"/>
      <c r="D2121" s="131"/>
      <c r="E2121" s="351"/>
      <c r="F2121" s="233"/>
      <c r="G2121" s="131"/>
    </row>
    <row r="2122" spans="2:7" ht="15" customHeight="1" x14ac:dyDescent="0.25">
      <c r="B2122" s="131"/>
      <c r="C2122" s="131"/>
      <c r="D2122" s="131"/>
      <c r="E2122" s="351"/>
      <c r="F2122" s="233"/>
      <c r="G2122" s="131"/>
    </row>
    <row r="2123" spans="2:7" ht="15" customHeight="1" x14ac:dyDescent="0.25">
      <c r="B2123" s="131"/>
      <c r="C2123" s="131"/>
      <c r="D2123" s="131"/>
      <c r="E2123" s="351"/>
      <c r="F2123" s="233"/>
      <c r="G2123" s="131"/>
    </row>
    <row r="2124" spans="2:7" ht="15" customHeight="1" x14ac:dyDescent="0.25">
      <c r="B2124" s="131"/>
      <c r="C2124" s="131"/>
      <c r="D2124" s="131"/>
      <c r="E2124" s="351"/>
      <c r="F2124" s="233"/>
      <c r="G2124" s="131"/>
    </row>
    <row r="2125" spans="2:7" ht="15" customHeight="1" x14ac:dyDescent="0.25">
      <c r="B2125" s="131"/>
      <c r="C2125" s="131"/>
      <c r="D2125" s="131"/>
      <c r="E2125" s="351"/>
      <c r="F2125" s="233"/>
      <c r="G2125" s="131"/>
    </row>
    <row r="2126" spans="2:7" ht="15" customHeight="1" x14ac:dyDescent="0.25">
      <c r="B2126" s="131"/>
      <c r="C2126" s="131"/>
      <c r="D2126" s="131"/>
      <c r="E2126" s="351"/>
      <c r="F2126" s="233"/>
      <c r="G2126" s="131"/>
    </row>
    <row r="2127" spans="2:7" ht="15" customHeight="1" x14ac:dyDescent="0.25">
      <c r="B2127" s="131"/>
      <c r="C2127" s="131"/>
      <c r="D2127" s="131"/>
      <c r="E2127" s="351"/>
      <c r="F2127" s="233"/>
      <c r="G2127" s="131"/>
    </row>
    <row r="2128" spans="2:7" ht="15" customHeight="1" x14ac:dyDescent="0.25">
      <c r="B2128" s="131"/>
      <c r="C2128" s="131"/>
      <c r="D2128" s="131"/>
      <c r="E2128" s="351"/>
      <c r="F2128" s="233"/>
      <c r="G2128" s="131"/>
    </row>
    <row r="2129" spans="2:7" ht="15" customHeight="1" x14ac:dyDescent="0.25">
      <c r="B2129" s="131"/>
      <c r="C2129" s="131"/>
      <c r="D2129" s="131"/>
      <c r="E2129" s="351"/>
      <c r="F2129" s="233"/>
      <c r="G2129" s="131"/>
    </row>
    <row r="2130" spans="2:7" ht="15" customHeight="1" x14ac:dyDescent="0.25">
      <c r="B2130" s="131"/>
      <c r="C2130" s="131"/>
      <c r="D2130" s="131"/>
      <c r="E2130" s="351"/>
      <c r="F2130" s="233"/>
      <c r="G2130" s="131"/>
    </row>
    <row r="2131" spans="2:7" ht="15" customHeight="1" x14ac:dyDescent="0.25">
      <c r="B2131" s="131"/>
      <c r="C2131" s="131"/>
      <c r="D2131" s="131"/>
      <c r="E2131" s="351"/>
      <c r="F2131" s="233"/>
      <c r="G2131" s="131"/>
    </row>
    <row r="2132" spans="2:7" ht="15" customHeight="1" x14ac:dyDescent="0.25">
      <c r="B2132" s="131"/>
      <c r="C2132" s="131"/>
      <c r="D2132" s="131"/>
      <c r="E2132" s="351"/>
      <c r="F2132" s="233"/>
      <c r="G2132" s="131"/>
    </row>
    <row r="2133" spans="2:7" ht="15" customHeight="1" x14ac:dyDescent="0.25">
      <c r="B2133" s="131"/>
      <c r="C2133" s="131"/>
      <c r="D2133" s="131"/>
      <c r="E2133" s="351"/>
      <c r="F2133" s="233"/>
      <c r="G2133" s="131"/>
    </row>
    <row r="2134" spans="2:7" ht="15" customHeight="1" x14ac:dyDescent="0.25">
      <c r="B2134" s="131"/>
      <c r="C2134" s="131"/>
      <c r="D2134" s="131"/>
      <c r="E2134" s="351"/>
      <c r="F2134" s="233"/>
      <c r="G2134" s="131"/>
    </row>
    <row r="2135" spans="2:7" ht="15" customHeight="1" x14ac:dyDescent="0.25">
      <c r="B2135" s="131"/>
      <c r="C2135" s="131"/>
      <c r="D2135" s="131"/>
      <c r="E2135" s="351"/>
      <c r="F2135" s="233"/>
      <c r="G2135" s="131"/>
    </row>
    <row r="2136" spans="2:7" ht="15" customHeight="1" x14ac:dyDescent="0.25">
      <c r="B2136" s="131"/>
      <c r="C2136" s="131"/>
      <c r="D2136" s="131"/>
      <c r="E2136" s="351"/>
      <c r="F2136" s="233"/>
      <c r="G2136" s="131"/>
    </row>
    <row r="2137" spans="2:7" ht="15" customHeight="1" x14ac:dyDescent="0.25">
      <c r="B2137" s="131"/>
      <c r="C2137" s="131"/>
      <c r="D2137" s="131"/>
      <c r="E2137" s="351"/>
      <c r="F2137" s="233"/>
      <c r="G2137" s="131"/>
    </row>
    <row r="2138" spans="2:7" ht="15" customHeight="1" x14ac:dyDescent="0.25">
      <c r="B2138" s="131"/>
      <c r="C2138" s="131"/>
      <c r="D2138" s="131"/>
      <c r="E2138" s="351"/>
      <c r="F2138" s="233"/>
      <c r="G2138" s="131"/>
    </row>
    <row r="2139" spans="2:7" ht="15" customHeight="1" x14ac:dyDescent="0.25">
      <c r="B2139" s="131"/>
      <c r="C2139" s="131"/>
      <c r="D2139" s="131"/>
      <c r="E2139" s="351"/>
      <c r="F2139" s="233"/>
      <c r="G2139" s="131"/>
    </row>
    <row r="2140" spans="2:7" ht="15" customHeight="1" x14ac:dyDescent="0.25">
      <c r="B2140" s="131"/>
      <c r="C2140" s="131"/>
      <c r="D2140" s="131"/>
      <c r="E2140" s="351"/>
      <c r="F2140" s="233"/>
      <c r="G2140" s="131"/>
    </row>
    <row r="2141" spans="2:7" ht="15" customHeight="1" x14ac:dyDescent="0.25">
      <c r="B2141" s="131"/>
      <c r="C2141" s="131"/>
      <c r="D2141" s="131"/>
      <c r="E2141" s="351"/>
      <c r="F2141" s="233"/>
      <c r="G2141" s="131"/>
    </row>
    <row r="2142" spans="2:7" ht="15" customHeight="1" x14ac:dyDescent="0.25">
      <c r="B2142" s="131"/>
      <c r="C2142" s="131"/>
      <c r="D2142" s="131"/>
      <c r="E2142" s="351"/>
      <c r="F2142" s="233"/>
      <c r="G2142" s="131"/>
    </row>
    <row r="2143" spans="2:7" ht="15" customHeight="1" x14ac:dyDescent="0.25">
      <c r="B2143" s="131"/>
      <c r="C2143" s="131"/>
      <c r="D2143" s="131"/>
      <c r="E2143" s="351"/>
      <c r="F2143" s="233"/>
      <c r="G2143" s="131"/>
    </row>
    <row r="2144" spans="2:7" ht="15" customHeight="1" x14ac:dyDescent="0.25">
      <c r="B2144" s="131"/>
      <c r="C2144" s="131"/>
      <c r="D2144" s="131"/>
      <c r="E2144" s="351"/>
      <c r="F2144" s="233"/>
      <c r="G2144" s="131"/>
    </row>
    <row r="2145" spans="2:7" ht="15" customHeight="1" x14ac:dyDescent="0.25">
      <c r="B2145" s="131"/>
      <c r="C2145" s="131"/>
      <c r="D2145" s="131"/>
      <c r="E2145" s="351"/>
      <c r="F2145" s="233"/>
      <c r="G2145" s="131"/>
    </row>
    <row r="2146" spans="2:7" ht="15" customHeight="1" x14ac:dyDescent="0.25">
      <c r="B2146" s="131"/>
      <c r="C2146" s="131"/>
      <c r="D2146" s="131"/>
      <c r="E2146" s="351"/>
      <c r="F2146" s="233"/>
      <c r="G2146" s="131"/>
    </row>
    <row r="2147" spans="2:7" ht="15" customHeight="1" x14ac:dyDescent="0.25">
      <c r="B2147" s="131"/>
      <c r="C2147" s="131"/>
      <c r="D2147" s="131"/>
      <c r="E2147" s="351"/>
      <c r="F2147" s="233"/>
      <c r="G2147" s="131"/>
    </row>
    <row r="2148" spans="2:7" ht="15" customHeight="1" x14ac:dyDescent="0.25">
      <c r="B2148" s="131"/>
      <c r="C2148" s="131"/>
      <c r="D2148" s="131"/>
      <c r="E2148" s="351"/>
      <c r="F2148" s="233"/>
      <c r="G2148" s="131"/>
    </row>
    <row r="2149" spans="2:7" ht="15" customHeight="1" x14ac:dyDescent="0.25">
      <c r="B2149" s="131"/>
      <c r="C2149" s="131"/>
      <c r="D2149" s="131"/>
      <c r="E2149" s="351"/>
      <c r="F2149" s="233"/>
      <c r="G2149" s="131"/>
    </row>
    <row r="2150" spans="2:7" ht="15" customHeight="1" x14ac:dyDescent="0.25">
      <c r="B2150" s="131"/>
      <c r="C2150" s="131"/>
      <c r="D2150" s="131"/>
      <c r="E2150" s="351"/>
      <c r="F2150" s="233"/>
      <c r="G2150" s="131"/>
    </row>
    <row r="2151" spans="2:7" ht="15" customHeight="1" x14ac:dyDescent="0.25">
      <c r="B2151" s="131"/>
      <c r="C2151" s="131"/>
      <c r="D2151" s="131"/>
      <c r="E2151" s="351"/>
      <c r="F2151" s="233"/>
      <c r="G2151" s="131"/>
    </row>
    <row r="2152" spans="2:7" ht="15" customHeight="1" x14ac:dyDescent="0.25">
      <c r="B2152" s="131"/>
      <c r="C2152" s="131"/>
      <c r="D2152" s="131"/>
      <c r="E2152" s="351"/>
      <c r="F2152" s="233"/>
      <c r="G2152" s="131"/>
    </row>
    <row r="2153" spans="2:7" ht="15" customHeight="1" x14ac:dyDescent="0.25">
      <c r="B2153" s="131"/>
      <c r="C2153" s="131"/>
      <c r="D2153" s="131"/>
      <c r="E2153" s="351"/>
      <c r="F2153" s="233"/>
      <c r="G2153" s="131"/>
    </row>
    <row r="2154" spans="2:7" ht="15" customHeight="1" x14ac:dyDescent="0.25">
      <c r="B2154" s="131"/>
      <c r="C2154" s="131"/>
      <c r="D2154" s="131"/>
      <c r="E2154" s="351"/>
      <c r="F2154" s="233"/>
      <c r="G2154" s="131"/>
    </row>
    <row r="2155" spans="2:7" ht="15" customHeight="1" x14ac:dyDescent="0.25">
      <c r="B2155" s="131"/>
      <c r="C2155" s="131"/>
      <c r="D2155" s="131"/>
      <c r="E2155" s="351"/>
      <c r="F2155" s="233"/>
      <c r="G2155" s="131"/>
    </row>
    <row r="2156" spans="2:7" ht="15" customHeight="1" x14ac:dyDescent="0.25">
      <c r="B2156" s="131"/>
      <c r="C2156" s="131"/>
      <c r="D2156" s="131"/>
      <c r="E2156" s="351"/>
      <c r="F2156" s="233"/>
      <c r="G2156" s="131"/>
    </row>
    <row r="2157" spans="2:7" ht="15" customHeight="1" x14ac:dyDescent="0.25">
      <c r="B2157" s="131"/>
      <c r="C2157" s="131"/>
      <c r="D2157" s="131"/>
      <c r="E2157" s="351"/>
      <c r="F2157" s="233"/>
      <c r="G2157" s="131"/>
    </row>
    <row r="2158" spans="2:7" ht="15" customHeight="1" x14ac:dyDescent="0.25">
      <c r="B2158" s="131"/>
      <c r="C2158" s="131"/>
      <c r="D2158" s="131"/>
      <c r="E2158" s="351"/>
      <c r="F2158" s="233"/>
      <c r="G2158" s="131"/>
    </row>
  </sheetData>
  <mergeCells count="44">
    <mergeCell ref="A6:G6"/>
    <mergeCell ref="A5:G5"/>
    <mergeCell ref="A4:G4"/>
    <mergeCell ref="A3:G3"/>
    <mergeCell ref="A2:G2"/>
    <mergeCell ref="A15:B15"/>
    <mergeCell ref="A62:B62"/>
    <mergeCell ref="A38:B38"/>
    <mergeCell ref="A47:B47"/>
    <mergeCell ref="A18:B18"/>
    <mergeCell ref="A32:B32"/>
    <mergeCell ref="A35:B35"/>
    <mergeCell ref="A66:B66"/>
    <mergeCell ref="A25:B25"/>
    <mergeCell ref="A12:B12"/>
    <mergeCell ref="A7:G7"/>
    <mergeCell ref="A8:G8"/>
    <mergeCell ref="A9:G9"/>
    <mergeCell ref="A22:B22"/>
    <mergeCell ref="A42:B42"/>
    <mergeCell ref="A82:G82"/>
    <mergeCell ref="A81:F81"/>
    <mergeCell ref="A57:B57"/>
    <mergeCell ref="A72:B72"/>
    <mergeCell ref="A118:G118"/>
    <mergeCell ref="A115:F115"/>
    <mergeCell ref="A76:B76"/>
    <mergeCell ref="A83:F83"/>
    <mergeCell ref="A110:F110"/>
    <mergeCell ref="A113:G113"/>
    <mergeCell ref="A112:F112"/>
    <mergeCell ref="A117:F117"/>
    <mergeCell ref="A91:B91"/>
    <mergeCell ref="A88:B88"/>
    <mergeCell ref="A97:B97"/>
    <mergeCell ref="A94:B94"/>
    <mergeCell ref="A101:B101"/>
    <mergeCell ref="A111:G111"/>
    <mergeCell ref="A114:F114"/>
    <mergeCell ref="A116:F116"/>
    <mergeCell ref="A119:F119"/>
    <mergeCell ref="A105:B105"/>
    <mergeCell ref="A108:F108"/>
    <mergeCell ref="A109:G109"/>
  </mergeCells>
  <phoneticPr fontId="17" type="noConversion"/>
  <printOptions horizontalCentered="1" gridLines="1"/>
  <pageMargins left="0.78740157480314965" right="0.78740157480314965" top="0.39370078740157483" bottom="0.59055118110236227" header="0.19685039370078741" footer="0.11811023622047245"/>
  <pageSetup scale="49" fitToHeight="0" orientation="portrait" horizontalDpi="360" verticalDpi="360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1036-9877-46E3-A62E-01CA3C5E3C75}">
  <sheetPr>
    <tabColor rgb="FFFFFF00"/>
    <pageSetUpPr fitToPage="1"/>
  </sheetPr>
  <dimension ref="A1:AZ2173"/>
  <sheetViews>
    <sheetView zoomScaleNormal="100" zoomScaleSheetLayoutView="19" zoomScalePageLayoutView="90" workbookViewId="0">
      <selection activeCell="A3" sqref="A3:G4"/>
    </sheetView>
  </sheetViews>
  <sheetFormatPr baseColWidth="10" defaultColWidth="10.85546875" defaultRowHeight="15" customHeight="1" x14ac:dyDescent="0.25"/>
  <cols>
    <col min="1" max="1" width="10" style="1" customWidth="1"/>
    <col min="2" max="2" width="10" style="198" customWidth="1"/>
    <col min="3" max="3" width="87" style="123" customWidth="1"/>
    <col min="4" max="4" width="10" style="114" customWidth="1"/>
    <col min="5" max="5" width="13.5703125" style="352" customWidth="1"/>
    <col min="6" max="6" width="22.140625" style="234" customWidth="1"/>
    <col min="7" max="7" width="28.28515625" style="4" customWidth="1"/>
    <col min="8" max="8" width="20" style="131" customWidth="1"/>
    <col min="9" max="9" width="23.42578125" style="131" customWidth="1"/>
    <col min="10" max="10" width="11.85546875" style="131" customWidth="1"/>
    <col min="11" max="52" width="10.85546875" style="131"/>
    <col min="53" max="16384" width="10.85546875" style="115"/>
  </cols>
  <sheetData>
    <row r="1" spans="1:52" ht="15" customHeight="1" x14ac:dyDescent="0.25">
      <c r="A1" s="466"/>
      <c r="B1" s="466"/>
      <c r="C1" s="466"/>
      <c r="D1" s="466"/>
      <c r="E1" s="466"/>
      <c r="F1" s="466"/>
      <c r="G1" s="466"/>
    </row>
    <row r="2" spans="1:52" ht="15" customHeight="1" x14ac:dyDescent="0.25">
      <c r="A2" s="466"/>
      <c r="B2" s="466"/>
      <c r="C2" s="466"/>
      <c r="D2" s="466"/>
      <c r="E2" s="466"/>
      <c r="F2" s="466"/>
      <c r="G2" s="466"/>
    </row>
    <row r="3" spans="1:52" ht="15" customHeight="1" x14ac:dyDescent="0.25">
      <c r="A3" s="584" t="s">
        <v>493</v>
      </c>
      <c r="B3" s="584"/>
      <c r="C3" s="584"/>
      <c r="D3" s="584"/>
      <c r="E3" s="584"/>
      <c r="F3" s="584"/>
      <c r="G3" s="584"/>
    </row>
    <row r="4" spans="1:52" ht="15" customHeight="1" x14ac:dyDescent="0.25">
      <c r="A4" s="584"/>
      <c r="B4" s="584"/>
      <c r="C4" s="584"/>
      <c r="D4" s="584"/>
      <c r="E4" s="584"/>
      <c r="F4" s="584"/>
      <c r="G4" s="584"/>
    </row>
    <row r="5" spans="1:52" ht="3" customHeight="1" x14ac:dyDescent="0.25">
      <c r="A5" s="405"/>
      <c r="B5" s="405"/>
      <c r="C5" s="405"/>
      <c r="D5" s="405"/>
      <c r="E5" s="405"/>
      <c r="F5" s="405"/>
      <c r="G5" s="405"/>
    </row>
    <row r="6" spans="1:52" ht="33.75" customHeight="1" x14ac:dyDescent="0.25">
      <c r="A6" s="456" t="s">
        <v>490</v>
      </c>
      <c r="B6" s="457"/>
      <c r="C6" s="457"/>
      <c r="D6" s="457"/>
      <c r="E6" s="457"/>
      <c r="F6" s="457"/>
      <c r="G6" s="458"/>
    </row>
    <row r="7" spans="1:52" s="196" customFormat="1" ht="14.25" customHeight="1" x14ac:dyDescent="0.25">
      <c r="A7" s="462"/>
      <c r="B7" s="462"/>
      <c r="C7" s="462"/>
      <c r="D7" s="462"/>
      <c r="E7" s="462"/>
      <c r="F7" s="462"/>
      <c r="G7" s="462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</row>
    <row r="8" spans="1:52" s="196" customFormat="1" ht="18" customHeight="1" x14ac:dyDescent="0.25">
      <c r="A8" s="459" t="s">
        <v>488</v>
      </c>
      <c r="B8" s="459"/>
      <c r="C8" s="459"/>
      <c r="D8" s="459"/>
      <c r="E8" s="459"/>
      <c r="F8" s="459"/>
      <c r="G8" s="460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</row>
    <row r="9" spans="1:52" s="196" customFormat="1" ht="18.75" customHeight="1" x14ac:dyDescent="0.25">
      <c r="A9" s="199" t="s">
        <v>6</v>
      </c>
      <c r="B9" s="199" t="s">
        <v>290</v>
      </c>
      <c r="C9" s="199" t="s">
        <v>7</v>
      </c>
      <c r="D9" s="199" t="s">
        <v>8</v>
      </c>
      <c r="E9" s="349" t="s">
        <v>9</v>
      </c>
      <c r="F9" s="227" t="s">
        <v>10</v>
      </c>
      <c r="G9" s="200" t="s">
        <v>11</v>
      </c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6"/>
      <c r="AV9" s="136"/>
      <c r="AW9" s="136"/>
      <c r="AX9" s="136"/>
      <c r="AY9" s="136"/>
      <c r="AZ9" s="136"/>
    </row>
    <row r="10" spans="1:52" s="196" customFormat="1" ht="15.75" x14ac:dyDescent="0.25">
      <c r="A10" s="454" t="s">
        <v>483</v>
      </c>
      <c r="B10" s="455"/>
      <c r="C10" s="461" t="s">
        <v>482</v>
      </c>
      <c r="D10" s="461"/>
      <c r="E10" s="461"/>
      <c r="F10" s="461"/>
      <c r="G10" s="461"/>
      <c r="H10" s="218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136"/>
      <c r="AX10" s="136"/>
      <c r="AY10" s="136"/>
      <c r="AZ10" s="136"/>
    </row>
    <row r="11" spans="1:52" s="196" customFormat="1" ht="15.75" x14ac:dyDescent="0.25">
      <c r="A11" s="216"/>
      <c r="B11" s="214" t="s">
        <v>454</v>
      </c>
      <c r="C11" s="355" t="s">
        <v>453</v>
      </c>
      <c r="D11" s="201" t="s">
        <v>357</v>
      </c>
      <c r="E11" s="202">
        <f>SUM(+excavacion!J19)</f>
        <v>14.7</v>
      </c>
      <c r="F11" s="356"/>
      <c r="G11" s="209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36"/>
      <c r="AP11" s="136"/>
      <c r="AQ11" s="136"/>
      <c r="AR11" s="136"/>
      <c r="AS11" s="136"/>
      <c r="AT11" s="136"/>
      <c r="AU11" s="136"/>
      <c r="AV11" s="136"/>
      <c r="AW11" s="136"/>
      <c r="AX11" s="136"/>
      <c r="AY11" s="136"/>
      <c r="AZ11" s="136"/>
    </row>
    <row r="12" spans="1:52" s="196" customFormat="1" ht="15.75" x14ac:dyDescent="0.25">
      <c r="A12" s="216"/>
      <c r="B12" s="214"/>
      <c r="C12" s="201"/>
      <c r="D12" s="201"/>
      <c r="E12" s="202"/>
      <c r="F12" s="201"/>
      <c r="G12" s="219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</row>
    <row r="13" spans="1:52" s="196" customFormat="1" ht="15.75" x14ac:dyDescent="0.25">
      <c r="A13" s="454" t="s">
        <v>316</v>
      </c>
      <c r="B13" s="455"/>
      <c r="C13" s="461" t="s">
        <v>291</v>
      </c>
      <c r="D13" s="461"/>
      <c r="E13" s="461"/>
      <c r="F13" s="461"/>
      <c r="G13" s="461"/>
      <c r="H13" s="218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</row>
    <row r="14" spans="1:52" s="196" customFormat="1" ht="30" x14ac:dyDescent="0.25">
      <c r="A14" s="201">
        <v>1.3</v>
      </c>
      <c r="B14" s="201">
        <v>1.46</v>
      </c>
      <c r="C14" s="205" t="s">
        <v>331</v>
      </c>
      <c r="D14" s="203" t="s">
        <v>328</v>
      </c>
      <c r="E14" s="202">
        <f>SUM(+'retiro de sobrantes'!J19)</f>
        <v>12.09</v>
      </c>
      <c r="F14" s="229"/>
      <c r="G14" s="208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</row>
    <row r="15" spans="1:52" s="196" customFormat="1" ht="15.75" x14ac:dyDescent="0.25">
      <c r="A15" s="434"/>
      <c r="B15" s="435"/>
      <c r="C15" s="435"/>
      <c r="D15" s="435"/>
      <c r="E15" s="435"/>
      <c r="F15" s="436"/>
      <c r="G15" s="219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</row>
    <row r="16" spans="1:52" s="196" customFormat="1" ht="15.75" x14ac:dyDescent="0.25">
      <c r="A16" s="431" t="s">
        <v>315</v>
      </c>
      <c r="B16" s="432"/>
      <c r="C16" s="463" t="s">
        <v>361</v>
      </c>
      <c r="D16" s="464"/>
      <c r="E16" s="464"/>
      <c r="F16" s="464"/>
      <c r="G16" s="465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  <c r="AZ16" s="136"/>
    </row>
    <row r="17" spans="1:52" s="196" customFormat="1" ht="15.75" x14ac:dyDescent="0.25">
      <c r="A17" s="201">
        <v>2.1</v>
      </c>
      <c r="B17" s="201">
        <v>2.7</v>
      </c>
      <c r="C17" s="224" t="s">
        <v>335</v>
      </c>
      <c r="D17" s="203" t="s">
        <v>15</v>
      </c>
      <c r="E17" s="202">
        <f>SUM(+viga!J20)</f>
        <v>0.79</v>
      </c>
      <c r="F17" s="231"/>
      <c r="G17" s="210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AZ17" s="136"/>
    </row>
    <row r="18" spans="1:52" s="196" customFormat="1" ht="15.75" x14ac:dyDescent="0.25">
      <c r="A18" s="201">
        <v>2.2000000000000002</v>
      </c>
      <c r="B18" s="201">
        <v>2.8</v>
      </c>
      <c r="C18" s="235" t="s">
        <v>336</v>
      </c>
      <c r="D18" s="203" t="s">
        <v>15</v>
      </c>
      <c r="E18" s="202">
        <f>SUM(+zapata!J19)</f>
        <v>0.59</v>
      </c>
      <c r="F18" s="231"/>
      <c r="G18" s="210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</row>
    <row r="19" spans="1:52" s="196" customFormat="1" ht="15.75" x14ac:dyDescent="0.25">
      <c r="A19" s="216"/>
      <c r="B19" s="214"/>
      <c r="C19" s="434"/>
      <c r="D19" s="435"/>
      <c r="E19" s="435"/>
      <c r="F19" s="436"/>
      <c r="G19" s="220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AZ19" s="136"/>
    </row>
    <row r="20" spans="1:52" s="196" customFormat="1" ht="15.75" x14ac:dyDescent="0.25">
      <c r="A20" s="216"/>
      <c r="B20" s="214"/>
      <c r="C20" s="206"/>
      <c r="D20" s="236"/>
      <c r="E20" s="350"/>
      <c r="F20" s="237"/>
      <c r="G20" s="353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</row>
    <row r="21" spans="1:52" s="196" customFormat="1" ht="15.75" x14ac:dyDescent="0.25">
      <c r="A21" s="431" t="s">
        <v>317</v>
      </c>
      <c r="B21" s="432"/>
      <c r="C21" s="463" t="s">
        <v>445</v>
      </c>
      <c r="D21" s="464"/>
      <c r="E21" s="464"/>
      <c r="F21" s="464"/>
      <c r="G21" s="465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6"/>
      <c r="AL21" s="136"/>
      <c r="AM21" s="136"/>
      <c r="AN21" s="136"/>
      <c r="AO21" s="136"/>
      <c r="AP21" s="136"/>
      <c r="AQ21" s="136"/>
      <c r="AR21" s="136"/>
      <c r="AS21" s="136"/>
      <c r="AT21" s="136"/>
      <c r="AU21" s="136"/>
      <c r="AV21" s="136"/>
      <c r="AW21" s="136"/>
      <c r="AX21" s="136"/>
      <c r="AY21" s="136"/>
      <c r="AZ21" s="136"/>
    </row>
    <row r="22" spans="1:52" s="196" customFormat="1" ht="15.75" x14ac:dyDescent="0.25">
      <c r="A22" s="216">
        <v>3.1</v>
      </c>
      <c r="B22" s="214">
        <v>3.5</v>
      </c>
      <c r="C22" s="311" t="s">
        <v>446</v>
      </c>
      <c r="D22" s="236" t="s">
        <v>17</v>
      </c>
      <c r="E22" s="350">
        <v>1</v>
      </c>
      <c r="F22" s="359"/>
      <c r="G22" s="347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6"/>
      <c r="AZ22" s="136"/>
    </row>
    <row r="23" spans="1:52" s="196" customFormat="1" ht="15.75" x14ac:dyDescent="0.25">
      <c r="A23" s="216"/>
      <c r="B23" s="214"/>
      <c r="C23" s="206"/>
      <c r="D23" s="236"/>
      <c r="E23" s="350"/>
      <c r="F23" s="237"/>
      <c r="G23" s="220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</row>
    <row r="24" spans="1:52" s="196" customFormat="1" ht="15.75" x14ac:dyDescent="0.25">
      <c r="A24" s="462"/>
      <c r="B24" s="462"/>
      <c r="C24" s="462"/>
      <c r="D24" s="462"/>
      <c r="E24" s="462"/>
      <c r="F24" s="462"/>
      <c r="G24" s="462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</row>
    <row r="25" spans="1:52" s="196" customFormat="1" ht="15.75" x14ac:dyDescent="0.25">
      <c r="A25" s="431" t="s">
        <v>318</v>
      </c>
      <c r="B25" s="432"/>
      <c r="C25" s="463" t="s">
        <v>334</v>
      </c>
      <c r="D25" s="464"/>
      <c r="E25" s="464"/>
      <c r="F25" s="464"/>
      <c r="G25" s="465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36"/>
      <c r="AT25" s="136"/>
      <c r="AU25" s="136"/>
      <c r="AV25" s="136"/>
      <c r="AW25" s="136"/>
      <c r="AX25" s="136"/>
      <c r="AY25" s="136"/>
      <c r="AZ25" s="136"/>
    </row>
    <row r="26" spans="1:52" s="196" customFormat="1" ht="15.75" x14ac:dyDescent="0.25">
      <c r="A26" s="206">
        <v>4.0999999999999996</v>
      </c>
      <c r="B26" s="316">
        <v>4.3</v>
      </c>
      <c r="C26" s="310" t="s">
        <v>362</v>
      </c>
      <c r="D26" s="203" t="s">
        <v>15</v>
      </c>
      <c r="E26" s="225">
        <f>SUM(+columnas!J22)</f>
        <v>0.7</v>
      </c>
      <c r="F26" s="232"/>
      <c r="G26" s="210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  <c r="AO26" s="136"/>
      <c r="AP26" s="136"/>
      <c r="AQ26" s="136"/>
      <c r="AR26" s="136"/>
      <c r="AS26" s="136"/>
      <c r="AT26" s="136"/>
      <c r="AU26" s="136"/>
      <c r="AV26" s="136"/>
      <c r="AW26" s="136"/>
      <c r="AX26" s="136"/>
      <c r="AY26" s="136"/>
      <c r="AZ26" s="136"/>
    </row>
    <row r="27" spans="1:52" s="196" customFormat="1" ht="18" x14ac:dyDescent="0.25">
      <c r="A27" s="206">
        <v>4.2</v>
      </c>
      <c r="B27" s="312">
        <v>4.26</v>
      </c>
      <c r="C27" s="310" t="s">
        <v>365</v>
      </c>
      <c r="D27" s="217" t="s">
        <v>357</v>
      </c>
      <c r="E27" s="225">
        <f>SUM(+'viga aerea'!J23)</f>
        <v>0.47475000000000001</v>
      </c>
      <c r="F27" s="232"/>
      <c r="G27" s="210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6"/>
      <c r="AM27" s="136"/>
      <c r="AN27" s="136"/>
      <c r="AO27" s="136"/>
      <c r="AP27" s="136"/>
      <c r="AQ27" s="136"/>
      <c r="AR27" s="136"/>
      <c r="AS27" s="136"/>
      <c r="AT27" s="136"/>
      <c r="AU27" s="136"/>
      <c r="AV27" s="136"/>
      <c r="AW27" s="136"/>
      <c r="AX27" s="136"/>
      <c r="AY27" s="136"/>
      <c r="AZ27" s="136"/>
    </row>
    <row r="28" spans="1:52" s="196" customFormat="1" ht="15.75" x14ac:dyDescent="0.25">
      <c r="A28" s="206">
        <v>4.4000000000000004</v>
      </c>
      <c r="B28" s="237">
        <v>4.22</v>
      </c>
      <c r="C28" s="310" t="s">
        <v>364</v>
      </c>
      <c r="D28" s="203" t="s">
        <v>29</v>
      </c>
      <c r="E28" s="225">
        <f>SUM(+'acero 60000'!K20)</f>
        <v>161.76</v>
      </c>
      <c r="F28" s="232"/>
      <c r="G28" s="210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  <c r="AO28" s="136"/>
      <c r="AP28" s="136"/>
      <c r="AQ28" s="136"/>
      <c r="AR28" s="136"/>
      <c r="AS28" s="136"/>
      <c r="AT28" s="136"/>
      <c r="AU28" s="136"/>
      <c r="AV28" s="136"/>
      <c r="AW28" s="136"/>
      <c r="AX28" s="136"/>
      <c r="AY28" s="136"/>
      <c r="AZ28" s="136"/>
    </row>
    <row r="29" spans="1:52" s="196" customFormat="1" ht="15.75" x14ac:dyDescent="0.25">
      <c r="A29" s="206">
        <v>4.5</v>
      </c>
      <c r="B29" s="237">
        <v>4.21</v>
      </c>
      <c r="C29" s="311" t="s">
        <v>363</v>
      </c>
      <c r="D29" s="203" t="s">
        <v>29</v>
      </c>
      <c r="E29" s="225">
        <f>SUM(+'acero de 37000'!J22)</f>
        <v>160.08000000000001</v>
      </c>
      <c r="F29" s="232"/>
      <c r="G29" s="210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6"/>
      <c r="AZ29" s="136"/>
    </row>
    <row r="30" spans="1:52" s="196" customFormat="1" ht="15.75" x14ac:dyDescent="0.25">
      <c r="A30" s="206">
        <v>4.5999999999999996</v>
      </c>
      <c r="B30" s="237">
        <v>4.2300000000000004</v>
      </c>
      <c r="C30" s="311" t="s">
        <v>402</v>
      </c>
      <c r="D30" s="203" t="s">
        <v>29</v>
      </c>
      <c r="E30" s="225">
        <f>SUM(+malla!J21)</f>
        <v>26.69</v>
      </c>
      <c r="F30" s="232"/>
      <c r="G30" s="210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6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</row>
    <row r="31" spans="1:52" s="196" customFormat="1" ht="15.75" x14ac:dyDescent="0.25">
      <c r="A31" s="434"/>
      <c r="B31" s="435"/>
      <c r="C31" s="435"/>
      <c r="D31" s="435"/>
      <c r="E31" s="435"/>
      <c r="F31" s="436"/>
      <c r="G31" s="220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</row>
    <row r="32" spans="1:52" s="196" customFormat="1" ht="15.75" x14ac:dyDescent="0.25">
      <c r="A32" s="206"/>
      <c r="B32" s="237"/>
      <c r="C32" s="206"/>
      <c r="D32" s="236"/>
      <c r="E32" s="350"/>
      <c r="F32" s="236"/>
      <c r="G32" s="237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  <c r="AY32" s="136"/>
      <c r="AZ32" s="136"/>
    </row>
    <row r="33" spans="1:52" s="196" customFormat="1" ht="15.75" x14ac:dyDescent="0.25">
      <c r="A33" s="431" t="s">
        <v>319</v>
      </c>
      <c r="B33" s="432"/>
      <c r="C33" s="463" t="s">
        <v>312</v>
      </c>
      <c r="D33" s="464"/>
      <c r="E33" s="464"/>
      <c r="F33" s="464"/>
      <c r="G33" s="465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6"/>
      <c r="AZ33" s="136"/>
    </row>
    <row r="34" spans="1:52" s="196" customFormat="1" ht="21" x14ac:dyDescent="0.25">
      <c r="A34" s="201">
        <v>5.0999999999999996</v>
      </c>
      <c r="B34" s="206">
        <v>5.17</v>
      </c>
      <c r="C34" s="212" t="s">
        <v>311</v>
      </c>
      <c r="D34" s="203" t="s">
        <v>327</v>
      </c>
      <c r="E34" s="202">
        <f>SUM(+'muros '!J23)</f>
        <v>25.450500000000002</v>
      </c>
      <c r="F34" s="230"/>
      <c r="G34" s="210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6"/>
      <c r="AH34" s="136"/>
      <c r="AI34" s="136"/>
      <c r="AJ34" s="136"/>
      <c r="AK34" s="136"/>
      <c r="AL34" s="136"/>
      <c r="AM34" s="136"/>
      <c r="AN34" s="136"/>
      <c r="AO34" s="136"/>
      <c r="AP34" s="136"/>
      <c r="AQ34" s="136"/>
      <c r="AR34" s="136"/>
      <c r="AS34" s="136"/>
      <c r="AT34" s="136"/>
      <c r="AU34" s="136"/>
      <c r="AV34" s="136"/>
      <c r="AW34" s="136"/>
      <c r="AX34" s="136"/>
      <c r="AY34" s="136"/>
      <c r="AZ34" s="136"/>
    </row>
    <row r="35" spans="1:52" s="196" customFormat="1" ht="15.75" x14ac:dyDescent="0.25">
      <c r="A35" s="434"/>
      <c r="B35" s="435"/>
      <c r="C35" s="435"/>
      <c r="D35" s="435"/>
      <c r="E35" s="435"/>
      <c r="F35" s="436"/>
      <c r="G35" s="220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  <c r="AJ35" s="136"/>
      <c r="AK35" s="136"/>
      <c r="AL35" s="136"/>
      <c r="AM35" s="136"/>
      <c r="AN35" s="136"/>
      <c r="AO35" s="136"/>
      <c r="AP35" s="136"/>
      <c r="AQ35" s="136"/>
      <c r="AR35" s="136"/>
      <c r="AS35" s="136"/>
      <c r="AT35" s="136"/>
      <c r="AU35" s="136"/>
      <c r="AV35" s="136"/>
      <c r="AW35" s="136"/>
      <c r="AX35" s="136"/>
      <c r="AY35" s="136"/>
      <c r="AZ35" s="136"/>
    </row>
    <row r="36" spans="1:52" s="196" customFormat="1" ht="15.75" x14ac:dyDescent="0.25">
      <c r="A36" s="434"/>
      <c r="B36" s="435"/>
      <c r="C36" s="435"/>
      <c r="D36" s="435"/>
      <c r="E36" s="435"/>
      <c r="F36" s="435"/>
      <c r="G36" s="4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/>
      <c r="AN36" s="136"/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</row>
    <row r="37" spans="1:52" s="196" customFormat="1" ht="15.75" x14ac:dyDescent="0.25">
      <c r="A37" s="431" t="s">
        <v>320</v>
      </c>
      <c r="B37" s="432"/>
      <c r="C37" s="463" t="s">
        <v>293</v>
      </c>
      <c r="D37" s="464"/>
      <c r="E37" s="464"/>
      <c r="F37" s="464"/>
      <c r="G37" s="465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</row>
    <row r="38" spans="1:52" s="196" customFormat="1" ht="21" x14ac:dyDescent="0.25">
      <c r="A38" s="206">
        <v>6.1</v>
      </c>
      <c r="B38" s="201">
        <v>6.19</v>
      </c>
      <c r="C38" s="213" t="s">
        <v>292</v>
      </c>
      <c r="D38" s="217" t="s">
        <v>324</v>
      </c>
      <c r="E38" s="350">
        <f>SUM(+pañete!J27)</f>
        <v>42.964299999999994</v>
      </c>
      <c r="F38" s="231"/>
      <c r="G38" s="209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</row>
    <row r="39" spans="1:52" s="196" customFormat="1" ht="15.75" x14ac:dyDescent="0.25">
      <c r="A39" s="434"/>
      <c r="B39" s="435"/>
      <c r="C39" s="435"/>
      <c r="D39" s="435"/>
      <c r="E39" s="435"/>
      <c r="F39" s="436"/>
      <c r="G39" s="220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  <c r="AM39" s="136"/>
      <c r="AN39" s="136"/>
      <c r="AO39" s="136"/>
      <c r="AP39" s="136"/>
      <c r="AQ39" s="136"/>
      <c r="AR39" s="136"/>
      <c r="AS39" s="136"/>
      <c r="AT39" s="136"/>
      <c r="AU39" s="136"/>
      <c r="AV39" s="136"/>
      <c r="AW39" s="136"/>
      <c r="AX39" s="136"/>
      <c r="AY39" s="136"/>
      <c r="AZ39" s="136"/>
    </row>
    <row r="40" spans="1:52" s="196" customFormat="1" ht="15.75" x14ac:dyDescent="0.25">
      <c r="A40" s="434"/>
      <c r="B40" s="435"/>
      <c r="C40" s="435"/>
      <c r="D40" s="435"/>
      <c r="E40" s="435"/>
      <c r="F40" s="435"/>
      <c r="G40" s="4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6"/>
      <c r="AE40" s="136"/>
      <c r="AF40" s="136"/>
      <c r="AG40" s="136"/>
      <c r="AH40" s="136"/>
      <c r="AI40" s="136"/>
      <c r="AJ40" s="136"/>
      <c r="AK40" s="136"/>
      <c r="AL40" s="136"/>
      <c r="AM40" s="136"/>
      <c r="AN40" s="136"/>
      <c r="AO40" s="136"/>
      <c r="AP40" s="136"/>
      <c r="AQ40" s="136"/>
      <c r="AR40" s="136"/>
      <c r="AS40" s="136"/>
      <c r="AT40" s="136"/>
      <c r="AU40" s="136"/>
      <c r="AV40" s="136"/>
      <c r="AW40" s="136"/>
      <c r="AX40" s="136"/>
      <c r="AY40" s="136"/>
      <c r="AZ40" s="136"/>
    </row>
    <row r="41" spans="1:52" s="196" customFormat="1" ht="15.75" x14ac:dyDescent="0.25">
      <c r="A41" s="431" t="s">
        <v>321</v>
      </c>
      <c r="B41" s="432"/>
      <c r="C41" s="463" t="s">
        <v>313</v>
      </c>
      <c r="D41" s="464"/>
      <c r="E41" s="464"/>
      <c r="F41" s="464"/>
      <c r="G41" s="465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  <c r="AJ41" s="136"/>
      <c r="AK41" s="136"/>
      <c r="AL41" s="136"/>
      <c r="AM41" s="136"/>
      <c r="AN41" s="136"/>
      <c r="AO41" s="136"/>
      <c r="AP41" s="136"/>
      <c r="AQ41" s="136"/>
      <c r="AR41" s="136"/>
      <c r="AS41" s="136"/>
      <c r="AT41" s="136"/>
      <c r="AU41" s="136"/>
      <c r="AV41" s="136"/>
      <c r="AW41" s="136"/>
      <c r="AX41" s="136"/>
      <c r="AY41" s="136"/>
      <c r="AZ41" s="136"/>
    </row>
    <row r="42" spans="1:52" s="196" customFormat="1" ht="19.5" customHeight="1" x14ac:dyDescent="0.25">
      <c r="A42" s="203">
        <v>7.1</v>
      </c>
      <c r="B42" s="225">
        <v>7.2</v>
      </c>
      <c r="C42" s="226" t="s">
        <v>385</v>
      </c>
      <c r="D42" s="217" t="s">
        <v>324</v>
      </c>
      <c r="E42" s="225">
        <f>SUM(+cubierta!J22)</f>
        <v>15.8</v>
      </c>
      <c r="F42" s="232"/>
      <c r="G42" s="210"/>
      <c r="H42" s="222"/>
      <c r="I42" s="223"/>
      <c r="J42" s="223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  <c r="AJ42" s="136"/>
      <c r="AK42" s="136"/>
      <c r="AL42" s="136"/>
      <c r="AM42" s="136"/>
      <c r="AN42" s="136"/>
      <c r="AO42" s="136"/>
      <c r="AP42" s="136"/>
      <c r="AQ42" s="136"/>
      <c r="AR42" s="136"/>
      <c r="AS42" s="136"/>
      <c r="AT42" s="136"/>
      <c r="AU42" s="136"/>
      <c r="AV42" s="136"/>
      <c r="AW42" s="136"/>
      <c r="AX42" s="136"/>
      <c r="AY42" s="136"/>
      <c r="AZ42" s="136"/>
    </row>
    <row r="43" spans="1:52" s="196" customFormat="1" ht="19.5" customHeight="1" x14ac:dyDescent="0.25">
      <c r="A43" s="319">
        <v>7.2</v>
      </c>
      <c r="B43" s="320" t="s">
        <v>304</v>
      </c>
      <c r="C43" s="321" t="s">
        <v>387</v>
      </c>
      <c r="D43" s="217" t="s">
        <v>324</v>
      </c>
      <c r="E43" s="225">
        <f>SUM(+'estruc. cubierta'!J22)</f>
        <v>15.8</v>
      </c>
      <c r="F43" s="232"/>
      <c r="G43" s="210"/>
      <c r="H43" s="222"/>
      <c r="I43" s="223"/>
      <c r="J43" s="223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H43" s="136"/>
      <c r="AI43" s="136"/>
      <c r="AJ43" s="136"/>
      <c r="AK43" s="136"/>
      <c r="AL43" s="136"/>
      <c r="AM43" s="136"/>
      <c r="AN43" s="136"/>
      <c r="AO43" s="136"/>
      <c r="AP43" s="136"/>
      <c r="AQ43" s="136"/>
      <c r="AR43" s="136"/>
      <c r="AS43" s="136"/>
      <c r="AT43" s="136"/>
      <c r="AU43" s="136"/>
      <c r="AV43" s="136"/>
      <c r="AW43" s="136"/>
      <c r="AX43" s="136"/>
      <c r="AY43" s="136"/>
      <c r="AZ43" s="136"/>
    </row>
    <row r="44" spans="1:52" s="196" customFormat="1" ht="15.75" x14ac:dyDescent="0.25">
      <c r="A44" s="216"/>
      <c r="B44" s="214"/>
      <c r="C44" s="434"/>
      <c r="D44" s="435"/>
      <c r="E44" s="435"/>
      <c r="F44" s="436"/>
      <c r="G44" s="220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6"/>
      <c r="AI44" s="136"/>
      <c r="AJ44" s="136"/>
      <c r="AK44" s="136"/>
      <c r="AL44" s="136"/>
      <c r="AM44" s="136"/>
      <c r="AN44" s="136"/>
      <c r="AO44" s="136"/>
      <c r="AP44" s="136"/>
      <c r="AQ44" s="136"/>
      <c r="AR44" s="136"/>
      <c r="AS44" s="136"/>
      <c r="AT44" s="136"/>
      <c r="AU44" s="136"/>
      <c r="AV44" s="136"/>
      <c r="AW44" s="136"/>
      <c r="AX44" s="136"/>
      <c r="AY44" s="136"/>
      <c r="AZ44" s="136"/>
    </row>
    <row r="45" spans="1:52" s="196" customFormat="1" ht="15.75" x14ac:dyDescent="0.25">
      <c r="A45" s="434"/>
      <c r="B45" s="435"/>
      <c r="C45" s="435"/>
      <c r="D45" s="435"/>
      <c r="E45" s="435"/>
      <c r="F45" s="435"/>
      <c r="G45" s="4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36"/>
      <c r="AI45" s="136"/>
      <c r="AJ45" s="136"/>
      <c r="AK45" s="136"/>
      <c r="AL45" s="136"/>
      <c r="AM45" s="136"/>
      <c r="AN45" s="136"/>
      <c r="AO45" s="136"/>
      <c r="AP45" s="136"/>
      <c r="AQ45" s="136"/>
      <c r="AR45" s="136"/>
      <c r="AS45" s="136"/>
      <c r="AT45" s="136"/>
      <c r="AU45" s="136"/>
      <c r="AV45" s="136"/>
      <c r="AW45" s="136"/>
      <c r="AX45" s="136"/>
      <c r="AY45" s="136"/>
      <c r="AZ45" s="136"/>
    </row>
    <row r="46" spans="1:52" s="196" customFormat="1" ht="15.75" x14ac:dyDescent="0.25">
      <c r="A46" s="431" t="s">
        <v>322</v>
      </c>
      <c r="B46" s="432"/>
      <c r="C46" s="433" t="s">
        <v>307</v>
      </c>
      <c r="D46" s="433"/>
      <c r="E46" s="433"/>
      <c r="F46" s="433"/>
      <c r="G46" s="433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136"/>
      <c r="AH46" s="136"/>
      <c r="AI46" s="136"/>
      <c r="AJ46" s="136"/>
      <c r="AK46" s="136"/>
      <c r="AL46" s="136"/>
      <c r="AM46" s="136"/>
      <c r="AN46" s="136"/>
      <c r="AO46" s="136"/>
      <c r="AP46" s="136"/>
      <c r="AQ46" s="136"/>
      <c r="AR46" s="136"/>
      <c r="AS46" s="136"/>
      <c r="AT46" s="136"/>
      <c r="AU46" s="136"/>
      <c r="AV46" s="136"/>
      <c r="AW46" s="136"/>
      <c r="AX46" s="136"/>
      <c r="AY46" s="136"/>
      <c r="AZ46" s="136"/>
    </row>
    <row r="47" spans="1:52" s="196" customFormat="1" ht="18" x14ac:dyDescent="0.25">
      <c r="A47" s="201">
        <v>10.1</v>
      </c>
      <c r="B47" s="201">
        <v>10.4</v>
      </c>
      <c r="C47" s="205" t="s">
        <v>308</v>
      </c>
      <c r="D47" s="217" t="s">
        <v>326</v>
      </c>
      <c r="E47" s="202">
        <f>SUM(+'marco puerta'!J22)</f>
        <v>1</v>
      </c>
      <c r="F47" s="228"/>
      <c r="G47" s="204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6"/>
      <c r="AZ47" s="136"/>
    </row>
    <row r="48" spans="1:52" s="196" customFormat="1" ht="21" x14ac:dyDescent="0.25">
      <c r="A48" s="206">
        <v>10.199999999999999</v>
      </c>
      <c r="B48" s="201">
        <v>10.7</v>
      </c>
      <c r="C48" s="207" t="s">
        <v>294</v>
      </c>
      <c r="D48" s="217" t="s">
        <v>324</v>
      </c>
      <c r="E48" s="202">
        <f>SUM(+'puerta metalica'!J22)</f>
        <v>6.32</v>
      </c>
      <c r="F48" s="228"/>
      <c r="G48" s="204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</row>
    <row r="49" spans="1:52" s="196" customFormat="1" ht="21" x14ac:dyDescent="0.25">
      <c r="A49" s="206">
        <v>10.3</v>
      </c>
      <c r="B49" s="202">
        <v>10.199999999999999</v>
      </c>
      <c r="C49" s="205" t="s">
        <v>405</v>
      </c>
      <c r="D49" s="217" t="s">
        <v>324</v>
      </c>
      <c r="E49" s="202">
        <f>SUM(+ventana!J21)</f>
        <v>0.80400000000000005</v>
      </c>
      <c r="F49" s="228"/>
      <c r="G49" s="204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6"/>
      <c r="AY49" s="136"/>
      <c r="AZ49" s="136"/>
    </row>
    <row r="50" spans="1:52" s="196" customFormat="1" ht="15.75" x14ac:dyDescent="0.25">
      <c r="A50" s="434"/>
      <c r="B50" s="435"/>
      <c r="C50" s="435"/>
      <c r="D50" s="435"/>
      <c r="E50" s="435"/>
      <c r="F50" s="436"/>
      <c r="G50" s="221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6"/>
      <c r="AY50" s="136"/>
      <c r="AZ50" s="136"/>
    </row>
    <row r="51" spans="1:52" s="196" customFormat="1" ht="15.75" x14ac:dyDescent="0.25">
      <c r="A51" s="434"/>
      <c r="B51" s="435"/>
      <c r="C51" s="435"/>
      <c r="D51" s="435"/>
      <c r="E51" s="435"/>
      <c r="F51" s="435"/>
      <c r="G51" s="4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  <c r="AJ51" s="136"/>
      <c r="AK51" s="136"/>
      <c r="AL51" s="136"/>
      <c r="AM51" s="136"/>
      <c r="AN51" s="136"/>
      <c r="AO51" s="136"/>
      <c r="AP51" s="136"/>
      <c r="AQ51" s="136"/>
      <c r="AR51" s="136"/>
      <c r="AS51" s="136"/>
      <c r="AT51" s="136"/>
      <c r="AU51" s="136"/>
      <c r="AV51" s="136"/>
      <c r="AW51" s="136"/>
      <c r="AX51" s="136"/>
      <c r="AY51" s="136"/>
      <c r="AZ51" s="136"/>
    </row>
    <row r="52" spans="1:52" s="196" customFormat="1" ht="15.75" x14ac:dyDescent="0.25">
      <c r="A52" s="431" t="s">
        <v>416</v>
      </c>
      <c r="B52" s="432"/>
      <c r="C52" s="433" t="s">
        <v>305</v>
      </c>
      <c r="D52" s="433"/>
      <c r="E52" s="433"/>
      <c r="F52" s="433"/>
      <c r="G52" s="43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</row>
    <row r="53" spans="1:52" s="196" customFormat="1" ht="18" x14ac:dyDescent="0.25">
      <c r="A53" s="201">
        <v>11.1</v>
      </c>
      <c r="B53" s="201">
        <v>11.8</v>
      </c>
      <c r="C53" s="207" t="s">
        <v>295</v>
      </c>
      <c r="D53" s="217" t="s">
        <v>326</v>
      </c>
      <c r="E53" s="202">
        <f>SUM(+'conexion tanque'!J22)</f>
        <v>1</v>
      </c>
      <c r="F53" s="228"/>
      <c r="G53" s="204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6"/>
      <c r="AY53" s="136"/>
      <c r="AZ53" s="136"/>
    </row>
    <row r="54" spans="1:52" s="196" customFormat="1" ht="15.75" customHeight="1" x14ac:dyDescent="0.25">
      <c r="A54" s="201">
        <v>11.2</v>
      </c>
      <c r="B54" s="201">
        <v>11.12</v>
      </c>
      <c r="C54" s="207" t="s">
        <v>332</v>
      </c>
      <c r="D54" s="217" t="s">
        <v>326</v>
      </c>
      <c r="E54" s="202">
        <f>SUM(+'llave manguera'!J22)</f>
        <v>2</v>
      </c>
      <c r="F54" s="228"/>
      <c r="G54" s="204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6"/>
      <c r="AJ54" s="136"/>
      <c r="AK54" s="136"/>
      <c r="AL54" s="136"/>
      <c r="AM54" s="136"/>
      <c r="AN54" s="136"/>
      <c r="AO54" s="136"/>
      <c r="AP54" s="136"/>
      <c r="AQ54" s="136"/>
      <c r="AR54" s="136"/>
      <c r="AS54" s="136"/>
      <c r="AT54" s="136"/>
      <c r="AU54" s="136"/>
      <c r="AV54" s="136"/>
      <c r="AW54" s="136"/>
      <c r="AX54" s="136"/>
      <c r="AY54" s="136"/>
      <c r="AZ54" s="136"/>
    </row>
    <row r="55" spans="1:52" s="196" customFormat="1" ht="18" x14ac:dyDescent="0.25">
      <c r="A55" s="201">
        <v>11.3</v>
      </c>
      <c r="B55" s="201">
        <v>11.16</v>
      </c>
      <c r="C55" s="205" t="s">
        <v>310</v>
      </c>
      <c r="D55" s="217" t="s">
        <v>326</v>
      </c>
      <c r="E55" s="202">
        <f>SUM(+'puntos hidraulicos'!J21)</f>
        <v>5</v>
      </c>
      <c r="F55" s="228"/>
      <c r="G55" s="204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  <c r="AH55" s="136"/>
      <c r="AI55" s="136"/>
      <c r="AJ55" s="136"/>
      <c r="AK55" s="136"/>
      <c r="AL55" s="136"/>
      <c r="AM55" s="136"/>
      <c r="AN55" s="136"/>
      <c r="AO55" s="136"/>
      <c r="AP55" s="136"/>
      <c r="AQ55" s="136"/>
      <c r="AR55" s="136"/>
      <c r="AS55" s="136"/>
      <c r="AT55" s="136"/>
      <c r="AU55" s="136"/>
      <c r="AV55" s="136"/>
      <c r="AW55" s="136"/>
      <c r="AX55" s="136"/>
      <c r="AY55" s="136"/>
      <c r="AZ55" s="136"/>
    </row>
    <row r="56" spans="1:52" s="196" customFormat="1" ht="18" x14ac:dyDescent="0.25">
      <c r="A56" s="201">
        <v>11.4</v>
      </c>
      <c r="B56" s="201">
        <v>11.31</v>
      </c>
      <c r="C56" s="205" t="s">
        <v>406</v>
      </c>
      <c r="D56" s="217" t="s">
        <v>325</v>
      </c>
      <c r="E56" s="202">
        <f>SUM(+'red sanitaria 2"'!J22)</f>
        <v>6.9</v>
      </c>
      <c r="F56" s="228"/>
      <c r="G56" s="204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6"/>
      <c r="AI56" s="136"/>
      <c r="AJ56" s="136"/>
      <c r="AK56" s="136"/>
      <c r="AL56" s="136"/>
      <c r="AM56" s="136"/>
      <c r="AN56" s="136"/>
      <c r="AO56" s="136"/>
      <c r="AP56" s="136"/>
      <c r="AQ56" s="136"/>
      <c r="AR56" s="136"/>
      <c r="AS56" s="136"/>
      <c r="AT56" s="136"/>
      <c r="AU56" s="136"/>
      <c r="AV56" s="136"/>
      <c r="AW56" s="136"/>
      <c r="AX56" s="136"/>
      <c r="AY56" s="136"/>
      <c r="AZ56" s="136"/>
    </row>
    <row r="57" spans="1:52" s="196" customFormat="1" ht="18" x14ac:dyDescent="0.25">
      <c r="A57" s="201">
        <v>11.5</v>
      </c>
      <c r="B57" s="201">
        <v>11.33</v>
      </c>
      <c r="C57" s="205" t="s">
        <v>407</v>
      </c>
      <c r="D57" s="217" t="s">
        <v>408</v>
      </c>
      <c r="E57" s="202">
        <v>10</v>
      </c>
      <c r="F57" s="228"/>
      <c r="G57" s="204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6"/>
      <c r="AF57" s="136"/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136"/>
      <c r="AR57" s="136"/>
      <c r="AS57" s="136"/>
      <c r="AT57" s="136"/>
      <c r="AU57" s="136"/>
      <c r="AV57" s="136"/>
      <c r="AW57" s="136"/>
      <c r="AX57" s="136"/>
      <c r="AY57" s="136"/>
      <c r="AZ57" s="136"/>
    </row>
    <row r="58" spans="1:52" s="196" customFormat="1" ht="18" x14ac:dyDescent="0.25">
      <c r="A58" s="201">
        <v>11.6</v>
      </c>
      <c r="B58" s="201">
        <v>11.19</v>
      </c>
      <c r="C58" s="205" t="s">
        <v>330</v>
      </c>
      <c r="D58" s="217" t="s">
        <v>326</v>
      </c>
      <c r="E58" s="202">
        <f>SUM(+'salida sanitaria 2"'!J22)</f>
        <v>2</v>
      </c>
      <c r="F58" s="228"/>
      <c r="G58" s="204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</row>
    <row r="59" spans="1:52" s="196" customFormat="1" ht="18" x14ac:dyDescent="0.25">
      <c r="A59" s="201">
        <v>11.7</v>
      </c>
      <c r="B59" s="201">
        <v>11.21</v>
      </c>
      <c r="C59" s="205" t="s">
        <v>396</v>
      </c>
      <c r="D59" s="217" t="s">
        <v>326</v>
      </c>
      <c r="E59" s="202">
        <f>SUM(+'salida sanitaria 4"'!J22)</f>
        <v>3</v>
      </c>
      <c r="F59" s="228"/>
      <c r="G59" s="204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</row>
    <row r="60" spans="1:52" s="196" customFormat="1" ht="21" customHeight="1" x14ac:dyDescent="0.25">
      <c r="A60" s="201">
        <v>11.8</v>
      </c>
      <c r="B60" s="201">
        <v>11.27</v>
      </c>
      <c r="C60" s="205" t="s">
        <v>296</v>
      </c>
      <c r="D60" s="217" t="s">
        <v>325</v>
      </c>
      <c r="E60" s="202">
        <f>SUM(+'red suministro'!J24)</f>
        <v>12</v>
      </c>
      <c r="F60" s="228"/>
      <c r="G60" s="204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36"/>
      <c r="AP60" s="136"/>
      <c r="AQ60" s="136"/>
      <c r="AR60" s="136"/>
      <c r="AS60" s="136"/>
      <c r="AT60" s="136"/>
      <c r="AU60" s="136"/>
      <c r="AV60" s="136"/>
      <c r="AW60" s="136"/>
      <c r="AX60" s="136"/>
      <c r="AY60" s="136"/>
      <c r="AZ60" s="136"/>
    </row>
    <row r="61" spans="1:52" s="196" customFormat="1" ht="18.75" customHeight="1" x14ac:dyDescent="0.25">
      <c r="A61" s="434"/>
      <c r="B61" s="435"/>
      <c r="C61" s="435"/>
      <c r="D61" s="435"/>
      <c r="E61" s="435"/>
      <c r="F61" s="436"/>
      <c r="G61" s="220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36"/>
      <c r="AF61" s="136"/>
      <c r="AG61" s="136"/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6"/>
      <c r="AT61" s="136"/>
      <c r="AU61" s="136"/>
      <c r="AV61" s="136"/>
      <c r="AW61" s="136"/>
      <c r="AX61" s="136"/>
      <c r="AY61" s="136"/>
      <c r="AZ61" s="136"/>
    </row>
    <row r="62" spans="1:52" s="196" customFormat="1" ht="17.25" customHeight="1" x14ac:dyDescent="0.25">
      <c r="A62" s="434"/>
      <c r="B62" s="435"/>
      <c r="C62" s="435"/>
      <c r="D62" s="435"/>
      <c r="E62" s="435"/>
      <c r="F62" s="435"/>
      <c r="G62" s="4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36"/>
      <c r="AT62" s="136"/>
      <c r="AU62" s="136"/>
      <c r="AV62" s="136"/>
      <c r="AW62" s="136"/>
      <c r="AX62" s="136"/>
      <c r="AY62" s="136"/>
      <c r="AZ62" s="136"/>
    </row>
    <row r="63" spans="1:52" s="196" customFormat="1" ht="15.75" x14ac:dyDescent="0.25">
      <c r="A63" s="431" t="s">
        <v>417</v>
      </c>
      <c r="B63" s="432"/>
      <c r="C63" s="427" t="s">
        <v>412</v>
      </c>
      <c r="D63" s="427"/>
      <c r="E63" s="427"/>
      <c r="F63" s="427"/>
      <c r="G63" s="427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L63" s="136"/>
      <c r="AM63" s="136"/>
      <c r="AN63" s="136"/>
      <c r="AO63" s="136"/>
      <c r="AP63" s="136"/>
      <c r="AQ63" s="136"/>
      <c r="AR63" s="136"/>
      <c r="AS63" s="136"/>
      <c r="AT63" s="136"/>
      <c r="AU63" s="136"/>
      <c r="AV63" s="136"/>
      <c r="AW63" s="136"/>
      <c r="AX63" s="136"/>
      <c r="AY63" s="136"/>
      <c r="AZ63" s="136"/>
    </row>
    <row r="64" spans="1:52" s="196" customFormat="1" ht="18" x14ac:dyDescent="0.25">
      <c r="A64" s="211">
        <v>12.1</v>
      </c>
      <c r="B64" s="201">
        <v>12.1</v>
      </c>
      <c r="C64" s="215" t="s">
        <v>413</v>
      </c>
      <c r="D64" s="217" t="s">
        <v>326</v>
      </c>
      <c r="E64" s="202">
        <f>SUM(+'acometida electr.'!J24)</f>
        <v>1</v>
      </c>
      <c r="F64" s="231"/>
      <c r="G64" s="204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  <c r="AX64" s="136"/>
      <c r="AY64" s="136"/>
      <c r="AZ64" s="136"/>
    </row>
    <row r="65" spans="1:52" s="196" customFormat="1" ht="18.75" customHeight="1" x14ac:dyDescent="0.25">
      <c r="A65" s="201">
        <v>12.2</v>
      </c>
      <c r="B65" s="342">
        <v>12.2</v>
      </c>
      <c r="C65" s="205" t="s">
        <v>414</v>
      </c>
      <c r="D65" s="217" t="s">
        <v>326</v>
      </c>
      <c r="E65" s="202">
        <f>SUM(+'salida lampara'!J24)</f>
        <v>3</v>
      </c>
      <c r="F65" s="229"/>
      <c r="G65" s="204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136"/>
      <c r="AV65" s="136"/>
      <c r="AW65" s="136"/>
      <c r="AX65" s="136"/>
      <c r="AY65" s="136"/>
      <c r="AZ65" s="136"/>
    </row>
    <row r="66" spans="1:52" s="196" customFormat="1" ht="18.75" customHeight="1" x14ac:dyDescent="0.25">
      <c r="A66" s="201">
        <v>12.3</v>
      </c>
      <c r="B66" s="202">
        <v>12.16</v>
      </c>
      <c r="C66" s="205" t="s">
        <v>415</v>
      </c>
      <c r="D66" s="217" t="s">
        <v>325</v>
      </c>
      <c r="E66" s="202">
        <f>SUM(+'tuberia conduit'!J24)</f>
        <v>15</v>
      </c>
      <c r="F66" s="229"/>
      <c r="G66" s="204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L66" s="136"/>
      <c r="AM66" s="136"/>
      <c r="AN66" s="136"/>
      <c r="AO66" s="136"/>
      <c r="AP66" s="136"/>
      <c r="AQ66" s="136"/>
      <c r="AR66" s="136"/>
      <c r="AS66" s="136"/>
      <c r="AT66" s="136"/>
      <c r="AU66" s="136"/>
      <c r="AV66" s="136"/>
      <c r="AW66" s="136"/>
      <c r="AX66" s="136"/>
      <c r="AY66" s="136"/>
      <c r="AZ66" s="136"/>
    </row>
    <row r="67" spans="1:52" s="196" customFormat="1" ht="15.75" x14ac:dyDescent="0.25">
      <c r="A67" s="416"/>
      <c r="B67" s="417"/>
      <c r="C67" s="417"/>
      <c r="D67" s="417"/>
      <c r="E67" s="417"/>
      <c r="F67" s="418"/>
      <c r="G67" s="220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6"/>
      <c r="AF67" s="136"/>
      <c r="AG67" s="136"/>
      <c r="AH67" s="136"/>
      <c r="AI67" s="136"/>
      <c r="AJ67" s="136"/>
      <c r="AK67" s="136"/>
      <c r="AL67" s="136"/>
      <c r="AM67" s="136"/>
      <c r="AN67" s="136"/>
      <c r="AO67" s="136"/>
      <c r="AP67" s="136"/>
      <c r="AQ67" s="136"/>
      <c r="AR67" s="136"/>
      <c r="AS67" s="136"/>
      <c r="AT67" s="136"/>
      <c r="AU67" s="136"/>
      <c r="AV67" s="136"/>
      <c r="AW67" s="136"/>
      <c r="AX67" s="136"/>
      <c r="AY67" s="136"/>
      <c r="AZ67" s="136"/>
    </row>
    <row r="68" spans="1:52" s="196" customFormat="1" ht="17.25" customHeight="1" x14ac:dyDescent="0.25">
      <c r="A68" s="206"/>
      <c r="B68" s="236"/>
      <c r="C68" s="236"/>
      <c r="D68" s="236"/>
      <c r="E68" s="350"/>
      <c r="F68" s="236"/>
      <c r="G68" s="237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6"/>
      <c r="AJ68" s="136"/>
      <c r="AK68" s="136"/>
      <c r="AL68" s="136"/>
      <c r="AM68" s="136"/>
      <c r="AN68" s="136"/>
      <c r="AO68" s="136"/>
      <c r="AP68" s="136"/>
      <c r="AQ68" s="136"/>
      <c r="AR68" s="136"/>
      <c r="AS68" s="136"/>
      <c r="AT68" s="136"/>
      <c r="AU68" s="136"/>
      <c r="AV68" s="136"/>
      <c r="AW68" s="136"/>
      <c r="AX68" s="136"/>
      <c r="AY68" s="136"/>
      <c r="AZ68" s="136"/>
    </row>
    <row r="69" spans="1:52" s="196" customFormat="1" ht="15.75" x14ac:dyDescent="0.25">
      <c r="A69" s="425" t="s">
        <v>322</v>
      </c>
      <c r="B69" s="426"/>
      <c r="C69" s="433" t="s">
        <v>297</v>
      </c>
      <c r="D69" s="433"/>
      <c r="E69" s="433"/>
      <c r="F69" s="433"/>
      <c r="G69" s="433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L69" s="136"/>
      <c r="AM69" s="136"/>
      <c r="AN69" s="136"/>
      <c r="AO69" s="136"/>
      <c r="AP69" s="136"/>
      <c r="AQ69" s="136"/>
      <c r="AR69" s="136"/>
      <c r="AS69" s="136"/>
      <c r="AT69" s="136"/>
      <c r="AU69" s="136"/>
      <c r="AV69" s="136"/>
      <c r="AW69" s="136"/>
      <c r="AX69" s="136"/>
      <c r="AY69" s="136"/>
      <c r="AZ69" s="136"/>
    </row>
    <row r="70" spans="1:52" s="196" customFormat="1" ht="21" x14ac:dyDescent="0.25">
      <c r="A70" s="201">
        <v>10.1</v>
      </c>
      <c r="B70" s="201">
        <v>13.4</v>
      </c>
      <c r="C70" s="205" t="s">
        <v>306</v>
      </c>
      <c r="D70" s="203" t="s">
        <v>327</v>
      </c>
      <c r="E70" s="202">
        <f>SUM(+'alistado piso'!J22)</f>
        <v>9.927999999999999</v>
      </c>
      <c r="F70" s="228"/>
      <c r="G70" s="204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6"/>
      <c r="AF70" s="136"/>
      <c r="AG70" s="136"/>
      <c r="AH70" s="136"/>
      <c r="AI70" s="136"/>
      <c r="AJ70" s="136"/>
      <c r="AK70" s="136"/>
      <c r="AL70" s="136"/>
      <c r="AM70" s="136"/>
      <c r="AN70" s="136"/>
      <c r="AO70" s="136"/>
      <c r="AP70" s="136"/>
      <c r="AQ70" s="136"/>
      <c r="AR70" s="136"/>
      <c r="AS70" s="136"/>
      <c r="AT70" s="136"/>
      <c r="AU70" s="136"/>
      <c r="AV70" s="136"/>
      <c r="AW70" s="136"/>
      <c r="AX70" s="136"/>
      <c r="AY70" s="136"/>
      <c r="AZ70" s="136"/>
    </row>
    <row r="71" spans="1:52" s="196" customFormat="1" ht="21" x14ac:dyDescent="0.25">
      <c r="A71" s="201">
        <v>10.199999999999999</v>
      </c>
      <c r="B71" s="201">
        <v>13.13</v>
      </c>
      <c r="C71" s="205" t="s">
        <v>411</v>
      </c>
      <c r="D71" s="203" t="s">
        <v>327</v>
      </c>
      <c r="E71" s="202">
        <f>SUM(+'placa piso'!J22)</f>
        <v>9.927999999999999</v>
      </c>
      <c r="F71" s="228"/>
      <c r="G71" s="204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36"/>
      <c r="AI71" s="136"/>
      <c r="AJ71" s="136"/>
      <c r="AK71" s="136"/>
      <c r="AL71" s="136"/>
      <c r="AM71" s="136"/>
      <c r="AN71" s="136"/>
      <c r="AO71" s="136"/>
      <c r="AP71" s="136"/>
      <c r="AQ71" s="136"/>
      <c r="AR71" s="136"/>
      <c r="AS71" s="136"/>
      <c r="AT71" s="136"/>
      <c r="AU71" s="136"/>
      <c r="AV71" s="136"/>
      <c r="AW71" s="136"/>
      <c r="AX71" s="136"/>
      <c r="AY71" s="136"/>
      <c r="AZ71" s="136"/>
    </row>
    <row r="72" spans="1:52" s="196" customFormat="1" ht="15.75" x14ac:dyDescent="0.25">
      <c r="A72" s="434"/>
      <c r="B72" s="435"/>
      <c r="C72" s="435"/>
      <c r="D72" s="435"/>
      <c r="E72" s="435"/>
      <c r="F72" s="436"/>
      <c r="G72" s="220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6"/>
      <c r="AF72" s="136"/>
      <c r="AG72" s="136"/>
      <c r="AH72" s="136"/>
      <c r="AI72" s="136"/>
      <c r="AJ72" s="136"/>
      <c r="AK72" s="136"/>
      <c r="AL72" s="136"/>
      <c r="AM72" s="136"/>
      <c r="AN72" s="136"/>
      <c r="AO72" s="136"/>
      <c r="AP72" s="136"/>
      <c r="AQ72" s="136"/>
      <c r="AR72" s="136"/>
      <c r="AS72" s="136"/>
      <c r="AT72" s="136"/>
      <c r="AU72" s="136"/>
      <c r="AV72" s="136"/>
      <c r="AW72" s="136"/>
      <c r="AX72" s="136"/>
      <c r="AY72" s="136"/>
      <c r="AZ72" s="136"/>
    </row>
    <row r="73" spans="1:52" s="196" customFormat="1" ht="15.75" x14ac:dyDescent="0.25">
      <c r="A73" s="434"/>
      <c r="B73" s="435"/>
      <c r="C73" s="435"/>
      <c r="D73" s="435"/>
      <c r="E73" s="435"/>
      <c r="F73" s="435"/>
      <c r="G73" s="4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L73" s="136"/>
      <c r="AM73" s="136"/>
      <c r="AN73" s="136"/>
      <c r="AO73" s="136"/>
      <c r="AP73" s="136"/>
      <c r="AQ73" s="136"/>
      <c r="AR73" s="136"/>
      <c r="AS73" s="136"/>
      <c r="AT73" s="136"/>
      <c r="AU73" s="136"/>
      <c r="AV73" s="136"/>
      <c r="AW73" s="136"/>
      <c r="AX73" s="136"/>
      <c r="AY73" s="136"/>
      <c r="AZ73" s="136"/>
    </row>
    <row r="74" spans="1:52" s="196" customFormat="1" ht="15.75" x14ac:dyDescent="0.25">
      <c r="A74" s="425" t="s">
        <v>456</v>
      </c>
      <c r="B74" s="426"/>
      <c r="C74" s="427" t="s">
        <v>298</v>
      </c>
      <c r="D74" s="427"/>
      <c r="E74" s="427"/>
      <c r="F74" s="427"/>
      <c r="G74" s="427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6"/>
      <c r="AG74" s="136"/>
      <c r="AH74" s="136"/>
      <c r="AI74" s="136"/>
      <c r="AJ74" s="136"/>
      <c r="AK74" s="136"/>
      <c r="AL74" s="136"/>
      <c r="AM74" s="136"/>
      <c r="AN74" s="136"/>
      <c r="AO74" s="136"/>
      <c r="AP74" s="136"/>
      <c r="AQ74" s="136"/>
      <c r="AR74" s="136"/>
      <c r="AS74" s="136"/>
      <c r="AT74" s="136"/>
      <c r="AU74" s="136"/>
      <c r="AV74" s="136"/>
      <c r="AW74" s="136"/>
      <c r="AX74" s="136"/>
      <c r="AY74" s="136"/>
      <c r="AZ74" s="136"/>
    </row>
    <row r="75" spans="1:52" s="196" customFormat="1" ht="18" x14ac:dyDescent="0.25">
      <c r="A75" s="211">
        <v>14.1</v>
      </c>
      <c r="B75" s="201">
        <v>14.1</v>
      </c>
      <c r="C75" s="215" t="s">
        <v>299</v>
      </c>
      <c r="D75" s="217" t="s">
        <v>386</v>
      </c>
      <c r="E75" s="202">
        <f>SUM(+'baldosa pared'!L22)</f>
        <v>13.151999999999999</v>
      </c>
      <c r="F75" s="231"/>
      <c r="G75" s="210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  <c r="AD75" s="136"/>
      <c r="AE75" s="136"/>
      <c r="AF75" s="136"/>
      <c r="AG75" s="136"/>
      <c r="AH75" s="136"/>
      <c r="AI75" s="136"/>
      <c r="AJ75" s="136"/>
      <c r="AK75" s="136"/>
      <c r="AL75" s="136"/>
      <c r="AM75" s="136"/>
      <c r="AN75" s="136"/>
      <c r="AO75" s="136"/>
      <c r="AP75" s="136"/>
      <c r="AQ75" s="136"/>
      <c r="AR75" s="136"/>
      <c r="AS75" s="136"/>
      <c r="AT75" s="136"/>
      <c r="AU75" s="136"/>
      <c r="AV75" s="136"/>
      <c r="AW75" s="136"/>
      <c r="AX75" s="136"/>
      <c r="AY75" s="136"/>
      <c r="AZ75" s="136"/>
    </row>
    <row r="76" spans="1:52" s="196" customFormat="1" ht="18" x14ac:dyDescent="0.25">
      <c r="A76" s="211">
        <v>14.2</v>
      </c>
      <c r="B76" s="201">
        <v>14.41</v>
      </c>
      <c r="C76" s="215" t="s">
        <v>452</v>
      </c>
      <c r="D76" s="217" t="s">
        <v>386</v>
      </c>
      <c r="E76" s="202">
        <f>SUM(+'baldosa piso'!L22)</f>
        <v>9.927999999999999</v>
      </c>
      <c r="F76" s="231"/>
      <c r="G76" s="210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  <c r="AJ76" s="136"/>
      <c r="AK76" s="136"/>
      <c r="AL76" s="136"/>
      <c r="AM76" s="136"/>
      <c r="AN76" s="136"/>
      <c r="AO76" s="136"/>
      <c r="AP76" s="136"/>
      <c r="AQ76" s="136"/>
      <c r="AR76" s="136"/>
      <c r="AS76" s="136"/>
      <c r="AT76" s="136"/>
      <c r="AU76" s="136"/>
      <c r="AV76" s="136"/>
      <c r="AW76" s="136"/>
      <c r="AX76" s="136"/>
      <c r="AY76" s="136"/>
      <c r="AZ76" s="136"/>
    </row>
    <row r="77" spans="1:52" s="196" customFormat="1" ht="18.75" customHeight="1" x14ac:dyDescent="0.25">
      <c r="A77" s="201">
        <v>14.3</v>
      </c>
      <c r="B77" s="202">
        <v>14.32</v>
      </c>
      <c r="C77" s="205" t="s">
        <v>329</v>
      </c>
      <c r="D77" s="217" t="s">
        <v>326</v>
      </c>
      <c r="E77" s="202">
        <f>SUM(+rejilla!J22)</f>
        <v>1</v>
      </c>
      <c r="F77" s="229"/>
      <c r="G77" s="204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  <c r="AE77" s="136"/>
      <c r="AF77" s="136"/>
      <c r="AG77" s="136"/>
      <c r="AH77" s="136"/>
      <c r="AI77" s="136"/>
      <c r="AJ77" s="136"/>
      <c r="AK77" s="136"/>
      <c r="AL77" s="136"/>
      <c r="AM77" s="136"/>
      <c r="AN77" s="136"/>
      <c r="AO77" s="136"/>
      <c r="AP77" s="136"/>
      <c r="AQ77" s="136"/>
      <c r="AR77" s="136"/>
      <c r="AS77" s="136"/>
      <c r="AT77" s="136"/>
      <c r="AU77" s="136"/>
      <c r="AV77" s="136"/>
      <c r="AW77" s="136"/>
      <c r="AX77" s="136"/>
      <c r="AY77" s="136"/>
      <c r="AZ77" s="136"/>
    </row>
    <row r="78" spans="1:52" s="196" customFormat="1" ht="18.75" customHeight="1" x14ac:dyDescent="0.25">
      <c r="A78" s="201">
        <v>14.4</v>
      </c>
      <c r="B78" s="202">
        <v>14.8</v>
      </c>
      <c r="C78" s="205" t="s">
        <v>486</v>
      </c>
      <c r="D78" s="217" t="s">
        <v>386</v>
      </c>
      <c r="E78" s="202">
        <f>SUM(+'granito pulido'!L22)</f>
        <v>1.1399999999999999</v>
      </c>
      <c r="F78" s="229"/>
      <c r="G78" s="204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  <c r="AR78" s="136"/>
      <c r="AS78" s="136"/>
      <c r="AT78" s="136"/>
      <c r="AU78" s="136"/>
      <c r="AV78" s="136"/>
      <c r="AW78" s="136"/>
      <c r="AX78" s="136"/>
      <c r="AY78" s="136"/>
      <c r="AZ78" s="136"/>
    </row>
    <row r="79" spans="1:52" s="196" customFormat="1" ht="15.75" x14ac:dyDescent="0.25">
      <c r="A79" s="416"/>
      <c r="B79" s="417"/>
      <c r="C79" s="417"/>
      <c r="D79" s="417"/>
      <c r="E79" s="417"/>
      <c r="F79" s="418"/>
      <c r="G79" s="220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  <c r="AD79" s="136"/>
      <c r="AE79" s="136"/>
      <c r="AF79" s="136"/>
      <c r="AG79" s="136"/>
      <c r="AH79" s="136"/>
      <c r="AI79" s="136"/>
      <c r="AJ79" s="136"/>
      <c r="AK79" s="136"/>
      <c r="AL79" s="136"/>
      <c r="AM79" s="136"/>
      <c r="AN79" s="136"/>
      <c r="AO79" s="136"/>
      <c r="AP79" s="136"/>
      <c r="AQ79" s="136"/>
      <c r="AR79" s="136"/>
      <c r="AS79" s="136"/>
      <c r="AT79" s="136"/>
      <c r="AU79" s="136"/>
      <c r="AV79" s="136"/>
      <c r="AW79" s="136"/>
      <c r="AX79" s="136"/>
      <c r="AY79" s="136"/>
      <c r="AZ79" s="136"/>
    </row>
    <row r="80" spans="1:52" s="196" customFormat="1" ht="15.75" x14ac:dyDescent="0.25">
      <c r="A80" s="428"/>
      <c r="B80" s="429"/>
      <c r="C80" s="429"/>
      <c r="D80" s="429"/>
      <c r="E80" s="429"/>
      <c r="F80" s="429"/>
      <c r="G80" s="430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  <c r="AA80" s="136"/>
      <c r="AB80" s="136"/>
      <c r="AC80" s="136"/>
      <c r="AD80" s="136"/>
      <c r="AE80" s="136"/>
      <c r="AF80" s="136"/>
      <c r="AG80" s="136"/>
      <c r="AH80" s="136"/>
      <c r="AI80" s="136"/>
      <c r="AJ80" s="136"/>
      <c r="AK80" s="136"/>
      <c r="AL80" s="136"/>
      <c r="AM80" s="136"/>
      <c r="AN80" s="136"/>
      <c r="AO80" s="136"/>
      <c r="AP80" s="136"/>
      <c r="AQ80" s="136"/>
      <c r="AR80" s="136"/>
      <c r="AS80" s="136"/>
      <c r="AT80" s="136"/>
      <c r="AU80" s="136"/>
      <c r="AV80" s="136"/>
      <c r="AW80" s="136"/>
      <c r="AX80" s="136"/>
      <c r="AY80" s="136"/>
      <c r="AZ80" s="136"/>
    </row>
    <row r="81" spans="1:52" s="196" customFormat="1" ht="15.75" x14ac:dyDescent="0.25">
      <c r="A81" s="425" t="s">
        <v>457</v>
      </c>
      <c r="B81" s="426"/>
      <c r="C81" s="427" t="s">
        <v>300</v>
      </c>
      <c r="D81" s="427"/>
      <c r="E81" s="427"/>
      <c r="F81" s="427"/>
      <c r="G81" s="427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36"/>
      <c r="Z81" s="136"/>
      <c r="AA81" s="136"/>
      <c r="AB81" s="136"/>
      <c r="AC81" s="136"/>
      <c r="AD81" s="136"/>
      <c r="AE81" s="136"/>
      <c r="AF81" s="136"/>
      <c r="AG81" s="136"/>
      <c r="AH81" s="136"/>
      <c r="AI81" s="136"/>
      <c r="AJ81" s="136"/>
      <c r="AK81" s="136"/>
      <c r="AL81" s="136"/>
      <c r="AM81" s="136"/>
      <c r="AN81" s="136"/>
      <c r="AO81" s="136"/>
      <c r="AP81" s="136"/>
      <c r="AQ81" s="136"/>
      <c r="AR81" s="136"/>
      <c r="AS81" s="136"/>
      <c r="AT81" s="136"/>
      <c r="AU81" s="136"/>
      <c r="AV81" s="136"/>
      <c r="AW81" s="136"/>
      <c r="AX81" s="136"/>
      <c r="AY81" s="136"/>
      <c r="AZ81" s="136"/>
    </row>
    <row r="82" spans="1:52" s="196" customFormat="1" ht="18" x14ac:dyDescent="0.25">
      <c r="A82" s="203">
        <v>17.100000000000001</v>
      </c>
      <c r="B82" s="201">
        <v>17.100000000000001</v>
      </c>
      <c r="C82" s="215" t="s">
        <v>301</v>
      </c>
      <c r="D82" s="217" t="s">
        <v>326</v>
      </c>
      <c r="E82" s="225">
        <f>SUM(+sanitario!J22)</f>
        <v>3</v>
      </c>
      <c r="F82" s="358"/>
      <c r="G82" s="210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</row>
    <row r="83" spans="1:52" s="196" customFormat="1" ht="22.5" customHeight="1" x14ac:dyDescent="0.25">
      <c r="A83" s="201">
        <v>17.3</v>
      </c>
      <c r="B83" s="201">
        <v>17.600000000000001</v>
      </c>
      <c r="C83" s="207" t="s">
        <v>440</v>
      </c>
      <c r="D83" s="217" t="s">
        <v>326</v>
      </c>
      <c r="E83" s="202">
        <f>SUM(+'lavamanos empotrar'!J21)</f>
        <v>2</v>
      </c>
      <c r="F83" s="228"/>
      <c r="G83" s="204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36"/>
      <c r="U83" s="136"/>
      <c r="V83" s="136"/>
      <c r="W83" s="136"/>
      <c r="X83" s="136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</row>
    <row r="84" spans="1:52" s="196" customFormat="1" ht="15.75" x14ac:dyDescent="0.25">
      <c r="A84" s="416"/>
      <c r="B84" s="417"/>
      <c r="C84" s="417"/>
      <c r="D84" s="417"/>
      <c r="E84" s="417"/>
      <c r="F84" s="418"/>
      <c r="G84" s="220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36"/>
      <c r="U84" s="136"/>
      <c r="V84" s="136"/>
      <c r="W84" s="136"/>
      <c r="X84" s="136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</row>
    <row r="85" spans="1:52" s="196" customFormat="1" ht="15.75" x14ac:dyDescent="0.25">
      <c r="A85" s="416"/>
      <c r="B85" s="417"/>
      <c r="C85" s="417"/>
      <c r="D85" s="417"/>
      <c r="E85" s="417"/>
      <c r="F85" s="417"/>
      <c r="G85" s="418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</row>
    <row r="86" spans="1:52" s="196" customFormat="1" ht="15.75" x14ac:dyDescent="0.25">
      <c r="A86" s="425" t="s">
        <v>458</v>
      </c>
      <c r="B86" s="426"/>
      <c r="C86" s="427" t="s">
        <v>314</v>
      </c>
      <c r="D86" s="427"/>
      <c r="E86" s="427"/>
      <c r="F86" s="427"/>
      <c r="G86" s="427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</row>
    <row r="87" spans="1:52" ht="18" customHeight="1" x14ac:dyDescent="0.25">
      <c r="A87" s="201">
        <v>18.100000000000001</v>
      </c>
      <c r="B87" s="201">
        <v>18.899999999999999</v>
      </c>
      <c r="C87" s="205" t="s">
        <v>302</v>
      </c>
      <c r="D87" s="203" t="s">
        <v>327</v>
      </c>
      <c r="E87" s="202">
        <f>SUM(+'pintura esmalte'!J21)</f>
        <v>11.56</v>
      </c>
      <c r="F87" s="228"/>
      <c r="G87" s="204"/>
    </row>
    <row r="88" spans="1:52" s="123" customFormat="1" ht="18" customHeight="1" x14ac:dyDescent="0.25">
      <c r="A88" s="201">
        <v>18.2</v>
      </c>
      <c r="B88" s="201">
        <v>18.12</v>
      </c>
      <c r="C88" s="205" t="s">
        <v>303</v>
      </c>
      <c r="D88" s="217" t="s">
        <v>325</v>
      </c>
      <c r="E88" s="202">
        <f>SUM(+'esmalte marcos'!J22)</f>
        <v>10.96</v>
      </c>
      <c r="F88" s="228"/>
      <c r="G88" s="20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</row>
    <row r="89" spans="1:52" s="123" customFormat="1" ht="18" customHeight="1" x14ac:dyDescent="0.25">
      <c r="A89" s="201">
        <v>18.3</v>
      </c>
      <c r="B89" s="201">
        <v>18.27</v>
      </c>
      <c r="C89" s="207" t="s">
        <v>447</v>
      </c>
      <c r="D89" s="217" t="s">
        <v>325</v>
      </c>
      <c r="E89" s="202">
        <f>SUM(+'pintura epoxica'!J22)</f>
        <v>3.1680000000000001</v>
      </c>
      <c r="F89" s="228"/>
      <c r="G89" s="20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</row>
    <row r="90" spans="1:52" s="197" customFormat="1" ht="21" x14ac:dyDescent="0.25">
      <c r="A90" s="201">
        <v>18.399999999999999</v>
      </c>
      <c r="B90" s="201">
        <v>18.23</v>
      </c>
      <c r="C90" s="205" t="s">
        <v>309</v>
      </c>
      <c r="D90" s="203" t="s">
        <v>327</v>
      </c>
      <c r="E90" s="202">
        <v>34.659999999999997</v>
      </c>
      <c r="F90" s="228"/>
      <c r="G90" s="20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</row>
    <row r="91" spans="1:52" s="196" customFormat="1" ht="15.75" x14ac:dyDescent="0.25">
      <c r="A91" s="416"/>
      <c r="B91" s="417"/>
      <c r="C91" s="417"/>
      <c r="D91" s="417"/>
      <c r="E91" s="417"/>
      <c r="F91" s="418"/>
      <c r="G91" s="220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</row>
    <row r="92" spans="1:52" s="196" customFormat="1" ht="15.75" x14ac:dyDescent="0.25">
      <c r="A92" s="416"/>
      <c r="B92" s="417"/>
      <c r="C92" s="417"/>
      <c r="D92" s="417"/>
      <c r="E92" s="417"/>
      <c r="F92" s="417"/>
      <c r="G92" s="418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</row>
    <row r="93" spans="1:52" ht="21.75" customHeight="1" x14ac:dyDescent="0.25">
      <c r="A93" s="445" t="s">
        <v>489</v>
      </c>
      <c r="B93" s="446"/>
      <c r="C93" s="446"/>
      <c r="D93" s="446"/>
      <c r="E93" s="446"/>
      <c r="F93" s="447"/>
      <c r="G93" s="390"/>
      <c r="H93" s="354"/>
      <c r="I93" s="380"/>
    </row>
    <row r="94" spans="1:52" ht="18.75" customHeight="1" x14ac:dyDescent="0.25">
      <c r="A94" s="381"/>
      <c r="B94" s="382"/>
      <c r="C94" s="383"/>
      <c r="D94" s="384"/>
      <c r="E94" s="385"/>
      <c r="F94" s="386"/>
      <c r="G94" s="387"/>
      <c r="H94" s="354"/>
      <c r="I94" s="380"/>
    </row>
    <row r="95" spans="1:52" s="131" customFormat="1" ht="24.75" customHeight="1" x14ac:dyDescent="0.25">
      <c r="A95" s="437" t="s">
        <v>491</v>
      </c>
      <c r="B95" s="438"/>
      <c r="C95" s="438"/>
      <c r="D95" s="438"/>
      <c r="E95" s="438"/>
      <c r="F95" s="438"/>
      <c r="G95" s="438"/>
    </row>
    <row r="96" spans="1:52" s="131" customFormat="1" ht="15" customHeight="1" x14ac:dyDescent="0.25">
      <c r="A96" s="199" t="s">
        <v>6</v>
      </c>
      <c r="B96" s="199" t="s">
        <v>290</v>
      </c>
      <c r="C96" s="199" t="s">
        <v>7</v>
      </c>
      <c r="D96" s="199" t="s">
        <v>8</v>
      </c>
      <c r="E96" s="349" t="s">
        <v>9</v>
      </c>
      <c r="F96" s="227" t="s">
        <v>10</v>
      </c>
      <c r="G96" s="200" t="s">
        <v>11</v>
      </c>
    </row>
    <row r="97" spans="1:7" s="131" customFormat="1" ht="15" customHeight="1" x14ac:dyDescent="0.25">
      <c r="A97" s="434"/>
      <c r="B97" s="435"/>
      <c r="C97" s="435"/>
      <c r="D97" s="435"/>
      <c r="E97" s="435"/>
      <c r="F97" s="435"/>
      <c r="G97" s="436"/>
    </row>
    <row r="98" spans="1:7" s="131" customFormat="1" ht="15" customHeight="1" x14ac:dyDescent="0.25">
      <c r="A98" s="431" t="s">
        <v>320</v>
      </c>
      <c r="B98" s="432"/>
      <c r="C98" s="433" t="s">
        <v>293</v>
      </c>
      <c r="D98" s="433"/>
      <c r="E98" s="433"/>
      <c r="F98" s="433"/>
      <c r="G98" s="433"/>
    </row>
    <row r="99" spans="1:7" s="131" customFormat="1" ht="15" customHeight="1" x14ac:dyDescent="0.25">
      <c r="A99" s="206">
        <v>6.1</v>
      </c>
      <c r="B99" s="201">
        <v>6.19</v>
      </c>
      <c r="C99" s="213" t="s">
        <v>292</v>
      </c>
      <c r="D99" s="217" t="s">
        <v>324</v>
      </c>
      <c r="E99" s="350">
        <f>SUM(+pañete!J60)</f>
        <v>33.200000000000003</v>
      </c>
      <c r="F99" s="231"/>
      <c r="G99" s="209"/>
    </row>
    <row r="100" spans="1:7" s="131" customFormat="1" ht="15" customHeight="1" x14ac:dyDescent="0.25">
      <c r="A100" s="434"/>
      <c r="B100" s="435"/>
      <c r="C100" s="435"/>
      <c r="D100" s="435"/>
      <c r="E100" s="435"/>
      <c r="F100" s="436"/>
      <c r="G100" s="391"/>
    </row>
    <row r="101" spans="1:7" s="131" customFormat="1" ht="15" customHeight="1" x14ac:dyDescent="0.25">
      <c r="A101" s="434"/>
      <c r="B101" s="435"/>
      <c r="C101" s="435"/>
      <c r="D101" s="435"/>
      <c r="E101" s="435"/>
      <c r="F101" s="435"/>
      <c r="G101" s="436"/>
    </row>
    <row r="102" spans="1:7" s="131" customFormat="1" ht="15" customHeight="1" x14ac:dyDescent="0.25">
      <c r="A102" s="431" t="s">
        <v>322</v>
      </c>
      <c r="B102" s="432"/>
      <c r="C102" s="433" t="s">
        <v>307</v>
      </c>
      <c r="D102" s="433"/>
      <c r="E102" s="433"/>
      <c r="F102" s="433"/>
      <c r="G102" s="433"/>
    </row>
    <row r="103" spans="1:7" s="131" customFormat="1" ht="15" customHeight="1" x14ac:dyDescent="0.25">
      <c r="A103" s="206">
        <v>10.1</v>
      </c>
      <c r="B103" s="201">
        <v>10.7</v>
      </c>
      <c r="C103" s="207" t="s">
        <v>294</v>
      </c>
      <c r="D103" s="217" t="s">
        <v>324</v>
      </c>
      <c r="E103" s="202">
        <f>SUM(+'puerta metalica'!J50)</f>
        <v>6.12</v>
      </c>
      <c r="F103" s="228"/>
      <c r="G103" s="204"/>
    </row>
    <row r="104" spans="1:7" s="131" customFormat="1" ht="15" customHeight="1" x14ac:dyDescent="0.25">
      <c r="A104" s="434"/>
      <c r="B104" s="435"/>
      <c r="C104" s="435"/>
      <c r="D104" s="435"/>
      <c r="E104" s="435"/>
      <c r="F104" s="436"/>
      <c r="G104" s="392"/>
    </row>
    <row r="105" spans="1:7" s="131" customFormat="1" ht="15" customHeight="1" x14ac:dyDescent="0.25">
      <c r="A105" s="434"/>
      <c r="B105" s="435"/>
      <c r="C105" s="435"/>
      <c r="D105" s="435"/>
      <c r="E105" s="435"/>
      <c r="F105" s="435"/>
      <c r="G105" s="436"/>
    </row>
    <row r="106" spans="1:7" s="131" customFormat="1" ht="15" customHeight="1" x14ac:dyDescent="0.25">
      <c r="A106" s="431" t="s">
        <v>416</v>
      </c>
      <c r="B106" s="432"/>
      <c r="C106" s="433" t="s">
        <v>305</v>
      </c>
      <c r="D106" s="433"/>
      <c r="E106" s="433"/>
      <c r="F106" s="433"/>
      <c r="G106" s="433"/>
    </row>
    <row r="107" spans="1:7" s="131" customFormat="1" ht="15" customHeight="1" x14ac:dyDescent="0.25">
      <c r="A107" s="201">
        <v>11.1</v>
      </c>
      <c r="B107" s="201">
        <v>11.12</v>
      </c>
      <c r="C107" s="207" t="s">
        <v>332</v>
      </c>
      <c r="D107" s="217" t="s">
        <v>326</v>
      </c>
      <c r="E107" s="202">
        <f>SUM(+'llave manguera'!J50)</f>
        <v>4</v>
      </c>
      <c r="F107" s="228"/>
      <c r="G107" s="204"/>
    </row>
    <row r="108" spans="1:7" s="131" customFormat="1" ht="15" customHeight="1" x14ac:dyDescent="0.25">
      <c r="A108" s="434"/>
      <c r="B108" s="435"/>
      <c r="C108" s="435"/>
      <c r="D108" s="435"/>
      <c r="E108" s="435"/>
      <c r="F108" s="436"/>
      <c r="G108" s="391"/>
    </row>
    <row r="109" spans="1:7" s="131" customFormat="1" ht="15" customHeight="1" x14ac:dyDescent="0.25">
      <c r="A109" s="434"/>
      <c r="B109" s="435"/>
      <c r="C109" s="435"/>
      <c r="D109" s="435"/>
      <c r="E109" s="435"/>
      <c r="F109" s="435"/>
      <c r="G109" s="436"/>
    </row>
    <row r="110" spans="1:7" s="131" customFormat="1" ht="15" customHeight="1" x14ac:dyDescent="0.25">
      <c r="A110" s="425" t="s">
        <v>456</v>
      </c>
      <c r="B110" s="426"/>
      <c r="C110" s="427" t="s">
        <v>298</v>
      </c>
      <c r="D110" s="427"/>
      <c r="E110" s="427"/>
      <c r="F110" s="427"/>
      <c r="G110" s="427"/>
    </row>
    <row r="111" spans="1:7" s="131" customFormat="1" ht="15" customHeight="1" x14ac:dyDescent="0.25">
      <c r="A111" s="211">
        <v>14.1</v>
      </c>
      <c r="B111" s="201">
        <v>14.1</v>
      </c>
      <c r="C111" s="215" t="s">
        <v>299</v>
      </c>
      <c r="D111" s="217" t="s">
        <v>324</v>
      </c>
      <c r="E111" s="202">
        <f>SUM(+'baldosa pared'!L49)</f>
        <v>32.85</v>
      </c>
      <c r="F111" s="231"/>
      <c r="G111" s="210"/>
    </row>
    <row r="112" spans="1:7" s="131" customFormat="1" ht="15" customHeight="1" x14ac:dyDescent="0.25">
      <c r="A112" s="211">
        <v>14.2</v>
      </c>
      <c r="B112" s="201">
        <v>14.41</v>
      </c>
      <c r="C112" s="215" t="s">
        <v>452</v>
      </c>
      <c r="D112" s="217" t="s">
        <v>324</v>
      </c>
      <c r="E112" s="202">
        <f>SUM(+'baldosa piso'!L50)</f>
        <v>8.0830000000000002</v>
      </c>
      <c r="F112" s="231"/>
      <c r="G112" s="210"/>
    </row>
    <row r="113" spans="1:7" s="131" customFormat="1" ht="15" customHeight="1" x14ac:dyDescent="0.25">
      <c r="A113" s="416"/>
      <c r="B113" s="417"/>
      <c r="C113" s="417"/>
      <c r="D113" s="417"/>
      <c r="E113" s="417"/>
      <c r="F113" s="418"/>
      <c r="G113" s="391"/>
    </row>
    <row r="114" spans="1:7" s="131" customFormat="1" ht="15" customHeight="1" x14ac:dyDescent="0.25">
      <c r="A114" s="428"/>
      <c r="B114" s="429"/>
      <c r="C114" s="429"/>
      <c r="D114" s="429"/>
      <c r="E114" s="429"/>
      <c r="F114" s="429"/>
      <c r="G114" s="430"/>
    </row>
    <row r="115" spans="1:7" s="131" customFormat="1" ht="15" customHeight="1" x14ac:dyDescent="0.25">
      <c r="A115" s="425" t="s">
        <v>457</v>
      </c>
      <c r="B115" s="426"/>
      <c r="C115" s="427" t="s">
        <v>300</v>
      </c>
      <c r="D115" s="427"/>
      <c r="E115" s="427"/>
      <c r="F115" s="427"/>
      <c r="G115" s="427"/>
    </row>
    <row r="116" spans="1:7" s="131" customFormat="1" ht="15" customHeight="1" x14ac:dyDescent="0.25">
      <c r="A116" s="203">
        <v>17.100000000000001</v>
      </c>
      <c r="B116" s="201">
        <v>17.100000000000001</v>
      </c>
      <c r="C116" s="215" t="s">
        <v>301</v>
      </c>
      <c r="D116" s="217" t="s">
        <v>326</v>
      </c>
      <c r="E116" s="225">
        <f>SUM(+sanitario!J50)</f>
        <v>5</v>
      </c>
      <c r="F116" s="358"/>
      <c r="G116" s="210"/>
    </row>
    <row r="117" spans="1:7" s="131" customFormat="1" ht="15" customHeight="1" x14ac:dyDescent="0.25">
      <c r="A117" s="201">
        <v>17.2</v>
      </c>
      <c r="B117" s="201">
        <v>17.600000000000001</v>
      </c>
      <c r="C117" s="207" t="s">
        <v>440</v>
      </c>
      <c r="D117" s="217" t="s">
        <v>326</v>
      </c>
      <c r="E117" s="202">
        <f>SUM(+'lavamanos empotrar'!J48)</f>
        <v>2</v>
      </c>
      <c r="F117" s="228"/>
      <c r="G117" s="204"/>
    </row>
    <row r="118" spans="1:7" s="131" customFormat="1" ht="15" customHeight="1" x14ac:dyDescent="0.25">
      <c r="A118" s="416"/>
      <c r="B118" s="417"/>
      <c r="C118" s="417"/>
      <c r="D118" s="417"/>
      <c r="E118" s="417"/>
      <c r="F118" s="418"/>
      <c r="G118" s="391"/>
    </row>
    <row r="119" spans="1:7" s="131" customFormat="1" ht="15" customHeight="1" x14ac:dyDescent="0.25">
      <c r="A119" s="416"/>
      <c r="B119" s="417"/>
      <c r="C119" s="417"/>
      <c r="D119" s="417"/>
      <c r="E119" s="417"/>
      <c r="F119" s="417"/>
      <c r="G119" s="418"/>
    </row>
    <row r="120" spans="1:7" s="131" customFormat="1" ht="15" customHeight="1" x14ac:dyDescent="0.25">
      <c r="A120" s="425" t="s">
        <v>458</v>
      </c>
      <c r="B120" s="426"/>
      <c r="C120" s="427" t="s">
        <v>314</v>
      </c>
      <c r="D120" s="427"/>
      <c r="E120" s="427"/>
      <c r="F120" s="427"/>
      <c r="G120" s="427"/>
    </row>
    <row r="121" spans="1:7" s="131" customFormat="1" ht="15" customHeight="1" x14ac:dyDescent="0.25">
      <c r="A121" s="201">
        <v>18.100000000000001</v>
      </c>
      <c r="B121" s="201">
        <v>18.899999999999999</v>
      </c>
      <c r="C121" s="205" t="s">
        <v>302</v>
      </c>
      <c r="D121" s="203" t="s">
        <v>327</v>
      </c>
      <c r="E121" s="202">
        <f>SUM(+'pintura esmalte'!J48)</f>
        <v>12.24</v>
      </c>
      <c r="F121" s="228"/>
      <c r="G121" s="204"/>
    </row>
    <row r="122" spans="1:7" s="131" customFormat="1" ht="15" customHeight="1" x14ac:dyDescent="0.25">
      <c r="A122" s="201">
        <v>18.2</v>
      </c>
      <c r="B122" s="201">
        <v>18.23</v>
      </c>
      <c r="C122" s="205" t="s">
        <v>309</v>
      </c>
      <c r="D122" s="203" t="s">
        <v>327</v>
      </c>
      <c r="E122" s="202">
        <f>SUM(+vinilo!J56)</f>
        <v>20</v>
      </c>
      <c r="F122" s="228"/>
      <c r="G122" s="204"/>
    </row>
    <row r="123" spans="1:7" s="131" customFormat="1" ht="15" customHeight="1" x14ac:dyDescent="0.25">
      <c r="A123" s="416"/>
      <c r="B123" s="417"/>
      <c r="C123" s="417"/>
      <c r="D123" s="417"/>
      <c r="E123" s="417"/>
      <c r="F123" s="418"/>
      <c r="G123" s="391"/>
    </row>
    <row r="124" spans="1:7" s="131" customFormat="1" ht="15" customHeight="1" x14ac:dyDescent="0.25">
      <c r="A124" s="416"/>
      <c r="B124" s="417"/>
      <c r="C124" s="417"/>
      <c r="D124" s="417"/>
      <c r="E124" s="417"/>
      <c r="F124" s="417"/>
      <c r="G124" s="418"/>
    </row>
    <row r="125" spans="1:7" s="131" customFormat="1" ht="16.5" customHeight="1" x14ac:dyDescent="0.25">
      <c r="A125" s="448" t="s">
        <v>492</v>
      </c>
      <c r="B125" s="448"/>
      <c r="C125" s="448"/>
      <c r="D125" s="448"/>
      <c r="E125" s="448"/>
      <c r="F125" s="449"/>
      <c r="G125" s="397"/>
    </row>
    <row r="126" spans="1:7" s="131" customFormat="1" ht="15" customHeight="1" x14ac:dyDescent="0.25">
      <c r="A126" s="416"/>
      <c r="B126" s="417"/>
      <c r="C126" s="417"/>
      <c r="D126" s="417"/>
      <c r="E126" s="417"/>
      <c r="F126" s="417"/>
      <c r="G126" s="418"/>
    </row>
    <row r="127" spans="1:7" s="131" customFormat="1" ht="15.75" customHeight="1" x14ac:dyDescent="0.25">
      <c r="A127" s="451" t="s">
        <v>449</v>
      </c>
      <c r="B127" s="451"/>
      <c r="C127" s="451"/>
      <c r="D127" s="451"/>
      <c r="E127" s="451"/>
      <c r="F127" s="452"/>
      <c r="G127" s="394"/>
    </row>
    <row r="128" spans="1:7" s="131" customFormat="1" ht="15" customHeight="1" x14ac:dyDescent="0.25">
      <c r="A128" s="450"/>
      <c r="B128" s="450"/>
      <c r="C128" s="450"/>
      <c r="D128" s="450"/>
      <c r="E128" s="450"/>
      <c r="F128" s="450"/>
      <c r="G128" s="450"/>
    </row>
    <row r="129" spans="1:7" s="131" customFormat="1" ht="15" customHeight="1" x14ac:dyDescent="0.25">
      <c r="A129" s="419" t="s">
        <v>479</v>
      </c>
      <c r="B129" s="420"/>
      <c r="C129" s="420"/>
      <c r="D129" s="420"/>
      <c r="E129" s="420"/>
      <c r="F129" s="421"/>
      <c r="G129" s="393"/>
    </row>
    <row r="130" spans="1:7" s="131" customFormat="1" ht="15" customHeight="1" x14ac:dyDescent="0.25">
      <c r="A130" s="442" t="s">
        <v>60</v>
      </c>
      <c r="B130" s="443"/>
      <c r="C130" s="443"/>
      <c r="D130" s="443"/>
      <c r="E130" s="443"/>
      <c r="F130" s="444"/>
      <c r="G130" s="393"/>
    </row>
    <row r="131" spans="1:7" s="131" customFormat="1" ht="15" customHeight="1" x14ac:dyDescent="0.25">
      <c r="A131" s="419" t="s">
        <v>480</v>
      </c>
      <c r="B131" s="420"/>
      <c r="C131" s="420"/>
      <c r="D131" s="420"/>
      <c r="E131" s="420"/>
      <c r="F131" s="421"/>
      <c r="G131" s="393"/>
    </row>
    <row r="132" spans="1:7" s="131" customFormat="1" ht="17.25" customHeight="1" x14ac:dyDescent="0.25">
      <c r="A132" s="453" t="s">
        <v>450</v>
      </c>
      <c r="B132" s="451"/>
      <c r="C132" s="451"/>
      <c r="D132" s="451"/>
      <c r="E132" s="451"/>
      <c r="F132" s="452"/>
      <c r="G132" s="395"/>
    </row>
    <row r="133" spans="1:7" s="131" customFormat="1" ht="15" customHeight="1" x14ac:dyDescent="0.25">
      <c r="A133" s="439"/>
      <c r="B133" s="440"/>
      <c r="C133" s="440"/>
      <c r="D133" s="440"/>
      <c r="E133" s="440"/>
      <c r="F133" s="440"/>
      <c r="G133" s="441"/>
    </row>
    <row r="134" spans="1:7" s="131" customFormat="1" ht="20.25" customHeight="1" x14ac:dyDescent="0.25">
      <c r="A134" s="422" t="s">
        <v>451</v>
      </c>
      <c r="B134" s="423"/>
      <c r="C134" s="423"/>
      <c r="D134" s="423"/>
      <c r="E134" s="423"/>
      <c r="F134" s="424"/>
      <c r="G134" s="396"/>
    </row>
    <row r="135" spans="1:7" s="131" customFormat="1" ht="15" customHeight="1" x14ac:dyDescent="0.25">
      <c r="A135" s="1"/>
      <c r="E135" s="351"/>
      <c r="F135" s="233"/>
    </row>
    <row r="136" spans="1:7" s="131" customFormat="1" ht="15" customHeight="1" x14ac:dyDescent="0.25">
      <c r="A136" s="1"/>
      <c r="E136" s="351"/>
      <c r="F136" s="233"/>
    </row>
    <row r="137" spans="1:7" s="131" customFormat="1" ht="27.75" customHeight="1" x14ac:dyDescent="0.25">
      <c r="A137" s="1"/>
      <c r="E137" s="351"/>
      <c r="F137" s="233"/>
      <c r="G137" s="389"/>
    </row>
    <row r="138" spans="1:7" s="131" customFormat="1" ht="15" customHeight="1" x14ac:dyDescent="0.25">
      <c r="A138" s="1"/>
      <c r="E138" s="351"/>
      <c r="F138" s="233"/>
    </row>
    <row r="139" spans="1:7" s="131" customFormat="1" ht="23.25" customHeight="1" x14ac:dyDescent="0.25">
      <c r="A139" s="1"/>
      <c r="E139" s="351"/>
      <c r="F139" s="233"/>
      <c r="G139" s="379"/>
    </row>
    <row r="140" spans="1:7" s="131" customFormat="1" ht="15" customHeight="1" x14ac:dyDescent="0.25">
      <c r="A140" s="1"/>
      <c r="E140" s="351"/>
      <c r="F140" s="233"/>
    </row>
    <row r="141" spans="1:7" s="131" customFormat="1" ht="15" customHeight="1" x14ac:dyDescent="0.25">
      <c r="A141" s="1"/>
      <c r="E141" s="351"/>
      <c r="F141" s="233"/>
    </row>
    <row r="142" spans="1:7" s="131" customFormat="1" ht="15" customHeight="1" x14ac:dyDescent="0.25">
      <c r="A142" s="1"/>
      <c r="E142" s="351"/>
      <c r="F142" s="233"/>
    </row>
    <row r="143" spans="1:7" s="131" customFormat="1" ht="15" customHeight="1" x14ac:dyDescent="0.25">
      <c r="A143" s="1"/>
      <c r="E143" s="351"/>
      <c r="F143" s="233"/>
    </row>
    <row r="144" spans="1:7" s="131" customFormat="1" ht="15" customHeight="1" x14ac:dyDescent="0.25">
      <c r="A144" s="1"/>
      <c r="E144" s="351"/>
      <c r="F144" s="233"/>
    </row>
    <row r="145" spans="1:6" s="131" customFormat="1" ht="15" customHeight="1" x14ac:dyDescent="0.25">
      <c r="A145" s="1"/>
      <c r="E145" s="351"/>
      <c r="F145" s="233"/>
    </row>
    <row r="146" spans="1:6" s="131" customFormat="1" ht="15" customHeight="1" x14ac:dyDescent="0.25">
      <c r="A146" s="1"/>
      <c r="E146" s="351"/>
      <c r="F146" s="233"/>
    </row>
    <row r="147" spans="1:6" s="131" customFormat="1" ht="15" customHeight="1" x14ac:dyDescent="0.25">
      <c r="A147" s="1"/>
      <c r="E147" s="351"/>
      <c r="F147" s="233"/>
    </row>
    <row r="148" spans="1:6" s="131" customFormat="1" ht="15" customHeight="1" x14ac:dyDescent="0.25">
      <c r="A148" s="1"/>
      <c r="E148" s="351"/>
      <c r="F148" s="233"/>
    </row>
    <row r="149" spans="1:6" s="131" customFormat="1" ht="15" customHeight="1" x14ac:dyDescent="0.25">
      <c r="A149" s="1"/>
      <c r="E149" s="351"/>
      <c r="F149" s="233"/>
    </row>
    <row r="150" spans="1:6" s="131" customFormat="1" ht="15" customHeight="1" x14ac:dyDescent="0.25">
      <c r="A150" s="1"/>
      <c r="E150" s="351"/>
      <c r="F150" s="233"/>
    </row>
    <row r="151" spans="1:6" s="131" customFormat="1" ht="15" customHeight="1" x14ac:dyDescent="0.25">
      <c r="A151" s="1"/>
      <c r="E151" s="351"/>
      <c r="F151" s="233"/>
    </row>
    <row r="152" spans="1:6" s="131" customFormat="1" ht="15" customHeight="1" x14ac:dyDescent="0.25">
      <c r="A152" s="1"/>
      <c r="E152" s="351"/>
      <c r="F152" s="233"/>
    </row>
    <row r="153" spans="1:6" s="131" customFormat="1" ht="15" customHeight="1" x14ac:dyDescent="0.25">
      <c r="A153" s="1"/>
      <c r="E153" s="351"/>
      <c r="F153" s="233"/>
    </row>
    <row r="154" spans="1:6" s="131" customFormat="1" ht="15" customHeight="1" x14ac:dyDescent="0.25">
      <c r="A154" s="1"/>
      <c r="E154" s="351"/>
      <c r="F154" s="233"/>
    </row>
    <row r="155" spans="1:6" s="131" customFormat="1" ht="15" customHeight="1" x14ac:dyDescent="0.25">
      <c r="A155" s="1"/>
      <c r="E155" s="351"/>
      <c r="F155" s="233"/>
    </row>
    <row r="156" spans="1:6" s="131" customFormat="1" ht="15" customHeight="1" x14ac:dyDescent="0.25">
      <c r="A156" s="1"/>
      <c r="E156" s="351"/>
      <c r="F156" s="233"/>
    </row>
    <row r="157" spans="1:6" s="131" customFormat="1" ht="15" customHeight="1" x14ac:dyDescent="0.25">
      <c r="A157" s="1"/>
      <c r="E157" s="351"/>
      <c r="F157" s="233"/>
    </row>
    <row r="158" spans="1:6" s="131" customFormat="1" ht="15" customHeight="1" x14ac:dyDescent="0.25">
      <c r="A158" s="1"/>
      <c r="E158" s="351"/>
      <c r="F158" s="233"/>
    </row>
    <row r="159" spans="1:6" s="131" customFormat="1" ht="15" customHeight="1" x14ac:dyDescent="0.25">
      <c r="A159" s="1"/>
      <c r="E159" s="351"/>
      <c r="F159" s="233"/>
    </row>
    <row r="160" spans="1:6" s="131" customFormat="1" ht="15" customHeight="1" x14ac:dyDescent="0.25">
      <c r="A160" s="1"/>
      <c r="E160" s="351"/>
      <c r="F160" s="233"/>
    </row>
    <row r="161" spans="1:6" s="131" customFormat="1" ht="15" customHeight="1" x14ac:dyDescent="0.25">
      <c r="A161" s="1"/>
      <c r="E161" s="351"/>
      <c r="F161" s="233"/>
    </row>
    <row r="162" spans="1:6" s="131" customFormat="1" ht="15" customHeight="1" x14ac:dyDescent="0.25">
      <c r="A162" s="1"/>
      <c r="E162" s="351"/>
      <c r="F162" s="233"/>
    </row>
    <row r="163" spans="1:6" s="131" customFormat="1" ht="15" customHeight="1" x14ac:dyDescent="0.25">
      <c r="A163" s="1"/>
      <c r="E163" s="351"/>
      <c r="F163" s="233"/>
    </row>
    <row r="164" spans="1:6" s="131" customFormat="1" ht="15" customHeight="1" x14ac:dyDescent="0.25">
      <c r="A164" s="1"/>
      <c r="E164" s="351"/>
      <c r="F164" s="233"/>
    </row>
    <row r="165" spans="1:6" s="131" customFormat="1" ht="15" customHeight="1" x14ac:dyDescent="0.25">
      <c r="A165" s="1"/>
      <c r="E165" s="351"/>
      <c r="F165" s="233"/>
    </row>
    <row r="166" spans="1:6" s="131" customFormat="1" ht="15" customHeight="1" x14ac:dyDescent="0.25">
      <c r="A166" s="1"/>
      <c r="E166" s="351"/>
      <c r="F166" s="233"/>
    </row>
    <row r="167" spans="1:6" s="131" customFormat="1" ht="15" customHeight="1" x14ac:dyDescent="0.25">
      <c r="A167" s="1"/>
      <c r="E167" s="351"/>
      <c r="F167" s="233"/>
    </row>
    <row r="168" spans="1:6" s="131" customFormat="1" ht="15" customHeight="1" x14ac:dyDescent="0.25">
      <c r="A168" s="1"/>
      <c r="E168" s="351"/>
      <c r="F168" s="233"/>
    </row>
    <row r="169" spans="1:6" s="131" customFormat="1" ht="15" customHeight="1" x14ac:dyDescent="0.25">
      <c r="A169" s="1"/>
      <c r="E169" s="351"/>
      <c r="F169" s="233"/>
    </row>
    <row r="170" spans="1:6" s="131" customFormat="1" ht="15" customHeight="1" x14ac:dyDescent="0.25">
      <c r="A170" s="1"/>
      <c r="E170" s="351"/>
      <c r="F170" s="233"/>
    </row>
    <row r="171" spans="1:6" s="131" customFormat="1" ht="15" customHeight="1" x14ac:dyDescent="0.25">
      <c r="A171" s="1"/>
      <c r="E171" s="351"/>
      <c r="F171" s="233"/>
    </row>
    <row r="172" spans="1:6" s="131" customFormat="1" ht="15" customHeight="1" x14ac:dyDescent="0.25">
      <c r="A172" s="1"/>
      <c r="E172" s="351"/>
      <c r="F172" s="233"/>
    </row>
    <row r="173" spans="1:6" s="131" customFormat="1" ht="15" customHeight="1" x14ac:dyDescent="0.25">
      <c r="A173" s="1"/>
      <c r="E173" s="351"/>
      <c r="F173" s="233"/>
    </row>
    <row r="174" spans="1:6" s="131" customFormat="1" ht="15" customHeight="1" x14ac:dyDescent="0.25">
      <c r="A174" s="1"/>
      <c r="E174" s="351"/>
      <c r="F174" s="233"/>
    </row>
    <row r="175" spans="1:6" s="131" customFormat="1" ht="15" customHeight="1" x14ac:dyDescent="0.25">
      <c r="A175" s="1"/>
      <c r="E175" s="351"/>
      <c r="F175" s="233"/>
    </row>
    <row r="176" spans="1:6" s="131" customFormat="1" ht="15" customHeight="1" x14ac:dyDescent="0.25">
      <c r="A176" s="1"/>
      <c r="E176" s="351"/>
      <c r="F176" s="233"/>
    </row>
    <row r="177" spans="1:6" s="131" customFormat="1" ht="15" customHeight="1" x14ac:dyDescent="0.25">
      <c r="A177" s="1"/>
      <c r="E177" s="351"/>
      <c r="F177" s="233"/>
    </row>
    <row r="178" spans="1:6" s="131" customFormat="1" ht="15" customHeight="1" x14ac:dyDescent="0.25">
      <c r="A178" s="1"/>
      <c r="E178" s="351"/>
      <c r="F178" s="233"/>
    </row>
    <row r="179" spans="1:6" s="131" customFormat="1" ht="15" customHeight="1" x14ac:dyDescent="0.25">
      <c r="A179" s="1"/>
      <c r="E179" s="351"/>
      <c r="F179" s="233"/>
    </row>
    <row r="180" spans="1:6" s="131" customFormat="1" ht="15" customHeight="1" x14ac:dyDescent="0.25">
      <c r="A180" s="1"/>
      <c r="E180" s="351"/>
      <c r="F180" s="233"/>
    </row>
    <row r="181" spans="1:6" s="131" customFormat="1" ht="15" customHeight="1" x14ac:dyDescent="0.25">
      <c r="A181" s="1"/>
      <c r="E181" s="351"/>
      <c r="F181" s="233"/>
    </row>
    <row r="182" spans="1:6" s="131" customFormat="1" ht="15" customHeight="1" x14ac:dyDescent="0.25">
      <c r="A182" s="1"/>
      <c r="E182" s="351"/>
      <c r="F182" s="233"/>
    </row>
    <row r="183" spans="1:6" s="131" customFormat="1" ht="15" customHeight="1" x14ac:dyDescent="0.25">
      <c r="A183" s="1"/>
      <c r="E183" s="351"/>
      <c r="F183" s="233"/>
    </row>
    <row r="184" spans="1:6" s="131" customFormat="1" ht="15" customHeight="1" x14ac:dyDescent="0.25">
      <c r="A184" s="1"/>
      <c r="E184" s="351"/>
      <c r="F184" s="233"/>
    </row>
    <row r="185" spans="1:6" s="131" customFormat="1" ht="15" customHeight="1" x14ac:dyDescent="0.25">
      <c r="A185" s="1"/>
      <c r="E185" s="351"/>
      <c r="F185" s="233"/>
    </row>
    <row r="186" spans="1:6" s="131" customFormat="1" ht="15" customHeight="1" x14ac:dyDescent="0.25">
      <c r="A186" s="1"/>
      <c r="E186" s="351"/>
      <c r="F186" s="233"/>
    </row>
    <row r="187" spans="1:6" s="131" customFormat="1" ht="15" customHeight="1" x14ac:dyDescent="0.25">
      <c r="A187" s="1"/>
      <c r="E187" s="351"/>
      <c r="F187" s="233"/>
    </row>
    <row r="188" spans="1:6" s="131" customFormat="1" ht="15" customHeight="1" x14ac:dyDescent="0.25">
      <c r="A188" s="1"/>
      <c r="E188" s="351"/>
      <c r="F188" s="233"/>
    </row>
    <row r="189" spans="1:6" s="131" customFormat="1" ht="15" customHeight="1" x14ac:dyDescent="0.25">
      <c r="A189" s="1"/>
      <c r="E189" s="351"/>
      <c r="F189" s="233"/>
    </row>
    <row r="190" spans="1:6" s="131" customFormat="1" ht="15" customHeight="1" x14ac:dyDescent="0.25">
      <c r="A190" s="1"/>
      <c r="E190" s="351"/>
      <c r="F190" s="233"/>
    </row>
    <row r="191" spans="1:6" s="131" customFormat="1" ht="15" customHeight="1" x14ac:dyDescent="0.25">
      <c r="A191" s="1"/>
      <c r="E191" s="351"/>
      <c r="F191" s="233"/>
    </row>
    <row r="192" spans="1:6" s="131" customFormat="1" ht="15" customHeight="1" x14ac:dyDescent="0.25">
      <c r="A192" s="1"/>
      <c r="E192" s="351"/>
      <c r="F192" s="233"/>
    </row>
    <row r="193" spans="1:6" s="131" customFormat="1" ht="15" customHeight="1" x14ac:dyDescent="0.25">
      <c r="A193" s="1"/>
      <c r="E193" s="351"/>
      <c r="F193" s="233"/>
    </row>
    <row r="194" spans="1:6" s="131" customFormat="1" ht="15" customHeight="1" x14ac:dyDescent="0.25">
      <c r="A194" s="1"/>
      <c r="E194" s="351"/>
      <c r="F194" s="233"/>
    </row>
    <row r="195" spans="1:6" s="131" customFormat="1" ht="15" customHeight="1" x14ac:dyDescent="0.25">
      <c r="A195" s="1"/>
      <c r="E195" s="351"/>
      <c r="F195" s="233"/>
    </row>
    <row r="196" spans="1:6" s="131" customFormat="1" ht="15" customHeight="1" x14ac:dyDescent="0.25">
      <c r="A196" s="1"/>
      <c r="E196" s="351"/>
      <c r="F196" s="233"/>
    </row>
    <row r="197" spans="1:6" s="131" customFormat="1" ht="15" customHeight="1" x14ac:dyDescent="0.25">
      <c r="A197" s="1"/>
      <c r="E197" s="351"/>
      <c r="F197" s="233"/>
    </row>
    <row r="198" spans="1:6" s="131" customFormat="1" ht="15" customHeight="1" x14ac:dyDescent="0.25">
      <c r="A198" s="1"/>
      <c r="E198" s="351"/>
      <c r="F198" s="233"/>
    </row>
    <row r="199" spans="1:6" s="131" customFormat="1" ht="15" customHeight="1" x14ac:dyDescent="0.25">
      <c r="A199" s="1"/>
      <c r="E199" s="351"/>
      <c r="F199" s="233"/>
    </row>
    <row r="200" spans="1:6" s="131" customFormat="1" ht="15" customHeight="1" x14ac:dyDescent="0.25">
      <c r="A200" s="1"/>
      <c r="E200" s="351"/>
      <c r="F200" s="233"/>
    </row>
    <row r="201" spans="1:6" s="131" customFormat="1" ht="15" customHeight="1" x14ac:dyDescent="0.25">
      <c r="A201" s="1"/>
      <c r="E201" s="351"/>
      <c r="F201" s="233"/>
    </row>
    <row r="202" spans="1:6" s="131" customFormat="1" ht="15" customHeight="1" x14ac:dyDescent="0.25">
      <c r="A202" s="1"/>
      <c r="E202" s="351"/>
      <c r="F202" s="233"/>
    </row>
    <row r="203" spans="1:6" s="131" customFormat="1" ht="15" customHeight="1" x14ac:dyDescent="0.25">
      <c r="A203" s="1"/>
      <c r="E203" s="351"/>
      <c r="F203" s="233"/>
    </row>
    <row r="204" spans="1:6" s="131" customFormat="1" ht="15" customHeight="1" x14ac:dyDescent="0.25">
      <c r="A204" s="1"/>
      <c r="E204" s="351"/>
      <c r="F204" s="233"/>
    </row>
    <row r="205" spans="1:6" s="131" customFormat="1" ht="15" customHeight="1" x14ac:dyDescent="0.25">
      <c r="A205" s="1"/>
      <c r="E205" s="351"/>
      <c r="F205" s="233"/>
    </row>
    <row r="206" spans="1:6" s="131" customFormat="1" ht="15" customHeight="1" x14ac:dyDescent="0.25">
      <c r="A206" s="1"/>
      <c r="E206" s="351"/>
      <c r="F206" s="233"/>
    </row>
    <row r="207" spans="1:6" s="131" customFormat="1" ht="15" customHeight="1" x14ac:dyDescent="0.25">
      <c r="A207" s="1"/>
      <c r="E207" s="351"/>
      <c r="F207" s="233"/>
    </row>
    <row r="208" spans="1:6" s="131" customFormat="1" ht="15" customHeight="1" x14ac:dyDescent="0.25">
      <c r="A208" s="1"/>
      <c r="E208" s="351"/>
      <c r="F208" s="233"/>
    </row>
    <row r="209" spans="1:6" s="131" customFormat="1" ht="15" customHeight="1" x14ac:dyDescent="0.25">
      <c r="A209" s="1"/>
      <c r="E209" s="351"/>
      <c r="F209" s="233"/>
    </row>
    <row r="210" spans="1:6" s="131" customFormat="1" ht="15" customHeight="1" x14ac:dyDescent="0.25">
      <c r="A210" s="1"/>
      <c r="E210" s="351"/>
      <c r="F210" s="233"/>
    </row>
    <row r="211" spans="1:6" s="131" customFormat="1" ht="15" customHeight="1" x14ac:dyDescent="0.25">
      <c r="A211" s="1"/>
      <c r="E211" s="351"/>
      <c r="F211" s="233"/>
    </row>
    <row r="212" spans="1:6" s="131" customFormat="1" ht="15" customHeight="1" x14ac:dyDescent="0.25">
      <c r="A212" s="1"/>
      <c r="E212" s="351"/>
      <c r="F212" s="233"/>
    </row>
    <row r="213" spans="1:6" s="131" customFormat="1" ht="15" customHeight="1" x14ac:dyDescent="0.25">
      <c r="A213" s="1"/>
      <c r="E213" s="351"/>
      <c r="F213" s="233"/>
    </row>
    <row r="214" spans="1:6" s="131" customFormat="1" ht="15" customHeight="1" x14ac:dyDescent="0.25">
      <c r="A214" s="1"/>
      <c r="E214" s="351"/>
      <c r="F214" s="233"/>
    </row>
    <row r="215" spans="1:6" s="131" customFormat="1" ht="15" customHeight="1" x14ac:dyDescent="0.25">
      <c r="A215" s="1"/>
      <c r="E215" s="351"/>
      <c r="F215" s="233"/>
    </row>
    <row r="216" spans="1:6" s="131" customFormat="1" ht="15" customHeight="1" x14ac:dyDescent="0.25">
      <c r="A216" s="1"/>
      <c r="E216" s="351"/>
      <c r="F216" s="233"/>
    </row>
    <row r="217" spans="1:6" s="131" customFormat="1" ht="15" customHeight="1" x14ac:dyDescent="0.25">
      <c r="A217" s="1"/>
      <c r="E217" s="351"/>
      <c r="F217" s="233"/>
    </row>
    <row r="218" spans="1:6" s="131" customFormat="1" ht="15" customHeight="1" x14ac:dyDescent="0.25">
      <c r="A218" s="1"/>
      <c r="E218" s="351"/>
      <c r="F218" s="233"/>
    </row>
    <row r="219" spans="1:6" s="131" customFormat="1" ht="15" customHeight="1" x14ac:dyDescent="0.25">
      <c r="A219" s="1"/>
      <c r="E219" s="351"/>
      <c r="F219" s="233"/>
    </row>
    <row r="220" spans="1:6" s="131" customFormat="1" ht="15" customHeight="1" x14ac:dyDescent="0.25">
      <c r="A220" s="1"/>
      <c r="E220" s="351"/>
      <c r="F220" s="233"/>
    </row>
    <row r="221" spans="1:6" s="131" customFormat="1" ht="15" customHeight="1" x14ac:dyDescent="0.25">
      <c r="A221" s="1"/>
      <c r="E221" s="351"/>
      <c r="F221" s="233"/>
    </row>
    <row r="222" spans="1:6" s="131" customFormat="1" ht="15" customHeight="1" x14ac:dyDescent="0.25">
      <c r="A222" s="1"/>
      <c r="E222" s="351"/>
      <c r="F222" s="233"/>
    </row>
    <row r="223" spans="1:6" s="131" customFormat="1" ht="15" customHeight="1" x14ac:dyDescent="0.25">
      <c r="A223" s="1"/>
      <c r="E223" s="351"/>
      <c r="F223" s="233"/>
    </row>
    <row r="224" spans="1:6" s="131" customFormat="1" ht="15" customHeight="1" x14ac:dyDescent="0.25">
      <c r="A224" s="1"/>
      <c r="E224" s="351"/>
      <c r="F224" s="233"/>
    </row>
    <row r="225" spans="1:6" s="131" customFormat="1" ht="15" customHeight="1" x14ac:dyDescent="0.25">
      <c r="A225" s="1"/>
      <c r="E225" s="351"/>
      <c r="F225" s="233"/>
    </row>
    <row r="226" spans="1:6" s="131" customFormat="1" ht="15" customHeight="1" x14ac:dyDescent="0.25">
      <c r="A226" s="1"/>
      <c r="E226" s="351"/>
      <c r="F226" s="233"/>
    </row>
    <row r="227" spans="1:6" s="131" customFormat="1" ht="15" customHeight="1" x14ac:dyDescent="0.25">
      <c r="A227" s="1"/>
      <c r="E227" s="351"/>
      <c r="F227" s="233"/>
    </row>
    <row r="228" spans="1:6" s="131" customFormat="1" ht="15" customHeight="1" x14ac:dyDescent="0.25">
      <c r="A228" s="1"/>
      <c r="E228" s="351"/>
      <c r="F228" s="233"/>
    </row>
    <row r="229" spans="1:6" s="131" customFormat="1" ht="15" customHeight="1" x14ac:dyDescent="0.25">
      <c r="A229" s="1"/>
      <c r="E229" s="351"/>
      <c r="F229" s="233"/>
    </row>
    <row r="230" spans="1:6" s="131" customFormat="1" ht="15" customHeight="1" x14ac:dyDescent="0.25">
      <c r="A230" s="1"/>
      <c r="E230" s="351"/>
      <c r="F230" s="233"/>
    </row>
    <row r="231" spans="1:6" s="131" customFormat="1" ht="15" customHeight="1" x14ac:dyDescent="0.25">
      <c r="A231" s="1"/>
      <c r="E231" s="351"/>
      <c r="F231" s="233"/>
    </row>
    <row r="232" spans="1:6" s="131" customFormat="1" ht="15" customHeight="1" x14ac:dyDescent="0.25">
      <c r="A232" s="1"/>
      <c r="E232" s="351"/>
      <c r="F232" s="233"/>
    </row>
    <row r="233" spans="1:6" s="131" customFormat="1" ht="15" customHeight="1" x14ac:dyDescent="0.25">
      <c r="A233" s="1"/>
      <c r="E233" s="351"/>
      <c r="F233" s="233"/>
    </row>
    <row r="234" spans="1:6" s="131" customFormat="1" ht="15" customHeight="1" x14ac:dyDescent="0.25">
      <c r="A234" s="1"/>
      <c r="E234" s="351"/>
      <c r="F234" s="233"/>
    </row>
    <row r="235" spans="1:6" s="131" customFormat="1" ht="15" customHeight="1" x14ac:dyDescent="0.25">
      <c r="A235" s="1"/>
      <c r="E235" s="351"/>
      <c r="F235" s="233"/>
    </row>
    <row r="236" spans="1:6" s="131" customFormat="1" ht="15" customHeight="1" x14ac:dyDescent="0.25">
      <c r="A236" s="1"/>
      <c r="E236" s="351"/>
      <c r="F236" s="233"/>
    </row>
    <row r="237" spans="1:6" s="131" customFormat="1" ht="15" customHeight="1" x14ac:dyDescent="0.25">
      <c r="A237" s="1"/>
      <c r="E237" s="351"/>
      <c r="F237" s="233"/>
    </row>
    <row r="238" spans="1:6" s="131" customFormat="1" ht="15" customHeight="1" x14ac:dyDescent="0.25">
      <c r="A238" s="1"/>
      <c r="E238" s="351"/>
      <c r="F238" s="233"/>
    </row>
    <row r="239" spans="1:6" s="131" customFormat="1" ht="15" customHeight="1" x14ac:dyDescent="0.25">
      <c r="A239" s="1"/>
      <c r="E239" s="351"/>
      <c r="F239" s="233"/>
    </row>
    <row r="240" spans="1:6" s="131" customFormat="1" ht="15" customHeight="1" x14ac:dyDescent="0.25">
      <c r="A240" s="1"/>
      <c r="E240" s="351"/>
      <c r="F240" s="233"/>
    </row>
    <row r="241" spans="1:6" s="131" customFormat="1" ht="15" customHeight="1" x14ac:dyDescent="0.25">
      <c r="A241" s="1"/>
      <c r="E241" s="351"/>
      <c r="F241" s="233"/>
    </row>
    <row r="242" spans="1:6" s="131" customFormat="1" ht="15" customHeight="1" x14ac:dyDescent="0.25">
      <c r="A242" s="1"/>
      <c r="E242" s="351"/>
      <c r="F242" s="233"/>
    </row>
    <row r="243" spans="1:6" s="131" customFormat="1" ht="15" customHeight="1" x14ac:dyDescent="0.25">
      <c r="A243" s="1"/>
      <c r="E243" s="351"/>
      <c r="F243" s="233"/>
    </row>
    <row r="244" spans="1:6" s="131" customFormat="1" ht="15" customHeight="1" x14ac:dyDescent="0.25">
      <c r="A244" s="1"/>
      <c r="E244" s="351"/>
      <c r="F244" s="233"/>
    </row>
    <row r="245" spans="1:6" s="131" customFormat="1" ht="15" customHeight="1" x14ac:dyDescent="0.25">
      <c r="A245" s="1"/>
      <c r="E245" s="351"/>
      <c r="F245" s="233"/>
    </row>
    <row r="246" spans="1:6" s="131" customFormat="1" ht="15" customHeight="1" x14ac:dyDescent="0.25">
      <c r="A246" s="1"/>
      <c r="E246" s="351"/>
      <c r="F246" s="233"/>
    </row>
    <row r="247" spans="1:6" s="131" customFormat="1" ht="15" customHeight="1" x14ac:dyDescent="0.25">
      <c r="A247" s="1"/>
      <c r="E247" s="351"/>
      <c r="F247" s="233"/>
    </row>
    <row r="248" spans="1:6" s="131" customFormat="1" ht="15" customHeight="1" x14ac:dyDescent="0.25">
      <c r="A248" s="1"/>
      <c r="E248" s="351"/>
      <c r="F248" s="233"/>
    </row>
    <row r="249" spans="1:6" s="131" customFormat="1" ht="15" customHeight="1" x14ac:dyDescent="0.25">
      <c r="A249" s="1"/>
      <c r="E249" s="351"/>
      <c r="F249" s="233"/>
    </row>
    <row r="250" spans="1:6" s="131" customFormat="1" ht="15" customHeight="1" x14ac:dyDescent="0.25">
      <c r="A250" s="1"/>
      <c r="E250" s="351"/>
      <c r="F250" s="233"/>
    </row>
    <row r="251" spans="1:6" s="131" customFormat="1" ht="15" customHeight="1" x14ac:dyDescent="0.25">
      <c r="A251" s="1"/>
      <c r="E251" s="351"/>
      <c r="F251" s="233"/>
    </row>
    <row r="252" spans="1:6" s="131" customFormat="1" ht="15" customHeight="1" x14ac:dyDescent="0.25">
      <c r="A252" s="1"/>
      <c r="E252" s="351"/>
      <c r="F252" s="233"/>
    </row>
    <row r="253" spans="1:6" s="131" customFormat="1" ht="15" customHeight="1" x14ac:dyDescent="0.25">
      <c r="A253" s="1"/>
      <c r="E253" s="351"/>
      <c r="F253" s="233"/>
    </row>
    <row r="254" spans="1:6" s="131" customFormat="1" ht="15" customHeight="1" x14ac:dyDescent="0.25">
      <c r="A254" s="1"/>
      <c r="E254" s="351"/>
      <c r="F254" s="233"/>
    </row>
    <row r="255" spans="1:6" s="131" customFormat="1" ht="15" customHeight="1" x14ac:dyDescent="0.25">
      <c r="A255" s="1"/>
      <c r="E255" s="351"/>
      <c r="F255" s="233"/>
    </row>
    <row r="256" spans="1:6" s="131" customFormat="1" ht="15" customHeight="1" x14ac:dyDescent="0.25">
      <c r="A256" s="1"/>
      <c r="E256" s="351"/>
      <c r="F256" s="233"/>
    </row>
    <row r="257" spans="1:6" s="131" customFormat="1" ht="15" customHeight="1" x14ac:dyDescent="0.25">
      <c r="A257" s="1"/>
      <c r="E257" s="351"/>
      <c r="F257" s="233"/>
    </row>
    <row r="258" spans="1:6" s="131" customFormat="1" ht="15" customHeight="1" x14ac:dyDescent="0.25">
      <c r="A258" s="1"/>
      <c r="E258" s="351"/>
      <c r="F258" s="233"/>
    </row>
    <row r="259" spans="1:6" s="131" customFormat="1" ht="15" customHeight="1" x14ac:dyDescent="0.25">
      <c r="A259" s="1"/>
      <c r="E259" s="351"/>
      <c r="F259" s="233"/>
    </row>
    <row r="260" spans="1:6" s="131" customFormat="1" ht="15" customHeight="1" x14ac:dyDescent="0.25">
      <c r="A260" s="1"/>
      <c r="E260" s="351"/>
      <c r="F260" s="233"/>
    </row>
    <row r="261" spans="1:6" s="131" customFormat="1" ht="15" customHeight="1" x14ac:dyDescent="0.25">
      <c r="A261" s="1"/>
      <c r="E261" s="351"/>
      <c r="F261" s="233"/>
    </row>
    <row r="262" spans="1:6" s="131" customFormat="1" ht="15" customHeight="1" x14ac:dyDescent="0.25">
      <c r="A262" s="1"/>
      <c r="E262" s="351"/>
      <c r="F262" s="233"/>
    </row>
    <row r="263" spans="1:6" s="131" customFormat="1" ht="15" customHeight="1" x14ac:dyDescent="0.25">
      <c r="A263" s="1"/>
      <c r="E263" s="351"/>
      <c r="F263" s="233"/>
    </row>
    <row r="264" spans="1:6" s="131" customFormat="1" ht="15" customHeight="1" x14ac:dyDescent="0.25">
      <c r="A264" s="1"/>
      <c r="E264" s="351"/>
      <c r="F264" s="233"/>
    </row>
    <row r="265" spans="1:6" s="131" customFormat="1" ht="15" customHeight="1" x14ac:dyDescent="0.25">
      <c r="A265" s="1"/>
      <c r="E265" s="351"/>
      <c r="F265" s="233"/>
    </row>
    <row r="266" spans="1:6" s="131" customFormat="1" ht="15" customHeight="1" x14ac:dyDescent="0.25">
      <c r="A266" s="1"/>
      <c r="E266" s="351"/>
      <c r="F266" s="233"/>
    </row>
    <row r="267" spans="1:6" s="131" customFormat="1" ht="15" customHeight="1" x14ac:dyDescent="0.25">
      <c r="A267" s="1"/>
      <c r="E267" s="351"/>
      <c r="F267" s="233"/>
    </row>
    <row r="268" spans="1:6" s="131" customFormat="1" ht="15" customHeight="1" x14ac:dyDescent="0.25">
      <c r="A268" s="1"/>
      <c r="E268" s="351"/>
      <c r="F268" s="233"/>
    </row>
    <row r="269" spans="1:6" s="131" customFormat="1" ht="15" customHeight="1" x14ac:dyDescent="0.25">
      <c r="A269" s="1"/>
      <c r="E269" s="351"/>
      <c r="F269" s="233"/>
    </row>
    <row r="270" spans="1:6" s="131" customFormat="1" ht="15" customHeight="1" x14ac:dyDescent="0.25">
      <c r="A270" s="1"/>
      <c r="E270" s="351"/>
      <c r="F270" s="233"/>
    </row>
    <row r="271" spans="1:6" s="131" customFormat="1" ht="15" customHeight="1" x14ac:dyDescent="0.25">
      <c r="A271" s="1"/>
      <c r="E271" s="351"/>
      <c r="F271" s="233"/>
    </row>
    <row r="272" spans="1:6" s="131" customFormat="1" ht="15" customHeight="1" x14ac:dyDescent="0.25">
      <c r="A272" s="1"/>
      <c r="E272" s="351"/>
      <c r="F272" s="233"/>
    </row>
    <row r="273" spans="1:6" s="131" customFormat="1" ht="15" customHeight="1" x14ac:dyDescent="0.25">
      <c r="A273" s="1"/>
      <c r="E273" s="351"/>
      <c r="F273" s="233"/>
    </row>
    <row r="274" spans="1:6" s="131" customFormat="1" ht="15" customHeight="1" x14ac:dyDescent="0.25">
      <c r="A274" s="1"/>
      <c r="E274" s="351"/>
      <c r="F274" s="233"/>
    </row>
    <row r="275" spans="1:6" s="131" customFormat="1" ht="15" customHeight="1" x14ac:dyDescent="0.25">
      <c r="A275" s="1"/>
      <c r="E275" s="351"/>
      <c r="F275" s="233"/>
    </row>
    <row r="276" spans="1:6" s="131" customFormat="1" ht="15" customHeight="1" x14ac:dyDescent="0.25">
      <c r="A276" s="1"/>
      <c r="E276" s="351"/>
      <c r="F276" s="233"/>
    </row>
    <row r="277" spans="1:6" s="131" customFormat="1" ht="15" customHeight="1" x14ac:dyDescent="0.25">
      <c r="A277" s="1"/>
      <c r="E277" s="351"/>
      <c r="F277" s="233"/>
    </row>
    <row r="278" spans="1:6" s="131" customFormat="1" ht="15" customHeight="1" x14ac:dyDescent="0.25">
      <c r="A278" s="1"/>
      <c r="E278" s="351"/>
      <c r="F278" s="233"/>
    </row>
    <row r="279" spans="1:6" s="131" customFormat="1" ht="15" customHeight="1" x14ac:dyDescent="0.25">
      <c r="A279" s="1"/>
      <c r="E279" s="351"/>
      <c r="F279" s="233"/>
    </row>
    <row r="280" spans="1:6" s="131" customFormat="1" ht="15" customHeight="1" x14ac:dyDescent="0.25">
      <c r="A280" s="1"/>
      <c r="E280" s="351"/>
      <c r="F280" s="233"/>
    </row>
    <row r="281" spans="1:6" s="131" customFormat="1" ht="15" customHeight="1" x14ac:dyDescent="0.25">
      <c r="A281" s="1"/>
      <c r="E281" s="351"/>
      <c r="F281" s="233"/>
    </row>
    <row r="282" spans="1:6" s="131" customFormat="1" ht="15" customHeight="1" x14ac:dyDescent="0.25">
      <c r="A282" s="1"/>
      <c r="E282" s="351"/>
      <c r="F282" s="233"/>
    </row>
    <row r="283" spans="1:6" s="131" customFormat="1" ht="15" customHeight="1" x14ac:dyDescent="0.25">
      <c r="A283" s="1"/>
      <c r="E283" s="351"/>
      <c r="F283" s="233"/>
    </row>
    <row r="284" spans="1:6" s="131" customFormat="1" ht="15" customHeight="1" x14ac:dyDescent="0.25">
      <c r="A284" s="1"/>
      <c r="E284" s="351"/>
      <c r="F284" s="233"/>
    </row>
    <row r="285" spans="1:6" s="131" customFormat="1" ht="15" customHeight="1" x14ac:dyDescent="0.25">
      <c r="A285" s="1"/>
      <c r="E285" s="351"/>
      <c r="F285" s="233"/>
    </row>
    <row r="286" spans="1:6" s="131" customFormat="1" ht="15" customHeight="1" x14ac:dyDescent="0.25">
      <c r="A286" s="1"/>
      <c r="E286" s="351"/>
      <c r="F286" s="233"/>
    </row>
    <row r="287" spans="1:6" s="131" customFormat="1" ht="15" customHeight="1" x14ac:dyDescent="0.25">
      <c r="A287" s="1"/>
      <c r="E287" s="351"/>
      <c r="F287" s="233"/>
    </row>
    <row r="288" spans="1:6" s="131" customFormat="1" ht="15" customHeight="1" x14ac:dyDescent="0.25">
      <c r="A288" s="1"/>
      <c r="E288" s="351"/>
      <c r="F288" s="233"/>
    </row>
    <row r="289" spans="1:6" s="131" customFormat="1" ht="15" customHeight="1" x14ac:dyDescent="0.25">
      <c r="A289" s="1"/>
      <c r="E289" s="351"/>
      <c r="F289" s="233"/>
    </row>
    <row r="290" spans="1:6" s="131" customFormat="1" ht="15" customHeight="1" x14ac:dyDescent="0.25">
      <c r="A290" s="1"/>
      <c r="E290" s="351"/>
      <c r="F290" s="233"/>
    </row>
    <row r="291" spans="1:6" s="131" customFormat="1" ht="15" customHeight="1" x14ac:dyDescent="0.25">
      <c r="A291" s="1"/>
      <c r="E291" s="351"/>
      <c r="F291" s="233"/>
    </row>
    <row r="292" spans="1:6" s="131" customFormat="1" ht="15" customHeight="1" x14ac:dyDescent="0.25">
      <c r="A292" s="1"/>
      <c r="E292" s="351"/>
      <c r="F292" s="233"/>
    </row>
    <row r="293" spans="1:6" s="131" customFormat="1" ht="15" customHeight="1" x14ac:dyDescent="0.25">
      <c r="A293" s="1"/>
      <c r="E293" s="351"/>
      <c r="F293" s="233"/>
    </row>
    <row r="294" spans="1:6" s="131" customFormat="1" ht="15" customHeight="1" x14ac:dyDescent="0.25">
      <c r="A294" s="1"/>
      <c r="E294" s="351"/>
      <c r="F294" s="233"/>
    </row>
    <row r="295" spans="1:6" s="131" customFormat="1" ht="15" customHeight="1" x14ac:dyDescent="0.25">
      <c r="A295" s="1"/>
      <c r="E295" s="351"/>
      <c r="F295" s="233"/>
    </row>
    <row r="296" spans="1:6" s="131" customFormat="1" ht="15" customHeight="1" x14ac:dyDescent="0.25">
      <c r="A296" s="1"/>
      <c r="E296" s="351"/>
      <c r="F296" s="233"/>
    </row>
    <row r="297" spans="1:6" s="131" customFormat="1" ht="15" customHeight="1" x14ac:dyDescent="0.25">
      <c r="A297" s="1"/>
      <c r="E297" s="351"/>
      <c r="F297" s="233"/>
    </row>
    <row r="298" spans="1:6" s="131" customFormat="1" ht="15" customHeight="1" x14ac:dyDescent="0.25">
      <c r="A298" s="1"/>
      <c r="E298" s="351"/>
      <c r="F298" s="233"/>
    </row>
    <row r="299" spans="1:6" s="131" customFormat="1" ht="15" customHeight="1" x14ac:dyDescent="0.25">
      <c r="A299" s="1"/>
      <c r="E299" s="351"/>
      <c r="F299" s="233"/>
    </row>
    <row r="300" spans="1:6" s="131" customFormat="1" ht="15" customHeight="1" x14ac:dyDescent="0.25">
      <c r="A300" s="1"/>
      <c r="E300" s="351"/>
      <c r="F300" s="233"/>
    </row>
    <row r="301" spans="1:6" s="131" customFormat="1" ht="15" customHeight="1" x14ac:dyDescent="0.25">
      <c r="A301" s="1"/>
      <c r="E301" s="351"/>
      <c r="F301" s="233"/>
    </row>
    <row r="302" spans="1:6" s="131" customFormat="1" ht="15" customHeight="1" x14ac:dyDescent="0.25">
      <c r="A302" s="1"/>
      <c r="E302" s="351"/>
      <c r="F302" s="233"/>
    </row>
    <row r="303" spans="1:6" s="131" customFormat="1" ht="15" customHeight="1" x14ac:dyDescent="0.25">
      <c r="A303" s="1"/>
      <c r="E303" s="351"/>
      <c r="F303" s="233"/>
    </row>
    <row r="304" spans="1:6" s="131" customFormat="1" ht="15" customHeight="1" x14ac:dyDescent="0.25">
      <c r="A304" s="1"/>
      <c r="E304" s="351"/>
      <c r="F304" s="233"/>
    </row>
    <row r="305" spans="1:6" s="131" customFormat="1" ht="15" customHeight="1" x14ac:dyDescent="0.25">
      <c r="A305" s="1"/>
      <c r="E305" s="351"/>
      <c r="F305" s="233"/>
    </row>
    <row r="306" spans="1:6" s="131" customFormat="1" ht="15" customHeight="1" x14ac:dyDescent="0.25">
      <c r="A306" s="1"/>
      <c r="E306" s="351"/>
      <c r="F306" s="233"/>
    </row>
    <row r="307" spans="1:6" s="131" customFormat="1" ht="15" customHeight="1" x14ac:dyDescent="0.25">
      <c r="A307" s="1"/>
      <c r="E307" s="351"/>
      <c r="F307" s="233"/>
    </row>
    <row r="308" spans="1:6" s="131" customFormat="1" ht="15" customHeight="1" x14ac:dyDescent="0.25">
      <c r="A308" s="1"/>
      <c r="E308" s="351"/>
      <c r="F308" s="233"/>
    </row>
    <row r="309" spans="1:6" s="131" customFormat="1" ht="15" customHeight="1" x14ac:dyDescent="0.25">
      <c r="A309" s="1"/>
      <c r="E309" s="351"/>
      <c r="F309" s="233"/>
    </row>
    <row r="310" spans="1:6" s="131" customFormat="1" ht="15" customHeight="1" x14ac:dyDescent="0.25">
      <c r="A310" s="1"/>
      <c r="E310" s="351"/>
      <c r="F310" s="233"/>
    </row>
    <row r="311" spans="1:6" s="131" customFormat="1" ht="15" customHeight="1" x14ac:dyDescent="0.25">
      <c r="A311" s="1"/>
      <c r="E311" s="351"/>
      <c r="F311" s="233"/>
    </row>
    <row r="312" spans="1:6" s="131" customFormat="1" ht="15" customHeight="1" x14ac:dyDescent="0.25">
      <c r="A312" s="1"/>
      <c r="E312" s="351"/>
      <c r="F312" s="233"/>
    </row>
    <row r="313" spans="1:6" s="131" customFormat="1" ht="15" customHeight="1" x14ac:dyDescent="0.25">
      <c r="A313" s="1"/>
      <c r="E313" s="351"/>
      <c r="F313" s="233"/>
    </row>
    <row r="314" spans="1:6" s="131" customFormat="1" ht="15" customHeight="1" x14ac:dyDescent="0.25">
      <c r="A314" s="1"/>
      <c r="E314" s="351"/>
      <c r="F314" s="233"/>
    </row>
    <row r="315" spans="1:6" s="131" customFormat="1" ht="15" customHeight="1" x14ac:dyDescent="0.25">
      <c r="A315" s="1"/>
      <c r="E315" s="351"/>
      <c r="F315" s="233"/>
    </row>
    <row r="316" spans="1:6" s="131" customFormat="1" ht="15" customHeight="1" x14ac:dyDescent="0.25">
      <c r="A316" s="1"/>
      <c r="E316" s="351"/>
      <c r="F316" s="233"/>
    </row>
    <row r="317" spans="1:6" s="131" customFormat="1" ht="15" customHeight="1" x14ac:dyDescent="0.25">
      <c r="A317" s="1"/>
      <c r="E317" s="351"/>
      <c r="F317" s="233"/>
    </row>
    <row r="318" spans="1:6" s="131" customFormat="1" ht="15" customHeight="1" x14ac:dyDescent="0.25">
      <c r="A318" s="1"/>
      <c r="E318" s="351"/>
      <c r="F318" s="233"/>
    </row>
    <row r="319" spans="1:6" s="131" customFormat="1" ht="15" customHeight="1" x14ac:dyDescent="0.25">
      <c r="A319" s="1"/>
      <c r="E319" s="351"/>
      <c r="F319" s="233"/>
    </row>
    <row r="320" spans="1:6" s="131" customFormat="1" ht="15" customHeight="1" x14ac:dyDescent="0.25">
      <c r="A320" s="1"/>
      <c r="E320" s="351"/>
      <c r="F320" s="233"/>
    </row>
    <row r="321" spans="1:6" s="131" customFormat="1" ht="15" customHeight="1" x14ac:dyDescent="0.25">
      <c r="A321" s="1"/>
      <c r="E321" s="351"/>
      <c r="F321" s="233"/>
    </row>
    <row r="322" spans="1:6" s="131" customFormat="1" ht="15" customHeight="1" x14ac:dyDescent="0.25">
      <c r="A322" s="1"/>
      <c r="E322" s="351"/>
      <c r="F322" s="233"/>
    </row>
    <row r="323" spans="1:6" s="131" customFormat="1" ht="15" customHeight="1" x14ac:dyDescent="0.25">
      <c r="A323" s="1"/>
      <c r="E323" s="351"/>
      <c r="F323" s="233"/>
    </row>
    <row r="324" spans="1:6" s="131" customFormat="1" ht="15" customHeight="1" x14ac:dyDescent="0.25">
      <c r="A324" s="1"/>
      <c r="E324" s="351"/>
      <c r="F324" s="233"/>
    </row>
    <row r="325" spans="1:6" s="131" customFormat="1" ht="15" customHeight="1" x14ac:dyDescent="0.25">
      <c r="A325" s="1"/>
      <c r="E325" s="351"/>
      <c r="F325" s="233"/>
    </row>
    <row r="326" spans="1:6" s="131" customFormat="1" ht="15" customHeight="1" x14ac:dyDescent="0.25">
      <c r="A326" s="1"/>
      <c r="E326" s="351"/>
      <c r="F326" s="233"/>
    </row>
    <row r="327" spans="1:6" s="131" customFormat="1" ht="15" customHeight="1" x14ac:dyDescent="0.25">
      <c r="A327" s="1"/>
      <c r="E327" s="351"/>
      <c r="F327" s="233"/>
    </row>
    <row r="328" spans="1:6" s="131" customFormat="1" ht="15" customHeight="1" x14ac:dyDescent="0.25">
      <c r="A328" s="1"/>
      <c r="E328" s="351"/>
      <c r="F328" s="233"/>
    </row>
    <row r="329" spans="1:6" s="131" customFormat="1" ht="15" customHeight="1" x14ac:dyDescent="0.25">
      <c r="A329" s="1"/>
      <c r="E329" s="351"/>
      <c r="F329" s="233"/>
    </row>
    <row r="330" spans="1:6" s="131" customFormat="1" ht="15" customHeight="1" x14ac:dyDescent="0.25">
      <c r="A330" s="1"/>
      <c r="E330" s="351"/>
      <c r="F330" s="233"/>
    </row>
    <row r="331" spans="1:6" s="131" customFormat="1" ht="15" customHeight="1" x14ac:dyDescent="0.25">
      <c r="A331" s="1"/>
      <c r="E331" s="351"/>
      <c r="F331" s="233"/>
    </row>
    <row r="332" spans="1:6" s="131" customFormat="1" ht="15" customHeight="1" x14ac:dyDescent="0.25">
      <c r="A332" s="1"/>
      <c r="E332" s="351"/>
      <c r="F332" s="233"/>
    </row>
    <row r="333" spans="1:6" s="131" customFormat="1" ht="15" customHeight="1" x14ac:dyDescent="0.25">
      <c r="A333" s="1"/>
      <c r="E333" s="351"/>
      <c r="F333" s="233"/>
    </row>
    <row r="334" spans="1:6" s="131" customFormat="1" ht="15" customHeight="1" x14ac:dyDescent="0.25">
      <c r="A334" s="1"/>
      <c r="E334" s="351"/>
      <c r="F334" s="233"/>
    </row>
    <row r="335" spans="1:6" s="131" customFormat="1" ht="15" customHeight="1" x14ac:dyDescent="0.25">
      <c r="A335" s="1"/>
      <c r="E335" s="351"/>
      <c r="F335" s="233"/>
    </row>
    <row r="336" spans="1:6" s="131" customFormat="1" ht="15" customHeight="1" x14ac:dyDescent="0.25">
      <c r="A336" s="1"/>
      <c r="E336" s="351"/>
      <c r="F336" s="233"/>
    </row>
    <row r="337" spans="1:6" s="131" customFormat="1" ht="15" customHeight="1" x14ac:dyDescent="0.25">
      <c r="A337" s="1"/>
      <c r="E337" s="351"/>
      <c r="F337" s="233"/>
    </row>
    <row r="338" spans="1:6" s="131" customFormat="1" ht="15" customHeight="1" x14ac:dyDescent="0.25">
      <c r="A338" s="1"/>
      <c r="E338" s="351"/>
      <c r="F338" s="233"/>
    </row>
    <row r="339" spans="1:6" s="131" customFormat="1" ht="15" customHeight="1" x14ac:dyDescent="0.25">
      <c r="A339" s="1"/>
      <c r="E339" s="351"/>
      <c r="F339" s="233"/>
    </row>
    <row r="340" spans="1:6" s="131" customFormat="1" ht="15" customHeight="1" x14ac:dyDescent="0.25">
      <c r="A340" s="1"/>
      <c r="E340" s="351"/>
      <c r="F340" s="233"/>
    </row>
    <row r="341" spans="1:6" s="131" customFormat="1" ht="15" customHeight="1" x14ac:dyDescent="0.25">
      <c r="A341" s="1"/>
      <c r="E341" s="351"/>
      <c r="F341" s="233"/>
    </row>
    <row r="342" spans="1:6" s="131" customFormat="1" ht="15" customHeight="1" x14ac:dyDescent="0.25">
      <c r="A342" s="1"/>
      <c r="E342" s="351"/>
      <c r="F342" s="233"/>
    </row>
    <row r="343" spans="1:6" s="131" customFormat="1" ht="15" customHeight="1" x14ac:dyDescent="0.25">
      <c r="A343" s="1"/>
      <c r="E343" s="351"/>
      <c r="F343" s="233"/>
    </row>
    <row r="344" spans="1:6" s="131" customFormat="1" ht="15" customHeight="1" x14ac:dyDescent="0.25">
      <c r="A344" s="1"/>
      <c r="E344" s="351"/>
      <c r="F344" s="233"/>
    </row>
    <row r="345" spans="1:6" s="131" customFormat="1" ht="15" customHeight="1" x14ac:dyDescent="0.25">
      <c r="A345" s="1"/>
      <c r="E345" s="351"/>
      <c r="F345" s="233"/>
    </row>
    <row r="346" spans="1:6" s="131" customFormat="1" ht="15" customHeight="1" x14ac:dyDescent="0.25">
      <c r="A346" s="1"/>
      <c r="E346" s="351"/>
      <c r="F346" s="233"/>
    </row>
    <row r="347" spans="1:6" s="131" customFormat="1" ht="15" customHeight="1" x14ac:dyDescent="0.25">
      <c r="A347" s="1"/>
      <c r="E347" s="351"/>
      <c r="F347" s="233"/>
    </row>
    <row r="348" spans="1:6" s="131" customFormat="1" ht="15" customHeight="1" x14ac:dyDescent="0.25">
      <c r="A348" s="1"/>
      <c r="E348" s="351"/>
      <c r="F348" s="233"/>
    </row>
    <row r="349" spans="1:6" s="131" customFormat="1" ht="15" customHeight="1" x14ac:dyDescent="0.25">
      <c r="A349" s="1"/>
      <c r="E349" s="351"/>
      <c r="F349" s="233"/>
    </row>
    <row r="350" spans="1:6" s="131" customFormat="1" ht="15" customHeight="1" x14ac:dyDescent="0.25">
      <c r="A350" s="1"/>
      <c r="E350" s="351"/>
      <c r="F350" s="233"/>
    </row>
    <row r="351" spans="1:6" s="131" customFormat="1" ht="15" customHeight="1" x14ac:dyDescent="0.25">
      <c r="A351" s="1"/>
      <c r="E351" s="351"/>
      <c r="F351" s="233"/>
    </row>
    <row r="352" spans="1:6" s="131" customFormat="1" ht="15" customHeight="1" x14ac:dyDescent="0.25">
      <c r="A352" s="1"/>
      <c r="E352" s="351"/>
      <c r="F352" s="233"/>
    </row>
    <row r="353" spans="1:6" s="131" customFormat="1" ht="15" customHeight="1" x14ac:dyDescent="0.25">
      <c r="A353" s="1"/>
      <c r="E353" s="351"/>
      <c r="F353" s="233"/>
    </row>
    <row r="354" spans="1:6" s="131" customFormat="1" ht="15" customHeight="1" x14ac:dyDescent="0.25">
      <c r="A354" s="1"/>
      <c r="E354" s="351"/>
      <c r="F354" s="233"/>
    </row>
    <row r="355" spans="1:6" s="131" customFormat="1" ht="15" customHeight="1" x14ac:dyDescent="0.25">
      <c r="A355" s="1"/>
      <c r="E355" s="351"/>
      <c r="F355" s="233"/>
    </row>
    <row r="356" spans="1:6" s="131" customFormat="1" ht="15" customHeight="1" x14ac:dyDescent="0.25">
      <c r="A356" s="1"/>
      <c r="E356" s="351"/>
      <c r="F356" s="233"/>
    </row>
    <row r="357" spans="1:6" s="131" customFormat="1" ht="15" customHeight="1" x14ac:dyDescent="0.25">
      <c r="A357" s="1"/>
      <c r="E357" s="351"/>
      <c r="F357" s="233"/>
    </row>
    <row r="358" spans="1:6" s="131" customFormat="1" ht="15" customHeight="1" x14ac:dyDescent="0.25">
      <c r="A358" s="1"/>
      <c r="E358" s="351"/>
      <c r="F358" s="233"/>
    </row>
    <row r="359" spans="1:6" s="131" customFormat="1" ht="15" customHeight="1" x14ac:dyDescent="0.25">
      <c r="A359" s="1"/>
      <c r="E359" s="351"/>
      <c r="F359" s="233"/>
    </row>
    <row r="360" spans="1:6" s="131" customFormat="1" ht="15" customHeight="1" x14ac:dyDescent="0.25">
      <c r="A360" s="1"/>
      <c r="E360" s="351"/>
      <c r="F360" s="233"/>
    </row>
    <row r="361" spans="1:6" s="131" customFormat="1" ht="15" customHeight="1" x14ac:dyDescent="0.25">
      <c r="A361" s="1"/>
      <c r="E361" s="351"/>
      <c r="F361" s="233"/>
    </row>
    <row r="362" spans="1:6" s="131" customFormat="1" ht="15" customHeight="1" x14ac:dyDescent="0.25">
      <c r="A362" s="1"/>
      <c r="E362" s="351"/>
      <c r="F362" s="233"/>
    </row>
    <row r="363" spans="1:6" s="131" customFormat="1" ht="15" customHeight="1" x14ac:dyDescent="0.25">
      <c r="A363" s="1"/>
      <c r="E363" s="351"/>
      <c r="F363" s="233"/>
    </row>
    <row r="364" spans="1:6" s="131" customFormat="1" ht="15" customHeight="1" x14ac:dyDescent="0.25">
      <c r="A364" s="1"/>
      <c r="E364" s="351"/>
      <c r="F364" s="233"/>
    </row>
    <row r="365" spans="1:6" s="131" customFormat="1" ht="15" customHeight="1" x14ac:dyDescent="0.25">
      <c r="A365" s="1"/>
      <c r="E365" s="351"/>
      <c r="F365" s="233"/>
    </row>
    <row r="366" spans="1:6" s="131" customFormat="1" ht="15" customHeight="1" x14ac:dyDescent="0.25">
      <c r="A366" s="1"/>
      <c r="E366" s="351"/>
      <c r="F366" s="233"/>
    </row>
    <row r="367" spans="1:6" s="131" customFormat="1" ht="15" customHeight="1" x14ac:dyDescent="0.25">
      <c r="A367" s="1"/>
      <c r="E367" s="351"/>
      <c r="F367" s="233"/>
    </row>
    <row r="368" spans="1:6" s="131" customFormat="1" ht="15" customHeight="1" x14ac:dyDescent="0.25">
      <c r="A368" s="1"/>
      <c r="E368" s="351"/>
      <c r="F368" s="233"/>
    </row>
    <row r="369" spans="1:6" s="131" customFormat="1" ht="15" customHeight="1" x14ac:dyDescent="0.25">
      <c r="A369" s="1"/>
      <c r="E369" s="351"/>
      <c r="F369" s="233"/>
    </row>
    <row r="370" spans="1:6" s="131" customFormat="1" ht="15" customHeight="1" x14ac:dyDescent="0.25">
      <c r="A370" s="1"/>
      <c r="E370" s="351"/>
      <c r="F370" s="233"/>
    </row>
    <row r="371" spans="1:6" s="131" customFormat="1" ht="15" customHeight="1" x14ac:dyDescent="0.25">
      <c r="A371" s="1"/>
      <c r="E371" s="351"/>
      <c r="F371" s="233"/>
    </row>
    <row r="372" spans="1:6" s="131" customFormat="1" ht="15" customHeight="1" x14ac:dyDescent="0.25">
      <c r="A372" s="1"/>
      <c r="E372" s="351"/>
      <c r="F372" s="233"/>
    </row>
    <row r="373" spans="1:6" s="131" customFormat="1" ht="15" customHeight="1" x14ac:dyDescent="0.25">
      <c r="A373" s="1"/>
      <c r="E373" s="351"/>
      <c r="F373" s="233"/>
    </row>
    <row r="374" spans="1:6" s="131" customFormat="1" ht="15" customHeight="1" x14ac:dyDescent="0.25">
      <c r="A374" s="1"/>
      <c r="E374" s="351"/>
      <c r="F374" s="233"/>
    </row>
    <row r="375" spans="1:6" s="131" customFormat="1" ht="15" customHeight="1" x14ac:dyDescent="0.25">
      <c r="A375" s="1"/>
      <c r="E375" s="351"/>
      <c r="F375" s="233"/>
    </row>
    <row r="376" spans="1:6" s="131" customFormat="1" ht="15" customHeight="1" x14ac:dyDescent="0.25">
      <c r="A376" s="1"/>
      <c r="E376" s="351"/>
      <c r="F376" s="233"/>
    </row>
    <row r="377" spans="1:6" s="131" customFormat="1" ht="15" customHeight="1" x14ac:dyDescent="0.25">
      <c r="A377" s="1"/>
      <c r="E377" s="351"/>
      <c r="F377" s="233"/>
    </row>
    <row r="378" spans="1:6" s="131" customFormat="1" ht="15" customHeight="1" x14ac:dyDescent="0.25">
      <c r="A378" s="1"/>
      <c r="E378" s="351"/>
      <c r="F378" s="233"/>
    </row>
    <row r="379" spans="1:6" s="131" customFormat="1" ht="15" customHeight="1" x14ac:dyDescent="0.25">
      <c r="A379" s="1"/>
      <c r="E379" s="351"/>
      <c r="F379" s="233"/>
    </row>
    <row r="380" spans="1:6" s="131" customFormat="1" ht="15" customHeight="1" x14ac:dyDescent="0.25">
      <c r="A380" s="1"/>
      <c r="E380" s="351"/>
      <c r="F380" s="233"/>
    </row>
    <row r="381" spans="1:6" s="131" customFormat="1" ht="15" customHeight="1" x14ac:dyDescent="0.25">
      <c r="A381" s="1"/>
      <c r="E381" s="351"/>
      <c r="F381" s="233"/>
    </row>
    <row r="382" spans="1:6" s="131" customFormat="1" ht="15" customHeight="1" x14ac:dyDescent="0.25">
      <c r="A382" s="1"/>
      <c r="E382" s="351"/>
      <c r="F382" s="233"/>
    </row>
    <row r="383" spans="1:6" s="131" customFormat="1" ht="15" customHeight="1" x14ac:dyDescent="0.25">
      <c r="A383" s="1"/>
      <c r="E383" s="351"/>
      <c r="F383" s="233"/>
    </row>
    <row r="384" spans="1:6" s="131" customFormat="1" ht="15" customHeight="1" x14ac:dyDescent="0.25">
      <c r="A384" s="1"/>
      <c r="E384" s="351"/>
      <c r="F384" s="233"/>
    </row>
    <row r="385" spans="1:6" s="131" customFormat="1" ht="15" customHeight="1" x14ac:dyDescent="0.25">
      <c r="A385" s="1"/>
      <c r="E385" s="351"/>
      <c r="F385" s="233"/>
    </row>
    <row r="386" spans="1:6" s="131" customFormat="1" ht="15" customHeight="1" x14ac:dyDescent="0.25">
      <c r="A386" s="1"/>
      <c r="E386" s="351"/>
      <c r="F386" s="233"/>
    </row>
    <row r="387" spans="1:6" s="131" customFormat="1" ht="15" customHeight="1" x14ac:dyDescent="0.25">
      <c r="A387" s="1"/>
      <c r="E387" s="351"/>
      <c r="F387" s="233"/>
    </row>
    <row r="388" spans="1:6" s="131" customFormat="1" ht="15" customHeight="1" x14ac:dyDescent="0.25">
      <c r="A388" s="1"/>
      <c r="E388" s="351"/>
      <c r="F388" s="233"/>
    </row>
    <row r="389" spans="1:6" s="131" customFormat="1" ht="15" customHeight="1" x14ac:dyDescent="0.25">
      <c r="A389" s="1"/>
      <c r="E389" s="351"/>
      <c r="F389" s="233"/>
    </row>
    <row r="390" spans="1:6" s="131" customFormat="1" ht="15" customHeight="1" x14ac:dyDescent="0.25">
      <c r="A390" s="1"/>
      <c r="E390" s="351"/>
      <c r="F390" s="233"/>
    </row>
    <row r="391" spans="1:6" s="131" customFormat="1" ht="15" customHeight="1" x14ac:dyDescent="0.25">
      <c r="A391" s="1"/>
      <c r="E391" s="351"/>
      <c r="F391" s="233"/>
    </row>
    <row r="392" spans="1:6" s="131" customFormat="1" ht="15" customHeight="1" x14ac:dyDescent="0.25">
      <c r="A392" s="1"/>
      <c r="E392" s="351"/>
      <c r="F392" s="233"/>
    </row>
    <row r="393" spans="1:6" s="131" customFormat="1" ht="15" customHeight="1" x14ac:dyDescent="0.25">
      <c r="A393" s="1"/>
      <c r="E393" s="351"/>
      <c r="F393" s="233"/>
    </row>
    <row r="394" spans="1:6" s="131" customFormat="1" ht="15" customHeight="1" x14ac:dyDescent="0.25">
      <c r="A394" s="1"/>
      <c r="E394" s="351"/>
      <c r="F394" s="233"/>
    </row>
    <row r="395" spans="1:6" s="131" customFormat="1" ht="15" customHeight="1" x14ac:dyDescent="0.25">
      <c r="A395" s="1"/>
      <c r="E395" s="351"/>
      <c r="F395" s="233"/>
    </row>
    <row r="396" spans="1:6" s="131" customFormat="1" ht="15" customHeight="1" x14ac:dyDescent="0.25">
      <c r="A396" s="1"/>
      <c r="E396" s="351"/>
      <c r="F396" s="233"/>
    </row>
    <row r="397" spans="1:6" s="131" customFormat="1" ht="15" customHeight="1" x14ac:dyDescent="0.25">
      <c r="A397" s="1"/>
      <c r="E397" s="351"/>
      <c r="F397" s="233"/>
    </row>
    <row r="398" spans="1:6" s="131" customFormat="1" ht="15" customHeight="1" x14ac:dyDescent="0.25">
      <c r="A398" s="1"/>
      <c r="E398" s="351"/>
      <c r="F398" s="233"/>
    </row>
    <row r="399" spans="1:6" s="131" customFormat="1" ht="15" customHeight="1" x14ac:dyDescent="0.25">
      <c r="A399" s="1"/>
      <c r="E399" s="351"/>
      <c r="F399" s="233"/>
    </row>
    <row r="400" spans="1:6" s="131" customFormat="1" ht="15" customHeight="1" x14ac:dyDescent="0.25">
      <c r="A400" s="1"/>
      <c r="E400" s="351"/>
      <c r="F400" s="233"/>
    </row>
    <row r="401" spans="1:6" s="131" customFormat="1" ht="15" customHeight="1" x14ac:dyDescent="0.25">
      <c r="A401" s="1"/>
      <c r="E401" s="351"/>
      <c r="F401" s="233"/>
    </row>
    <row r="402" spans="1:6" s="131" customFormat="1" ht="15" customHeight="1" x14ac:dyDescent="0.25">
      <c r="A402" s="1"/>
      <c r="E402" s="351"/>
      <c r="F402" s="233"/>
    </row>
    <row r="403" spans="1:6" s="131" customFormat="1" ht="15" customHeight="1" x14ac:dyDescent="0.25">
      <c r="A403" s="1"/>
      <c r="E403" s="351"/>
      <c r="F403" s="233"/>
    </row>
    <row r="404" spans="1:6" s="131" customFormat="1" ht="15" customHeight="1" x14ac:dyDescent="0.25">
      <c r="A404" s="1"/>
      <c r="E404" s="351"/>
      <c r="F404" s="233"/>
    </row>
    <row r="405" spans="1:6" s="131" customFormat="1" ht="15" customHeight="1" x14ac:dyDescent="0.25">
      <c r="A405" s="1"/>
      <c r="E405" s="351"/>
      <c r="F405" s="233"/>
    </row>
    <row r="406" spans="1:6" s="131" customFormat="1" ht="15" customHeight="1" x14ac:dyDescent="0.25">
      <c r="A406" s="1"/>
      <c r="E406" s="351"/>
      <c r="F406" s="233"/>
    </row>
    <row r="407" spans="1:6" s="131" customFormat="1" ht="15" customHeight="1" x14ac:dyDescent="0.25">
      <c r="A407" s="1"/>
      <c r="E407" s="351"/>
      <c r="F407" s="233"/>
    </row>
    <row r="408" spans="1:6" s="131" customFormat="1" ht="15" customHeight="1" x14ac:dyDescent="0.25">
      <c r="A408" s="1"/>
      <c r="E408" s="351"/>
      <c r="F408" s="233"/>
    </row>
    <row r="409" spans="1:6" s="131" customFormat="1" ht="15" customHeight="1" x14ac:dyDescent="0.25">
      <c r="A409" s="1"/>
      <c r="E409" s="351"/>
      <c r="F409" s="233"/>
    </row>
    <row r="410" spans="1:6" s="131" customFormat="1" ht="15" customHeight="1" x14ac:dyDescent="0.25">
      <c r="A410" s="1"/>
      <c r="E410" s="351"/>
      <c r="F410" s="233"/>
    </row>
    <row r="411" spans="1:6" s="131" customFormat="1" ht="15" customHeight="1" x14ac:dyDescent="0.25">
      <c r="A411" s="1"/>
      <c r="E411" s="351"/>
      <c r="F411" s="233"/>
    </row>
    <row r="412" spans="1:6" s="131" customFormat="1" ht="15" customHeight="1" x14ac:dyDescent="0.25">
      <c r="A412" s="1"/>
      <c r="E412" s="351"/>
      <c r="F412" s="233"/>
    </row>
    <row r="413" spans="1:6" s="131" customFormat="1" ht="15" customHeight="1" x14ac:dyDescent="0.25">
      <c r="A413" s="1"/>
      <c r="E413" s="351"/>
      <c r="F413" s="233"/>
    </row>
    <row r="414" spans="1:6" s="131" customFormat="1" ht="15" customHeight="1" x14ac:dyDescent="0.25">
      <c r="A414" s="1"/>
      <c r="E414" s="351"/>
      <c r="F414" s="233"/>
    </row>
    <row r="415" spans="1:6" s="131" customFormat="1" ht="15" customHeight="1" x14ac:dyDescent="0.25">
      <c r="A415" s="1"/>
      <c r="E415" s="351"/>
      <c r="F415" s="233"/>
    </row>
    <row r="416" spans="1:6" s="131" customFormat="1" ht="15" customHeight="1" x14ac:dyDescent="0.25">
      <c r="A416" s="1"/>
      <c r="E416" s="351"/>
      <c r="F416" s="233"/>
    </row>
    <row r="417" spans="1:6" s="131" customFormat="1" ht="15" customHeight="1" x14ac:dyDescent="0.25">
      <c r="A417" s="1"/>
      <c r="E417" s="351"/>
      <c r="F417" s="233"/>
    </row>
    <row r="418" spans="1:6" s="131" customFormat="1" ht="15" customHeight="1" x14ac:dyDescent="0.25">
      <c r="A418" s="1"/>
      <c r="E418" s="351"/>
      <c r="F418" s="233"/>
    </row>
    <row r="419" spans="1:6" s="131" customFormat="1" ht="15" customHeight="1" x14ac:dyDescent="0.25">
      <c r="A419" s="1"/>
      <c r="E419" s="351"/>
      <c r="F419" s="233"/>
    </row>
    <row r="420" spans="1:6" s="131" customFormat="1" ht="15" customHeight="1" x14ac:dyDescent="0.25">
      <c r="A420" s="1"/>
      <c r="E420" s="351"/>
      <c r="F420" s="233"/>
    </row>
    <row r="421" spans="1:6" s="131" customFormat="1" ht="15" customHeight="1" x14ac:dyDescent="0.25">
      <c r="A421" s="1"/>
      <c r="E421" s="351"/>
      <c r="F421" s="233"/>
    </row>
    <row r="422" spans="1:6" s="131" customFormat="1" ht="15" customHeight="1" x14ac:dyDescent="0.25">
      <c r="A422" s="1"/>
      <c r="E422" s="351"/>
      <c r="F422" s="233"/>
    </row>
    <row r="423" spans="1:6" s="131" customFormat="1" ht="15" customHeight="1" x14ac:dyDescent="0.25">
      <c r="A423" s="1"/>
      <c r="E423" s="351"/>
      <c r="F423" s="233"/>
    </row>
    <row r="424" spans="1:6" s="131" customFormat="1" ht="15" customHeight="1" x14ac:dyDescent="0.25">
      <c r="A424" s="1"/>
      <c r="E424" s="351"/>
      <c r="F424" s="233"/>
    </row>
    <row r="425" spans="1:6" s="131" customFormat="1" ht="15" customHeight="1" x14ac:dyDescent="0.25">
      <c r="A425" s="1"/>
      <c r="E425" s="351"/>
      <c r="F425" s="233"/>
    </row>
    <row r="426" spans="1:6" s="131" customFormat="1" ht="15" customHeight="1" x14ac:dyDescent="0.25">
      <c r="A426" s="1"/>
      <c r="E426" s="351"/>
      <c r="F426" s="233"/>
    </row>
    <row r="427" spans="1:6" s="131" customFormat="1" ht="15" customHeight="1" x14ac:dyDescent="0.25">
      <c r="A427" s="1"/>
      <c r="E427" s="351"/>
      <c r="F427" s="233"/>
    </row>
    <row r="428" spans="1:6" s="131" customFormat="1" ht="15" customHeight="1" x14ac:dyDescent="0.25">
      <c r="A428" s="1"/>
      <c r="E428" s="351"/>
      <c r="F428" s="233"/>
    </row>
    <row r="429" spans="1:6" s="131" customFormat="1" ht="15" customHeight="1" x14ac:dyDescent="0.25">
      <c r="A429" s="1"/>
      <c r="E429" s="351"/>
      <c r="F429" s="233"/>
    </row>
    <row r="430" spans="1:6" s="131" customFormat="1" ht="15" customHeight="1" x14ac:dyDescent="0.25">
      <c r="A430" s="1"/>
      <c r="E430" s="351"/>
      <c r="F430" s="233"/>
    </row>
    <row r="431" spans="1:6" s="131" customFormat="1" ht="15" customHeight="1" x14ac:dyDescent="0.25">
      <c r="A431" s="1"/>
      <c r="E431" s="351"/>
      <c r="F431" s="233"/>
    </row>
    <row r="432" spans="1:6" s="131" customFormat="1" ht="15" customHeight="1" x14ac:dyDescent="0.25">
      <c r="A432" s="1"/>
      <c r="E432" s="351"/>
      <c r="F432" s="233"/>
    </row>
    <row r="433" spans="1:6" s="131" customFormat="1" ht="15" customHeight="1" x14ac:dyDescent="0.25">
      <c r="A433" s="1"/>
      <c r="E433" s="351"/>
      <c r="F433" s="233"/>
    </row>
    <row r="434" spans="1:6" s="131" customFormat="1" ht="15" customHeight="1" x14ac:dyDescent="0.25">
      <c r="A434" s="1"/>
      <c r="E434" s="351"/>
      <c r="F434" s="233"/>
    </row>
    <row r="435" spans="1:6" s="131" customFormat="1" ht="15" customHeight="1" x14ac:dyDescent="0.25">
      <c r="A435" s="1"/>
      <c r="E435" s="351"/>
      <c r="F435" s="233"/>
    </row>
    <row r="436" spans="1:6" s="131" customFormat="1" ht="15" customHeight="1" x14ac:dyDescent="0.25">
      <c r="A436" s="1"/>
      <c r="E436" s="351"/>
      <c r="F436" s="233"/>
    </row>
    <row r="437" spans="1:6" s="131" customFormat="1" ht="15" customHeight="1" x14ac:dyDescent="0.25">
      <c r="A437" s="1"/>
      <c r="E437" s="351"/>
      <c r="F437" s="233"/>
    </row>
    <row r="438" spans="1:6" s="131" customFormat="1" ht="15" customHeight="1" x14ac:dyDescent="0.25">
      <c r="A438" s="1"/>
      <c r="E438" s="351"/>
      <c r="F438" s="233"/>
    </row>
    <row r="439" spans="1:6" s="131" customFormat="1" ht="15" customHeight="1" x14ac:dyDescent="0.25">
      <c r="A439" s="1"/>
      <c r="E439" s="351"/>
      <c r="F439" s="233"/>
    </row>
    <row r="440" spans="1:6" s="131" customFormat="1" ht="15" customHeight="1" x14ac:dyDescent="0.25">
      <c r="A440" s="1"/>
      <c r="E440" s="351"/>
      <c r="F440" s="233"/>
    </row>
    <row r="441" spans="1:6" s="131" customFormat="1" ht="15" customHeight="1" x14ac:dyDescent="0.25">
      <c r="A441" s="1"/>
      <c r="E441" s="351"/>
      <c r="F441" s="233"/>
    </row>
    <row r="442" spans="1:6" s="131" customFormat="1" ht="15" customHeight="1" x14ac:dyDescent="0.25">
      <c r="A442" s="1"/>
      <c r="E442" s="351"/>
      <c r="F442" s="233"/>
    </row>
    <row r="443" spans="1:6" s="131" customFormat="1" ht="15" customHeight="1" x14ac:dyDescent="0.25">
      <c r="A443" s="1"/>
      <c r="E443" s="351"/>
      <c r="F443" s="233"/>
    </row>
    <row r="444" spans="1:6" s="131" customFormat="1" ht="15" customHeight="1" x14ac:dyDescent="0.25">
      <c r="A444" s="1"/>
      <c r="E444" s="351"/>
      <c r="F444" s="233"/>
    </row>
    <row r="445" spans="1:6" s="131" customFormat="1" ht="15" customHeight="1" x14ac:dyDescent="0.25">
      <c r="A445" s="1"/>
      <c r="E445" s="351"/>
      <c r="F445" s="233"/>
    </row>
    <row r="446" spans="1:6" s="131" customFormat="1" ht="15" customHeight="1" x14ac:dyDescent="0.25">
      <c r="A446" s="1"/>
      <c r="E446" s="351"/>
      <c r="F446" s="233"/>
    </row>
    <row r="447" spans="1:6" s="131" customFormat="1" ht="15" customHeight="1" x14ac:dyDescent="0.25">
      <c r="A447" s="1"/>
      <c r="E447" s="351"/>
      <c r="F447" s="233"/>
    </row>
    <row r="448" spans="1:6" s="131" customFormat="1" ht="15" customHeight="1" x14ac:dyDescent="0.25">
      <c r="A448" s="1"/>
      <c r="E448" s="351"/>
      <c r="F448" s="233"/>
    </row>
    <row r="449" spans="1:6" s="131" customFormat="1" ht="15" customHeight="1" x14ac:dyDescent="0.25">
      <c r="A449" s="1"/>
      <c r="E449" s="351"/>
      <c r="F449" s="233"/>
    </row>
    <row r="450" spans="1:6" s="131" customFormat="1" ht="15" customHeight="1" x14ac:dyDescent="0.25">
      <c r="A450" s="1"/>
      <c r="E450" s="351"/>
      <c r="F450" s="233"/>
    </row>
    <row r="451" spans="1:6" s="131" customFormat="1" ht="15" customHeight="1" x14ac:dyDescent="0.25">
      <c r="A451" s="1"/>
      <c r="E451" s="351"/>
      <c r="F451" s="233"/>
    </row>
    <row r="452" spans="1:6" s="131" customFormat="1" ht="15" customHeight="1" x14ac:dyDescent="0.25">
      <c r="A452" s="1"/>
      <c r="E452" s="351"/>
      <c r="F452" s="233"/>
    </row>
    <row r="453" spans="1:6" s="131" customFormat="1" ht="15" customHeight="1" x14ac:dyDescent="0.25">
      <c r="A453" s="1"/>
      <c r="E453" s="351"/>
      <c r="F453" s="233"/>
    </row>
    <row r="454" spans="1:6" s="131" customFormat="1" ht="15" customHeight="1" x14ac:dyDescent="0.25">
      <c r="A454" s="1"/>
      <c r="E454" s="351"/>
      <c r="F454" s="233"/>
    </row>
    <row r="455" spans="1:6" s="131" customFormat="1" ht="15" customHeight="1" x14ac:dyDescent="0.25">
      <c r="A455" s="1"/>
      <c r="E455" s="351"/>
      <c r="F455" s="233"/>
    </row>
    <row r="456" spans="1:6" s="131" customFormat="1" ht="15" customHeight="1" x14ac:dyDescent="0.25">
      <c r="A456" s="1"/>
      <c r="E456" s="351"/>
      <c r="F456" s="233"/>
    </row>
    <row r="457" spans="1:6" s="131" customFormat="1" ht="15" customHeight="1" x14ac:dyDescent="0.25">
      <c r="A457" s="1"/>
      <c r="E457" s="351"/>
      <c r="F457" s="233"/>
    </row>
    <row r="458" spans="1:6" s="131" customFormat="1" ht="15" customHeight="1" x14ac:dyDescent="0.25">
      <c r="A458" s="1"/>
      <c r="E458" s="351"/>
      <c r="F458" s="233"/>
    </row>
    <row r="459" spans="1:6" s="131" customFormat="1" ht="15" customHeight="1" x14ac:dyDescent="0.25">
      <c r="A459" s="1"/>
      <c r="E459" s="351"/>
      <c r="F459" s="233"/>
    </row>
    <row r="460" spans="1:6" s="131" customFormat="1" ht="15" customHeight="1" x14ac:dyDescent="0.25">
      <c r="A460" s="1"/>
      <c r="E460" s="351"/>
      <c r="F460" s="233"/>
    </row>
    <row r="461" spans="1:6" s="131" customFormat="1" ht="15" customHeight="1" x14ac:dyDescent="0.25">
      <c r="A461" s="1"/>
      <c r="E461" s="351"/>
      <c r="F461" s="233"/>
    </row>
    <row r="462" spans="1:6" s="131" customFormat="1" ht="15" customHeight="1" x14ac:dyDescent="0.25">
      <c r="A462" s="1"/>
      <c r="E462" s="351"/>
      <c r="F462" s="233"/>
    </row>
    <row r="463" spans="1:6" s="131" customFormat="1" ht="15" customHeight="1" x14ac:dyDescent="0.25">
      <c r="A463" s="1"/>
      <c r="E463" s="351"/>
      <c r="F463" s="233"/>
    </row>
    <row r="464" spans="1:6" s="131" customFormat="1" ht="15" customHeight="1" x14ac:dyDescent="0.25">
      <c r="A464" s="1"/>
      <c r="E464" s="351"/>
      <c r="F464" s="233"/>
    </row>
    <row r="465" spans="1:6" s="131" customFormat="1" ht="15" customHeight="1" x14ac:dyDescent="0.25">
      <c r="A465" s="1"/>
      <c r="E465" s="351"/>
      <c r="F465" s="233"/>
    </row>
    <row r="466" spans="1:6" s="131" customFormat="1" ht="15" customHeight="1" x14ac:dyDescent="0.25">
      <c r="A466" s="1"/>
      <c r="E466" s="351"/>
      <c r="F466" s="233"/>
    </row>
    <row r="467" spans="1:6" s="131" customFormat="1" ht="15" customHeight="1" x14ac:dyDescent="0.25">
      <c r="A467" s="1"/>
      <c r="E467" s="351"/>
      <c r="F467" s="233"/>
    </row>
    <row r="468" spans="1:6" s="131" customFormat="1" ht="15" customHeight="1" x14ac:dyDescent="0.25">
      <c r="A468" s="1"/>
      <c r="E468" s="351"/>
      <c r="F468" s="233"/>
    </row>
    <row r="469" spans="1:6" s="131" customFormat="1" ht="15" customHeight="1" x14ac:dyDescent="0.25">
      <c r="A469" s="1"/>
      <c r="E469" s="351"/>
      <c r="F469" s="233"/>
    </row>
    <row r="470" spans="1:6" s="131" customFormat="1" ht="15" customHeight="1" x14ac:dyDescent="0.25">
      <c r="A470" s="1"/>
      <c r="E470" s="351"/>
      <c r="F470" s="233"/>
    </row>
    <row r="471" spans="1:6" s="131" customFormat="1" ht="15" customHeight="1" x14ac:dyDescent="0.25">
      <c r="A471" s="1"/>
      <c r="E471" s="351"/>
      <c r="F471" s="233"/>
    </row>
    <row r="472" spans="1:6" s="131" customFormat="1" ht="15" customHeight="1" x14ac:dyDescent="0.25">
      <c r="A472" s="1"/>
      <c r="E472" s="351"/>
      <c r="F472" s="233"/>
    </row>
    <row r="473" spans="1:6" s="131" customFormat="1" ht="15" customHeight="1" x14ac:dyDescent="0.25">
      <c r="A473" s="1"/>
      <c r="E473" s="351"/>
      <c r="F473" s="233"/>
    </row>
    <row r="474" spans="1:6" s="131" customFormat="1" ht="15" customHeight="1" x14ac:dyDescent="0.25">
      <c r="A474" s="1"/>
      <c r="E474" s="351"/>
      <c r="F474" s="233"/>
    </row>
    <row r="475" spans="1:6" s="131" customFormat="1" ht="15" customHeight="1" x14ac:dyDescent="0.25">
      <c r="A475" s="1"/>
      <c r="E475" s="351"/>
      <c r="F475" s="233"/>
    </row>
    <row r="476" spans="1:6" s="131" customFormat="1" ht="15" customHeight="1" x14ac:dyDescent="0.25">
      <c r="A476" s="1"/>
      <c r="E476" s="351"/>
      <c r="F476" s="233"/>
    </row>
    <row r="477" spans="1:6" s="131" customFormat="1" ht="15" customHeight="1" x14ac:dyDescent="0.25">
      <c r="A477" s="1"/>
      <c r="E477" s="351"/>
      <c r="F477" s="233"/>
    </row>
    <row r="478" spans="1:6" s="131" customFormat="1" ht="15" customHeight="1" x14ac:dyDescent="0.25">
      <c r="A478" s="1"/>
      <c r="E478" s="351"/>
      <c r="F478" s="233"/>
    </row>
    <row r="479" spans="1:6" s="131" customFormat="1" ht="15" customHeight="1" x14ac:dyDescent="0.25">
      <c r="A479" s="1"/>
      <c r="E479" s="351"/>
      <c r="F479" s="233"/>
    </row>
    <row r="480" spans="1:6" s="131" customFormat="1" ht="15" customHeight="1" x14ac:dyDescent="0.25">
      <c r="A480" s="1"/>
      <c r="E480" s="351"/>
      <c r="F480" s="233"/>
    </row>
    <row r="481" spans="1:6" s="131" customFormat="1" ht="15" customHeight="1" x14ac:dyDescent="0.25">
      <c r="A481" s="1"/>
      <c r="E481" s="351"/>
      <c r="F481" s="233"/>
    </row>
    <row r="482" spans="1:6" s="131" customFormat="1" ht="15" customHeight="1" x14ac:dyDescent="0.25">
      <c r="A482" s="1"/>
      <c r="E482" s="351"/>
      <c r="F482" s="233"/>
    </row>
    <row r="483" spans="1:6" s="131" customFormat="1" ht="15" customHeight="1" x14ac:dyDescent="0.25">
      <c r="A483" s="1"/>
      <c r="E483" s="351"/>
      <c r="F483" s="233"/>
    </row>
    <row r="484" spans="1:6" s="131" customFormat="1" ht="15" customHeight="1" x14ac:dyDescent="0.25">
      <c r="A484" s="1"/>
      <c r="E484" s="351"/>
      <c r="F484" s="233"/>
    </row>
    <row r="485" spans="1:6" s="131" customFormat="1" ht="15" customHeight="1" x14ac:dyDescent="0.25">
      <c r="A485" s="1"/>
      <c r="E485" s="351"/>
      <c r="F485" s="233"/>
    </row>
    <row r="486" spans="1:6" s="131" customFormat="1" ht="15" customHeight="1" x14ac:dyDescent="0.25">
      <c r="A486" s="1"/>
      <c r="E486" s="351"/>
      <c r="F486" s="233"/>
    </row>
    <row r="487" spans="1:6" s="131" customFormat="1" ht="15" customHeight="1" x14ac:dyDescent="0.25">
      <c r="A487" s="1"/>
      <c r="E487" s="351"/>
      <c r="F487" s="233"/>
    </row>
    <row r="488" spans="1:6" s="131" customFormat="1" ht="15" customHeight="1" x14ac:dyDescent="0.25">
      <c r="A488" s="1"/>
      <c r="E488" s="351"/>
      <c r="F488" s="233"/>
    </row>
    <row r="489" spans="1:6" s="131" customFormat="1" ht="15" customHeight="1" x14ac:dyDescent="0.25">
      <c r="A489" s="1"/>
      <c r="E489" s="351"/>
      <c r="F489" s="233"/>
    </row>
    <row r="490" spans="1:6" s="131" customFormat="1" ht="15" customHeight="1" x14ac:dyDescent="0.25">
      <c r="A490" s="1"/>
      <c r="E490" s="351"/>
      <c r="F490" s="233"/>
    </row>
    <row r="491" spans="1:6" s="131" customFormat="1" ht="15" customHeight="1" x14ac:dyDescent="0.25">
      <c r="A491" s="1"/>
      <c r="E491" s="351"/>
      <c r="F491" s="233"/>
    </row>
    <row r="492" spans="1:6" s="131" customFormat="1" ht="15" customHeight="1" x14ac:dyDescent="0.25">
      <c r="A492" s="1"/>
      <c r="E492" s="351"/>
      <c r="F492" s="233"/>
    </row>
    <row r="493" spans="1:6" s="131" customFormat="1" ht="15" customHeight="1" x14ac:dyDescent="0.25">
      <c r="A493" s="1"/>
      <c r="E493" s="351"/>
      <c r="F493" s="233"/>
    </row>
    <row r="494" spans="1:6" s="131" customFormat="1" ht="15" customHeight="1" x14ac:dyDescent="0.25">
      <c r="A494" s="1"/>
      <c r="E494" s="351"/>
      <c r="F494" s="233"/>
    </row>
    <row r="495" spans="1:6" s="131" customFormat="1" ht="15" customHeight="1" x14ac:dyDescent="0.25">
      <c r="A495" s="1"/>
      <c r="E495" s="351"/>
      <c r="F495" s="233"/>
    </row>
    <row r="496" spans="1:6" s="131" customFormat="1" ht="15" customHeight="1" x14ac:dyDescent="0.25">
      <c r="A496" s="1"/>
      <c r="E496" s="351"/>
      <c r="F496" s="233"/>
    </row>
    <row r="497" spans="1:6" s="131" customFormat="1" ht="15" customHeight="1" x14ac:dyDescent="0.25">
      <c r="A497" s="1"/>
      <c r="E497" s="351"/>
      <c r="F497" s="233"/>
    </row>
    <row r="498" spans="1:6" s="131" customFormat="1" ht="15" customHeight="1" x14ac:dyDescent="0.25">
      <c r="A498" s="1"/>
      <c r="E498" s="351"/>
      <c r="F498" s="233"/>
    </row>
    <row r="499" spans="1:6" s="131" customFormat="1" ht="15" customHeight="1" x14ac:dyDescent="0.25">
      <c r="A499" s="1"/>
      <c r="E499" s="351"/>
      <c r="F499" s="233"/>
    </row>
    <row r="500" spans="1:6" s="131" customFormat="1" ht="15" customHeight="1" x14ac:dyDescent="0.25">
      <c r="A500" s="1"/>
      <c r="E500" s="351"/>
      <c r="F500" s="233"/>
    </row>
    <row r="501" spans="1:6" s="131" customFormat="1" ht="15" customHeight="1" x14ac:dyDescent="0.25">
      <c r="A501" s="1"/>
      <c r="E501" s="351"/>
      <c r="F501" s="233"/>
    </row>
    <row r="502" spans="1:6" s="131" customFormat="1" ht="15" customHeight="1" x14ac:dyDescent="0.25">
      <c r="A502" s="1"/>
      <c r="E502" s="351"/>
      <c r="F502" s="233"/>
    </row>
    <row r="503" spans="1:6" s="131" customFormat="1" ht="15" customHeight="1" x14ac:dyDescent="0.25">
      <c r="A503" s="1"/>
      <c r="E503" s="351"/>
      <c r="F503" s="233"/>
    </row>
    <row r="504" spans="1:6" s="131" customFormat="1" ht="15" customHeight="1" x14ac:dyDescent="0.25">
      <c r="A504" s="1"/>
      <c r="E504" s="351"/>
      <c r="F504" s="233"/>
    </row>
    <row r="505" spans="1:6" s="131" customFormat="1" ht="15" customHeight="1" x14ac:dyDescent="0.25">
      <c r="A505" s="1"/>
      <c r="E505" s="351"/>
      <c r="F505" s="233"/>
    </row>
    <row r="506" spans="1:6" s="131" customFormat="1" ht="15" customHeight="1" x14ac:dyDescent="0.25">
      <c r="A506" s="1"/>
      <c r="E506" s="351"/>
      <c r="F506" s="233"/>
    </row>
    <row r="507" spans="1:6" s="131" customFormat="1" ht="15" customHeight="1" x14ac:dyDescent="0.25">
      <c r="A507" s="1"/>
      <c r="E507" s="351"/>
      <c r="F507" s="233"/>
    </row>
    <row r="508" spans="1:6" s="131" customFormat="1" ht="15" customHeight="1" x14ac:dyDescent="0.25">
      <c r="A508" s="1"/>
      <c r="E508" s="351"/>
      <c r="F508" s="233"/>
    </row>
    <row r="509" spans="1:6" s="131" customFormat="1" ht="15" customHeight="1" x14ac:dyDescent="0.25">
      <c r="A509" s="1"/>
      <c r="E509" s="351"/>
      <c r="F509" s="233"/>
    </row>
    <row r="510" spans="1:6" s="131" customFormat="1" ht="15" customHeight="1" x14ac:dyDescent="0.25">
      <c r="A510" s="1"/>
      <c r="E510" s="351"/>
      <c r="F510" s="233"/>
    </row>
    <row r="511" spans="1:6" s="131" customFormat="1" ht="15" customHeight="1" x14ac:dyDescent="0.25">
      <c r="A511" s="1"/>
      <c r="E511" s="351"/>
      <c r="F511" s="233"/>
    </row>
    <row r="512" spans="1:6" s="131" customFormat="1" ht="15" customHeight="1" x14ac:dyDescent="0.25">
      <c r="A512" s="1"/>
      <c r="E512" s="351"/>
      <c r="F512" s="233"/>
    </row>
    <row r="513" spans="1:6" s="131" customFormat="1" ht="15" customHeight="1" x14ac:dyDescent="0.25">
      <c r="A513" s="1"/>
      <c r="E513" s="351"/>
      <c r="F513" s="233"/>
    </row>
    <row r="514" spans="1:6" s="131" customFormat="1" ht="15" customHeight="1" x14ac:dyDescent="0.25">
      <c r="A514" s="1"/>
      <c r="E514" s="351"/>
      <c r="F514" s="233"/>
    </row>
    <row r="515" spans="1:6" s="131" customFormat="1" ht="15" customHeight="1" x14ac:dyDescent="0.25">
      <c r="A515" s="1"/>
      <c r="E515" s="351"/>
      <c r="F515" s="233"/>
    </row>
    <row r="516" spans="1:6" s="131" customFormat="1" ht="15" customHeight="1" x14ac:dyDescent="0.25">
      <c r="A516" s="1"/>
      <c r="E516" s="351"/>
      <c r="F516" s="233"/>
    </row>
    <row r="517" spans="1:6" s="131" customFormat="1" ht="15" customHeight="1" x14ac:dyDescent="0.25">
      <c r="A517" s="1"/>
      <c r="E517" s="351"/>
      <c r="F517" s="233"/>
    </row>
    <row r="518" spans="1:6" s="131" customFormat="1" ht="15" customHeight="1" x14ac:dyDescent="0.25">
      <c r="A518" s="1"/>
      <c r="E518" s="351"/>
      <c r="F518" s="233"/>
    </row>
    <row r="519" spans="1:6" s="131" customFormat="1" ht="15" customHeight="1" x14ac:dyDescent="0.25">
      <c r="A519" s="1"/>
      <c r="E519" s="351"/>
      <c r="F519" s="233"/>
    </row>
    <row r="520" spans="1:6" s="131" customFormat="1" ht="15" customHeight="1" x14ac:dyDescent="0.25">
      <c r="A520" s="1"/>
      <c r="E520" s="351"/>
      <c r="F520" s="233"/>
    </row>
    <row r="521" spans="1:6" s="131" customFormat="1" ht="15" customHeight="1" x14ac:dyDescent="0.25">
      <c r="A521" s="1"/>
      <c r="E521" s="351"/>
      <c r="F521" s="233"/>
    </row>
    <row r="522" spans="1:6" s="131" customFormat="1" ht="15" customHeight="1" x14ac:dyDescent="0.25">
      <c r="A522" s="1"/>
      <c r="E522" s="351"/>
      <c r="F522" s="233"/>
    </row>
    <row r="523" spans="1:6" s="131" customFormat="1" ht="15" customHeight="1" x14ac:dyDescent="0.25">
      <c r="A523" s="1"/>
      <c r="E523" s="351"/>
      <c r="F523" s="233"/>
    </row>
    <row r="524" spans="1:6" s="131" customFormat="1" ht="15" customHeight="1" x14ac:dyDescent="0.25">
      <c r="A524" s="1"/>
      <c r="E524" s="351"/>
      <c r="F524" s="233"/>
    </row>
    <row r="525" spans="1:6" s="131" customFormat="1" ht="15" customHeight="1" x14ac:dyDescent="0.25">
      <c r="A525" s="1"/>
      <c r="E525" s="351"/>
      <c r="F525" s="233"/>
    </row>
    <row r="526" spans="1:6" s="131" customFormat="1" ht="15" customHeight="1" x14ac:dyDescent="0.25">
      <c r="A526" s="1"/>
      <c r="E526" s="351"/>
      <c r="F526" s="233"/>
    </row>
    <row r="527" spans="1:6" s="131" customFormat="1" ht="15" customHeight="1" x14ac:dyDescent="0.25">
      <c r="A527" s="1"/>
      <c r="E527" s="351"/>
      <c r="F527" s="233"/>
    </row>
    <row r="528" spans="1:6" s="131" customFormat="1" ht="15" customHeight="1" x14ac:dyDescent="0.25">
      <c r="A528" s="1"/>
      <c r="E528" s="351"/>
      <c r="F528" s="233"/>
    </row>
    <row r="529" spans="1:6" s="131" customFormat="1" ht="15" customHeight="1" x14ac:dyDescent="0.25">
      <c r="A529" s="1"/>
      <c r="E529" s="351"/>
      <c r="F529" s="233"/>
    </row>
    <row r="530" spans="1:6" s="131" customFormat="1" ht="15" customHeight="1" x14ac:dyDescent="0.25">
      <c r="A530" s="1"/>
      <c r="E530" s="351"/>
      <c r="F530" s="233"/>
    </row>
    <row r="531" spans="1:6" s="131" customFormat="1" ht="15" customHeight="1" x14ac:dyDescent="0.25">
      <c r="A531" s="1"/>
      <c r="E531" s="351"/>
      <c r="F531" s="233"/>
    </row>
    <row r="532" spans="1:6" s="131" customFormat="1" ht="15" customHeight="1" x14ac:dyDescent="0.25">
      <c r="A532" s="1"/>
      <c r="E532" s="351"/>
      <c r="F532" s="233"/>
    </row>
    <row r="533" spans="1:6" s="131" customFormat="1" ht="15" customHeight="1" x14ac:dyDescent="0.25">
      <c r="A533" s="1"/>
      <c r="E533" s="351"/>
      <c r="F533" s="233"/>
    </row>
    <row r="534" spans="1:6" s="131" customFormat="1" ht="15" customHeight="1" x14ac:dyDescent="0.25">
      <c r="A534" s="1"/>
      <c r="E534" s="351"/>
      <c r="F534" s="233"/>
    </row>
    <row r="535" spans="1:6" s="131" customFormat="1" ht="15" customHeight="1" x14ac:dyDescent="0.25">
      <c r="A535" s="1"/>
      <c r="E535" s="351"/>
      <c r="F535" s="233"/>
    </row>
    <row r="536" spans="1:6" s="131" customFormat="1" ht="15" customHeight="1" x14ac:dyDescent="0.25">
      <c r="A536" s="1"/>
      <c r="E536" s="351"/>
      <c r="F536" s="233"/>
    </row>
    <row r="537" spans="1:6" s="131" customFormat="1" ht="15" customHeight="1" x14ac:dyDescent="0.25">
      <c r="A537" s="1"/>
      <c r="E537" s="351"/>
      <c r="F537" s="233"/>
    </row>
    <row r="538" spans="1:6" s="131" customFormat="1" ht="15" customHeight="1" x14ac:dyDescent="0.25">
      <c r="A538" s="1"/>
      <c r="E538" s="351"/>
      <c r="F538" s="233"/>
    </row>
    <row r="539" spans="1:6" s="131" customFormat="1" ht="15" customHeight="1" x14ac:dyDescent="0.25">
      <c r="A539" s="1"/>
      <c r="E539" s="351"/>
      <c r="F539" s="233"/>
    </row>
    <row r="540" spans="1:6" s="131" customFormat="1" ht="15" customHeight="1" x14ac:dyDescent="0.25">
      <c r="A540" s="1"/>
      <c r="E540" s="351"/>
      <c r="F540" s="233"/>
    </row>
    <row r="541" spans="1:6" s="131" customFormat="1" ht="15" customHeight="1" x14ac:dyDescent="0.25">
      <c r="A541" s="1"/>
      <c r="E541" s="351"/>
      <c r="F541" s="233"/>
    </row>
    <row r="542" spans="1:6" s="131" customFormat="1" ht="15" customHeight="1" x14ac:dyDescent="0.25">
      <c r="A542" s="1"/>
      <c r="E542" s="351"/>
      <c r="F542" s="233"/>
    </row>
    <row r="543" spans="1:6" s="131" customFormat="1" ht="15" customHeight="1" x14ac:dyDescent="0.25">
      <c r="A543" s="1"/>
      <c r="E543" s="351"/>
      <c r="F543" s="233"/>
    </row>
    <row r="544" spans="1:6" s="131" customFormat="1" ht="15" customHeight="1" x14ac:dyDescent="0.25">
      <c r="A544" s="1"/>
      <c r="E544" s="351"/>
      <c r="F544" s="233"/>
    </row>
    <row r="545" spans="1:6" s="131" customFormat="1" ht="15" customHeight="1" x14ac:dyDescent="0.25">
      <c r="A545" s="1"/>
      <c r="E545" s="351"/>
      <c r="F545" s="233"/>
    </row>
    <row r="546" spans="1:6" s="131" customFormat="1" ht="15" customHeight="1" x14ac:dyDescent="0.25">
      <c r="A546" s="1"/>
      <c r="E546" s="351"/>
      <c r="F546" s="233"/>
    </row>
    <row r="547" spans="1:6" s="131" customFormat="1" ht="15" customHeight="1" x14ac:dyDescent="0.25">
      <c r="A547" s="1"/>
      <c r="E547" s="351"/>
      <c r="F547" s="233"/>
    </row>
    <row r="548" spans="1:6" s="131" customFormat="1" ht="15" customHeight="1" x14ac:dyDescent="0.25">
      <c r="A548" s="1"/>
      <c r="E548" s="351"/>
      <c r="F548" s="233"/>
    </row>
    <row r="549" spans="1:6" s="131" customFormat="1" ht="15" customHeight="1" x14ac:dyDescent="0.25">
      <c r="A549" s="1"/>
      <c r="E549" s="351"/>
      <c r="F549" s="233"/>
    </row>
    <row r="550" spans="1:6" s="131" customFormat="1" ht="15" customHeight="1" x14ac:dyDescent="0.25">
      <c r="A550" s="1"/>
      <c r="E550" s="351"/>
      <c r="F550" s="233"/>
    </row>
    <row r="551" spans="1:6" s="131" customFormat="1" ht="15" customHeight="1" x14ac:dyDescent="0.25">
      <c r="A551" s="1"/>
      <c r="E551" s="351"/>
      <c r="F551" s="233"/>
    </row>
    <row r="552" spans="1:6" s="131" customFormat="1" ht="15" customHeight="1" x14ac:dyDescent="0.25">
      <c r="A552" s="1"/>
      <c r="E552" s="351"/>
      <c r="F552" s="233"/>
    </row>
    <row r="553" spans="1:6" s="131" customFormat="1" ht="15" customHeight="1" x14ac:dyDescent="0.25">
      <c r="A553" s="1"/>
      <c r="E553" s="351"/>
      <c r="F553" s="233"/>
    </row>
    <row r="554" spans="1:6" s="131" customFormat="1" ht="15" customHeight="1" x14ac:dyDescent="0.25">
      <c r="A554" s="1"/>
      <c r="E554" s="351"/>
      <c r="F554" s="233"/>
    </row>
    <row r="555" spans="1:6" s="131" customFormat="1" ht="15" customHeight="1" x14ac:dyDescent="0.25">
      <c r="A555" s="1"/>
      <c r="E555" s="351"/>
      <c r="F555" s="233"/>
    </row>
    <row r="556" spans="1:6" s="131" customFormat="1" ht="15" customHeight="1" x14ac:dyDescent="0.25">
      <c r="A556" s="1"/>
      <c r="E556" s="351"/>
      <c r="F556" s="233"/>
    </row>
    <row r="557" spans="1:6" s="131" customFormat="1" ht="15" customHeight="1" x14ac:dyDescent="0.25">
      <c r="A557" s="1"/>
      <c r="E557" s="351"/>
      <c r="F557" s="233"/>
    </row>
    <row r="558" spans="1:6" s="131" customFormat="1" ht="15" customHeight="1" x14ac:dyDescent="0.25">
      <c r="A558" s="1"/>
      <c r="E558" s="351"/>
      <c r="F558" s="233"/>
    </row>
    <row r="559" spans="1:6" s="131" customFormat="1" ht="15" customHeight="1" x14ac:dyDescent="0.25">
      <c r="A559" s="1"/>
      <c r="E559" s="351"/>
      <c r="F559" s="233"/>
    </row>
    <row r="560" spans="1:6" s="131" customFormat="1" ht="15" customHeight="1" x14ac:dyDescent="0.25">
      <c r="A560" s="1"/>
      <c r="E560" s="351"/>
      <c r="F560" s="233"/>
    </row>
    <row r="561" spans="1:6" s="131" customFormat="1" ht="15" customHeight="1" x14ac:dyDescent="0.25">
      <c r="A561" s="1"/>
      <c r="E561" s="351"/>
      <c r="F561" s="233"/>
    </row>
    <row r="562" spans="1:6" s="131" customFormat="1" ht="15" customHeight="1" x14ac:dyDescent="0.25">
      <c r="A562" s="1"/>
      <c r="E562" s="351"/>
      <c r="F562" s="233"/>
    </row>
    <row r="563" spans="1:6" s="131" customFormat="1" ht="15" customHeight="1" x14ac:dyDescent="0.25">
      <c r="A563" s="1"/>
      <c r="E563" s="351"/>
      <c r="F563" s="233"/>
    </row>
    <row r="564" spans="1:6" s="131" customFormat="1" ht="15" customHeight="1" x14ac:dyDescent="0.25">
      <c r="A564" s="1"/>
      <c r="E564" s="351"/>
      <c r="F564" s="233"/>
    </row>
    <row r="565" spans="1:6" s="131" customFormat="1" ht="15" customHeight="1" x14ac:dyDescent="0.25">
      <c r="A565" s="1"/>
      <c r="E565" s="351"/>
      <c r="F565" s="233"/>
    </row>
    <row r="566" spans="1:6" s="131" customFormat="1" ht="15" customHeight="1" x14ac:dyDescent="0.25">
      <c r="A566" s="1"/>
      <c r="E566" s="351"/>
      <c r="F566" s="233"/>
    </row>
    <row r="567" spans="1:6" s="131" customFormat="1" ht="15" customHeight="1" x14ac:dyDescent="0.25">
      <c r="A567" s="1"/>
      <c r="E567" s="351"/>
      <c r="F567" s="233"/>
    </row>
    <row r="568" spans="1:6" s="131" customFormat="1" ht="15" customHeight="1" x14ac:dyDescent="0.25">
      <c r="A568" s="1"/>
      <c r="E568" s="351"/>
      <c r="F568" s="233"/>
    </row>
    <row r="569" spans="1:6" s="131" customFormat="1" ht="15" customHeight="1" x14ac:dyDescent="0.25">
      <c r="A569" s="1"/>
      <c r="E569" s="351"/>
      <c r="F569" s="233"/>
    </row>
    <row r="570" spans="1:6" s="131" customFormat="1" ht="15" customHeight="1" x14ac:dyDescent="0.25">
      <c r="A570" s="1"/>
      <c r="E570" s="351"/>
      <c r="F570" s="233"/>
    </row>
    <row r="571" spans="1:6" s="131" customFormat="1" ht="15" customHeight="1" x14ac:dyDescent="0.25">
      <c r="A571" s="1"/>
      <c r="E571" s="351"/>
      <c r="F571" s="233"/>
    </row>
    <row r="572" spans="1:6" s="131" customFormat="1" ht="15" customHeight="1" x14ac:dyDescent="0.25">
      <c r="A572" s="1"/>
      <c r="E572" s="351"/>
      <c r="F572" s="233"/>
    </row>
    <row r="573" spans="1:6" s="131" customFormat="1" ht="15" customHeight="1" x14ac:dyDescent="0.25">
      <c r="A573" s="1"/>
      <c r="E573" s="351"/>
      <c r="F573" s="233"/>
    </row>
    <row r="574" spans="1:6" s="131" customFormat="1" ht="15" customHeight="1" x14ac:dyDescent="0.25">
      <c r="A574" s="1"/>
      <c r="E574" s="351"/>
      <c r="F574" s="233"/>
    </row>
    <row r="575" spans="1:6" s="131" customFormat="1" ht="15" customHeight="1" x14ac:dyDescent="0.25">
      <c r="A575" s="1"/>
      <c r="E575" s="351"/>
      <c r="F575" s="233"/>
    </row>
    <row r="576" spans="1:6" s="131" customFormat="1" ht="15" customHeight="1" x14ac:dyDescent="0.25">
      <c r="A576" s="1"/>
      <c r="E576" s="351"/>
      <c r="F576" s="233"/>
    </row>
    <row r="577" spans="1:6" s="131" customFormat="1" ht="15" customHeight="1" x14ac:dyDescent="0.25">
      <c r="A577" s="1"/>
      <c r="E577" s="351"/>
      <c r="F577" s="233"/>
    </row>
    <row r="578" spans="1:6" s="131" customFormat="1" ht="15" customHeight="1" x14ac:dyDescent="0.25">
      <c r="A578" s="1"/>
      <c r="E578" s="351"/>
      <c r="F578" s="233"/>
    </row>
    <row r="579" spans="1:6" s="131" customFormat="1" ht="15" customHeight="1" x14ac:dyDescent="0.25">
      <c r="A579" s="1"/>
      <c r="E579" s="351"/>
      <c r="F579" s="233"/>
    </row>
    <row r="580" spans="1:6" s="131" customFormat="1" ht="15" customHeight="1" x14ac:dyDescent="0.25">
      <c r="A580" s="1"/>
      <c r="E580" s="351"/>
      <c r="F580" s="233"/>
    </row>
    <row r="581" spans="1:6" s="131" customFormat="1" ht="15" customHeight="1" x14ac:dyDescent="0.25">
      <c r="A581" s="1"/>
      <c r="E581" s="351"/>
      <c r="F581" s="233"/>
    </row>
    <row r="582" spans="1:6" s="131" customFormat="1" ht="15" customHeight="1" x14ac:dyDescent="0.25">
      <c r="A582" s="1"/>
      <c r="E582" s="351"/>
      <c r="F582" s="233"/>
    </row>
    <row r="583" spans="1:6" s="131" customFormat="1" ht="15" customHeight="1" x14ac:dyDescent="0.25">
      <c r="A583" s="1"/>
      <c r="E583" s="351"/>
      <c r="F583" s="233"/>
    </row>
    <row r="584" spans="1:6" s="131" customFormat="1" ht="15" customHeight="1" x14ac:dyDescent="0.25">
      <c r="A584" s="1"/>
      <c r="E584" s="351"/>
      <c r="F584" s="233"/>
    </row>
    <row r="585" spans="1:6" s="131" customFormat="1" ht="15" customHeight="1" x14ac:dyDescent="0.25">
      <c r="A585" s="1"/>
      <c r="E585" s="351"/>
      <c r="F585" s="233"/>
    </row>
    <row r="586" spans="1:6" s="131" customFormat="1" ht="15" customHeight="1" x14ac:dyDescent="0.25">
      <c r="A586" s="1"/>
      <c r="E586" s="351"/>
      <c r="F586" s="233"/>
    </row>
    <row r="587" spans="1:6" s="131" customFormat="1" ht="15" customHeight="1" x14ac:dyDescent="0.25">
      <c r="A587" s="1"/>
      <c r="E587" s="351"/>
      <c r="F587" s="233"/>
    </row>
    <row r="588" spans="1:6" s="131" customFormat="1" ht="15" customHeight="1" x14ac:dyDescent="0.25">
      <c r="A588" s="1"/>
      <c r="E588" s="351"/>
      <c r="F588" s="233"/>
    </row>
    <row r="589" spans="1:6" s="131" customFormat="1" ht="15" customHeight="1" x14ac:dyDescent="0.25">
      <c r="A589" s="1"/>
      <c r="E589" s="351"/>
      <c r="F589" s="233"/>
    </row>
    <row r="590" spans="1:6" s="131" customFormat="1" ht="15" customHeight="1" x14ac:dyDescent="0.25">
      <c r="A590" s="1"/>
      <c r="E590" s="351"/>
      <c r="F590" s="233"/>
    </row>
    <row r="591" spans="1:6" s="131" customFormat="1" ht="15" customHeight="1" x14ac:dyDescent="0.25">
      <c r="A591" s="1"/>
      <c r="E591" s="351"/>
      <c r="F591" s="233"/>
    </row>
    <row r="592" spans="1:6" s="131" customFormat="1" ht="15" customHeight="1" x14ac:dyDescent="0.25">
      <c r="A592" s="1"/>
      <c r="E592" s="351"/>
      <c r="F592" s="233"/>
    </row>
    <row r="593" spans="1:6" s="131" customFormat="1" ht="15" customHeight="1" x14ac:dyDescent="0.25">
      <c r="A593" s="1"/>
      <c r="E593" s="351"/>
      <c r="F593" s="233"/>
    </row>
    <row r="594" spans="1:6" s="131" customFormat="1" ht="15" customHeight="1" x14ac:dyDescent="0.25">
      <c r="A594" s="1"/>
      <c r="E594" s="351"/>
      <c r="F594" s="233"/>
    </row>
    <row r="595" spans="1:6" s="131" customFormat="1" ht="15" customHeight="1" x14ac:dyDescent="0.25">
      <c r="A595" s="1"/>
      <c r="E595" s="351"/>
      <c r="F595" s="233"/>
    </row>
    <row r="596" spans="1:6" s="131" customFormat="1" ht="15" customHeight="1" x14ac:dyDescent="0.25">
      <c r="A596" s="1"/>
      <c r="E596" s="351"/>
      <c r="F596" s="233"/>
    </row>
    <row r="597" spans="1:6" s="131" customFormat="1" ht="15" customHeight="1" x14ac:dyDescent="0.25">
      <c r="A597" s="1"/>
      <c r="E597" s="351"/>
      <c r="F597" s="233"/>
    </row>
    <row r="598" spans="1:6" s="131" customFormat="1" ht="15" customHeight="1" x14ac:dyDescent="0.25">
      <c r="A598" s="1"/>
      <c r="E598" s="351"/>
      <c r="F598" s="233"/>
    </row>
    <row r="599" spans="1:6" s="131" customFormat="1" ht="15" customHeight="1" x14ac:dyDescent="0.25">
      <c r="A599" s="1"/>
      <c r="E599" s="351"/>
      <c r="F599" s="233"/>
    </row>
    <row r="600" spans="1:6" s="131" customFormat="1" ht="15" customHeight="1" x14ac:dyDescent="0.25">
      <c r="A600" s="1"/>
      <c r="E600" s="351"/>
      <c r="F600" s="233"/>
    </row>
    <row r="601" spans="1:6" s="131" customFormat="1" ht="15" customHeight="1" x14ac:dyDescent="0.25">
      <c r="A601" s="1"/>
      <c r="E601" s="351"/>
      <c r="F601" s="233"/>
    </row>
    <row r="602" spans="1:6" s="131" customFormat="1" ht="15" customHeight="1" x14ac:dyDescent="0.25">
      <c r="A602" s="1"/>
      <c r="E602" s="351"/>
      <c r="F602" s="233"/>
    </row>
    <row r="603" spans="1:6" s="131" customFormat="1" ht="15" customHeight="1" x14ac:dyDescent="0.25">
      <c r="A603" s="1"/>
      <c r="E603" s="351"/>
      <c r="F603" s="233"/>
    </row>
    <row r="604" spans="1:6" s="131" customFormat="1" ht="15" customHeight="1" x14ac:dyDescent="0.25">
      <c r="A604" s="1"/>
      <c r="E604" s="351"/>
      <c r="F604" s="233"/>
    </row>
    <row r="605" spans="1:6" s="131" customFormat="1" ht="15" customHeight="1" x14ac:dyDescent="0.25">
      <c r="A605" s="1"/>
      <c r="E605" s="351"/>
      <c r="F605" s="233"/>
    </row>
    <row r="606" spans="1:6" s="131" customFormat="1" ht="15" customHeight="1" x14ac:dyDescent="0.25">
      <c r="A606" s="1"/>
      <c r="E606" s="351"/>
      <c r="F606" s="233"/>
    </row>
    <row r="607" spans="1:6" s="131" customFormat="1" ht="15" customHeight="1" x14ac:dyDescent="0.25">
      <c r="A607" s="1"/>
      <c r="E607" s="351"/>
      <c r="F607" s="233"/>
    </row>
    <row r="608" spans="1:6" s="131" customFormat="1" ht="15" customHeight="1" x14ac:dyDescent="0.25">
      <c r="A608" s="1"/>
      <c r="E608" s="351"/>
      <c r="F608" s="233"/>
    </row>
    <row r="609" spans="1:6" s="131" customFormat="1" ht="15" customHeight="1" x14ac:dyDescent="0.25">
      <c r="A609" s="1"/>
      <c r="E609" s="351"/>
      <c r="F609" s="233"/>
    </row>
    <row r="610" spans="1:6" s="131" customFormat="1" ht="15" customHeight="1" x14ac:dyDescent="0.25">
      <c r="A610" s="1"/>
      <c r="E610" s="351"/>
      <c r="F610" s="233"/>
    </row>
    <row r="611" spans="1:6" s="131" customFormat="1" ht="15" customHeight="1" x14ac:dyDescent="0.25">
      <c r="A611" s="1"/>
      <c r="E611" s="351"/>
      <c r="F611" s="233"/>
    </row>
    <row r="612" spans="1:6" s="131" customFormat="1" ht="15" customHeight="1" x14ac:dyDescent="0.25">
      <c r="A612" s="1"/>
      <c r="E612" s="351"/>
      <c r="F612" s="233"/>
    </row>
    <row r="613" spans="1:6" s="131" customFormat="1" ht="15" customHeight="1" x14ac:dyDescent="0.25">
      <c r="A613" s="1"/>
      <c r="E613" s="351"/>
      <c r="F613" s="233"/>
    </row>
    <row r="614" spans="1:6" s="131" customFormat="1" ht="15" customHeight="1" x14ac:dyDescent="0.25">
      <c r="A614" s="1"/>
      <c r="E614" s="351"/>
      <c r="F614" s="233"/>
    </row>
    <row r="615" spans="1:6" s="131" customFormat="1" ht="15" customHeight="1" x14ac:dyDescent="0.25">
      <c r="A615" s="1"/>
      <c r="E615" s="351"/>
      <c r="F615" s="233"/>
    </row>
    <row r="616" spans="1:6" s="131" customFormat="1" ht="15" customHeight="1" x14ac:dyDescent="0.25">
      <c r="A616" s="1"/>
      <c r="E616" s="351"/>
      <c r="F616" s="233"/>
    </row>
    <row r="617" spans="1:6" s="131" customFormat="1" ht="15" customHeight="1" x14ac:dyDescent="0.25">
      <c r="A617" s="1"/>
      <c r="E617" s="351"/>
      <c r="F617" s="233"/>
    </row>
    <row r="618" spans="1:6" s="131" customFormat="1" ht="15" customHeight="1" x14ac:dyDescent="0.25">
      <c r="A618" s="1"/>
      <c r="E618" s="351"/>
      <c r="F618" s="233"/>
    </row>
    <row r="619" spans="1:6" s="131" customFormat="1" ht="15" customHeight="1" x14ac:dyDescent="0.25">
      <c r="A619" s="1"/>
      <c r="E619" s="351"/>
      <c r="F619" s="233"/>
    </row>
    <row r="620" spans="1:6" s="131" customFormat="1" ht="15" customHeight="1" x14ac:dyDescent="0.25">
      <c r="A620" s="1"/>
      <c r="E620" s="351"/>
      <c r="F620" s="233"/>
    </row>
    <row r="621" spans="1:6" s="131" customFormat="1" ht="15" customHeight="1" x14ac:dyDescent="0.25">
      <c r="A621" s="1"/>
      <c r="E621" s="351"/>
      <c r="F621" s="233"/>
    </row>
    <row r="622" spans="1:6" s="131" customFormat="1" ht="15" customHeight="1" x14ac:dyDescent="0.25">
      <c r="A622" s="1"/>
      <c r="E622" s="351"/>
      <c r="F622" s="233"/>
    </row>
    <row r="623" spans="1:6" s="131" customFormat="1" ht="15" customHeight="1" x14ac:dyDescent="0.25">
      <c r="A623" s="1"/>
      <c r="E623" s="351"/>
      <c r="F623" s="233"/>
    </row>
    <row r="624" spans="1:6" s="131" customFormat="1" ht="15" customHeight="1" x14ac:dyDescent="0.25">
      <c r="A624" s="1"/>
      <c r="E624" s="351"/>
      <c r="F624" s="233"/>
    </row>
    <row r="625" spans="1:6" s="131" customFormat="1" ht="15" customHeight="1" x14ac:dyDescent="0.25">
      <c r="A625" s="1"/>
      <c r="E625" s="351"/>
      <c r="F625" s="233"/>
    </row>
    <row r="626" spans="1:6" s="131" customFormat="1" ht="15" customHeight="1" x14ac:dyDescent="0.25">
      <c r="A626" s="1"/>
      <c r="E626" s="351"/>
      <c r="F626" s="233"/>
    </row>
    <row r="627" spans="1:6" s="131" customFormat="1" ht="15" customHeight="1" x14ac:dyDescent="0.25">
      <c r="A627" s="1"/>
      <c r="E627" s="351"/>
      <c r="F627" s="233"/>
    </row>
    <row r="628" spans="1:6" s="131" customFormat="1" ht="15" customHeight="1" x14ac:dyDescent="0.25">
      <c r="A628" s="1"/>
      <c r="E628" s="351"/>
      <c r="F628" s="233"/>
    </row>
    <row r="629" spans="1:6" s="131" customFormat="1" ht="15" customHeight="1" x14ac:dyDescent="0.25">
      <c r="A629" s="1"/>
      <c r="E629" s="351"/>
      <c r="F629" s="233"/>
    </row>
    <row r="630" spans="1:6" s="131" customFormat="1" ht="15" customHeight="1" x14ac:dyDescent="0.25">
      <c r="A630" s="1"/>
      <c r="E630" s="351"/>
      <c r="F630" s="233"/>
    </row>
    <row r="631" spans="1:6" s="131" customFormat="1" ht="15" customHeight="1" x14ac:dyDescent="0.25">
      <c r="A631" s="1"/>
      <c r="E631" s="351"/>
      <c r="F631" s="233"/>
    </row>
    <row r="632" spans="1:6" s="131" customFormat="1" ht="15" customHeight="1" x14ac:dyDescent="0.25">
      <c r="A632" s="1"/>
      <c r="E632" s="351"/>
      <c r="F632" s="233"/>
    </row>
    <row r="633" spans="1:6" s="131" customFormat="1" ht="15" customHeight="1" x14ac:dyDescent="0.25">
      <c r="A633" s="1"/>
      <c r="E633" s="351"/>
      <c r="F633" s="233"/>
    </row>
    <row r="634" spans="1:6" s="131" customFormat="1" ht="15" customHeight="1" x14ac:dyDescent="0.25">
      <c r="A634" s="1"/>
      <c r="E634" s="351"/>
      <c r="F634" s="233"/>
    </row>
    <row r="635" spans="1:6" s="131" customFormat="1" ht="15" customHeight="1" x14ac:dyDescent="0.25">
      <c r="A635" s="1"/>
      <c r="E635" s="351"/>
      <c r="F635" s="233"/>
    </row>
    <row r="636" spans="1:6" s="131" customFormat="1" ht="15" customHeight="1" x14ac:dyDescent="0.25">
      <c r="A636" s="1"/>
      <c r="E636" s="351"/>
      <c r="F636" s="233"/>
    </row>
    <row r="637" spans="1:6" s="131" customFormat="1" ht="15" customHeight="1" x14ac:dyDescent="0.25">
      <c r="A637" s="1"/>
      <c r="E637" s="351"/>
      <c r="F637" s="233"/>
    </row>
    <row r="638" spans="1:6" s="131" customFormat="1" ht="15" customHeight="1" x14ac:dyDescent="0.25">
      <c r="A638" s="1"/>
      <c r="E638" s="351"/>
      <c r="F638" s="233"/>
    </row>
    <row r="639" spans="1:6" s="131" customFormat="1" ht="15" customHeight="1" x14ac:dyDescent="0.25">
      <c r="A639" s="1"/>
      <c r="E639" s="351"/>
      <c r="F639" s="233"/>
    </row>
    <row r="640" spans="1:6" s="131" customFormat="1" ht="15" customHeight="1" x14ac:dyDescent="0.25">
      <c r="A640" s="1"/>
      <c r="E640" s="351"/>
      <c r="F640" s="233"/>
    </row>
    <row r="641" spans="1:6" s="131" customFormat="1" ht="15" customHeight="1" x14ac:dyDescent="0.25">
      <c r="A641" s="1"/>
      <c r="E641" s="351"/>
      <c r="F641" s="233"/>
    </row>
    <row r="642" spans="1:6" s="131" customFormat="1" ht="15" customHeight="1" x14ac:dyDescent="0.25">
      <c r="A642" s="1"/>
      <c r="E642" s="351"/>
      <c r="F642" s="233"/>
    </row>
    <row r="643" spans="1:6" s="131" customFormat="1" ht="15" customHeight="1" x14ac:dyDescent="0.25">
      <c r="A643" s="1"/>
      <c r="E643" s="351"/>
      <c r="F643" s="233"/>
    </row>
    <row r="644" spans="1:6" s="131" customFormat="1" ht="15" customHeight="1" x14ac:dyDescent="0.25">
      <c r="A644" s="1"/>
      <c r="E644" s="351"/>
      <c r="F644" s="233"/>
    </row>
    <row r="645" spans="1:6" s="131" customFormat="1" ht="15" customHeight="1" x14ac:dyDescent="0.25">
      <c r="A645" s="1"/>
      <c r="E645" s="351"/>
      <c r="F645" s="233"/>
    </row>
    <row r="646" spans="1:6" s="131" customFormat="1" ht="15" customHeight="1" x14ac:dyDescent="0.25">
      <c r="A646" s="1"/>
      <c r="E646" s="351"/>
      <c r="F646" s="233"/>
    </row>
    <row r="647" spans="1:6" s="131" customFormat="1" ht="15" customHeight="1" x14ac:dyDescent="0.25">
      <c r="A647" s="1"/>
      <c r="E647" s="351"/>
      <c r="F647" s="233"/>
    </row>
    <row r="648" spans="1:6" s="131" customFormat="1" ht="15" customHeight="1" x14ac:dyDescent="0.25">
      <c r="A648" s="1"/>
      <c r="E648" s="351"/>
      <c r="F648" s="233"/>
    </row>
    <row r="649" spans="1:6" s="131" customFormat="1" ht="15" customHeight="1" x14ac:dyDescent="0.25">
      <c r="A649" s="1"/>
      <c r="E649" s="351"/>
      <c r="F649" s="233"/>
    </row>
    <row r="650" spans="1:6" s="131" customFormat="1" ht="15" customHeight="1" x14ac:dyDescent="0.25">
      <c r="A650" s="1"/>
      <c r="E650" s="351"/>
      <c r="F650" s="233"/>
    </row>
    <row r="651" spans="1:6" s="131" customFormat="1" ht="15" customHeight="1" x14ac:dyDescent="0.25">
      <c r="A651" s="1"/>
      <c r="E651" s="351"/>
      <c r="F651" s="233"/>
    </row>
    <row r="652" spans="1:6" s="131" customFormat="1" ht="15" customHeight="1" x14ac:dyDescent="0.25">
      <c r="A652" s="1"/>
      <c r="E652" s="351"/>
      <c r="F652" s="233"/>
    </row>
    <row r="653" spans="1:6" s="131" customFormat="1" ht="15" customHeight="1" x14ac:dyDescent="0.25">
      <c r="A653" s="1"/>
      <c r="E653" s="351"/>
      <c r="F653" s="233"/>
    </row>
    <row r="654" spans="1:6" s="131" customFormat="1" ht="15" customHeight="1" x14ac:dyDescent="0.25">
      <c r="A654" s="1"/>
      <c r="E654" s="351"/>
      <c r="F654" s="233"/>
    </row>
    <row r="655" spans="1:6" s="131" customFormat="1" ht="15" customHeight="1" x14ac:dyDescent="0.25">
      <c r="A655" s="1"/>
      <c r="E655" s="351"/>
      <c r="F655" s="233"/>
    </row>
    <row r="656" spans="1:6" s="131" customFormat="1" ht="15" customHeight="1" x14ac:dyDescent="0.25">
      <c r="A656" s="1"/>
      <c r="E656" s="351"/>
      <c r="F656" s="233"/>
    </row>
    <row r="657" spans="1:6" s="131" customFormat="1" ht="15" customHeight="1" x14ac:dyDescent="0.25">
      <c r="A657" s="1"/>
      <c r="E657" s="351"/>
      <c r="F657" s="233"/>
    </row>
    <row r="658" spans="1:6" s="131" customFormat="1" ht="15" customHeight="1" x14ac:dyDescent="0.25">
      <c r="A658" s="1"/>
      <c r="E658" s="351"/>
      <c r="F658" s="233"/>
    </row>
    <row r="659" spans="1:6" s="131" customFormat="1" ht="15" customHeight="1" x14ac:dyDescent="0.25">
      <c r="A659" s="1"/>
      <c r="E659" s="351"/>
      <c r="F659" s="233"/>
    </row>
    <row r="660" spans="1:6" s="131" customFormat="1" ht="15" customHeight="1" x14ac:dyDescent="0.25">
      <c r="A660" s="1"/>
      <c r="E660" s="351"/>
      <c r="F660" s="233"/>
    </row>
    <row r="661" spans="1:6" s="131" customFormat="1" ht="15" customHeight="1" x14ac:dyDescent="0.25">
      <c r="A661" s="1"/>
      <c r="E661" s="351"/>
      <c r="F661" s="233"/>
    </row>
    <row r="662" spans="1:6" s="131" customFormat="1" ht="15" customHeight="1" x14ac:dyDescent="0.25">
      <c r="A662" s="1"/>
      <c r="E662" s="351"/>
      <c r="F662" s="233"/>
    </row>
    <row r="663" spans="1:6" s="131" customFormat="1" ht="15" customHeight="1" x14ac:dyDescent="0.25">
      <c r="A663" s="1"/>
      <c r="E663" s="351"/>
      <c r="F663" s="233"/>
    </row>
    <row r="664" spans="1:6" s="131" customFormat="1" ht="15" customHeight="1" x14ac:dyDescent="0.25">
      <c r="A664" s="1"/>
      <c r="E664" s="351"/>
      <c r="F664" s="233"/>
    </row>
    <row r="665" spans="1:6" s="131" customFormat="1" ht="15" customHeight="1" x14ac:dyDescent="0.25">
      <c r="A665" s="1"/>
      <c r="E665" s="351"/>
      <c r="F665" s="233"/>
    </row>
    <row r="666" spans="1:6" s="131" customFormat="1" ht="15" customHeight="1" x14ac:dyDescent="0.25">
      <c r="A666" s="1"/>
      <c r="E666" s="351"/>
      <c r="F666" s="233"/>
    </row>
    <row r="667" spans="1:6" s="131" customFormat="1" ht="15" customHeight="1" x14ac:dyDescent="0.25">
      <c r="A667" s="1"/>
      <c r="E667" s="351"/>
      <c r="F667" s="233"/>
    </row>
    <row r="668" spans="1:6" s="131" customFormat="1" ht="15" customHeight="1" x14ac:dyDescent="0.25">
      <c r="A668" s="1"/>
      <c r="E668" s="351"/>
      <c r="F668" s="233"/>
    </row>
    <row r="669" spans="1:6" s="131" customFormat="1" ht="15" customHeight="1" x14ac:dyDescent="0.25">
      <c r="A669" s="1"/>
      <c r="E669" s="351"/>
      <c r="F669" s="233"/>
    </row>
    <row r="670" spans="1:6" s="131" customFormat="1" ht="15" customHeight="1" x14ac:dyDescent="0.25">
      <c r="A670" s="1"/>
      <c r="E670" s="351"/>
      <c r="F670" s="233"/>
    </row>
    <row r="671" spans="1:6" s="131" customFormat="1" ht="15" customHeight="1" x14ac:dyDescent="0.25">
      <c r="A671" s="1"/>
      <c r="E671" s="351"/>
      <c r="F671" s="233"/>
    </row>
    <row r="672" spans="1:6" s="131" customFormat="1" ht="15" customHeight="1" x14ac:dyDescent="0.25">
      <c r="A672" s="1"/>
      <c r="E672" s="351"/>
      <c r="F672" s="233"/>
    </row>
    <row r="673" spans="1:6" s="131" customFormat="1" ht="15" customHeight="1" x14ac:dyDescent="0.25">
      <c r="A673" s="1"/>
      <c r="E673" s="351"/>
      <c r="F673" s="233"/>
    </row>
    <row r="674" spans="1:6" s="131" customFormat="1" ht="15" customHeight="1" x14ac:dyDescent="0.25">
      <c r="A674" s="1"/>
      <c r="E674" s="351"/>
      <c r="F674" s="233"/>
    </row>
    <row r="675" spans="1:6" s="131" customFormat="1" ht="15" customHeight="1" x14ac:dyDescent="0.25">
      <c r="A675" s="1"/>
      <c r="E675" s="351"/>
      <c r="F675" s="233"/>
    </row>
    <row r="676" spans="1:6" s="131" customFormat="1" ht="15" customHeight="1" x14ac:dyDescent="0.25">
      <c r="A676" s="1"/>
      <c r="E676" s="351"/>
      <c r="F676" s="233"/>
    </row>
    <row r="677" spans="1:6" s="131" customFormat="1" ht="15" customHeight="1" x14ac:dyDescent="0.25">
      <c r="A677" s="1"/>
      <c r="E677" s="351"/>
      <c r="F677" s="233"/>
    </row>
    <row r="678" spans="1:6" s="131" customFormat="1" ht="15" customHeight="1" x14ac:dyDescent="0.25">
      <c r="A678" s="1"/>
      <c r="E678" s="351"/>
      <c r="F678" s="233"/>
    </row>
    <row r="679" spans="1:6" s="131" customFormat="1" ht="15" customHeight="1" x14ac:dyDescent="0.25">
      <c r="A679" s="1"/>
      <c r="E679" s="351"/>
      <c r="F679" s="233"/>
    </row>
    <row r="680" spans="1:6" s="131" customFormat="1" ht="15" customHeight="1" x14ac:dyDescent="0.25">
      <c r="A680" s="1"/>
      <c r="E680" s="351"/>
      <c r="F680" s="233"/>
    </row>
    <row r="681" spans="1:6" s="131" customFormat="1" ht="15" customHeight="1" x14ac:dyDescent="0.25">
      <c r="A681" s="1"/>
      <c r="E681" s="351"/>
      <c r="F681" s="233"/>
    </row>
    <row r="682" spans="1:6" s="131" customFormat="1" ht="15" customHeight="1" x14ac:dyDescent="0.25">
      <c r="A682" s="1"/>
      <c r="E682" s="351"/>
      <c r="F682" s="233"/>
    </row>
    <row r="683" spans="1:6" s="131" customFormat="1" ht="15" customHeight="1" x14ac:dyDescent="0.25">
      <c r="A683" s="1"/>
      <c r="E683" s="351"/>
      <c r="F683" s="233"/>
    </row>
    <row r="684" spans="1:6" s="131" customFormat="1" ht="15" customHeight="1" x14ac:dyDescent="0.25">
      <c r="A684" s="1"/>
      <c r="E684" s="351"/>
      <c r="F684" s="233"/>
    </row>
    <row r="685" spans="1:6" s="131" customFormat="1" ht="15" customHeight="1" x14ac:dyDescent="0.25">
      <c r="A685" s="1"/>
      <c r="E685" s="351"/>
      <c r="F685" s="233"/>
    </row>
    <row r="686" spans="1:6" s="131" customFormat="1" ht="15" customHeight="1" x14ac:dyDescent="0.25">
      <c r="A686" s="1"/>
      <c r="E686" s="351"/>
      <c r="F686" s="233"/>
    </row>
    <row r="687" spans="1:6" s="131" customFormat="1" ht="15" customHeight="1" x14ac:dyDescent="0.25">
      <c r="A687" s="1"/>
      <c r="E687" s="351"/>
      <c r="F687" s="233"/>
    </row>
    <row r="688" spans="1:6" s="131" customFormat="1" ht="15" customHeight="1" x14ac:dyDescent="0.25">
      <c r="A688" s="1"/>
      <c r="E688" s="351"/>
      <c r="F688" s="233"/>
    </row>
    <row r="689" spans="1:6" s="131" customFormat="1" ht="15" customHeight="1" x14ac:dyDescent="0.25">
      <c r="A689" s="1"/>
      <c r="E689" s="351"/>
      <c r="F689" s="233"/>
    </row>
    <row r="690" spans="1:6" s="131" customFormat="1" ht="15" customHeight="1" x14ac:dyDescent="0.25">
      <c r="A690" s="1"/>
      <c r="E690" s="351"/>
      <c r="F690" s="233"/>
    </row>
    <row r="691" spans="1:6" s="131" customFormat="1" ht="15" customHeight="1" x14ac:dyDescent="0.25">
      <c r="A691" s="1"/>
      <c r="E691" s="351"/>
      <c r="F691" s="233"/>
    </row>
    <row r="692" spans="1:6" s="131" customFormat="1" ht="15" customHeight="1" x14ac:dyDescent="0.25">
      <c r="A692" s="1"/>
      <c r="E692" s="351"/>
      <c r="F692" s="233"/>
    </row>
    <row r="693" spans="1:6" s="131" customFormat="1" ht="15" customHeight="1" x14ac:dyDescent="0.25">
      <c r="A693" s="1"/>
      <c r="E693" s="351"/>
      <c r="F693" s="233"/>
    </row>
    <row r="694" spans="1:6" s="131" customFormat="1" ht="15" customHeight="1" x14ac:dyDescent="0.25">
      <c r="A694" s="1"/>
      <c r="E694" s="351"/>
      <c r="F694" s="233"/>
    </row>
    <row r="695" spans="1:6" s="131" customFormat="1" ht="15" customHeight="1" x14ac:dyDescent="0.25">
      <c r="A695" s="1"/>
      <c r="E695" s="351"/>
      <c r="F695" s="233"/>
    </row>
    <row r="696" spans="1:6" s="131" customFormat="1" ht="15" customHeight="1" x14ac:dyDescent="0.25">
      <c r="A696" s="1"/>
      <c r="E696" s="351"/>
      <c r="F696" s="233"/>
    </row>
    <row r="697" spans="1:6" s="131" customFormat="1" ht="15" customHeight="1" x14ac:dyDescent="0.25">
      <c r="A697" s="1"/>
      <c r="E697" s="351"/>
      <c r="F697" s="233"/>
    </row>
    <row r="698" spans="1:6" s="131" customFormat="1" ht="15" customHeight="1" x14ac:dyDescent="0.25">
      <c r="A698" s="1"/>
      <c r="E698" s="351"/>
      <c r="F698" s="233"/>
    </row>
    <row r="699" spans="1:6" s="131" customFormat="1" ht="15" customHeight="1" x14ac:dyDescent="0.25">
      <c r="A699" s="1"/>
      <c r="E699" s="351"/>
      <c r="F699" s="233"/>
    </row>
    <row r="700" spans="1:6" s="131" customFormat="1" ht="15" customHeight="1" x14ac:dyDescent="0.25">
      <c r="A700" s="1"/>
      <c r="E700" s="351"/>
      <c r="F700" s="233"/>
    </row>
    <row r="701" spans="1:6" s="131" customFormat="1" ht="15" customHeight="1" x14ac:dyDescent="0.25">
      <c r="A701" s="1"/>
      <c r="E701" s="351"/>
      <c r="F701" s="233"/>
    </row>
    <row r="702" spans="1:6" s="131" customFormat="1" ht="15" customHeight="1" x14ac:dyDescent="0.25">
      <c r="A702" s="1"/>
      <c r="E702" s="351"/>
      <c r="F702" s="233"/>
    </row>
    <row r="703" spans="1:6" s="131" customFormat="1" ht="15" customHeight="1" x14ac:dyDescent="0.25">
      <c r="A703" s="1"/>
      <c r="E703" s="351"/>
      <c r="F703" s="233"/>
    </row>
    <row r="704" spans="1:6" s="131" customFormat="1" ht="15" customHeight="1" x14ac:dyDescent="0.25">
      <c r="A704" s="1"/>
      <c r="E704" s="351"/>
      <c r="F704" s="233"/>
    </row>
    <row r="705" spans="1:6" s="131" customFormat="1" ht="15" customHeight="1" x14ac:dyDescent="0.25">
      <c r="A705" s="1"/>
      <c r="E705" s="351"/>
      <c r="F705" s="233"/>
    </row>
    <row r="706" spans="1:6" s="131" customFormat="1" ht="15" customHeight="1" x14ac:dyDescent="0.25">
      <c r="A706" s="1"/>
      <c r="E706" s="351"/>
      <c r="F706" s="233"/>
    </row>
    <row r="707" spans="1:6" s="131" customFormat="1" ht="15" customHeight="1" x14ac:dyDescent="0.25">
      <c r="A707" s="1"/>
      <c r="E707" s="351"/>
      <c r="F707" s="233"/>
    </row>
    <row r="708" spans="1:6" s="131" customFormat="1" ht="15" customHeight="1" x14ac:dyDescent="0.25">
      <c r="A708" s="1"/>
      <c r="E708" s="351"/>
      <c r="F708" s="233"/>
    </row>
    <row r="709" spans="1:6" s="131" customFormat="1" ht="15" customHeight="1" x14ac:dyDescent="0.25">
      <c r="A709" s="1"/>
      <c r="E709" s="351"/>
      <c r="F709" s="233"/>
    </row>
    <row r="710" spans="1:6" s="131" customFormat="1" ht="15" customHeight="1" x14ac:dyDescent="0.25">
      <c r="A710" s="1"/>
      <c r="E710" s="351"/>
      <c r="F710" s="233"/>
    </row>
    <row r="711" spans="1:6" s="131" customFormat="1" ht="15" customHeight="1" x14ac:dyDescent="0.25">
      <c r="A711" s="1"/>
      <c r="E711" s="351"/>
      <c r="F711" s="233"/>
    </row>
    <row r="712" spans="1:6" s="131" customFormat="1" ht="15" customHeight="1" x14ac:dyDescent="0.25">
      <c r="A712" s="1"/>
      <c r="E712" s="351"/>
      <c r="F712" s="233"/>
    </row>
    <row r="713" spans="1:6" s="131" customFormat="1" ht="15" customHeight="1" x14ac:dyDescent="0.25">
      <c r="A713" s="1"/>
      <c r="E713" s="351"/>
      <c r="F713" s="233"/>
    </row>
    <row r="714" spans="1:6" s="131" customFormat="1" ht="15" customHeight="1" x14ac:dyDescent="0.25">
      <c r="A714" s="1"/>
      <c r="E714" s="351"/>
      <c r="F714" s="233"/>
    </row>
    <row r="715" spans="1:6" s="131" customFormat="1" ht="15" customHeight="1" x14ac:dyDescent="0.25">
      <c r="A715" s="1"/>
      <c r="E715" s="351"/>
      <c r="F715" s="233"/>
    </row>
    <row r="716" spans="1:6" s="131" customFormat="1" ht="15" customHeight="1" x14ac:dyDescent="0.25">
      <c r="A716" s="1"/>
      <c r="E716" s="351"/>
      <c r="F716" s="233"/>
    </row>
    <row r="717" spans="1:6" s="131" customFormat="1" ht="15" customHeight="1" x14ac:dyDescent="0.25">
      <c r="A717" s="1"/>
      <c r="E717" s="351"/>
      <c r="F717" s="233"/>
    </row>
    <row r="718" spans="1:6" s="131" customFormat="1" ht="15" customHeight="1" x14ac:dyDescent="0.25">
      <c r="A718" s="1"/>
      <c r="E718" s="351"/>
      <c r="F718" s="233"/>
    </row>
    <row r="719" spans="1:6" s="131" customFormat="1" ht="15" customHeight="1" x14ac:dyDescent="0.25">
      <c r="A719" s="1"/>
      <c r="E719" s="351"/>
      <c r="F719" s="233"/>
    </row>
    <row r="720" spans="1:6" s="131" customFormat="1" ht="15" customHeight="1" x14ac:dyDescent="0.25">
      <c r="A720" s="1"/>
      <c r="E720" s="351"/>
      <c r="F720" s="233"/>
    </row>
    <row r="721" spans="1:6" s="131" customFormat="1" ht="15" customHeight="1" x14ac:dyDescent="0.25">
      <c r="A721" s="1"/>
      <c r="E721" s="351"/>
      <c r="F721" s="233"/>
    </row>
    <row r="722" spans="1:6" s="131" customFormat="1" ht="15" customHeight="1" x14ac:dyDescent="0.25">
      <c r="A722" s="1"/>
      <c r="E722" s="351"/>
      <c r="F722" s="233"/>
    </row>
    <row r="723" spans="1:6" s="131" customFormat="1" ht="15" customHeight="1" x14ac:dyDescent="0.25">
      <c r="A723" s="1"/>
      <c r="E723" s="351"/>
      <c r="F723" s="233"/>
    </row>
    <row r="724" spans="1:6" s="131" customFormat="1" ht="15" customHeight="1" x14ac:dyDescent="0.25">
      <c r="A724" s="1"/>
      <c r="E724" s="351"/>
      <c r="F724" s="233"/>
    </row>
    <row r="725" spans="1:6" s="131" customFormat="1" ht="15" customHeight="1" x14ac:dyDescent="0.25">
      <c r="A725" s="1"/>
      <c r="E725" s="351"/>
      <c r="F725" s="233"/>
    </row>
    <row r="726" spans="1:6" s="131" customFormat="1" ht="15" customHeight="1" x14ac:dyDescent="0.25">
      <c r="A726" s="1"/>
      <c r="E726" s="351"/>
      <c r="F726" s="233"/>
    </row>
    <row r="727" spans="1:6" s="131" customFormat="1" ht="15" customHeight="1" x14ac:dyDescent="0.25">
      <c r="A727" s="1"/>
      <c r="E727" s="351"/>
      <c r="F727" s="233"/>
    </row>
    <row r="728" spans="1:6" s="131" customFormat="1" ht="15" customHeight="1" x14ac:dyDescent="0.25">
      <c r="A728" s="1"/>
      <c r="E728" s="351"/>
      <c r="F728" s="233"/>
    </row>
    <row r="729" spans="1:6" s="131" customFormat="1" ht="15" customHeight="1" x14ac:dyDescent="0.25">
      <c r="A729" s="1"/>
      <c r="E729" s="351"/>
      <c r="F729" s="233"/>
    </row>
    <row r="730" spans="1:6" s="131" customFormat="1" ht="15" customHeight="1" x14ac:dyDescent="0.25">
      <c r="A730" s="1"/>
      <c r="E730" s="351"/>
      <c r="F730" s="233"/>
    </row>
    <row r="731" spans="1:6" s="131" customFormat="1" ht="15" customHeight="1" x14ac:dyDescent="0.25">
      <c r="A731" s="1"/>
      <c r="E731" s="351"/>
      <c r="F731" s="233"/>
    </row>
    <row r="732" spans="1:6" s="131" customFormat="1" ht="15" customHeight="1" x14ac:dyDescent="0.25">
      <c r="A732" s="1"/>
      <c r="E732" s="351"/>
      <c r="F732" s="233"/>
    </row>
    <row r="733" spans="1:6" s="131" customFormat="1" ht="15" customHeight="1" x14ac:dyDescent="0.25">
      <c r="A733" s="1"/>
      <c r="E733" s="351"/>
      <c r="F733" s="233"/>
    </row>
    <row r="734" spans="1:6" s="131" customFormat="1" ht="15" customHeight="1" x14ac:dyDescent="0.25">
      <c r="A734" s="1"/>
      <c r="E734" s="351"/>
      <c r="F734" s="233"/>
    </row>
    <row r="735" spans="1:6" s="131" customFormat="1" ht="15" customHeight="1" x14ac:dyDescent="0.25">
      <c r="A735" s="1"/>
      <c r="E735" s="351"/>
      <c r="F735" s="233"/>
    </row>
    <row r="736" spans="1:6" s="131" customFormat="1" ht="15" customHeight="1" x14ac:dyDescent="0.25">
      <c r="A736" s="1"/>
      <c r="E736" s="351"/>
      <c r="F736" s="233"/>
    </row>
    <row r="737" spans="1:6" s="131" customFormat="1" ht="15" customHeight="1" x14ac:dyDescent="0.25">
      <c r="A737" s="1"/>
      <c r="E737" s="351"/>
      <c r="F737" s="233"/>
    </row>
    <row r="738" spans="1:6" s="131" customFormat="1" ht="15" customHeight="1" x14ac:dyDescent="0.25">
      <c r="A738" s="1"/>
      <c r="E738" s="351"/>
      <c r="F738" s="233"/>
    </row>
    <row r="739" spans="1:6" s="131" customFormat="1" ht="15" customHeight="1" x14ac:dyDescent="0.25">
      <c r="A739" s="1"/>
      <c r="E739" s="351"/>
      <c r="F739" s="233"/>
    </row>
    <row r="740" spans="1:6" s="131" customFormat="1" ht="15" customHeight="1" x14ac:dyDescent="0.25">
      <c r="A740" s="1"/>
      <c r="E740" s="351"/>
      <c r="F740" s="233"/>
    </row>
    <row r="741" spans="1:6" s="131" customFormat="1" ht="15" customHeight="1" x14ac:dyDescent="0.25">
      <c r="A741" s="1"/>
      <c r="E741" s="351"/>
      <c r="F741" s="233"/>
    </row>
    <row r="742" spans="1:6" s="131" customFormat="1" ht="15" customHeight="1" x14ac:dyDescent="0.25">
      <c r="A742" s="1"/>
      <c r="E742" s="351"/>
      <c r="F742" s="233"/>
    </row>
    <row r="743" spans="1:6" s="131" customFormat="1" ht="15" customHeight="1" x14ac:dyDescent="0.25">
      <c r="A743" s="1"/>
      <c r="E743" s="351"/>
      <c r="F743" s="233"/>
    </row>
    <row r="744" spans="1:6" s="131" customFormat="1" ht="15" customHeight="1" x14ac:dyDescent="0.25">
      <c r="A744" s="1"/>
      <c r="E744" s="351"/>
      <c r="F744" s="233"/>
    </row>
    <row r="745" spans="1:6" s="131" customFormat="1" ht="15" customHeight="1" x14ac:dyDescent="0.25">
      <c r="A745" s="1"/>
      <c r="E745" s="351"/>
      <c r="F745" s="233"/>
    </row>
    <row r="746" spans="1:6" s="131" customFormat="1" ht="15" customHeight="1" x14ac:dyDescent="0.25">
      <c r="A746" s="1"/>
      <c r="E746" s="351"/>
      <c r="F746" s="233"/>
    </row>
    <row r="747" spans="1:6" s="131" customFormat="1" ht="15" customHeight="1" x14ac:dyDescent="0.25">
      <c r="A747" s="1"/>
      <c r="E747" s="351"/>
      <c r="F747" s="233"/>
    </row>
    <row r="748" spans="1:6" s="131" customFormat="1" ht="15" customHeight="1" x14ac:dyDescent="0.25">
      <c r="A748" s="1"/>
      <c r="E748" s="351"/>
      <c r="F748" s="233"/>
    </row>
    <row r="749" spans="1:6" s="131" customFormat="1" ht="15" customHeight="1" x14ac:dyDescent="0.25">
      <c r="A749" s="1"/>
      <c r="E749" s="351"/>
      <c r="F749" s="233"/>
    </row>
    <row r="750" spans="1:6" s="131" customFormat="1" ht="15" customHeight="1" x14ac:dyDescent="0.25">
      <c r="A750" s="1"/>
      <c r="E750" s="351"/>
      <c r="F750" s="233"/>
    </row>
    <row r="751" spans="1:6" s="131" customFormat="1" ht="15" customHeight="1" x14ac:dyDescent="0.25">
      <c r="A751" s="1"/>
      <c r="E751" s="351"/>
      <c r="F751" s="233"/>
    </row>
    <row r="752" spans="1:6" s="131" customFormat="1" ht="15" customHeight="1" x14ac:dyDescent="0.25">
      <c r="A752" s="1"/>
      <c r="E752" s="351"/>
      <c r="F752" s="233"/>
    </row>
    <row r="753" spans="1:6" s="131" customFormat="1" ht="15" customHeight="1" x14ac:dyDescent="0.25">
      <c r="A753" s="1"/>
      <c r="E753" s="351"/>
      <c r="F753" s="233"/>
    </row>
    <row r="754" spans="1:6" s="131" customFormat="1" ht="15" customHeight="1" x14ac:dyDescent="0.25">
      <c r="A754" s="1"/>
      <c r="E754" s="351"/>
      <c r="F754" s="233"/>
    </row>
    <row r="755" spans="1:6" s="131" customFormat="1" ht="15" customHeight="1" x14ac:dyDescent="0.25">
      <c r="A755" s="1"/>
      <c r="E755" s="351"/>
      <c r="F755" s="233"/>
    </row>
    <row r="756" spans="1:6" s="131" customFormat="1" ht="15" customHeight="1" x14ac:dyDescent="0.25">
      <c r="A756" s="1"/>
      <c r="E756" s="351"/>
      <c r="F756" s="233"/>
    </row>
    <row r="757" spans="1:6" s="131" customFormat="1" ht="15" customHeight="1" x14ac:dyDescent="0.25">
      <c r="A757" s="1"/>
      <c r="E757" s="351"/>
      <c r="F757" s="233"/>
    </row>
    <row r="758" spans="1:6" s="131" customFormat="1" ht="15" customHeight="1" x14ac:dyDescent="0.25">
      <c r="A758" s="1"/>
      <c r="E758" s="351"/>
      <c r="F758" s="233"/>
    </row>
    <row r="759" spans="1:6" s="131" customFormat="1" ht="15" customHeight="1" x14ac:dyDescent="0.25">
      <c r="A759" s="1"/>
      <c r="E759" s="351"/>
      <c r="F759" s="233"/>
    </row>
    <row r="760" spans="1:6" s="131" customFormat="1" ht="15" customHeight="1" x14ac:dyDescent="0.25">
      <c r="A760" s="1"/>
      <c r="E760" s="351"/>
      <c r="F760" s="233"/>
    </row>
    <row r="761" spans="1:6" s="131" customFormat="1" ht="15" customHeight="1" x14ac:dyDescent="0.25">
      <c r="A761" s="1"/>
      <c r="E761" s="351"/>
      <c r="F761" s="233"/>
    </row>
    <row r="762" spans="1:6" s="131" customFormat="1" ht="15" customHeight="1" x14ac:dyDescent="0.25">
      <c r="A762" s="1"/>
      <c r="E762" s="351"/>
      <c r="F762" s="233"/>
    </row>
    <row r="763" spans="1:6" s="131" customFormat="1" ht="15" customHeight="1" x14ac:dyDescent="0.25">
      <c r="A763" s="1"/>
      <c r="E763" s="351"/>
      <c r="F763" s="233"/>
    </row>
    <row r="764" spans="1:6" s="131" customFormat="1" ht="15" customHeight="1" x14ac:dyDescent="0.25">
      <c r="A764" s="1"/>
      <c r="E764" s="351"/>
      <c r="F764" s="233"/>
    </row>
    <row r="765" spans="1:6" s="131" customFormat="1" ht="15" customHeight="1" x14ac:dyDescent="0.25">
      <c r="A765" s="1"/>
      <c r="E765" s="351"/>
      <c r="F765" s="233"/>
    </row>
    <row r="766" spans="1:6" s="131" customFormat="1" ht="15" customHeight="1" x14ac:dyDescent="0.25">
      <c r="A766" s="1"/>
      <c r="E766" s="351"/>
      <c r="F766" s="233"/>
    </row>
    <row r="767" spans="1:6" s="131" customFormat="1" ht="15" customHeight="1" x14ac:dyDescent="0.25">
      <c r="A767" s="1"/>
      <c r="E767" s="351"/>
      <c r="F767" s="233"/>
    </row>
    <row r="768" spans="1:6" s="131" customFormat="1" ht="15" customHeight="1" x14ac:dyDescent="0.25">
      <c r="A768" s="1"/>
      <c r="E768" s="351"/>
      <c r="F768" s="233"/>
    </row>
    <row r="769" spans="1:6" s="131" customFormat="1" ht="15" customHeight="1" x14ac:dyDescent="0.25">
      <c r="A769" s="1"/>
      <c r="E769" s="351"/>
      <c r="F769" s="233"/>
    </row>
    <row r="770" spans="1:6" s="131" customFormat="1" ht="15" customHeight="1" x14ac:dyDescent="0.25">
      <c r="A770" s="1"/>
      <c r="E770" s="351"/>
      <c r="F770" s="233"/>
    </row>
    <row r="771" spans="1:6" s="131" customFormat="1" ht="15" customHeight="1" x14ac:dyDescent="0.25">
      <c r="A771" s="1"/>
      <c r="E771" s="351"/>
      <c r="F771" s="233"/>
    </row>
    <row r="772" spans="1:6" s="131" customFormat="1" ht="15" customHeight="1" x14ac:dyDescent="0.25">
      <c r="A772" s="1"/>
      <c r="E772" s="351"/>
      <c r="F772" s="233"/>
    </row>
    <row r="773" spans="1:6" s="131" customFormat="1" ht="15" customHeight="1" x14ac:dyDescent="0.25">
      <c r="A773" s="1"/>
      <c r="E773" s="351"/>
      <c r="F773" s="233"/>
    </row>
    <row r="774" spans="1:6" s="131" customFormat="1" ht="15" customHeight="1" x14ac:dyDescent="0.25">
      <c r="A774" s="1"/>
      <c r="E774" s="351"/>
      <c r="F774" s="233"/>
    </row>
    <row r="775" spans="1:6" s="131" customFormat="1" ht="15" customHeight="1" x14ac:dyDescent="0.25">
      <c r="A775" s="1"/>
      <c r="E775" s="351"/>
      <c r="F775" s="233"/>
    </row>
    <row r="776" spans="1:6" s="131" customFormat="1" ht="15" customHeight="1" x14ac:dyDescent="0.25">
      <c r="A776" s="1"/>
      <c r="E776" s="351"/>
      <c r="F776" s="233"/>
    </row>
    <row r="777" spans="1:6" s="131" customFormat="1" ht="15" customHeight="1" x14ac:dyDescent="0.25">
      <c r="A777" s="1"/>
      <c r="E777" s="351"/>
      <c r="F777" s="233"/>
    </row>
    <row r="778" spans="1:6" s="131" customFormat="1" ht="15" customHeight="1" x14ac:dyDescent="0.25">
      <c r="A778" s="1"/>
      <c r="E778" s="351"/>
      <c r="F778" s="233"/>
    </row>
    <row r="779" spans="1:6" s="131" customFormat="1" ht="15" customHeight="1" x14ac:dyDescent="0.25">
      <c r="A779" s="1"/>
      <c r="E779" s="351"/>
      <c r="F779" s="233"/>
    </row>
    <row r="780" spans="1:6" s="131" customFormat="1" ht="15" customHeight="1" x14ac:dyDescent="0.25">
      <c r="A780" s="1"/>
      <c r="E780" s="351"/>
      <c r="F780" s="233"/>
    </row>
    <row r="781" spans="1:6" s="131" customFormat="1" ht="15" customHeight="1" x14ac:dyDescent="0.25">
      <c r="A781" s="1"/>
      <c r="E781" s="351"/>
      <c r="F781" s="233"/>
    </row>
    <row r="782" spans="1:6" s="131" customFormat="1" ht="15" customHeight="1" x14ac:dyDescent="0.25">
      <c r="A782" s="1"/>
      <c r="E782" s="351"/>
      <c r="F782" s="233"/>
    </row>
    <row r="783" spans="1:6" s="131" customFormat="1" ht="15" customHeight="1" x14ac:dyDescent="0.25">
      <c r="A783" s="1"/>
      <c r="E783" s="351"/>
      <c r="F783" s="233"/>
    </row>
    <row r="784" spans="1:6" s="131" customFormat="1" ht="15" customHeight="1" x14ac:dyDescent="0.25">
      <c r="A784" s="1"/>
      <c r="E784" s="351"/>
      <c r="F784" s="233"/>
    </row>
    <row r="785" spans="1:6" s="131" customFormat="1" ht="15" customHeight="1" x14ac:dyDescent="0.25">
      <c r="A785" s="1"/>
      <c r="E785" s="351"/>
      <c r="F785" s="233"/>
    </row>
    <row r="786" spans="1:6" s="131" customFormat="1" ht="15" customHeight="1" x14ac:dyDescent="0.25">
      <c r="A786" s="1"/>
      <c r="E786" s="351"/>
      <c r="F786" s="233"/>
    </row>
    <row r="787" spans="1:6" s="131" customFormat="1" ht="15" customHeight="1" x14ac:dyDescent="0.25">
      <c r="A787" s="1"/>
      <c r="E787" s="351"/>
      <c r="F787" s="233"/>
    </row>
    <row r="788" spans="1:6" s="131" customFormat="1" ht="15" customHeight="1" x14ac:dyDescent="0.25">
      <c r="A788" s="1"/>
      <c r="E788" s="351"/>
      <c r="F788" s="233"/>
    </row>
    <row r="789" spans="1:6" s="131" customFormat="1" ht="15" customHeight="1" x14ac:dyDescent="0.25">
      <c r="A789" s="1"/>
      <c r="E789" s="351"/>
      <c r="F789" s="233"/>
    </row>
    <row r="790" spans="1:6" s="131" customFormat="1" ht="15" customHeight="1" x14ac:dyDescent="0.25">
      <c r="A790" s="1"/>
      <c r="E790" s="351"/>
      <c r="F790" s="233"/>
    </row>
    <row r="791" spans="1:6" s="131" customFormat="1" ht="15" customHeight="1" x14ac:dyDescent="0.25">
      <c r="A791" s="1"/>
      <c r="E791" s="351"/>
      <c r="F791" s="233"/>
    </row>
    <row r="792" spans="1:6" s="131" customFormat="1" ht="15" customHeight="1" x14ac:dyDescent="0.25">
      <c r="A792" s="1"/>
      <c r="E792" s="351"/>
      <c r="F792" s="233"/>
    </row>
    <row r="793" spans="1:6" s="131" customFormat="1" ht="15" customHeight="1" x14ac:dyDescent="0.25">
      <c r="A793" s="1"/>
      <c r="E793" s="351"/>
      <c r="F793" s="233"/>
    </row>
    <row r="794" spans="1:6" s="131" customFormat="1" ht="15" customHeight="1" x14ac:dyDescent="0.25">
      <c r="A794" s="1"/>
      <c r="E794" s="351"/>
      <c r="F794" s="233"/>
    </row>
    <row r="795" spans="1:6" s="131" customFormat="1" ht="15" customHeight="1" x14ac:dyDescent="0.25">
      <c r="A795" s="1"/>
      <c r="E795" s="351"/>
      <c r="F795" s="233"/>
    </row>
    <row r="796" spans="1:6" s="131" customFormat="1" ht="15" customHeight="1" x14ac:dyDescent="0.25">
      <c r="A796" s="1"/>
      <c r="E796" s="351"/>
      <c r="F796" s="233"/>
    </row>
    <row r="797" spans="1:6" s="131" customFormat="1" ht="15" customHeight="1" x14ac:dyDescent="0.25">
      <c r="A797" s="1"/>
      <c r="E797" s="351"/>
      <c r="F797" s="233"/>
    </row>
    <row r="798" spans="1:6" s="131" customFormat="1" ht="15" customHeight="1" x14ac:dyDescent="0.25">
      <c r="A798" s="1"/>
      <c r="E798" s="351"/>
      <c r="F798" s="233"/>
    </row>
    <row r="799" spans="1:6" s="131" customFormat="1" ht="15" customHeight="1" x14ac:dyDescent="0.25">
      <c r="A799" s="1"/>
      <c r="E799" s="351"/>
      <c r="F799" s="233"/>
    </row>
    <row r="800" spans="1:6" s="131" customFormat="1" ht="15" customHeight="1" x14ac:dyDescent="0.25">
      <c r="A800" s="1"/>
      <c r="E800" s="351"/>
      <c r="F800" s="233"/>
    </row>
    <row r="801" spans="1:6" s="131" customFormat="1" ht="15" customHeight="1" x14ac:dyDescent="0.25">
      <c r="A801" s="1"/>
      <c r="E801" s="351"/>
      <c r="F801" s="233"/>
    </row>
    <row r="802" spans="1:6" s="131" customFormat="1" ht="15" customHeight="1" x14ac:dyDescent="0.25">
      <c r="A802" s="1"/>
      <c r="E802" s="351"/>
      <c r="F802" s="233"/>
    </row>
    <row r="803" spans="1:6" s="131" customFormat="1" ht="15" customHeight="1" x14ac:dyDescent="0.25">
      <c r="A803" s="1"/>
      <c r="E803" s="351"/>
      <c r="F803" s="233"/>
    </row>
    <row r="804" spans="1:6" s="131" customFormat="1" ht="15" customHeight="1" x14ac:dyDescent="0.25">
      <c r="A804" s="1"/>
      <c r="E804" s="351"/>
      <c r="F804" s="233"/>
    </row>
    <row r="805" spans="1:6" s="131" customFormat="1" ht="15" customHeight="1" x14ac:dyDescent="0.25">
      <c r="A805" s="1"/>
      <c r="E805" s="351"/>
      <c r="F805" s="233"/>
    </row>
    <row r="806" spans="1:6" s="131" customFormat="1" ht="15" customHeight="1" x14ac:dyDescent="0.25">
      <c r="A806" s="1"/>
      <c r="E806" s="351"/>
      <c r="F806" s="233"/>
    </row>
    <row r="807" spans="1:6" s="131" customFormat="1" ht="15" customHeight="1" x14ac:dyDescent="0.25">
      <c r="A807" s="1"/>
      <c r="E807" s="351"/>
      <c r="F807" s="233"/>
    </row>
    <row r="808" spans="1:6" s="131" customFormat="1" ht="15" customHeight="1" x14ac:dyDescent="0.25">
      <c r="A808" s="1"/>
      <c r="E808" s="351"/>
      <c r="F808" s="233"/>
    </row>
    <row r="809" spans="1:6" s="131" customFormat="1" ht="15" customHeight="1" x14ac:dyDescent="0.25">
      <c r="A809" s="1"/>
      <c r="E809" s="351"/>
      <c r="F809" s="233"/>
    </row>
    <row r="810" spans="1:6" s="131" customFormat="1" ht="15" customHeight="1" x14ac:dyDescent="0.25">
      <c r="A810" s="1"/>
      <c r="E810" s="351"/>
      <c r="F810" s="233"/>
    </row>
    <row r="811" spans="1:6" s="131" customFormat="1" ht="15" customHeight="1" x14ac:dyDescent="0.25">
      <c r="A811" s="1"/>
      <c r="E811" s="351"/>
      <c r="F811" s="233"/>
    </row>
    <row r="812" spans="1:6" s="131" customFormat="1" ht="15" customHeight="1" x14ac:dyDescent="0.25">
      <c r="A812" s="1"/>
      <c r="E812" s="351"/>
      <c r="F812" s="233"/>
    </row>
    <row r="813" spans="1:6" s="131" customFormat="1" ht="15" customHeight="1" x14ac:dyDescent="0.25">
      <c r="A813" s="1"/>
      <c r="E813" s="351"/>
      <c r="F813" s="233"/>
    </row>
    <row r="814" spans="1:6" s="131" customFormat="1" ht="15" customHeight="1" x14ac:dyDescent="0.25">
      <c r="A814" s="1"/>
      <c r="E814" s="351"/>
      <c r="F814" s="233"/>
    </row>
    <row r="815" spans="1:6" s="131" customFormat="1" ht="15" customHeight="1" x14ac:dyDescent="0.25">
      <c r="A815" s="1"/>
      <c r="E815" s="351"/>
      <c r="F815" s="233"/>
    </row>
    <row r="816" spans="1:6" s="131" customFormat="1" ht="15" customHeight="1" x14ac:dyDescent="0.25">
      <c r="A816" s="1"/>
      <c r="E816" s="351"/>
      <c r="F816" s="233"/>
    </row>
    <row r="817" spans="1:6" s="131" customFormat="1" ht="15" customHeight="1" x14ac:dyDescent="0.25">
      <c r="A817" s="1"/>
      <c r="E817" s="351"/>
      <c r="F817" s="233"/>
    </row>
    <row r="818" spans="1:6" s="131" customFormat="1" ht="15" customHeight="1" x14ac:dyDescent="0.25">
      <c r="A818" s="1"/>
      <c r="E818" s="351"/>
      <c r="F818" s="233"/>
    </row>
    <row r="819" spans="1:6" s="131" customFormat="1" ht="15" customHeight="1" x14ac:dyDescent="0.25">
      <c r="A819" s="1"/>
      <c r="E819" s="351"/>
      <c r="F819" s="233"/>
    </row>
    <row r="820" spans="1:6" s="131" customFormat="1" ht="15" customHeight="1" x14ac:dyDescent="0.25">
      <c r="A820" s="1"/>
      <c r="E820" s="351"/>
      <c r="F820" s="233"/>
    </row>
    <row r="821" spans="1:6" s="131" customFormat="1" ht="15" customHeight="1" x14ac:dyDescent="0.25">
      <c r="A821" s="1"/>
      <c r="E821" s="351"/>
      <c r="F821" s="233"/>
    </row>
    <row r="822" spans="1:6" s="131" customFormat="1" ht="15" customHeight="1" x14ac:dyDescent="0.25">
      <c r="A822" s="1"/>
      <c r="E822" s="351"/>
      <c r="F822" s="233"/>
    </row>
    <row r="823" spans="1:6" s="131" customFormat="1" ht="15" customHeight="1" x14ac:dyDescent="0.25">
      <c r="A823" s="1"/>
      <c r="E823" s="351"/>
      <c r="F823" s="233"/>
    </row>
    <row r="824" spans="1:6" s="131" customFormat="1" ht="15" customHeight="1" x14ac:dyDescent="0.25">
      <c r="A824" s="1"/>
      <c r="E824" s="351"/>
      <c r="F824" s="233"/>
    </row>
    <row r="825" spans="1:6" s="131" customFormat="1" ht="15" customHeight="1" x14ac:dyDescent="0.25">
      <c r="A825" s="1"/>
      <c r="E825" s="351"/>
      <c r="F825" s="233"/>
    </row>
    <row r="826" spans="1:6" s="131" customFormat="1" ht="15" customHeight="1" x14ac:dyDescent="0.25">
      <c r="A826" s="1"/>
      <c r="E826" s="351"/>
      <c r="F826" s="233"/>
    </row>
    <row r="827" spans="1:6" s="131" customFormat="1" ht="15" customHeight="1" x14ac:dyDescent="0.25">
      <c r="A827" s="1"/>
      <c r="E827" s="351"/>
      <c r="F827" s="233"/>
    </row>
    <row r="828" spans="1:6" s="131" customFormat="1" ht="15" customHeight="1" x14ac:dyDescent="0.25">
      <c r="A828" s="1"/>
      <c r="E828" s="351"/>
      <c r="F828" s="233"/>
    </row>
    <row r="829" spans="1:6" s="131" customFormat="1" ht="15" customHeight="1" x14ac:dyDescent="0.25">
      <c r="A829" s="1"/>
      <c r="E829" s="351"/>
      <c r="F829" s="233"/>
    </row>
    <row r="830" spans="1:6" s="131" customFormat="1" ht="15" customHeight="1" x14ac:dyDescent="0.25">
      <c r="A830" s="1"/>
      <c r="E830" s="351"/>
      <c r="F830" s="233"/>
    </row>
    <row r="831" spans="1:6" s="131" customFormat="1" ht="15" customHeight="1" x14ac:dyDescent="0.25">
      <c r="A831" s="1"/>
      <c r="E831" s="351"/>
      <c r="F831" s="233"/>
    </row>
    <row r="832" spans="1:6" s="131" customFormat="1" ht="15" customHeight="1" x14ac:dyDescent="0.25">
      <c r="A832" s="1"/>
      <c r="E832" s="351"/>
      <c r="F832" s="233"/>
    </row>
    <row r="833" spans="1:6" s="131" customFormat="1" ht="15" customHeight="1" x14ac:dyDescent="0.25">
      <c r="A833" s="1"/>
      <c r="E833" s="351"/>
      <c r="F833" s="233"/>
    </row>
    <row r="834" spans="1:6" s="131" customFormat="1" ht="15" customHeight="1" x14ac:dyDescent="0.25">
      <c r="A834" s="1"/>
      <c r="E834" s="351"/>
      <c r="F834" s="233"/>
    </row>
    <row r="835" spans="1:6" s="131" customFormat="1" ht="15" customHeight="1" x14ac:dyDescent="0.25">
      <c r="A835" s="1"/>
      <c r="E835" s="351"/>
      <c r="F835" s="233"/>
    </row>
    <row r="836" spans="1:6" s="131" customFormat="1" ht="15" customHeight="1" x14ac:dyDescent="0.25">
      <c r="A836" s="1"/>
      <c r="E836" s="351"/>
      <c r="F836" s="233"/>
    </row>
    <row r="837" spans="1:6" s="131" customFormat="1" ht="15" customHeight="1" x14ac:dyDescent="0.25">
      <c r="A837" s="1"/>
      <c r="E837" s="351"/>
      <c r="F837" s="233"/>
    </row>
    <row r="838" spans="1:6" s="131" customFormat="1" ht="15" customHeight="1" x14ac:dyDescent="0.25">
      <c r="A838" s="1"/>
      <c r="E838" s="351"/>
      <c r="F838" s="233"/>
    </row>
    <row r="839" spans="1:6" s="131" customFormat="1" ht="15" customHeight="1" x14ac:dyDescent="0.25">
      <c r="A839" s="1"/>
      <c r="E839" s="351"/>
      <c r="F839" s="233"/>
    </row>
    <row r="840" spans="1:6" s="131" customFormat="1" ht="15" customHeight="1" x14ac:dyDescent="0.25">
      <c r="A840" s="1"/>
      <c r="E840" s="351"/>
      <c r="F840" s="233"/>
    </row>
    <row r="841" spans="1:6" s="131" customFormat="1" ht="15" customHeight="1" x14ac:dyDescent="0.25">
      <c r="A841" s="1"/>
      <c r="E841" s="351"/>
      <c r="F841" s="233"/>
    </row>
    <row r="842" spans="1:6" s="131" customFormat="1" ht="15" customHeight="1" x14ac:dyDescent="0.25">
      <c r="A842" s="1"/>
      <c r="E842" s="351"/>
      <c r="F842" s="233"/>
    </row>
    <row r="843" spans="1:6" s="131" customFormat="1" ht="15" customHeight="1" x14ac:dyDescent="0.25">
      <c r="A843" s="1"/>
      <c r="E843" s="351"/>
      <c r="F843" s="233"/>
    </row>
    <row r="844" spans="1:6" s="131" customFormat="1" ht="15" customHeight="1" x14ac:dyDescent="0.25">
      <c r="A844" s="1"/>
      <c r="E844" s="351"/>
      <c r="F844" s="233"/>
    </row>
    <row r="845" spans="1:6" s="131" customFormat="1" ht="15" customHeight="1" x14ac:dyDescent="0.25">
      <c r="A845" s="1"/>
      <c r="E845" s="351"/>
      <c r="F845" s="233"/>
    </row>
    <row r="846" spans="1:6" s="131" customFormat="1" ht="15" customHeight="1" x14ac:dyDescent="0.25">
      <c r="A846" s="1"/>
      <c r="E846" s="351"/>
      <c r="F846" s="233"/>
    </row>
    <row r="847" spans="1:6" s="131" customFormat="1" ht="15" customHeight="1" x14ac:dyDescent="0.25">
      <c r="A847" s="1"/>
      <c r="E847" s="351"/>
      <c r="F847" s="233"/>
    </row>
    <row r="848" spans="1:6" s="131" customFormat="1" ht="15" customHeight="1" x14ac:dyDescent="0.25">
      <c r="A848" s="1"/>
      <c r="E848" s="351"/>
      <c r="F848" s="233"/>
    </row>
    <row r="849" spans="1:6" s="131" customFormat="1" ht="15" customHeight="1" x14ac:dyDescent="0.25">
      <c r="A849" s="1"/>
      <c r="E849" s="351"/>
      <c r="F849" s="233"/>
    </row>
    <row r="850" spans="1:6" s="131" customFormat="1" ht="15" customHeight="1" x14ac:dyDescent="0.25">
      <c r="A850" s="1"/>
      <c r="E850" s="351"/>
      <c r="F850" s="233"/>
    </row>
    <row r="851" spans="1:6" s="131" customFormat="1" ht="15" customHeight="1" x14ac:dyDescent="0.25">
      <c r="A851" s="1"/>
      <c r="E851" s="351"/>
      <c r="F851" s="233"/>
    </row>
    <row r="852" spans="1:6" s="131" customFormat="1" ht="15" customHeight="1" x14ac:dyDescent="0.25">
      <c r="A852" s="1"/>
      <c r="E852" s="351"/>
      <c r="F852" s="233"/>
    </row>
    <row r="853" spans="1:6" s="131" customFormat="1" ht="15" customHeight="1" x14ac:dyDescent="0.25">
      <c r="A853" s="1"/>
      <c r="E853" s="351"/>
      <c r="F853" s="233"/>
    </row>
    <row r="854" spans="1:6" s="131" customFormat="1" ht="15" customHeight="1" x14ac:dyDescent="0.25">
      <c r="A854" s="1"/>
      <c r="E854" s="351"/>
      <c r="F854" s="233"/>
    </row>
    <row r="855" spans="1:6" s="131" customFormat="1" ht="15" customHeight="1" x14ac:dyDescent="0.25">
      <c r="A855" s="1"/>
      <c r="E855" s="351"/>
      <c r="F855" s="233"/>
    </row>
    <row r="856" spans="1:6" s="131" customFormat="1" ht="15" customHeight="1" x14ac:dyDescent="0.25">
      <c r="A856" s="1"/>
      <c r="E856" s="351"/>
      <c r="F856" s="233"/>
    </row>
    <row r="857" spans="1:6" s="131" customFormat="1" ht="15" customHeight="1" x14ac:dyDescent="0.25">
      <c r="A857" s="1"/>
      <c r="E857" s="351"/>
      <c r="F857" s="233"/>
    </row>
    <row r="858" spans="1:6" s="131" customFormat="1" ht="15" customHeight="1" x14ac:dyDescent="0.25">
      <c r="A858" s="1"/>
      <c r="E858" s="351"/>
      <c r="F858" s="233"/>
    </row>
    <row r="859" spans="1:6" s="131" customFormat="1" ht="15" customHeight="1" x14ac:dyDescent="0.25">
      <c r="A859" s="1"/>
      <c r="E859" s="351"/>
      <c r="F859" s="233"/>
    </row>
    <row r="860" spans="1:6" s="131" customFormat="1" ht="15" customHeight="1" x14ac:dyDescent="0.25">
      <c r="A860" s="1"/>
      <c r="E860" s="351"/>
      <c r="F860" s="233"/>
    </row>
    <row r="861" spans="1:6" s="131" customFormat="1" ht="15" customHeight="1" x14ac:dyDescent="0.25">
      <c r="A861" s="1"/>
      <c r="E861" s="351"/>
      <c r="F861" s="233"/>
    </row>
    <row r="862" spans="1:6" s="131" customFormat="1" ht="15" customHeight="1" x14ac:dyDescent="0.25">
      <c r="A862" s="1"/>
      <c r="E862" s="351"/>
      <c r="F862" s="233"/>
    </row>
    <row r="863" spans="1:6" s="131" customFormat="1" ht="15" customHeight="1" x14ac:dyDescent="0.25">
      <c r="A863" s="1"/>
      <c r="E863" s="351"/>
      <c r="F863" s="233"/>
    </row>
    <row r="864" spans="1:6" s="131" customFormat="1" ht="15" customHeight="1" x14ac:dyDescent="0.25">
      <c r="A864" s="1"/>
      <c r="E864" s="351"/>
      <c r="F864" s="233"/>
    </row>
    <row r="865" spans="1:6" s="131" customFormat="1" ht="15" customHeight="1" x14ac:dyDescent="0.25">
      <c r="A865" s="1"/>
      <c r="E865" s="351"/>
      <c r="F865" s="233"/>
    </row>
    <row r="866" spans="1:6" s="131" customFormat="1" ht="15" customHeight="1" x14ac:dyDescent="0.25">
      <c r="A866" s="1"/>
      <c r="E866" s="351"/>
      <c r="F866" s="233"/>
    </row>
    <row r="867" spans="1:6" s="131" customFormat="1" ht="15" customHeight="1" x14ac:dyDescent="0.25">
      <c r="A867" s="1"/>
      <c r="E867" s="351"/>
      <c r="F867" s="233"/>
    </row>
    <row r="868" spans="1:6" s="131" customFormat="1" ht="15" customHeight="1" x14ac:dyDescent="0.25">
      <c r="A868" s="1"/>
      <c r="E868" s="351"/>
      <c r="F868" s="233"/>
    </row>
    <row r="869" spans="1:6" s="131" customFormat="1" ht="15" customHeight="1" x14ac:dyDescent="0.25">
      <c r="A869" s="1"/>
      <c r="E869" s="351"/>
      <c r="F869" s="233"/>
    </row>
    <row r="870" spans="1:6" s="131" customFormat="1" ht="15" customHeight="1" x14ac:dyDescent="0.25">
      <c r="A870" s="1"/>
      <c r="E870" s="351"/>
      <c r="F870" s="233"/>
    </row>
    <row r="871" spans="1:6" s="131" customFormat="1" ht="15" customHeight="1" x14ac:dyDescent="0.25">
      <c r="A871" s="1"/>
      <c r="E871" s="351"/>
      <c r="F871" s="233"/>
    </row>
    <row r="872" spans="1:6" s="131" customFormat="1" ht="15" customHeight="1" x14ac:dyDescent="0.25">
      <c r="A872" s="1"/>
      <c r="E872" s="351"/>
      <c r="F872" s="233"/>
    </row>
    <row r="873" spans="1:6" s="131" customFormat="1" ht="15" customHeight="1" x14ac:dyDescent="0.25">
      <c r="A873" s="1"/>
      <c r="E873" s="351"/>
      <c r="F873" s="233"/>
    </row>
    <row r="874" spans="1:6" s="131" customFormat="1" ht="15" customHeight="1" x14ac:dyDescent="0.25">
      <c r="A874" s="1"/>
      <c r="E874" s="351"/>
      <c r="F874" s="233"/>
    </row>
    <row r="875" spans="1:6" s="131" customFormat="1" ht="15" customHeight="1" x14ac:dyDescent="0.25">
      <c r="A875" s="1"/>
      <c r="E875" s="351"/>
      <c r="F875" s="233"/>
    </row>
    <row r="876" spans="1:6" s="131" customFormat="1" ht="15" customHeight="1" x14ac:dyDescent="0.25">
      <c r="A876" s="1"/>
      <c r="E876" s="351"/>
      <c r="F876" s="233"/>
    </row>
    <row r="877" spans="1:6" s="131" customFormat="1" ht="15" customHeight="1" x14ac:dyDescent="0.25">
      <c r="A877" s="1"/>
      <c r="E877" s="351"/>
      <c r="F877" s="233"/>
    </row>
    <row r="878" spans="1:6" s="131" customFormat="1" ht="15" customHeight="1" x14ac:dyDescent="0.25">
      <c r="A878" s="1"/>
      <c r="E878" s="351"/>
      <c r="F878" s="233"/>
    </row>
    <row r="879" spans="1:6" s="131" customFormat="1" ht="15" customHeight="1" x14ac:dyDescent="0.25">
      <c r="A879" s="1"/>
      <c r="E879" s="351"/>
      <c r="F879" s="233"/>
    </row>
    <row r="880" spans="1:6" s="131" customFormat="1" ht="15" customHeight="1" x14ac:dyDescent="0.25">
      <c r="A880" s="1"/>
      <c r="E880" s="351"/>
      <c r="F880" s="233"/>
    </row>
    <row r="881" spans="1:6" s="131" customFormat="1" ht="15" customHeight="1" x14ac:dyDescent="0.25">
      <c r="A881" s="1"/>
      <c r="E881" s="351"/>
      <c r="F881" s="233"/>
    </row>
    <row r="882" spans="1:6" s="131" customFormat="1" ht="15" customHeight="1" x14ac:dyDescent="0.25">
      <c r="A882" s="1"/>
      <c r="E882" s="351"/>
      <c r="F882" s="233"/>
    </row>
    <row r="883" spans="1:6" s="131" customFormat="1" ht="15" customHeight="1" x14ac:dyDescent="0.25">
      <c r="A883" s="1"/>
      <c r="E883" s="351"/>
      <c r="F883" s="233"/>
    </row>
    <row r="884" spans="1:6" s="131" customFormat="1" ht="15" customHeight="1" x14ac:dyDescent="0.25">
      <c r="A884" s="1"/>
      <c r="E884" s="351"/>
      <c r="F884" s="233"/>
    </row>
    <row r="885" spans="1:6" s="131" customFormat="1" ht="15" customHeight="1" x14ac:dyDescent="0.25">
      <c r="A885" s="1"/>
      <c r="E885" s="351"/>
      <c r="F885" s="233"/>
    </row>
    <row r="886" spans="1:6" s="131" customFormat="1" ht="15" customHeight="1" x14ac:dyDescent="0.25">
      <c r="A886" s="1"/>
      <c r="E886" s="351"/>
      <c r="F886" s="233"/>
    </row>
    <row r="887" spans="1:6" s="131" customFormat="1" ht="15" customHeight="1" x14ac:dyDescent="0.25">
      <c r="A887" s="1"/>
      <c r="E887" s="351"/>
      <c r="F887" s="233"/>
    </row>
    <row r="888" spans="1:6" s="131" customFormat="1" ht="15" customHeight="1" x14ac:dyDescent="0.25">
      <c r="A888" s="1"/>
      <c r="E888" s="351"/>
      <c r="F888" s="233"/>
    </row>
    <row r="889" spans="1:6" s="131" customFormat="1" ht="15" customHeight="1" x14ac:dyDescent="0.25">
      <c r="A889" s="1"/>
      <c r="E889" s="351"/>
      <c r="F889" s="233"/>
    </row>
    <row r="890" spans="1:6" s="131" customFormat="1" ht="15" customHeight="1" x14ac:dyDescent="0.25">
      <c r="A890" s="1"/>
      <c r="E890" s="351"/>
      <c r="F890" s="233"/>
    </row>
    <row r="891" spans="1:6" s="131" customFormat="1" ht="15" customHeight="1" x14ac:dyDescent="0.25">
      <c r="A891" s="1"/>
      <c r="E891" s="351"/>
      <c r="F891" s="233"/>
    </row>
    <row r="892" spans="1:6" s="131" customFormat="1" ht="15" customHeight="1" x14ac:dyDescent="0.25">
      <c r="A892" s="1"/>
      <c r="E892" s="351"/>
      <c r="F892" s="233"/>
    </row>
    <row r="893" spans="1:6" s="131" customFormat="1" ht="15" customHeight="1" x14ac:dyDescent="0.25">
      <c r="A893" s="1"/>
      <c r="E893" s="351"/>
      <c r="F893" s="233"/>
    </row>
    <row r="894" spans="1:6" s="131" customFormat="1" ht="15" customHeight="1" x14ac:dyDescent="0.25">
      <c r="A894" s="1"/>
      <c r="E894" s="351"/>
      <c r="F894" s="233"/>
    </row>
    <row r="895" spans="1:6" s="131" customFormat="1" ht="15" customHeight="1" x14ac:dyDescent="0.25">
      <c r="A895" s="1"/>
      <c r="E895" s="351"/>
      <c r="F895" s="233"/>
    </row>
    <row r="896" spans="1:6" s="131" customFormat="1" ht="15" customHeight="1" x14ac:dyDescent="0.25">
      <c r="A896" s="1"/>
      <c r="E896" s="351"/>
      <c r="F896" s="233"/>
    </row>
    <row r="897" spans="1:6" s="131" customFormat="1" ht="15" customHeight="1" x14ac:dyDescent="0.25">
      <c r="A897" s="1"/>
      <c r="E897" s="351"/>
      <c r="F897" s="233"/>
    </row>
    <row r="898" spans="1:6" s="131" customFormat="1" ht="15" customHeight="1" x14ac:dyDescent="0.25">
      <c r="A898" s="1"/>
      <c r="E898" s="351"/>
      <c r="F898" s="233"/>
    </row>
    <row r="899" spans="1:6" s="131" customFormat="1" ht="15" customHeight="1" x14ac:dyDescent="0.25">
      <c r="A899" s="1"/>
      <c r="E899" s="351"/>
      <c r="F899" s="233"/>
    </row>
    <row r="900" spans="1:6" s="131" customFormat="1" ht="15" customHeight="1" x14ac:dyDescent="0.25">
      <c r="A900" s="1"/>
      <c r="E900" s="351"/>
      <c r="F900" s="233"/>
    </row>
    <row r="901" spans="1:6" s="131" customFormat="1" ht="15" customHeight="1" x14ac:dyDescent="0.25">
      <c r="A901" s="1"/>
      <c r="E901" s="351"/>
      <c r="F901" s="233"/>
    </row>
    <row r="902" spans="1:6" s="131" customFormat="1" ht="15" customHeight="1" x14ac:dyDescent="0.25">
      <c r="A902" s="1"/>
      <c r="E902" s="351"/>
      <c r="F902" s="233"/>
    </row>
    <row r="903" spans="1:6" s="131" customFormat="1" ht="15" customHeight="1" x14ac:dyDescent="0.25">
      <c r="A903" s="1"/>
      <c r="E903" s="351"/>
      <c r="F903" s="233"/>
    </row>
    <row r="904" spans="1:6" s="131" customFormat="1" ht="15" customHeight="1" x14ac:dyDescent="0.25">
      <c r="A904" s="1"/>
      <c r="E904" s="351"/>
      <c r="F904" s="233"/>
    </row>
    <row r="905" spans="1:6" s="131" customFormat="1" ht="15" customHeight="1" x14ac:dyDescent="0.25">
      <c r="A905" s="1"/>
      <c r="E905" s="351"/>
      <c r="F905" s="233"/>
    </row>
    <row r="906" spans="1:6" s="131" customFormat="1" ht="15" customHeight="1" x14ac:dyDescent="0.25">
      <c r="A906" s="1"/>
      <c r="E906" s="351"/>
      <c r="F906" s="233"/>
    </row>
    <row r="907" spans="1:6" s="131" customFormat="1" ht="15" customHeight="1" x14ac:dyDescent="0.25">
      <c r="A907" s="1"/>
      <c r="E907" s="351"/>
      <c r="F907" s="233"/>
    </row>
    <row r="908" spans="1:6" s="131" customFormat="1" ht="15" customHeight="1" x14ac:dyDescent="0.25">
      <c r="A908" s="1"/>
      <c r="E908" s="351"/>
      <c r="F908" s="233"/>
    </row>
    <row r="909" spans="1:6" s="131" customFormat="1" ht="15" customHeight="1" x14ac:dyDescent="0.25">
      <c r="A909" s="1"/>
      <c r="E909" s="351"/>
      <c r="F909" s="233"/>
    </row>
    <row r="910" spans="1:6" s="131" customFormat="1" ht="15" customHeight="1" x14ac:dyDescent="0.25">
      <c r="A910" s="1"/>
      <c r="E910" s="351"/>
      <c r="F910" s="233"/>
    </row>
    <row r="911" spans="1:6" s="131" customFormat="1" ht="15" customHeight="1" x14ac:dyDescent="0.25">
      <c r="A911" s="1"/>
      <c r="E911" s="351"/>
      <c r="F911" s="233"/>
    </row>
    <row r="912" spans="1:6" s="131" customFormat="1" ht="15" customHeight="1" x14ac:dyDescent="0.25">
      <c r="A912" s="1"/>
      <c r="E912" s="351"/>
      <c r="F912" s="233"/>
    </row>
    <row r="913" spans="1:6" s="131" customFormat="1" ht="15" customHeight="1" x14ac:dyDescent="0.25">
      <c r="A913" s="1"/>
      <c r="E913" s="351"/>
      <c r="F913" s="233"/>
    </row>
    <row r="914" spans="1:6" s="131" customFormat="1" ht="15" customHeight="1" x14ac:dyDescent="0.25">
      <c r="A914" s="1"/>
      <c r="E914" s="351"/>
      <c r="F914" s="233"/>
    </row>
    <row r="915" spans="1:6" s="131" customFormat="1" ht="15" customHeight="1" x14ac:dyDescent="0.25">
      <c r="A915" s="1"/>
      <c r="E915" s="351"/>
      <c r="F915" s="233"/>
    </row>
    <row r="916" spans="1:6" s="131" customFormat="1" ht="15" customHeight="1" x14ac:dyDescent="0.25">
      <c r="A916" s="1"/>
      <c r="E916" s="351"/>
      <c r="F916" s="233"/>
    </row>
    <row r="917" spans="1:6" s="131" customFormat="1" ht="15" customHeight="1" x14ac:dyDescent="0.25">
      <c r="A917" s="1"/>
      <c r="E917" s="351"/>
      <c r="F917" s="233"/>
    </row>
    <row r="918" spans="1:6" s="131" customFormat="1" ht="15" customHeight="1" x14ac:dyDescent="0.25">
      <c r="A918" s="1"/>
      <c r="E918" s="351"/>
      <c r="F918" s="233"/>
    </row>
    <row r="919" spans="1:6" s="131" customFormat="1" ht="15" customHeight="1" x14ac:dyDescent="0.25">
      <c r="A919" s="1"/>
      <c r="E919" s="351"/>
      <c r="F919" s="233"/>
    </row>
    <row r="920" spans="1:6" s="131" customFormat="1" ht="15" customHeight="1" x14ac:dyDescent="0.25">
      <c r="A920" s="1"/>
      <c r="E920" s="351"/>
      <c r="F920" s="233"/>
    </row>
    <row r="921" spans="1:6" s="131" customFormat="1" ht="15" customHeight="1" x14ac:dyDescent="0.25">
      <c r="A921" s="1"/>
      <c r="E921" s="351"/>
      <c r="F921" s="233"/>
    </row>
    <row r="922" spans="1:6" s="131" customFormat="1" ht="15" customHeight="1" x14ac:dyDescent="0.25">
      <c r="A922" s="1"/>
      <c r="E922" s="351"/>
      <c r="F922" s="233"/>
    </row>
    <row r="923" spans="1:6" s="131" customFormat="1" ht="15" customHeight="1" x14ac:dyDescent="0.25">
      <c r="A923" s="1"/>
      <c r="E923" s="351"/>
      <c r="F923" s="233"/>
    </row>
    <row r="924" spans="1:6" s="131" customFormat="1" ht="15" customHeight="1" x14ac:dyDescent="0.25">
      <c r="A924" s="1"/>
      <c r="E924" s="351"/>
      <c r="F924" s="233"/>
    </row>
    <row r="925" spans="1:6" s="131" customFormat="1" ht="15" customHeight="1" x14ac:dyDescent="0.25">
      <c r="A925" s="1"/>
      <c r="E925" s="351"/>
      <c r="F925" s="233"/>
    </row>
    <row r="926" spans="1:6" s="131" customFormat="1" ht="15" customHeight="1" x14ac:dyDescent="0.25">
      <c r="A926" s="1"/>
      <c r="E926" s="351"/>
      <c r="F926" s="233"/>
    </row>
    <row r="927" spans="1:6" s="131" customFormat="1" ht="15" customHeight="1" x14ac:dyDescent="0.25">
      <c r="A927" s="1"/>
      <c r="E927" s="351"/>
      <c r="F927" s="233"/>
    </row>
    <row r="928" spans="1:6" s="131" customFormat="1" ht="15" customHeight="1" x14ac:dyDescent="0.25">
      <c r="A928" s="1"/>
      <c r="E928" s="351"/>
      <c r="F928" s="233"/>
    </row>
    <row r="929" spans="1:6" s="131" customFormat="1" ht="15" customHeight="1" x14ac:dyDescent="0.25">
      <c r="A929" s="1"/>
      <c r="E929" s="351"/>
      <c r="F929" s="233"/>
    </row>
    <row r="930" spans="1:6" s="131" customFormat="1" ht="15" customHeight="1" x14ac:dyDescent="0.25">
      <c r="A930" s="1"/>
      <c r="E930" s="351"/>
      <c r="F930" s="233"/>
    </row>
    <row r="931" spans="1:6" s="131" customFormat="1" ht="15" customHeight="1" x14ac:dyDescent="0.25">
      <c r="A931" s="1"/>
      <c r="E931" s="351"/>
      <c r="F931" s="233"/>
    </row>
    <row r="932" spans="1:6" s="131" customFormat="1" ht="15" customHeight="1" x14ac:dyDescent="0.25">
      <c r="A932" s="1"/>
      <c r="E932" s="351"/>
      <c r="F932" s="233"/>
    </row>
    <row r="933" spans="1:6" s="131" customFormat="1" ht="15" customHeight="1" x14ac:dyDescent="0.25">
      <c r="A933" s="1"/>
      <c r="E933" s="351"/>
      <c r="F933" s="233"/>
    </row>
    <row r="934" spans="1:6" s="131" customFormat="1" ht="15" customHeight="1" x14ac:dyDescent="0.25">
      <c r="A934" s="1"/>
      <c r="E934" s="351"/>
      <c r="F934" s="233"/>
    </row>
    <row r="935" spans="1:6" s="131" customFormat="1" ht="15" customHeight="1" x14ac:dyDescent="0.25">
      <c r="A935" s="1"/>
      <c r="E935" s="351"/>
      <c r="F935" s="233"/>
    </row>
    <row r="936" spans="1:6" s="131" customFormat="1" ht="15" customHeight="1" x14ac:dyDescent="0.25">
      <c r="A936" s="1"/>
      <c r="E936" s="351"/>
      <c r="F936" s="233"/>
    </row>
    <row r="937" spans="1:6" s="131" customFormat="1" ht="15" customHeight="1" x14ac:dyDescent="0.25">
      <c r="A937" s="1"/>
      <c r="E937" s="351"/>
      <c r="F937" s="233"/>
    </row>
    <row r="938" spans="1:6" s="131" customFormat="1" ht="15" customHeight="1" x14ac:dyDescent="0.25">
      <c r="A938" s="1"/>
      <c r="E938" s="351"/>
      <c r="F938" s="233"/>
    </row>
    <row r="939" spans="1:6" s="131" customFormat="1" ht="15" customHeight="1" x14ac:dyDescent="0.25">
      <c r="A939" s="1"/>
      <c r="E939" s="351"/>
      <c r="F939" s="233"/>
    </row>
    <row r="940" spans="1:6" s="131" customFormat="1" ht="15" customHeight="1" x14ac:dyDescent="0.25">
      <c r="A940" s="1"/>
      <c r="E940" s="351"/>
      <c r="F940" s="233"/>
    </row>
    <row r="941" spans="1:6" s="131" customFormat="1" ht="15" customHeight="1" x14ac:dyDescent="0.25">
      <c r="A941" s="1"/>
      <c r="E941" s="351"/>
      <c r="F941" s="233"/>
    </row>
    <row r="942" spans="1:6" s="131" customFormat="1" ht="15" customHeight="1" x14ac:dyDescent="0.25">
      <c r="A942" s="1"/>
      <c r="E942" s="351"/>
      <c r="F942" s="233"/>
    </row>
    <row r="943" spans="1:6" s="131" customFormat="1" ht="15" customHeight="1" x14ac:dyDescent="0.25">
      <c r="A943" s="1"/>
      <c r="E943" s="351"/>
      <c r="F943" s="233"/>
    </row>
    <row r="944" spans="1:6" s="131" customFormat="1" ht="15" customHeight="1" x14ac:dyDescent="0.25">
      <c r="A944" s="1"/>
      <c r="E944" s="351"/>
      <c r="F944" s="233"/>
    </row>
    <row r="945" spans="1:6" s="131" customFormat="1" ht="15" customHeight="1" x14ac:dyDescent="0.25">
      <c r="A945" s="1"/>
      <c r="E945" s="351"/>
      <c r="F945" s="233"/>
    </row>
    <row r="946" spans="1:6" s="131" customFormat="1" ht="15" customHeight="1" x14ac:dyDescent="0.25">
      <c r="A946" s="1"/>
      <c r="E946" s="351"/>
      <c r="F946" s="233"/>
    </row>
    <row r="947" spans="1:6" s="131" customFormat="1" ht="15" customHeight="1" x14ac:dyDescent="0.25">
      <c r="A947" s="1"/>
      <c r="E947" s="351"/>
      <c r="F947" s="233"/>
    </row>
    <row r="948" spans="1:6" s="131" customFormat="1" ht="15" customHeight="1" x14ac:dyDescent="0.25">
      <c r="A948" s="1"/>
      <c r="E948" s="351"/>
      <c r="F948" s="233"/>
    </row>
    <row r="949" spans="1:6" s="131" customFormat="1" ht="15" customHeight="1" x14ac:dyDescent="0.25">
      <c r="A949" s="1"/>
      <c r="E949" s="351"/>
      <c r="F949" s="233"/>
    </row>
    <row r="950" spans="1:6" s="131" customFormat="1" ht="15" customHeight="1" x14ac:dyDescent="0.25">
      <c r="A950" s="1"/>
      <c r="E950" s="351"/>
      <c r="F950" s="233"/>
    </row>
    <row r="951" spans="1:6" s="131" customFormat="1" ht="15" customHeight="1" x14ac:dyDescent="0.25">
      <c r="A951" s="1"/>
      <c r="E951" s="351"/>
      <c r="F951" s="233"/>
    </row>
    <row r="952" spans="1:6" s="131" customFormat="1" ht="15" customHeight="1" x14ac:dyDescent="0.25">
      <c r="A952" s="1"/>
      <c r="E952" s="351"/>
      <c r="F952" s="233"/>
    </row>
    <row r="953" spans="1:6" s="131" customFormat="1" ht="15" customHeight="1" x14ac:dyDescent="0.25">
      <c r="A953" s="1"/>
      <c r="E953" s="351"/>
      <c r="F953" s="233"/>
    </row>
    <row r="954" spans="1:6" s="131" customFormat="1" ht="15" customHeight="1" x14ac:dyDescent="0.25">
      <c r="A954" s="1"/>
      <c r="E954" s="351"/>
      <c r="F954" s="233"/>
    </row>
    <row r="955" spans="1:6" s="131" customFormat="1" ht="15" customHeight="1" x14ac:dyDescent="0.25">
      <c r="A955" s="1"/>
      <c r="E955" s="351"/>
      <c r="F955" s="233"/>
    </row>
    <row r="956" spans="1:6" s="131" customFormat="1" ht="15" customHeight="1" x14ac:dyDescent="0.25">
      <c r="A956" s="1"/>
      <c r="E956" s="351"/>
      <c r="F956" s="233"/>
    </row>
    <row r="957" spans="1:6" s="131" customFormat="1" ht="15" customHeight="1" x14ac:dyDescent="0.25">
      <c r="A957" s="1"/>
      <c r="E957" s="351"/>
      <c r="F957" s="233"/>
    </row>
    <row r="958" spans="1:6" s="131" customFormat="1" ht="15" customHeight="1" x14ac:dyDescent="0.25">
      <c r="A958" s="1"/>
      <c r="E958" s="351"/>
      <c r="F958" s="233"/>
    </row>
    <row r="959" spans="1:6" s="131" customFormat="1" ht="15" customHeight="1" x14ac:dyDescent="0.25">
      <c r="A959" s="1"/>
      <c r="E959" s="351"/>
      <c r="F959" s="233"/>
    </row>
    <row r="960" spans="1:6" s="131" customFormat="1" ht="15" customHeight="1" x14ac:dyDescent="0.25">
      <c r="A960" s="1"/>
      <c r="E960" s="351"/>
      <c r="F960" s="233"/>
    </row>
    <row r="961" spans="1:6" s="131" customFormat="1" ht="15" customHeight="1" x14ac:dyDescent="0.25">
      <c r="A961" s="1"/>
      <c r="E961" s="351"/>
      <c r="F961" s="233"/>
    </row>
    <row r="962" spans="1:6" s="131" customFormat="1" ht="15" customHeight="1" x14ac:dyDescent="0.25">
      <c r="A962" s="1"/>
      <c r="E962" s="351"/>
      <c r="F962" s="233"/>
    </row>
    <row r="963" spans="1:6" s="131" customFormat="1" ht="15" customHeight="1" x14ac:dyDescent="0.25">
      <c r="A963" s="1"/>
      <c r="E963" s="351"/>
      <c r="F963" s="233"/>
    </row>
    <row r="964" spans="1:6" s="131" customFormat="1" ht="15" customHeight="1" x14ac:dyDescent="0.25">
      <c r="A964" s="1"/>
      <c r="E964" s="351"/>
      <c r="F964" s="233"/>
    </row>
    <row r="965" spans="1:6" s="131" customFormat="1" ht="15" customHeight="1" x14ac:dyDescent="0.25">
      <c r="A965" s="1"/>
      <c r="E965" s="351"/>
      <c r="F965" s="233"/>
    </row>
    <row r="966" spans="1:6" s="131" customFormat="1" ht="15" customHeight="1" x14ac:dyDescent="0.25">
      <c r="A966" s="1"/>
      <c r="E966" s="351"/>
      <c r="F966" s="233"/>
    </row>
    <row r="967" spans="1:6" s="131" customFormat="1" ht="15" customHeight="1" x14ac:dyDescent="0.25">
      <c r="A967" s="1"/>
      <c r="E967" s="351"/>
      <c r="F967" s="233"/>
    </row>
    <row r="968" spans="1:6" s="131" customFormat="1" ht="15" customHeight="1" x14ac:dyDescent="0.25">
      <c r="A968" s="1"/>
      <c r="E968" s="351"/>
      <c r="F968" s="233"/>
    </row>
    <row r="969" spans="1:6" s="131" customFormat="1" ht="15" customHeight="1" x14ac:dyDescent="0.25">
      <c r="A969" s="1"/>
      <c r="E969" s="351"/>
      <c r="F969" s="233"/>
    </row>
    <row r="970" spans="1:6" s="131" customFormat="1" ht="15" customHeight="1" x14ac:dyDescent="0.25">
      <c r="A970" s="1"/>
      <c r="E970" s="351"/>
      <c r="F970" s="233"/>
    </row>
    <row r="971" spans="1:6" s="131" customFormat="1" ht="15" customHeight="1" x14ac:dyDescent="0.25">
      <c r="A971" s="1"/>
      <c r="E971" s="351"/>
      <c r="F971" s="233"/>
    </row>
    <row r="972" spans="1:6" s="131" customFormat="1" ht="15" customHeight="1" x14ac:dyDescent="0.25">
      <c r="A972" s="1"/>
      <c r="E972" s="351"/>
      <c r="F972" s="233"/>
    </row>
    <row r="973" spans="1:6" s="131" customFormat="1" ht="15" customHeight="1" x14ac:dyDescent="0.25">
      <c r="A973" s="1"/>
      <c r="E973" s="351"/>
      <c r="F973" s="233"/>
    </row>
    <row r="974" spans="1:6" s="131" customFormat="1" ht="15" customHeight="1" x14ac:dyDescent="0.25">
      <c r="A974" s="1"/>
      <c r="E974" s="351"/>
      <c r="F974" s="233"/>
    </row>
    <row r="975" spans="1:6" s="131" customFormat="1" ht="15" customHeight="1" x14ac:dyDescent="0.25">
      <c r="A975" s="1"/>
      <c r="E975" s="351"/>
      <c r="F975" s="233"/>
    </row>
    <row r="976" spans="1:6" s="131" customFormat="1" ht="15" customHeight="1" x14ac:dyDescent="0.25">
      <c r="A976" s="1"/>
      <c r="E976" s="351"/>
      <c r="F976" s="233"/>
    </row>
    <row r="977" spans="1:6" s="131" customFormat="1" ht="15" customHeight="1" x14ac:dyDescent="0.25">
      <c r="A977" s="1"/>
      <c r="E977" s="351"/>
      <c r="F977" s="233"/>
    </row>
    <row r="978" spans="1:6" s="131" customFormat="1" ht="15" customHeight="1" x14ac:dyDescent="0.25">
      <c r="A978" s="1"/>
      <c r="E978" s="351"/>
      <c r="F978" s="233"/>
    </row>
    <row r="979" spans="1:6" s="131" customFormat="1" ht="15" customHeight="1" x14ac:dyDescent="0.25">
      <c r="A979" s="1"/>
      <c r="E979" s="351"/>
      <c r="F979" s="233"/>
    </row>
    <row r="980" spans="1:6" s="131" customFormat="1" ht="15" customHeight="1" x14ac:dyDescent="0.25">
      <c r="A980" s="1"/>
      <c r="E980" s="351"/>
      <c r="F980" s="233"/>
    </row>
    <row r="981" spans="1:6" s="131" customFormat="1" ht="15" customHeight="1" x14ac:dyDescent="0.25">
      <c r="A981" s="1"/>
      <c r="E981" s="351"/>
      <c r="F981" s="233"/>
    </row>
    <row r="982" spans="1:6" s="131" customFormat="1" ht="15" customHeight="1" x14ac:dyDescent="0.25">
      <c r="A982" s="1"/>
      <c r="E982" s="351"/>
      <c r="F982" s="233"/>
    </row>
    <row r="983" spans="1:6" s="131" customFormat="1" ht="15" customHeight="1" x14ac:dyDescent="0.25">
      <c r="A983" s="1"/>
      <c r="E983" s="351"/>
      <c r="F983" s="233"/>
    </row>
    <row r="984" spans="1:6" s="131" customFormat="1" ht="15" customHeight="1" x14ac:dyDescent="0.25">
      <c r="A984" s="1"/>
      <c r="E984" s="351"/>
      <c r="F984" s="233"/>
    </row>
    <row r="985" spans="1:6" s="131" customFormat="1" ht="15" customHeight="1" x14ac:dyDescent="0.25">
      <c r="A985" s="1"/>
      <c r="E985" s="351"/>
      <c r="F985" s="233"/>
    </row>
    <row r="986" spans="1:6" s="131" customFormat="1" ht="15" customHeight="1" x14ac:dyDescent="0.25">
      <c r="A986" s="1"/>
      <c r="E986" s="351"/>
      <c r="F986" s="233"/>
    </row>
    <row r="987" spans="1:6" s="131" customFormat="1" ht="15" customHeight="1" x14ac:dyDescent="0.25">
      <c r="A987" s="1"/>
      <c r="E987" s="351"/>
      <c r="F987" s="233"/>
    </row>
    <row r="988" spans="1:6" s="131" customFormat="1" ht="15" customHeight="1" x14ac:dyDescent="0.25">
      <c r="A988" s="1"/>
      <c r="E988" s="351"/>
      <c r="F988" s="233"/>
    </row>
    <row r="989" spans="1:6" s="131" customFormat="1" ht="15" customHeight="1" x14ac:dyDescent="0.25">
      <c r="A989" s="1"/>
      <c r="E989" s="351"/>
      <c r="F989" s="233"/>
    </row>
    <row r="990" spans="1:6" s="131" customFormat="1" ht="15" customHeight="1" x14ac:dyDescent="0.25">
      <c r="A990" s="1"/>
      <c r="E990" s="351"/>
      <c r="F990" s="233"/>
    </row>
    <row r="991" spans="1:6" s="131" customFormat="1" ht="15" customHeight="1" x14ac:dyDescent="0.25">
      <c r="A991" s="1"/>
      <c r="E991" s="351"/>
      <c r="F991" s="233"/>
    </row>
    <row r="992" spans="1:6" s="131" customFormat="1" ht="15" customHeight="1" x14ac:dyDescent="0.25">
      <c r="A992" s="1"/>
      <c r="E992" s="351"/>
      <c r="F992" s="233"/>
    </row>
    <row r="993" spans="1:6" s="131" customFormat="1" ht="15" customHeight="1" x14ac:dyDescent="0.25">
      <c r="A993" s="1"/>
      <c r="E993" s="351"/>
      <c r="F993" s="233"/>
    </row>
    <row r="994" spans="1:6" s="131" customFormat="1" ht="15" customHeight="1" x14ac:dyDescent="0.25">
      <c r="A994" s="1"/>
      <c r="E994" s="351"/>
      <c r="F994" s="233"/>
    </row>
    <row r="995" spans="1:6" s="131" customFormat="1" ht="15" customHeight="1" x14ac:dyDescent="0.25">
      <c r="A995" s="1"/>
      <c r="E995" s="351"/>
      <c r="F995" s="233"/>
    </row>
    <row r="996" spans="1:6" s="131" customFormat="1" ht="15" customHeight="1" x14ac:dyDescent="0.25">
      <c r="A996" s="1"/>
      <c r="E996" s="351"/>
      <c r="F996" s="233"/>
    </row>
    <row r="997" spans="1:6" s="131" customFormat="1" ht="15" customHeight="1" x14ac:dyDescent="0.25">
      <c r="A997" s="1"/>
      <c r="E997" s="351"/>
      <c r="F997" s="233"/>
    </row>
    <row r="998" spans="1:6" s="131" customFormat="1" ht="15" customHeight="1" x14ac:dyDescent="0.25">
      <c r="A998" s="1"/>
      <c r="E998" s="351"/>
      <c r="F998" s="233"/>
    </row>
    <row r="999" spans="1:6" s="131" customFormat="1" ht="15" customHeight="1" x14ac:dyDescent="0.25">
      <c r="A999" s="1"/>
      <c r="E999" s="351"/>
      <c r="F999" s="233"/>
    </row>
    <row r="1000" spans="1:6" s="131" customFormat="1" ht="15" customHeight="1" x14ac:dyDescent="0.25">
      <c r="A1000" s="1"/>
      <c r="E1000" s="351"/>
      <c r="F1000" s="233"/>
    </row>
    <row r="1001" spans="1:6" s="131" customFormat="1" ht="15" customHeight="1" x14ac:dyDescent="0.25">
      <c r="A1001" s="1"/>
      <c r="E1001" s="351"/>
      <c r="F1001" s="233"/>
    </row>
    <row r="1002" spans="1:6" s="131" customFormat="1" ht="15" customHeight="1" x14ac:dyDescent="0.25">
      <c r="A1002" s="1"/>
      <c r="E1002" s="351"/>
      <c r="F1002" s="233"/>
    </row>
    <row r="1003" spans="1:6" s="131" customFormat="1" ht="15" customHeight="1" x14ac:dyDescent="0.25">
      <c r="A1003" s="1"/>
      <c r="E1003" s="351"/>
      <c r="F1003" s="233"/>
    </row>
    <row r="1004" spans="1:6" s="131" customFormat="1" ht="15" customHeight="1" x14ac:dyDescent="0.25">
      <c r="A1004" s="1"/>
      <c r="E1004" s="351"/>
      <c r="F1004" s="233"/>
    </row>
    <row r="1005" spans="1:6" s="131" customFormat="1" ht="15" customHeight="1" x14ac:dyDescent="0.25">
      <c r="A1005" s="1"/>
      <c r="E1005" s="351"/>
      <c r="F1005" s="233"/>
    </row>
    <row r="1006" spans="1:6" s="131" customFormat="1" ht="15" customHeight="1" x14ac:dyDescent="0.25">
      <c r="A1006" s="1"/>
      <c r="E1006" s="351"/>
      <c r="F1006" s="233"/>
    </row>
    <row r="1007" spans="1:6" s="131" customFormat="1" ht="15" customHeight="1" x14ac:dyDescent="0.25">
      <c r="A1007" s="1"/>
      <c r="E1007" s="351"/>
      <c r="F1007" s="233"/>
    </row>
    <row r="1008" spans="1:6" s="131" customFormat="1" ht="15" customHeight="1" x14ac:dyDescent="0.25">
      <c r="A1008" s="1"/>
      <c r="E1008" s="351"/>
      <c r="F1008" s="233"/>
    </row>
    <row r="1009" spans="1:6" s="131" customFormat="1" ht="15" customHeight="1" x14ac:dyDescent="0.25">
      <c r="A1009" s="1"/>
      <c r="E1009" s="351"/>
      <c r="F1009" s="233"/>
    </row>
    <row r="1010" spans="1:6" s="131" customFormat="1" ht="15" customHeight="1" x14ac:dyDescent="0.25">
      <c r="A1010" s="1"/>
      <c r="E1010" s="351"/>
      <c r="F1010" s="233"/>
    </row>
    <row r="1011" spans="1:6" s="131" customFormat="1" ht="15" customHeight="1" x14ac:dyDescent="0.25">
      <c r="A1011" s="1"/>
      <c r="E1011" s="351"/>
      <c r="F1011" s="233"/>
    </row>
    <row r="1012" spans="1:6" s="131" customFormat="1" ht="15" customHeight="1" x14ac:dyDescent="0.25">
      <c r="A1012" s="1"/>
      <c r="E1012" s="351"/>
      <c r="F1012" s="233"/>
    </row>
    <row r="1013" spans="1:6" s="131" customFormat="1" ht="15" customHeight="1" x14ac:dyDescent="0.25">
      <c r="A1013" s="1"/>
      <c r="E1013" s="351"/>
      <c r="F1013" s="233"/>
    </row>
    <row r="1014" spans="1:6" s="131" customFormat="1" ht="15" customHeight="1" x14ac:dyDescent="0.25">
      <c r="A1014" s="1"/>
      <c r="E1014" s="351"/>
      <c r="F1014" s="233"/>
    </row>
    <row r="1015" spans="1:6" s="131" customFormat="1" ht="15" customHeight="1" x14ac:dyDescent="0.25">
      <c r="A1015" s="1"/>
      <c r="E1015" s="351"/>
      <c r="F1015" s="233"/>
    </row>
    <row r="1016" spans="1:6" s="131" customFormat="1" ht="15" customHeight="1" x14ac:dyDescent="0.25">
      <c r="A1016" s="1"/>
      <c r="E1016" s="351"/>
      <c r="F1016" s="233"/>
    </row>
    <row r="1017" spans="1:6" s="131" customFormat="1" ht="15" customHeight="1" x14ac:dyDescent="0.25">
      <c r="A1017" s="1"/>
      <c r="E1017" s="351"/>
      <c r="F1017" s="233"/>
    </row>
    <row r="1018" spans="1:6" s="131" customFormat="1" ht="15" customHeight="1" x14ac:dyDescent="0.25">
      <c r="A1018" s="1"/>
      <c r="E1018" s="351"/>
      <c r="F1018" s="233"/>
    </row>
    <row r="1019" spans="1:6" s="131" customFormat="1" ht="15" customHeight="1" x14ac:dyDescent="0.25">
      <c r="A1019" s="1"/>
      <c r="E1019" s="351"/>
      <c r="F1019" s="233"/>
    </row>
    <row r="1020" spans="1:6" s="131" customFormat="1" ht="15" customHeight="1" x14ac:dyDescent="0.25">
      <c r="A1020" s="1"/>
      <c r="E1020" s="351"/>
      <c r="F1020" s="233"/>
    </row>
    <row r="1021" spans="1:6" s="131" customFormat="1" ht="15" customHeight="1" x14ac:dyDescent="0.25">
      <c r="A1021" s="1"/>
      <c r="E1021" s="351"/>
      <c r="F1021" s="233"/>
    </row>
    <row r="1022" spans="1:6" s="131" customFormat="1" ht="15" customHeight="1" x14ac:dyDescent="0.25">
      <c r="A1022" s="1"/>
      <c r="E1022" s="351"/>
      <c r="F1022" s="233"/>
    </row>
    <row r="1023" spans="1:6" s="131" customFormat="1" ht="15" customHeight="1" x14ac:dyDescent="0.25">
      <c r="A1023" s="1"/>
      <c r="E1023" s="351"/>
      <c r="F1023" s="233"/>
    </row>
    <row r="1024" spans="1:6" s="131" customFormat="1" ht="15" customHeight="1" x14ac:dyDescent="0.25">
      <c r="A1024" s="1"/>
      <c r="E1024" s="351"/>
      <c r="F1024" s="233"/>
    </row>
    <row r="1025" spans="1:6" s="131" customFormat="1" ht="15" customHeight="1" x14ac:dyDescent="0.25">
      <c r="A1025" s="1"/>
      <c r="E1025" s="351"/>
      <c r="F1025" s="233"/>
    </row>
    <row r="1026" spans="1:6" s="131" customFormat="1" ht="15" customHeight="1" x14ac:dyDescent="0.25">
      <c r="A1026" s="1"/>
      <c r="E1026" s="351"/>
      <c r="F1026" s="233"/>
    </row>
    <row r="1027" spans="1:6" s="131" customFormat="1" ht="15" customHeight="1" x14ac:dyDescent="0.25">
      <c r="A1027" s="1"/>
      <c r="E1027" s="351"/>
      <c r="F1027" s="233"/>
    </row>
    <row r="1028" spans="1:6" s="131" customFormat="1" ht="15" customHeight="1" x14ac:dyDescent="0.25">
      <c r="A1028" s="1"/>
      <c r="E1028" s="351"/>
      <c r="F1028" s="233"/>
    </row>
    <row r="1029" spans="1:6" s="131" customFormat="1" ht="15" customHeight="1" x14ac:dyDescent="0.25">
      <c r="A1029" s="1"/>
      <c r="E1029" s="351"/>
      <c r="F1029" s="233"/>
    </row>
    <row r="1030" spans="1:6" s="131" customFormat="1" ht="15" customHeight="1" x14ac:dyDescent="0.25">
      <c r="A1030" s="1"/>
      <c r="E1030" s="351"/>
      <c r="F1030" s="233"/>
    </row>
    <row r="1031" spans="1:6" s="131" customFormat="1" ht="15" customHeight="1" x14ac:dyDescent="0.25">
      <c r="A1031" s="1"/>
      <c r="E1031" s="351"/>
      <c r="F1031" s="233"/>
    </row>
    <row r="1032" spans="1:6" s="131" customFormat="1" ht="15" customHeight="1" x14ac:dyDescent="0.25">
      <c r="A1032" s="1"/>
      <c r="E1032" s="351"/>
      <c r="F1032" s="233"/>
    </row>
    <row r="1033" spans="1:6" s="131" customFormat="1" ht="15" customHeight="1" x14ac:dyDescent="0.25">
      <c r="A1033" s="1"/>
      <c r="E1033" s="351"/>
      <c r="F1033" s="233"/>
    </row>
    <row r="1034" spans="1:6" s="131" customFormat="1" ht="15" customHeight="1" x14ac:dyDescent="0.25">
      <c r="A1034" s="1"/>
      <c r="E1034" s="351"/>
      <c r="F1034" s="233"/>
    </row>
    <row r="1035" spans="1:6" s="131" customFormat="1" ht="15" customHeight="1" x14ac:dyDescent="0.25">
      <c r="A1035" s="1"/>
      <c r="E1035" s="351"/>
      <c r="F1035" s="233"/>
    </row>
    <row r="1036" spans="1:6" s="131" customFormat="1" ht="15" customHeight="1" x14ac:dyDescent="0.25">
      <c r="A1036" s="1"/>
      <c r="E1036" s="351"/>
      <c r="F1036" s="233"/>
    </row>
    <row r="1037" spans="1:6" s="131" customFormat="1" ht="15" customHeight="1" x14ac:dyDescent="0.25">
      <c r="A1037" s="1"/>
      <c r="E1037" s="351"/>
      <c r="F1037" s="233"/>
    </row>
    <row r="1038" spans="1:6" s="131" customFormat="1" ht="15" customHeight="1" x14ac:dyDescent="0.25">
      <c r="A1038" s="1"/>
      <c r="E1038" s="351"/>
      <c r="F1038" s="233"/>
    </row>
    <row r="1039" spans="1:6" s="131" customFormat="1" ht="15" customHeight="1" x14ac:dyDescent="0.25">
      <c r="A1039" s="1"/>
      <c r="E1039" s="351"/>
      <c r="F1039" s="233"/>
    </row>
    <row r="1040" spans="1:6" s="131" customFormat="1" ht="15" customHeight="1" x14ac:dyDescent="0.25">
      <c r="A1040" s="1"/>
      <c r="E1040" s="351"/>
      <c r="F1040" s="233"/>
    </row>
    <row r="1041" spans="1:6" s="131" customFormat="1" ht="15" customHeight="1" x14ac:dyDescent="0.25">
      <c r="A1041" s="1"/>
      <c r="E1041" s="351"/>
      <c r="F1041" s="233"/>
    </row>
    <row r="1042" spans="1:6" s="131" customFormat="1" ht="15" customHeight="1" x14ac:dyDescent="0.25">
      <c r="A1042" s="1"/>
      <c r="E1042" s="351"/>
      <c r="F1042" s="233"/>
    </row>
    <row r="1043" spans="1:6" s="131" customFormat="1" ht="15" customHeight="1" x14ac:dyDescent="0.25">
      <c r="A1043" s="1"/>
      <c r="E1043" s="351"/>
      <c r="F1043" s="233"/>
    </row>
    <row r="1044" spans="1:6" s="131" customFormat="1" ht="15" customHeight="1" x14ac:dyDescent="0.25">
      <c r="A1044" s="1"/>
      <c r="E1044" s="351"/>
      <c r="F1044" s="233"/>
    </row>
    <row r="1045" spans="1:6" s="131" customFormat="1" ht="15" customHeight="1" x14ac:dyDescent="0.25">
      <c r="A1045" s="1"/>
      <c r="E1045" s="351"/>
      <c r="F1045" s="233"/>
    </row>
    <row r="1046" spans="1:6" s="131" customFormat="1" ht="15" customHeight="1" x14ac:dyDescent="0.25">
      <c r="A1046" s="1"/>
      <c r="E1046" s="351"/>
      <c r="F1046" s="233"/>
    </row>
    <row r="1047" spans="1:6" s="131" customFormat="1" ht="15" customHeight="1" x14ac:dyDescent="0.25">
      <c r="A1047" s="1"/>
      <c r="E1047" s="351"/>
      <c r="F1047" s="233"/>
    </row>
    <row r="1048" spans="1:6" s="131" customFormat="1" ht="15" customHeight="1" x14ac:dyDescent="0.25">
      <c r="A1048" s="1"/>
      <c r="E1048" s="351"/>
      <c r="F1048" s="233"/>
    </row>
    <row r="1049" spans="1:6" s="131" customFormat="1" ht="15" customHeight="1" x14ac:dyDescent="0.25">
      <c r="A1049" s="1"/>
      <c r="E1049" s="351"/>
      <c r="F1049" s="233"/>
    </row>
    <row r="1050" spans="1:6" s="131" customFormat="1" ht="15" customHeight="1" x14ac:dyDescent="0.25">
      <c r="A1050" s="1"/>
      <c r="E1050" s="351"/>
      <c r="F1050" s="233"/>
    </row>
    <row r="1051" spans="1:6" s="131" customFormat="1" ht="15" customHeight="1" x14ac:dyDescent="0.25">
      <c r="A1051" s="1"/>
      <c r="E1051" s="351"/>
      <c r="F1051" s="233"/>
    </row>
    <row r="1052" spans="1:6" s="131" customFormat="1" ht="15" customHeight="1" x14ac:dyDescent="0.25">
      <c r="A1052" s="1"/>
      <c r="E1052" s="351"/>
      <c r="F1052" s="233"/>
    </row>
    <row r="1053" spans="1:6" s="131" customFormat="1" ht="15" customHeight="1" x14ac:dyDescent="0.25">
      <c r="A1053" s="1"/>
      <c r="E1053" s="351"/>
      <c r="F1053" s="233"/>
    </row>
    <row r="1054" spans="1:6" s="131" customFormat="1" ht="15" customHeight="1" x14ac:dyDescent="0.25">
      <c r="A1054" s="1"/>
      <c r="E1054" s="351"/>
      <c r="F1054" s="233"/>
    </row>
    <row r="1055" spans="1:6" s="131" customFormat="1" ht="15" customHeight="1" x14ac:dyDescent="0.25">
      <c r="A1055" s="1"/>
      <c r="E1055" s="351"/>
      <c r="F1055" s="233"/>
    </row>
    <row r="1056" spans="1:6" s="131" customFormat="1" ht="15" customHeight="1" x14ac:dyDescent="0.25">
      <c r="A1056" s="1"/>
      <c r="E1056" s="351"/>
      <c r="F1056" s="233"/>
    </row>
    <row r="1057" spans="1:6" s="131" customFormat="1" ht="15" customHeight="1" x14ac:dyDescent="0.25">
      <c r="A1057" s="1"/>
      <c r="E1057" s="351"/>
      <c r="F1057" s="233"/>
    </row>
    <row r="1058" spans="1:6" s="131" customFormat="1" ht="15" customHeight="1" x14ac:dyDescent="0.25">
      <c r="A1058" s="1"/>
      <c r="E1058" s="351"/>
      <c r="F1058" s="233"/>
    </row>
    <row r="1059" spans="1:6" s="131" customFormat="1" ht="15" customHeight="1" x14ac:dyDescent="0.25">
      <c r="A1059" s="1"/>
      <c r="E1059" s="351"/>
      <c r="F1059" s="233"/>
    </row>
    <row r="1060" spans="1:6" s="131" customFormat="1" ht="15" customHeight="1" x14ac:dyDescent="0.25">
      <c r="A1060" s="1"/>
      <c r="E1060" s="351"/>
      <c r="F1060" s="233"/>
    </row>
    <row r="1061" spans="1:6" s="131" customFormat="1" ht="15" customHeight="1" x14ac:dyDescent="0.25">
      <c r="A1061" s="1"/>
      <c r="E1061" s="351"/>
      <c r="F1061" s="233"/>
    </row>
    <row r="1062" spans="1:6" s="131" customFormat="1" ht="15" customHeight="1" x14ac:dyDescent="0.25">
      <c r="A1062" s="1"/>
      <c r="E1062" s="351"/>
      <c r="F1062" s="233"/>
    </row>
    <row r="1063" spans="1:6" s="131" customFormat="1" ht="15" customHeight="1" x14ac:dyDescent="0.25">
      <c r="A1063" s="1"/>
      <c r="E1063" s="351"/>
      <c r="F1063" s="233"/>
    </row>
    <row r="1064" spans="1:6" s="131" customFormat="1" ht="15" customHeight="1" x14ac:dyDescent="0.25">
      <c r="A1064" s="1"/>
      <c r="E1064" s="351"/>
      <c r="F1064" s="233"/>
    </row>
    <row r="1065" spans="1:6" s="131" customFormat="1" ht="15" customHeight="1" x14ac:dyDescent="0.25">
      <c r="A1065" s="1"/>
      <c r="E1065" s="351"/>
      <c r="F1065" s="233"/>
    </row>
    <row r="1066" spans="1:6" s="131" customFormat="1" ht="15" customHeight="1" x14ac:dyDescent="0.25">
      <c r="A1066" s="1"/>
      <c r="E1066" s="351"/>
      <c r="F1066" s="233"/>
    </row>
    <row r="1067" spans="1:6" s="131" customFormat="1" ht="15" customHeight="1" x14ac:dyDescent="0.25">
      <c r="A1067" s="1"/>
      <c r="E1067" s="351"/>
      <c r="F1067" s="233"/>
    </row>
    <row r="1068" spans="1:6" s="131" customFormat="1" ht="15" customHeight="1" x14ac:dyDescent="0.25">
      <c r="A1068" s="1"/>
      <c r="E1068" s="351"/>
      <c r="F1068" s="233"/>
    </row>
    <row r="1069" spans="1:6" s="131" customFormat="1" ht="15" customHeight="1" x14ac:dyDescent="0.25">
      <c r="A1069" s="1"/>
      <c r="E1069" s="351"/>
      <c r="F1069" s="233"/>
    </row>
    <row r="1070" spans="1:6" s="131" customFormat="1" ht="15" customHeight="1" x14ac:dyDescent="0.25">
      <c r="A1070" s="1"/>
      <c r="E1070" s="351"/>
      <c r="F1070" s="233"/>
    </row>
    <row r="1071" spans="1:6" s="131" customFormat="1" ht="15" customHeight="1" x14ac:dyDescent="0.25">
      <c r="A1071" s="1"/>
      <c r="E1071" s="351"/>
      <c r="F1071" s="233"/>
    </row>
    <row r="1072" spans="1:6" s="131" customFormat="1" ht="15" customHeight="1" x14ac:dyDescent="0.25">
      <c r="A1072" s="1"/>
      <c r="E1072" s="351"/>
      <c r="F1072" s="233"/>
    </row>
    <row r="1073" spans="1:6" s="131" customFormat="1" ht="15" customHeight="1" x14ac:dyDescent="0.25">
      <c r="A1073" s="1"/>
      <c r="E1073" s="351"/>
      <c r="F1073" s="233"/>
    </row>
    <row r="1074" spans="1:6" s="131" customFormat="1" ht="15" customHeight="1" x14ac:dyDescent="0.25">
      <c r="A1074" s="1"/>
      <c r="E1074" s="351"/>
      <c r="F1074" s="233"/>
    </row>
    <row r="1075" spans="1:6" s="131" customFormat="1" ht="15" customHeight="1" x14ac:dyDescent="0.25">
      <c r="A1075" s="1"/>
      <c r="E1075" s="351"/>
      <c r="F1075" s="233"/>
    </row>
    <row r="1076" spans="1:6" s="131" customFormat="1" ht="15" customHeight="1" x14ac:dyDescent="0.25">
      <c r="A1076" s="1"/>
      <c r="E1076" s="351"/>
      <c r="F1076" s="233"/>
    </row>
    <row r="1077" spans="1:6" s="131" customFormat="1" ht="15" customHeight="1" x14ac:dyDescent="0.25">
      <c r="A1077" s="1"/>
      <c r="E1077" s="351"/>
      <c r="F1077" s="233"/>
    </row>
    <row r="1078" spans="1:6" s="131" customFormat="1" ht="15" customHeight="1" x14ac:dyDescent="0.25">
      <c r="A1078" s="1"/>
      <c r="E1078" s="351"/>
      <c r="F1078" s="233"/>
    </row>
    <row r="1079" spans="1:6" s="131" customFormat="1" ht="15" customHeight="1" x14ac:dyDescent="0.25">
      <c r="A1079" s="1"/>
      <c r="E1079" s="351"/>
      <c r="F1079" s="233"/>
    </row>
    <row r="1080" spans="1:6" s="131" customFormat="1" ht="15" customHeight="1" x14ac:dyDescent="0.25">
      <c r="A1080" s="1"/>
      <c r="E1080" s="351"/>
      <c r="F1080" s="233"/>
    </row>
    <row r="1081" spans="1:6" s="131" customFormat="1" ht="15" customHeight="1" x14ac:dyDescent="0.25">
      <c r="A1081" s="1"/>
      <c r="E1081" s="351"/>
      <c r="F1081" s="233"/>
    </row>
    <row r="1082" spans="1:6" s="131" customFormat="1" ht="15" customHeight="1" x14ac:dyDescent="0.25">
      <c r="A1082" s="1"/>
      <c r="E1082" s="351"/>
      <c r="F1082" s="233"/>
    </row>
    <row r="1083" spans="1:6" s="131" customFormat="1" ht="15" customHeight="1" x14ac:dyDescent="0.25">
      <c r="A1083" s="1"/>
      <c r="E1083" s="351"/>
      <c r="F1083" s="233"/>
    </row>
    <row r="1084" spans="1:6" s="131" customFormat="1" ht="15" customHeight="1" x14ac:dyDescent="0.25">
      <c r="A1084" s="1"/>
      <c r="E1084" s="351"/>
      <c r="F1084" s="233"/>
    </row>
    <row r="1085" spans="1:6" s="131" customFormat="1" ht="15" customHeight="1" x14ac:dyDescent="0.25">
      <c r="A1085" s="1"/>
      <c r="E1085" s="351"/>
      <c r="F1085" s="233"/>
    </row>
    <row r="1086" spans="1:6" s="131" customFormat="1" ht="15" customHeight="1" x14ac:dyDescent="0.25">
      <c r="A1086" s="1"/>
      <c r="E1086" s="351"/>
      <c r="F1086" s="233"/>
    </row>
    <row r="1087" spans="1:6" s="131" customFormat="1" ht="15" customHeight="1" x14ac:dyDescent="0.25">
      <c r="A1087" s="1"/>
      <c r="E1087" s="351"/>
      <c r="F1087" s="233"/>
    </row>
    <row r="1088" spans="1:6" s="131" customFormat="1" ht="15" customHeight="1" x14ac:dyDescent="0.25">
      <c r="A1088" s="1"/>
      <c r="E1088" s="351"/>
      <c r="F1088" s="233"/>
    </row>
    <row r="1089" spans="1:6" s="131" customFormat="1" ht="15" customHeight="1" x14ac:dyDescent="0.25">
      <c r="A1089" s="1"/>
      <c r="E1089" s="351"/>
      <c r="F1089" s="233"/>
    </row>
    <row r="1090" spans="1:6" s="131" customFormat="1" ht="15" customHeight="1" x14ac:dyDescent="0.25">
      <c r="A1090" s="1"/>
      <c r="E1090" s="351"/>
      <c r="F1090" s="233"/>
    </row>
    <row r="1091" spans="1:6" s="131" customFormat="1" ht="15" customHeight="1" x14ac:dyDescent="0.25">
      <c r="A1091" s="1"/>
      <c r="E1091" s="351"/>
      <c r="F1091" s="233"/>
    </row>
    <row r="1092" spans="1:6" s="131" customFormat="1" ht="15" customHeight="1" x14ac:dyDescent="0.25">
      <c r="A1092" s="1"/>
      <c r="E1092" s="351"/>
      <c r="F1092" s="233"/>
    </row>
    <row r="1093" spans="1:6" s="131" customFormat="1" ht="15" customHeight="1" x14ac:dyDescent="0.25">
      <c r="A1093" s="1"/>
      <c r="E1093" s="351"/>
      <c r="F1093" s="233"/>
    </row>
    <row r="1094" spans="1:6" s="131" customFormat="1" ht="15" customHeight="1" x14ac:dyDescent="0.25">
      <c r="A1094" s="1"/>
      <c r="E1094" s="351"/>
      <c r="F1094" s="233"/>
    </row>
    <row r="1095" spans="1:6" s="131" customFormat="1" ht="15" customHeight="1" x14ac:dyDescent="0.25">
      <c r="A1095" s="1"/>
      <c r="E1095" s="351"/>
      <c r="F1095" s="233"/>
    </row>
    <row r="1096" spans="1:6" s="131" customFormat="1" ht="15" customHeight="1" x14ac:dyDescent="0.25">
      <c r="A1096" s="1"/>
      <c r="E1096" s="351"/>
      <c r="F1096" s="233"/>
    </row>
    <row r="1097" spans="1:6" s="131" customFormat="1" ht="15" customHeight="1" x14ac:dyDescent="0.25">
      <c r="A1097" s="1"/>
      <c r="E1097" s="351"/>
      <c r="F1097" s="233"/>
    </row>
    <row r="1098" spans="1:6" s="131" customFormat="1" ht="15" customHeight="1" x14ac:dyDescent="0.25">
      <c r="A1098" s="1"/>
      <c r="E1098" s="351"/>
      <c r="F1098" s="233"/>
    </row>
    <row r="1099" spans="1:6" s="131" customFormat="1" ht="15" customHeight="1" x14ac:dyDescent="0.25">
      <c r="A1099" s="1"/>
      <c r="E1099" s="351"/>
      <c r="F1099" s="233"/>
    </row>
    <row r="1100" spans="1:6" s="131" customFormat="1" ht="15" customHeight="1" x14ac:dyDescent="0.25">
      <c r="A1100" s="1"/>
      <c r="E1100" s="351"/>
      <c r="F1100" s="233"/>
    </row>
    <row r="1101" spans="1:6" s="131" customFormat="1" ht="15" customHeight="1" x14ac:dyDescent="0.25">
      <c r="A1101" s="1"/>
      <c r="E1101" s="351"/>
      <c r="F1101" s="233"/>
    </row>
    <row r="1102" spans="1:6" s="131" customFormat="1" ht="15" customHeight="1" x14ac:dyDescent="0.25">
      <c r="A1102" s="1"/>
      <c r="E1102" s="351"/>
      <c r="F1102" s="233"/>
    </row>
    <row r="1103" spans="1:6" s="131" customFormat="1" ht="15" customHeight="1" x14ac:dyDescent="0.25">
      <c r="A1103" s="1"/>
      <c r="E1103" s="351"/>
      <c r="F1103" s="233"/>
    </row>
    <row r="1104" spans="1:6" s="131" customFormat="1" ht="15" customHeight="1" x14ac:dyDescent="0.25">
      <c r="A1104" s="1"/>
      <c r="E1104" s="351"/>
      <c r="F1104" s="233"/>
    </row>
    <row r="1105" spans="1:6" s="131" customFormat="1" ht="15" customHeight="1" x14ac:dyDescent="0.25">
      <c r="A1105" s="1"/>
      <c r="E1105" s="351"/>
      <c r="F1105" s="233"/>
    </row>
    <row r="1106" spans="1:6" s="131" customFormat="1" ht="15" customHeight="1" x14ac:dyDescent="0.25">
      <c r="A1106" s="1"/>
      <c r="E1106" s="351"/>
      <c r="F1106" s="233"/>
    </row>
    <row r="1107" spans="1:6" s="131" customFormat="1" ht="15" customHeight="1" x14ac:dyDescent="0.25">
      <c r="A1107" s="1"/>
      <c r="E1107" s="351"/>
      <c r="F1107" s="233"/>
    </row>
    <row r="1108" spans="1:6" s="131" customFormat="1" ht="15" customHeight="1" x14ac:dyDescent="0.25">
      <c r="A1108" s="1"/>
      <c r="E1108" s="351"/>
      <c r="F1108" s="233"/>
    </row>
    <row r="1109" spans="1:6" s="131" customFormat="1" ht="15" customHeight="1" x14ac:dyDescent="0.25">
      <c r="A1109" s="1"/>
      <c r="E1109" s="351"/>
      <c r="F1109" s="233"/>
    </row>
    <row r="1110" spans="1:6" s="131" customFormat="1" ht="15" customHeight="1" x14ac:dyDescent="0.25">
      <c r="A1110" s="1"/>
      <c r="E1110" s="351"/>
      <c r="F1110" s="233"/>
    </row>
    <row r="1111" spans="1:6" s="131" customFormat="1" ht="15" customHeight="1" x14ac:dyDescent="0.25">
      <c r="A1111" s="1"/>
      <c r="E1111" s="351"/>
      <c r="F1111" s="233"/>
    </row>
    <row r="1112" spans="1:6" s="131" customFormat="1" ht="15" customHeight="1" x14ac:dyDescent="0.25">
      <c r="A1112" s="1"/>
      <c r="E1112" s="351"/>
      <c r="F1112" s="233"/>
    </row>
    <row r="1113" spans="1:6" s="131" customFormat="1" ht="15" customHeight="1" x14ac:dyDescent="0.25">
      <c r="A1113" s="1"/>
      <c r="E1113" s="351"/>
      <c r="F1113" s="233"/>
    </row>
    <row r="1114" spans="1:6" s="131" customFormat="1" ht="15" customHeight="1" x14ac:dyDescent="0.25">
      <c r="A1114" s="1"/>
      <c r="E1114" s="351"/>
      <c r="F1114" s="233"/>
    </row>
    <row r="1115" spans="1:6" s="131" customFormat="1" ht="15" customHeight="1" x14ac:dyDescent="0.25">
      <c r="A1115" s="1"/>
      <c r="E1115" s="351"/>
      <c r="F1115" s="233"/>
    </row>
    <row r="1116" spans="1:6" s="131" customFormat="1" ht="15" customHeight="1" x14ac:dyDescent="0.25">
      <c r="A1116" s="1"/>
      <c r="E1116" s="351"/>
      <c r="F1116" s="233"/>
    </row>
    <row r="1117" spans="1:6" s="131" customFormat="1" ht="15" customHeight="1" x14ac:dyDescent="0.25">
      <c r="A1117" s="1"/>
      <c r="E1117" s="351"/>
      <c r="F1117" s="233"/>
    </row>
    <row r="1118" spans="1:6" s="131" customFormat="1" ht="15" customHeight="1" x14ac:dyDescent="0.25">
      <c r="A1118" s="1"/>
      <c r="E1118" s="351"/>
      <c r="F1118" s="233"/>
    </row>
    <row r="1119" spans="1:6" s="131" customFormat="1" ht="15" customHeight="1" x14ac:dyDescent="0.25">
      <c r="A1119" s="1"/>
      <c r="E1119" s="351"/>
      <c r="F1119" s="233"/>
    </row>
    <row r="1120" spans="1:6" s="131" customFormat="1" ht="15" customHeight="1" x14ac:dyDescent="0.25">
      <c r="A1120" s="1"/>
      <c r="E1120" s="351"/>
      <c r="F1120" s="233"/>
    </row>
    <row r="1121" spans="1:6" s="131" customFormat="1" ht="15" customHeight="1" x14ac:dyDescent="0.25">
      <c r="A1121" s="1"/>
      <c r="E1121" s="351"/>
      <c r="F1121" s="233"/>
    </row>
    <row r="1122" spans="1:6" s="131" customFormat="1" ht="15" customHeight="1" x14ac:dyDescent="0.25">
      <c r="A1122" s="1"/>
      <c r="E1122" s="351"/>
      <c r="F1122" s="233"/>
    </row>
    <row r="1123" spans="1:6" s="131" customFormat="1" ht="15" customHeight="1" x14ac:dyDescent="0.25">
      <c r="A1123" s="1"/>
      <c r="E1123" s="351"/>
      <c r="F1123" s="233"/>
    </row>
    <row r="1124" spans="1:6" s="131" customFormat="1" ht="15" customHeight="1" x14ac:dyDescent="0.25">
      <c r="A1124" s="1"/>
      <c r="E1124" s="351"/>
      <c r="F1124" s="233"/>
    </row>
    <row r="1125" spans="1:6" s="131" customFormat="1" ht="15" customHeight="1" x14ac:dyDescent="0.25">
      <c r="A1125" s="1"/>
      <c r="E1125" s="351"/>
      <c r="F1125" s="233"/>
    </row>
    <row r="1126" spans="1:6" s="131" customFormat="1" ht="15" customHeight="1" x14ac:dyDescent="0.25">
      <c r="A1126" s="1"/>
      <c r="E1126" s="351"/>
      <c r="F1126" s="233"/>
    </row>
    <row r="1127" spans="1:6" s="131" customFormat="1" ht="15" customHeight="1" x14ac:dyDescent="0.25">
      <c r="A1127" s="1"/>
      <c r="E1127" s="351"/>
      <c r="F1127" s="233"/>
    </row>
    <row r="1128" spans="1:6" s="131" customFormat="1" ht="15" customHeight="1" x14ac:dyDescent="0.25">
      <c r="A1128" s="1"/>
      <c r="E1128" s="351"/>
      <c r="F1128" s="233"/>
    </row>
    <row r="1129" spans="1:6" s="131" customFormat="1" ht="15" customHeight="1" x14ac:dyDescent="0.25">
      <c r="A1129" s="1"/>
      <c r="E1129" s="351"/>
      <c r="F1129" s="233"/>
    </row>
    <row r="1130" spans="1:6" s="131" customFormat="1" ht="15" customHeight="1" x14ac:dyDescent="0.25">
      <c r="A1130" s="1"/>
      <c r="E1130" s="351"/>
      <c r="F1130" s="233"/>
    </row>
    <row r="1131" spans="1:6" s="131" customFormat="1" ht="15" customHeight="1" x14ac:dyDescent="0.25">
      <c r="A1131" s="1"/>
      <c r="E1131" s="351"/>
      <c r="F1131" s="233"/>
    </row>
    <row r="1132" spans="1:6" s="131" customFormat="1" ht="15" customHeight="1" x14ac:dyDescent="0.25">
      <c r="A1132" s="1"/>
      <c r="E1132" s="351"/>
      <c r="F1132" s="233"/>
    </row>
    <row r="1133" spans="1:6" s="131" customFormat="1" ht="15" customHeight="1" x14ac:dyDescent="0.25">
      <c r="A1133" s="1"/>
      <c r="E1133" s="351"/>
      <c r="F1133" s="233"/>
    </row>
    <row r="1134" spans="1:6" s="131" customFormat="1" ht="15" customHeight="1" x14ac:dyDescent="0.25">
      <c r="A1134" s="1"/>
      <c r="E1134" s="351"/>
      <c r="F1134" s="233"/>
    </row>
    <row r="1135" spans="1:6" s="131" customFormat="1" ht="15" customHeight="1" x14ac:dyDescent="0.25">
      <c r="A1135" s="1"/>
      <c r="E1135" s="351"/>
      <c r="F1135" s="233"/>
    </row>
    <row r="1136" spans="1:6" s="131" customFormat="1" ht="15" customHeight="1" x14ac:dyDescent="0.25">
      <c r="A1136" s="1"/>
      <c r="E1136" s="351"/>
      <c r="F1136" s="233"/>
    </row>
    <row r="1137" spans="1:6" s="131" customFormat="1" ht="15" customHeight="1" x14ac:dyDescent="0.25">
      <c r="A1137" s="1"/>
      <c r="E1137" s="351"/>
      <c r="F1137" s="233"/>
    </row>
    <row r="1138" spans="1:6" s="131" customFormat="1" ht="15" customHeight="1" x14ac:dyDescent="0.25">
      <c r="A1138" s="1"/>
      <c r="E1138" s="351"/>
      <c r="F1138" s="233"/>
    </row>
    <row r="1139" spans="1:6" s="131" customFormat="1" ht="15" customHeight="1" x14ac:dyDescent="0.25">
      <c r="A1139" s="1"/>
      <c r="E1139" s="351"/>
      <c r="F1139" s="233"/>
    </row>
    <row r="1140" spans="1:6" s="131" customFormat="1" ht="15" customHeight="1" x14ac:dyDescent="0.25">
      <c r="A1140" s="1"/>
      <c r="E1140" s="351"/>
      <c r="F1140" s="233"/>
    </row>
    <row r="1141" spans="1:6" s="131" customFormat="1" ht="15" customHeight="1" x14ac:dyDescent="0.25">
      <c r="A1141" s="1"/>
      <c r="E1141" s="351"/>
      <c r="F1141" s="233"/>
    </row>
    <row r="1142" spans="1:6" s="131" customFormat="1" ht="15" customHeight="1" x14ac:dyDescent="0.25">
      <c r="A1142" s="1"/>
      <c r="E1142" s="351"/>
      <c r="F1142" s="233"/>
    </row>
    <row r="1143" spans="1:6" s="131" customFormat="1" ht="15" customHeight="1" x14ac:dyDescent="0.25">
      <c r="A1143" s="1"/>
      <c r="E1143" s="351"/>
      <c r="F1143" s="233"/>
    </row>
    <row r="1144" spans="1:6" s="131" customFormat="1" ht="15" customHeight="1" x14ac:dyDescent="0.25">
      <c r="A1144" s="1"/>
      <c r="E1144" s="351"/>
      <c r="F1144" s="233"/>
    </row>
    <row r="1145" spans="1:6" s="131" customFormat="1" ht="15" customHeight="1" x14ac:dyDescent="0.25">
      <c r="A1145" s="1"/>
      <c r="E1145" s="351"/>
      <c r="F1145" s="233"/>
    </row>
    <row r="1146" spans="1:6" s="131" customFormat="1" ht="15" customHeight="1" x14ac:dyDescent="0.25">
      <c r="A1146" s="1"/>
      <c r="E1146" s="351"/>
      <c r="F1146" s="233"/>
    </row>
    <row r="1147" spans="1:6" s="131" customFormat="1" ht="15" customHeight="1" x14ac:dyDescent="0.25">
      <c r="A1147" s="1"/>
      <c r="E1147" s="351"/>
      <c r="F1147" s="233"/>
    </row>
    <row r="1148" spans="1:6" s="131" customFormat="1" ht="15" customHeight="1" x14ac:dyDescent="0.25">
      <c r="A1148" s="1"/>
      <c r="E1148" s="351"/>
      <c r="F1148" s="233"/>
    </row>
    <row r="1149" spans="1:6" s="131" customFormat="1" ht="15" customHeight="1" x14ac:dyDescent="0.25">
      <c r="A1149" s="1"/>
      <c r="E1149" s="351"/>
      <c r="F1149" s="233"/>
    </row>
    <row r="1150" spans="1:6" s="131" customFormat="1" ht="15" customHeight="1" x14ac:dyDescent="0.25">
      <c r="A1150" s="1"/>
      <c r="E1150" s="351"/>
      <c r="F1150" s="233"/>
    </row>
    <row r="1151" spans="1:6" s="131" customFormat="1" ht="15" customHeight="1" x14ac:dyDescent="0.25">
      <c r="A1151" s="1"/>
      <c r="E1151" s="351"/>
      <c r="F1151" s="233"/>
    </row>
    <row r="1152" spans="1:6" s="131" customFormat="1" ht="15" customHeight="1" x14ac:dyDescent="0.25">
      <c r="A1152" s="1"/>
      <c r="E1152" s="351"/>
      <c r="F1152" s="233"/>
    </row>
    <row r="1153" spans="1:6" s="131" customFormat="1" ht="15" customHeight="1" x14ac:dyDescent="0.25">
      <c r="A1153" s="1"/>
      <c r="E1153" s="351"/>
      <c r="F1153" s="233"/>
    </row>
    <row r="1154" spans="1:6" s="131" customFormat="1" ht="15" customHeight="1" x14ac:dyDescent="0.25">
      <c r="A1154" s="1"/>
      <c r="E1154" s="351"/>
      <c r="F1154" s="233"/>
    </row>
    <row r="1155" spans="1:6" s="131" customFormat="1" ht="15" customHeight="1" x14ac:dyDescent="0.25">
      <c r="A1155" s="1"/>
      <c r="E1155" s="351"/>
      <c r="F1155" s="233"/>
    </row>
    <row r="1156" spans="1:6" s="131" customFormat="1" ht="15" customHeight="1" x14ac:dyDescent="0.25">
      <c r="A1156" s="1"/>
      <c r="E1156" s="351"/>
      <c r="F1156" s="233"/>
    </row>
    <row r="1157" spans="1:6" s="131" customFormat="1" ht="15" customHeight="1" x14ac:dyDescent="0.25">
      <c r="A1157" s="1"/>
      <c r="E1157" s="351"/>
      <c r="F1157" s="233"/>
    </row>
    <row r="1158" spans="1:6" s="131" customFormat="1" ht="15" customHeight="1" x14ac:dyDescent="0.25">
      <c r="A1158" s="1"/>
      <c r="E1158" s="351"/>
      <c r="F1158" s="233"/>
    </row>
    <row r="1159" spans="1:6" s="131" customFormat="1" ht="15" customHeight="1" x14ac:dyDescent="0.25">
      <c r="A1159" s="1"/>
      <c r="E1159" s="351"/>
      <c r="F1159" s="233"/>
    </row>
    <row r="1160" spans="1:6" s="131" customFormat="1" ht="15" customHeight="1" x14ac:dyDescent="0.25">
      <c r="A1160" s="1"/>
      <c r="E1160" s="351"/>
      <c r="F1160" s="233"/>
    </row>
    <row r="1161" spans="1:6" s="131" customFormat="1" ht="15" customHeight="1" x14ac:dyDescent="0.25">
      <c r="A1161" s="1"/>
      <c r="E1161" s="351"/>
      <c r="F1161" s="233"/>
    </row>
    <row r="1162" spans="1:6" s="131" customFormat="1" ht="15" customHeight="1" x14ac:dyDescent="0.25">
      <c r="A1162" s="1"/>
      <c r="E1162" s="351"/>
      <c r="F1162" s="233"/>
    </row>
    <row r="1163" spans="1:6" s="131" customFormat="1" ht="15" customHeight="1" x14ac:dyDescent="0.25">
      <c r="A1163" s="1"/>
      <c r="E1163" s="351"/>
      <c r="F1163" s="233"/>
    </row>
    <row r="1164" spans="1:6" s="131" customFormat="1" ht="15" customHeight="1" x14ac:dyDescent="0.25">
      <c r="A1164" s="1"/>
      <c r="E1164" s="351"/>
      <c r="F1164" s="233"/>
    </row>
    <row r="1165" spans="1:6" s="131" customFormat="1" ht="15" customHeight="1" x14ac:dyDescent="0.25">
      <c r="A1165" s="1"/>
      <c r="E1165" s="351"/>
      <c r="F1165" s="233"/>
    </row>
    <row r="1166" spans="1:6" s="131" customFormat="1" ht="15" customHeight="1" x14ac:dyDescent="0.25">
      <c r="A1166" s="1"/>
      <c r="E1166" s="351"/>
      <c r="F1166" s="233"/>
    </row>
    <row r="1167" spans="1:6" s="131" customFormat="1" ht="15" customHeight="1" x14ac:dyDescent="0.25">
      <c r="A1167" s="1"/>
      <c r="E1167" s="351"/>
      <c r="F1167" s="233"/>
    </row>
    <row r="1168" spans="1:6" s="131" customFormat="1" ht="15" customHeight="1" x14ac:dyDescent="0.25">
      <c r="A1168" s="1"/>
      <c r="E1168" s="351"/>
      <c r="F1168" s="233"/>
    </row>
    <row r="1169" spans="1:6" s="131" customFormat="1" ht="15" customHeight="1" x14ac:dyDescent="0.25">
      <c r="A1169" s="1"/>
      <c r="E1169" s="351"/>
      <c r="F1169" s="233"/>
    </row>
    <row r="1170" spans="1:6" s="131" customFormat="1" ht="15" customHeight="1" x14ac:dyDescent="0.25">
      <c r="A1170" s="1"/>
      <c r="E1170" s="351"/>
      <c r="F1170" s="233"/>
    </row>
    <row r="1171" spans="1:6" s="131" customFormat="1" ht="15" customHeight="1" x14ac:dyDescent="0.25">
      <c r="A1171" s="1"/>
      <c r="E1171" s="351"/>
      <c r="F1171" s="233"/>
    </row>
    <row r="1172" spans="1:6" s="131" customFormat="1" ht="15" customHeight="1" x14ac:dyDescent="0.25">
      <c r="A1172" s="1"/>
      <c r="E1172" s="351"/>
      <c r="F1172" s="233"/>
    </row>
    <row r="1173" spans="1:6" s="131" customFormat="1" ht="15" customHeight="1" x14ac:dyDescent="0.25">
      <c r="A1173" s="1"/>
      <c r="E1173" s="351"/>
      <c r="F1173" s="233"/>
    </row>
    <row r="1174" spans="1:6" s="131" customFormat="1" ht="15" customHeight="1" x14ac:dyDescent="0.25">
      <c r="A1174" s="1"/>
      <c r="E1174" s="351"/>
      <c r="F1174" s="233"/>
    </row>
    <row r="1175" spans="1:6" s="131" customFormat="1" ht="15" customHeight="1" x14ac:dyDescent="0.25">
      <c r="A1175" s="1"/>
      <c r="E1175" s="351"/>
      <c r="F1175" s="233"/>
    </row>
    <row r="1176" spans="1:6" s="131" customFormat="1" ht="15" customHeight="1" x14ac:dyDescent="0.25">
      <c r="A1176" s="1"/>
      <c r="E1176" s="351"/>
      <c r="F1176" s="233"/>
    </row>
    <row r="1177" spans="1:6" s="131" customFormat="1" ht="15" customHeight="1" x14ac:dyDescent="0.25">
      <c r="A1177" s="1"/>
      <c r="E1177" s="351"/>
      <c r="F1177" s="233"/>
    </row>
    <row r="1178" spans="1:6" s="131" customFormat="1" ht="15" customHeight="1" x14ac:dyDescent="0.25">
      <c r="A1178" s="1"/>
      <c r="E1178" s="351"/>
      <c r="F1178" s="233"/>
    </row>
    <row r="1179" spans="1:6" s="131" customFormat="1" ht="15" customHeight="1" x14ac:dyDescent="0.25">
      <c r="A1179" s="1"/>
      <c r="E1179" s="351"/>
      <c r="F1179" s="233"/>
    </row>
    <row r="1180" spans="1:6" s="131" customFormat="1" ht="15" customHeight="1" x14ac:dyDescent="0.25">
      <c r="A1180" s="1"/>
      <c r="E1180" s="351"/>
      <c r="F1180" s="233"/>
    </row>
    <row r="1181" spans="1:6" s="131" customFormat="1" ht="15" customHeight="1" x14ac:dyDescent="0.25">
      <c r="A1181" s="1"/>
      <c r="E1181" s="351"/>
      <c r="F1181" s="233"/>
    </row>
    <row r="1182" spans="1:6" s="131" customFormat="1" ht="15" customHeight="1" x14ac:dyDescent="0.25">
      <c r="A1182" s="1"/>
      <c r="E1182" s="351"/>
      <c r="F1182" s="233"/>
    </row>
    <row r="1183" spans="1:6" s="131" customFormat="1" ht="15" customHeight="1" x14ac:dyDescent="0.25">
      <c r="A1183" s="1"/>
      <c r="E1183" s="351"/>
      <c r="F1183" s="233"/>
    </row>
    <row r="1184" spans="1:6" s="131" customFormat="1" ht="15" customHeight="1" x14ac:dyDescent="0.25">
      <c r="A1184" s="1"/>
      <c r="E1184" s="351"/>
      <c r="F1184" s="233"/>
    </row>
    <row r="1185" spans="1:6" s="131" customFormat="1" ht="15" customHeight="1" x14ac:dyDescent="0.25">
      <c r="A1185" s="1"/>
      <c r="E1185" s="351"/>
      <c r="F1185" s="233"/>
    </row>
    <row r="1186" spans="1:6" s="131" customFormat="1" ht="15" customHeight="1" x14ac:dyDescent="0.25">
      <c r="A1186" s="1"/>
      <c r="E1186" s="351"/>
      <c r="F1186" s="233"/>
    </row>
    <row r="1187" spans="1:6" s="131" customFormat="1" ht="15" customHeight="1" x14ac:dyDescent="0.25">
      <c r="A1187" s="1"/>
      <c r="E1187" s="351"/>
      <c r="F1187" s="233"/>
    </row>
    <row r="1188" spans="1:6" s="131" customFormat="1" ht="15" customHeight="1" x14ac:dyDescent="0.25">
      <c r="A1188" s="1"/>
      <c r="E1188" s="351"/>
      <c r="F1188" s="233"/>
    </row>
    <row r="1189" spans="1:6" s="131" customFormat="1" ht="15" customHeight="1" x14ac:dyDescent="0.25">
      <c r="A1189" s="1"/>
      <c r="E1189" s="351"/>
      <c r="F1189" s="233"/>
    </row>
    <row r="1190" spans="1:6" s="131" customFormat="1" ht="15" customHeight="1" x14ac:dyDescent="0.25">
      <c r="A1190" s="1"/>
      <c r="E1190" s="351"/>
      <c r="F1190" s="233"/>
    </row>
    <row r="1191" spans="1:6" s="131" customFormat="1" ht="15" customHeight="1" x14ac:dyDescent="0.25">
      <c r="A1191" s="1"/>
      <c r="E1191" s="351"/>
      <c r="F1191" s="233"/>
    </row>
    <row r="1192" spans="1:6" s="131" customFormat="1" ht="15" customHeight="1" x14ac:dyDescent="0.25">
      <c r="A1192" s="1"/>
      <c r="E1192" s="351"/>
      <c r="F1192" s="233"/>
    </row>
    <row r="1193" spans="1:6" s="131" customFormat="1" ht="15" customHeight="1" x14ac:dyDescent="0.25">
      <c r="A1193" s="1"/>
      <c r="E1193" s="351"/>
      <c r="F1193" s="233"/>
    </row>
    <row r="1194" spans="1:6" s="131" customFormat="1" ht="15" customHeight="1" x14ac:dyDescent="0.25">
      <c r="A1194" s="1"/>
      <c r="E1194" s="351"/>
      <c r="F1194" s="233"/>
    </row>
    <row r="1195" spans="1:6" s="131" customFormat="1" ht="15" customHeight="1" x14ac:dyDescent="0.25">
      <c r="A1195" s="1"/>
      <c r="E1195" s="351"/>
      <c r="F1195" s="233"/>
    </row>
    <row r="1196" spans="1:6" s="131" customFormat="1" ht="15" customHeight="1" x14ac:dyDescent="0.25">
      <c r="A1196" s="1"/>
      <c r="E1196" s="351"/>
      <c r="F1196" s="233"/>
    </row>
    <row r="1197" spans="1:6" s="131" customFormat="1" ht="15" customHeight="1" x14ac:dyDescent="0.25">
      <c r="A1197" s="1"/>
      <c r="E1197" s="351"/>
      <c r="F1197" s="233"/>
    </row>
    <row r="1198" spans="1:6" s="131" customFormat="1" ht="15" customHeight="1" x14ac:dyDescent="0.25">
      <c r="A1198" s="1"/>
      <c r="E1198" s="351"/>
      <c r="F1198" s="233"/>
    </row>
    <row r="1199" spans="1:6" s="131" customFormat="1" ht="15" customHeight="1" x14ac:dyDescent="0.25">
      <c r="A1199" s="1"/>
      <c r="E1199" s="351"/>
      <c r="F1199" s="233"/>
    </row>
    <row r="1200" spans="1:6" s="131" customFormat="1" ht="15" customHeight="1" x14ac:dyDescent="0.25">
      <c r="A1200" s="1"/>
      <c r="E1200" s="351"/>
      <c r="F1200" s="233"/>
    </row>
    <row r="1201" spans="1:6" s="131" customFormat="1" ht="15" customHeight="1" x14ac:dyDescent="0.25">
      <c r="A1201" s="1"/>
      <c r="E1201" s="351"/>
      <c r="F1201" s="233"/>
    </row>
    <row r="1202" spans="1:6" s="131" customFormat="1" ht="15" customHeight="1" x14ac:dyDescent="0.25">
      <c r="A1202" s="1"/>
      <c r="E1202" s="351"/>
      <c r="F1202" s="233"/>
    </row>
    <row r="1203" spans="1:6" s="131" customFormat="1" ht="15" customHeight="1" x14ac:dyDescent="0.25">
      <c r="A1203" s="1"/>
      <c r="E1203" s="351"/>
      <c r="F1203" s="233"/>
    </row>
    <row r="1204" spans="1:6" s="131" customFormat="1" ht="15" customHeight="1" x14ac:dyDescent="0.25">
      <c r="A1204" s="1"/>
      <c r="E1204" s="351"/>
      <c r="F1204" s="233"/>
    </row>
    <row r="1205" spans="1:6" s="131" customFormat="1" ht="15" customHeight="1" x14ac:dyDescent="0.25">
      <c r="A1205" s="1"/>
      <c r="E1205" s="351"/>
      <c r="F1205" s="233"/>
    </row>
    <row r="1206" spans="1:6" s="131" customFormat="1" ht="15" customHeight="1" x14ac:dyDescent="0.25">
      <c r="A1206" s="1"/>
      <c r="E1206" s="351"/>
      <c r="F1206" s="233"/>
    </row>
    <row r="1207" spans="1:6" s="131" customFormat="1" ht="15" customHeight="1" x14ac:dyDescent="0.25">
      <c r="A1207" s="1"/>
      <c r="E1207" s="351"/>
      <c r="F1207" s="233"/>
    </row>
    <row r="1208" spans="1:6" s="131" customFormat="1" ht="15" customHeight="1" x14ac:dyDescent="0.25">
      <c r="A1208" s="1"/>
      <c r="E1208" s="351"/>
      <c r="F1208" s="233"/>
    </row>
    <row r="1209" spans="1:6" s="131" customFormat="1" ht="15" customHeight="1" x14ac:dyDescent="0.25">
      <c r="A1209" s="1"/>
      <c r="E1209" s="351"/>
      <c r="F1209" s="233"/>
    </row>
    <row r="1210" spans="1:6" s="131" customFormat="1" ht="15" customHeight="1" x14ac:dyDescent="0.25">
      <c r="A1210" s="1"/>
      <c r="E1210" s="351"/>
      <c r="F1210" s="233"/>
    </row>
    <row r="1211" spans="1:6" s="131" customFormat="1" ht="15" customHeight="1" x14ac:dyDescent="0.25">
      <c r="A1211" s="1"/>
      <c r="E1211" s="351"/>
      <c r="F1211" s="233"/>
    </row>
    <row r="1212" spans="1:6" s="131" customFormat="1" ht="15" customHeight="1" x14ac:dyDescent="0.25">
      <c r="A1212" s="1"/>
      <c r="E1212" s="351"/>
      <c r="F1212" s="233"/>
    </row>
    <row r="1213" spans="1:6" s="131" customFormat="1" ht="15" customHeight="1" x14ac:dyDescent="0.25">
      <c r="A1213" s="1"/>
      <c r="E1213" s="351"/>
      <c r="F1213" s="233"/>
    </row>
    <row r="1214" spans="1:6" s="131" customFormat="1" ht="15" customHeight="1" x14ac:dyDescent="0.25">
      <c r="A1214" s="1"/>
      <c r="E1214" s="351"/>
      <c r="F1214" s="233"/>
    </row>
    <row r="1215" spans="1:6" s="131" customFormat="1" ht="15" customHeight="1" x14ac:dyDescent="0.25">
      <c r="A1215" s="1"/>
      <c r="E1215" s="351"/>
      <c r="F1215" s="233"/>
    </row>
    <row r="1216" spans="1:6" s="131" customFormat="1" ht="15" customHeight="1" x14ac:dyDescent="0.25">
      <c r="A1216" s="1"/>
      <c r="E1216" s="351"/>
      <c r="F1216" s="233"/>
    </row>
    <row r="1217" spans="1:6" s="131" customFormat="1" ht="15" customHeight="1" x14ac:dyDescent="0.25">
      <c r="A1217" s="1"/>
      <c r="E1217" s="351"/>
      <c r="F1217" s="233"/>
    </row>
    <row r="1218" spans="1:6" s="131" customFormat="1" ht="15" customHeight="1" x14ac:dyDescent="0.25">
      <c r="A1218" s="1"/>
      <c r="E1218" s="351"/>
      <c r="F1218" s="233"/>
    </row>
    <row r="1219" spans="1:6" s="131" customFormat="1" ht="15" customHeight="1" x14ac:dyDescent="0.25">
      <c r="A1219" s="1"/>
      <c r="E1219" s="351"/>
      <c r="F1219" s="233"/>
    </row>
    <row r="1220" spans="1:6" s="131" customFormat="1" ht="15" customHeight="1" x14ac:dyDescent="0.25">
      <c r="A1220" s="1"/>
      <c r="E1220" s="351"/>
      <c r="F1220" s="233"/>
    </row>
    <row r="1221" spans="1:6" s="131" customFormat="1" ht="15" customHeight="1" x14ac:dyDescent="0.25">
      <c r="A1221" s="1"/>
      <c r="E1221" s="351"/>
      <c r="F1221" s="233"/>
    </row>
    <row r="1222" spans="1:6" s="131" customFormat="1" ht="15" customHeight="1" x14ac:dyDescent="0.25">
      <c r="A1222" s="1"/>
      <c r="E1222" s="351"/>
      <c r="F1222" s="233"/>
    </row>
    <row r="1223" spans="1:6" s="131" customFormat="1" ht="15" customHeight="1" x14ac:dyDescent="0.25">
      <c r="A1223" s="1"/>
      <c r="E1223" s="351"/>
      <c r="F1223" s="233"/>
    </row>
    <row r="1224" spans="1:6" s="131" customFormat="1" ht="15" customHeight="1" x14ac:dyDescent="0.25">
      <c r="A1224" s="1"/>
      <c r="E1224" s="351"/>
      <c r="F1224" s="233"/>
    </row>
    <row r="1225" spans="1:6" s="131" customFormat="1" ht="15" customHeight="1" x14ac:dyDescent="0.25">
      <c r="A1225" s="1"/>
      <c r="E1225" s="351"/>
      <c r="F1225" s="233"/>
    </row>
    <row r="1226" spans="1:6" s="131" customFormat="1" ht="15" customHeight="1" x14ac:dyDescent="0.25">
      <c r="A1226" s="1"/>
      <c r="E1226" s="351"/>
      <c r="F1226" s="233"/>
    </row>
    <row r="1227" spans="1:6" s="131" customFormat="1" ht="15" customHeight="1" x14ac:dyDescent="0.25">
      <c r="A1227" s="1"/>
      <c r="E1227" s="351"/>
      <c r="F1227" s="233"/>
    </row>
    <row r="1228" spans="1:6" s="131" customFormat="1" ht="15" customHeight="1" x14ac:dyDescent="0.25">
      <c r="A1228" s="1"/>
      <c r="E1228" s="351"/>
      <c r="F1228" s="233"/>
    </row>
    <row r="1229" spans="1:6" s="131" customFormat="1" ht="15" customHeight="1" x14ac:dyDescent="0.25">
      <c r="A1229" s="1"/>
      <c r="E1229" s="351"/>
      <c r="F1229" s="233"/>
    </row>
    <row r="1230" spans="1:6" s="131" customFormat="1" ht="15" customHeight="1" x14ac:dyDescent="0.25">
      <c r="A1230" s="1"/>
      <c r="E1230" s="351"/>
      <c r="F1230" s="233"/>
    </row>
    <row r="1231" spans="1:6" s="131" customFormat="1" ht="15" customHeight="1" x14ac:dyDescent="0.25">
      <c r="A1231" s="1"/>
      <c r="E1231" s="351"/>
      <c r="F1231" s="233"/>
    </row>
    <row r="1232" spans="1:6" s="131" customFormat="1" ht="15" customHeight="1" x14ac:dyDescent="0.25">
      <c r="A1232" s="1"/>
      <c r="E1232" s="351"/>
      <c r="F1232" s="233"/>
    </row>
    <row r="1233" spans="1:6" s="131" customFormat="1" ht="15" customHeight="1" x14ac:dyDescent="0.25">
      <c r="A1233" s="1"/>
      <c r="E1233" s="351"/>
      <c r="F1233" s="233"/>
    </row>
    <row r="1234" spans="1:6" s="131" customFormat="1" ht="15" customHeight="1" x14ac:dyDescent="0.25">
      <c r="A1234" s="1"/>
      <c r="E1234" s="351"/>
      <c r="F1234" s="233"/>
    </row>
    <row r="1235" spans="1:6" s="131" customFormat="1" ht="15" customHeight="1" x14ac:dyDescent="0.25">
      <c r="A1235" s="1"/>
      <c r="E1235" s="351"/>
      <c r="F1235" s="233"/>
    </row>
    <row r="1236" spans="1:6" s="131" customFormat="1" ht="15" customHeight="1" x14ac:dyDescent="0.25">
      <c r="A1236" s="1"/>
      <c r="E1236" s="351"/>
      <c r="F1236" s="233"/>
    </row>
    <row r="1237" spans="1:6" s="131" customFormat="1" ht="15" customHeight="1" x14ac:dyDescent="0.25">
      <c r="A1237" s="1"/>
      <c r="E1237" s="351"/>
      <c r="F1237" s="233"/>
    </row>
    <row r="1238" spans="1:6" s="131" customFormat="1" ht="15" customHeight="1" x14ac:dyDescent="0.25">
      <c r="A1238" s="1"/>
      <c r="E1238" s="351"/>
      <c r="F1238" s="233"/>
    </row>
    <row r="1239" spans="1:6" s="131" customFormat="1" ht="15" customHeight="1" x14ac:dyDescent="0.25">
      <c r="A1239" s="1"/>
      <c r="E1239" s="351"/>
      <c r="F1239" s="233"/>
    </row>
    <row r="1240" spans="1:6" s="131" customFormat="1" ht="15" customHeight="1" x14ac:dyDescent="0.25">
      <c r="A1240" s="1"/>
      <c r="E1240" s="351"/>
      <c r="F1240" s="233"/>
    </row>
    <row r="1241" spans="1:6" s="131" customFormat="1" ht="15" customHeight="1" x14ac:dyDescent="0.25">
      <c r="A1241" s="1"/>
      <c r="E1241" s="351"/>
      <c r="F1241" s="233"/>
    </row>
    <row r="1242" spans="1:6" s="131" customFormat="1" ht="15" customHeight="1" x14ac:dyDescent="0.25">
      <c r="A1242" s="1"/>
      <c r="E1242" s="351"/>
      <c r="F1242" s="233"/>
    </row>
    <row r="1243" spans="1:6" s="131" customFormat="1" ht="15" customHeight="1" x14ac:dyDescent="0.25">
      <c r="A1243" s="1"/>
      <c r="E1243" s="351"/>
      <c r="F1243" s="233"/>
    </row>
    <row r="1244" spans="1:6" s="131" customFormat="1" ht="15" customHeight="1" x14ac:dyDescent="0.25">
      <c r="A1244" s="1"/>
      <c r="E1244" s="351"/>
      <c r="F1244" s="233"/>
    </row>
    <row r="1245" spans="1:6" s="131" customFormat="1" ht="15" customHeight="1" x14ac:dyDescent="0.25">
      <c r="A1245" s="1"/>
      <c r="E1245" s="351"/>
      <c r="F1245" s="233"/>
    </row>
    <row r="1246" spans="1:6" s="131" customFormat="1" ht="15" customHeight="1" x14ac:dyDescent="0.25">
      <c r="A1246" s="1"/>
      <c r="E1246" s="351"/>
      <c r="F1246" s="233"/>
    </row>
    <row r="1247" spans="1:6" s="131" customFormat="1" ht="15" customHeight="1" x14ac:dyDescent="0.25">
      <c r="A1247" s="1"/>
      <c r="E1247" s="351"/>
      <c r="F1247" s="233"/>
    </row>
    <row r="1248" spans="1:6" s="131" customFormat="1" ht="15" customHeight="1" x14ac:dyDescent="0.25">
      <c r="A1248" s="1"/>
      <c r="E1248" s="351"/>
      <c r="F1248" s="233"/>
    </row>
    <row r="1249" spans="1:6" s="131" customFormat="1" ht="15" customHeight="1" x14ac:dyDescent="0.25">
      <c r="A1249" s="1"/>
      <c r="E1249" s="351"/>
      <c r="F1249" s="233"/>
    </row>
    <row r="1250" spans="1:6" s="131" customFormat="1" ht="15" customHeight="1" x14ac:dyDescent="0.25">
      <c r="A1250" s="1"/>
      <c r="E1250" s="351"/>
      <c r="F1250" s="233"/>
    </row>
    <row r="1251" spans="1:6" s="131" customFormat="1" ht="15" customHeight="1" x14ac:dyDescent="0.25">
      <c r="A1251" s="1"/>
      <c r="E1251" s="351"/>
      <c r="F1251" s="233"/>
    </row>
    <row r="1252" spans="1:6" s="131" customFormat="1" ht="15" customHeight="1" x14ac:dyDescent="0.25">
      <c r="A1252" s="1"/>
      <c r="E1252" s="351"/>
      <c r="F1252" s="233"/>
    </row>
    <row r="1253" spans="1:6" s="131" customFormat="1" ht="15" customHeight="1" x14ac:dyDescent="0.25">
      <c r="A1253" s="1"/>
      <c r="E1253" s="351"/>
      <c r="F1253" s="233"/>
    </row>
    <row r="1254" spans="1:6" s="131" customFormat="1" ht="15" customHeight="1" x14ac:dyDescent="0.25">
      <c r="A1254" s="1"/>
      <c r="E1254" s="351"/>
      <c r="F1254" s="233"/>
    </row>
    <row r="1255" spans="1:6" s="131" customFormat="1" ht="15" customHeight="1" x14ac:dyDescent="0.25">
      <c r="A1255" s="1"/>
      <c r="E1255" s="351"/>
      <c r="F1255" s="233"/>
    </row>
    <row r="1256" spans="1:6" s="131" customFormat="1" ht="15" customHeight="1" x14ac:dyDescent="0.25">
      <c r="A1256" s="1"/>
      <c r="E1256" s="351"/>
      <c r="F1256" s="233"/>
    </row>
    <row r="1257" spans="1:6" s="131" customFormat="1" ht="15" customHeight="1" x14ac:dyDescent="0.25">
      <c r="A1257" s="1"/>
      <c r="E1257" s="351"/>
      <c r="F1257" s="233"/>
    </row>
    <row r="1258" spans="1:6" s="131" customFormat="1" ht="15" customHeight="1" x14ac:dyDescent="0.25">
      <c r="A1258" s="1"/>
      <c r="E1258" s="351"/>
      <c r="F1258" s="233"/>
    </row>
    <row r="1259" spans="1:6" s="131" customFormat="1" ht="15" customHeight="1" x14ac:dyDescent="0.25">
      <c r="A1259" s="1"/>
      <c r="E1259" s="351"/>
      <c r="F1259" s="233"/>
    </row>
    <row r="1260" spans="1:6" s="131" customFormat="1" ht="15" customHeight="1" x14ac:dyDescent="0.25">
      <c r="A1260" s="1"/>
      <c r="E1260" s="351"/>
      <c r="F1260" s="233"/>
    </row>
    <row r="1261" spans="1:6" s="131" customFormat="1" ht="15" customHeight="1" x14ac:dyDescent="0.25">
      <c r="A1261" s="1"/>
      <c r="E1261" s="351"/>
      <c r="F1261" s="233"/>
    </row>
    <row r="1262" spans="1:6" s="131" customFormat="1" ht="15" customHeight="1" x14ac:dyDescent="0.25">
      <c r="A1262" s="1"/>
      <c r="E1262" s="351"/>
      <c r="F1262" s="233"/>
    </row>
    <row r="1263" spans="1:6" s="131" customFormat="1" ht="15" customHeight="1" x14ac:dyDescent="0.25">
      <c r="A1263" s="1"/>
      <c r="E1263" s="351"/>
      <c r="F1263" s="233"/>
    </row>
    <row r="1264" spans="1:6" s="131" customFormat="1" ht="15" customHeight="1" x14ac:dyDescent="0.25">
      <c r="A1264" s="1"/>
      <c r="E1264" s="351"/>
      <c r="F1264" s="233"/>
    </row>
    <row r="1265" spans="1:6" s="131" customFormat="1" ht="15" customHeight="1" x14ac:dyDescent="0.25">
      <c r="A1265" s="1"/>
      <c r="E1265" s="351"/>
      <c r="F1265" s="233"/>
    </row>
    <row r="1266" spans="1:6" s="131" customFormat="1" ht="15" customHeight="1" x14ac:dyDescent="0.25">
      <c r="A1266" s="1"/>
      <c r="E1266" s="351"/>
      <c r="F1266" s="233"/>
    </row>
    <row r="1267" spans="1:6" s="131" customFormat="1" ht="15" customHeight="1" x14ac:dyDescent="0.25">
      <c r="A1267" s="1"/>
      <c r="E1267" s="351"/>
      <c r="F1267" s="233"/>
    </row>
    <row r="1268" spans="1:6" s="131" customFormat="1" ht="15" customHeight="1" x14ac:dyDescent="0.25">
      <c r="A1268" s="1"/>
      <c r="E1268" s="351"/>
      <c r="F1268" s="233"/>
    </row>
    <row r="1269" spans="1:6" s="131" customFormat="1" ht="15" customHeight="1" x14ac:dyDescent="0.25">
      <c r="A1269" s="1"/>
      <c r="E1269" s="351"/>
      <c r="F1269" s="233"/>
    </row>
    <row r="1270" spans="1:6" s="131" customFormat="1" ht="15" customHeight="1" x14ac:dyDescent="0.25">
      <c r="A1270" s="1"/>
      <c r="E1270" s="351"/>
      <c r="F1270" s="233"/>
    </row>
    <row r="1271" spans="1:6" s="131" customFormat="1" ht="15" customHeight="1" x14ac:dyDescent="0.25">
      <c r="A1271" s="1"/>
      <c r="E1271" s="351"/>
      <c r="F1271" s="233"/>
    </row>
    <row r="1272" spans="1:6" s="131" customFormat="1" ht="15" customHeight="1" x14ac:dyDescent="0.25">
      <c r="A1272" s="1"/>
      <c r="E1272" s="351"/>
      <c r="F1272" s="233"/>
    </row>
    <row r="1273" spans="1:6" s="131" customFormat="1" ht="15" customHeight="1" x14ac:dyDescent="0.25">
      <c r="A1273" s="1"/>
      <c r="E1273" s="351"/>
      <c r="F1273" s="233"/>
    </row>
    <row r="1274" spans="1:6" s="131" customFormat="1" ht="15" customHeight="1" x14ac:dyDescent="0.25">
      <c r="A1274" s="1"/>
      <c r="E1274" s="351"/>
      <c r="F1274" s="233"/>
    </row>
    <row r="1275" spans="1:6" s="131" customFormat="1" ht="15" customHeight="1" x14ac:dyDescent="0.25">
      <c r="A1275" s="1"/>
      <c r="E1275" s="351"/>
      <c r="F1275" s="233"/>
    </row>
    <row r="1276" spans="1:6" s="131" customFormat="1" ht="15" customHeight="1" x14ac:dyDescent="0.25">
      <c r="A1276" s="1"/>
      <c r="E1276" s="351"/>
      <c r="F1276" s="233"/>
    </row>
    <row r="1277" spans="1:6" s="131" customFormat="1" ht="15" customHeight="1" x14ac:dyDescent="0.25">
      <c r="A1277" s="1"/>
      <c r="E1277" s="351"/>
      <c r="F1277" s="233"/>
    </row>
    <row r="1278" spans="1:6" s="131" customFormat="1" ht="15" customHeight="1" x14ac:dyDescent="0.25">
      <c r="A1278" s="1"/>
      <c r="E1278" s="351"/>
      <c r="F1278" s="233"/>
    </row>
    <row r="1279" spans="1:6" s="131" customFormat="1" ht="15" customHeight="1" x14ac:dyDescent="0.25">
      <c r="A1279" s="1"/>
      <c r="E1279" s="351"/>
      <c r="F1279" s="233"/>
    </row>
    <row r="1280" spans="1:6" s="131" customFormat="1" ht="15" customHeight="1" x14ac:dyDescent="0.25">
      <c r="A1280" s="1"/>
      <c r="E1280" s="351"/>
      <c r="F1280" s="233"/>
    </row>
    <row r="1281" spans="1:6" s="131" customFormat="1" ht="15" customHeight="1" x14ac:dyDescent="0.25">
      <c r="A1281" s="1"/>
      <c r="E1281" s="351"/>
      <c r="F1281" s="233"/>
    </row>
    <row r="1282" spans="1:6" s="131" customFormat="1" ht="15" customHeight="1" x14ac:dyDescent="0.25">
      <c r="A1282" s="1"/>
      <c r="E1282" s="351"/>
      <c r="F1282" s="233"/>
    </row>
    <row r="1283" spans="1:6" s="131" customFormat="1" ht="15" customHeight="1" x14ac:dyDescent="0.25">
      <c r="A1283" s="1"/>
      <c r="E1283" s="351"/>
      <c r="F1283" s="233"/>
    </row>
    <row r="1284" spans="1:6" s="131" customFormat="1" ht="15" customHeight="1" x14ac:dyDescent="0.25">
      <c r="A1284" s="1"/>
      <c r="E1284" s="351"/>
      <c r="F1284" s="233"/>
    </row>
    <row r="1285" spans="1:6" s="131" customFormat="1" ht="15" customHeight="1" x14ac:dyDescent="0.25">
      <c r="A1285" s="1"/>
      <c r="E1285" s="351"/>
      <c r="F1285" s="233"/>
    </row>
    <row r="1286" spans="1:6" s="131" customFormat="1" ht="15" customHeight="1" x14ac:dyDescent="0.25">
      <c r="A1286" s="1"/>
      <c r="E1286" s="351"/>
      <c r="F1286" s="233"/>
    </row>
    <row r="1287" spans="1:6" s="131" customFormat="1" ht="15" customHeight="1" x14ac:dyDescent="0.25">
      <c r="A1287" s="1"/>
      <c r="E1287" s="351"/>
      <c r="F1287" s="233"/>
    </row>
    <row r="1288" spans="1:6" s="131" customFormat="1" ht="15" customHeight="1" x14ac:dyDescent="0.25">
      <c r="A1288" s="1"/>
      <c r="E1288" s="351"/>
      <c r="F1288" s="233"/>
    </row>
    <row r="1289" spans="1:6" s="131" customFormat="1" ht="15" customHeight="1" x14ac:dyDescent="0.25">
      <c r="A1289" s="1"/>
      <c r="E1289" s="351"/>
      <c r="F1289" s="233"/>
    </row>
    <row r="1290" spans="1:6" s="131" customFormat="1" ht="15" customHeight="1" x14ac:dyDescent="0.25">
      <c r="A1290" s="1"/>
      <c r="E1290" s="351"/>
      <c r="F1290" s="233"/>
    </row>
    <row r="1291" spans="1:6" s="131" customFormat="1" ht="15" customHeight="1" x14ac:dyDescent="0.25">
      <c r="A1291" s="1"/>
      <c r="E1291" s="351"/>
      <c r="F1291" s="233"/>
    </row>
    <row r="1292" spans="1:6" s="131" customFormat="1" ht="15" customHeight="1" x14ac:dyDescent="0.25">
      <c r="A1292" s="1"/>
      <c r="E1292" s="351"/>
      <c r="F1292" s="233"/>
    </row>
    <row r="1293" spans="1:6" s="131" customFormat="1" ht="15" customHeight="1" x14ac:dyDescent="0.25">
      <c r="A1293" s="1"/>
      <c r="E1293" s="351"/>
      <c r="F1293" s="233"/>
    </row>
    <row r="1294" spans="1:6" s="131" customFormat="1" ht="15" customHeight="1" x14ac:dyDescent="0.25">
      <c r="A1294" s="1"/>
      <c r="E1294" s="351"/>
      <c r="F1294" s="233"/>
    </row>
    <row r="1295" spans="1:6" s="131" customFormat="1" ht="15" customHeight="1" x14ac:dyDescent="0.25">
      <c r="A1295" s="1"/>
      <c r="E1295" s="351"/>
      <c r="F1295" s="233"/>
    </row>
    <row r="1296" spans="1:6" s="131" customFormat="1" ht="15" customHeight="1" x14ac:dyDescent="0.25">
      <c r="A1296" s="1"/>
      <c r="E1296" s="351"/>
      <c r="F1296" s="233"/>
    </row>
    <row r="1297" spans="1:6" s="131" customFormat="1" ht="15" customHeight="1" x14ac:dyDescent="0.25">
      <c r="A1297" s="1"/>
      <c r="E1297" s="351"/>
      <c r="F1297" s="233"/>
    </row>
    <row r="1298" spans="1:6" s="131" customFormat="1" ht="15" customHeight="1" x14ac:dyDescent="0.25">
      <c r="A1298" s="1"/>
      <c r="E1298" s="351"/>
      <c r="F1298" s="233"/>
    </row>
    <row r="1299" spans="1:6" s="131" customFormat="1" ht="15" customHeight="1" x14ac:dyDescent="0.25">
      <c r="A1299" s="1"/>
      <c r="E1299" s="351"/>
      <c r="F1299" s="233"/>
    </row>
    <row r="1300" spans="1:6" s="131" customFormat="1" ht="15" customHeight="1" x14ac:dyDescent="0.25">
      <c r="A1300" s="1"/>
      <c r="E1300" s="351"/>
      <c r="F1300" s="233"/>
    </row>
    <row r="1301" spans="1:6" s="131" customFormat="1" ht="15" customHeight="1" x14ac:dyDescent="0.25">
      <c r="A1301" s="1"/>
      <c r="E1301" s="351"/>
      <c r="F1301" s="233"/>
    </row>
    <row r="1302" spans="1:6" s="131" customFormat="1" ht="15" customHeight="1" x14ac:dyDescent="0.25">
      <c r="A1302" s="1"/>
      <c r="E1302" s="351"/>
      <c r="F1302" s="233"/>
    </row>
    <row r="1303" spans="1:6" s="131" customFormat="1" ht="15" customHeight="1" x14ac:dyDescent="0.25">
      <c r="A1303" s="1"/>
      <c r="E1303" s="351"/>
      <c r="F1303" s="233"/>
    </row>
    <row r="1304" spans="1:6" s="131" customFormat="1" ht="15" customHeight="1" x14ac:dyDescent="0.25">
      <c r="A1304" s="1"/>
      <c r="E1304" s="351"/>
      <c r="F1304" s="233"/>
    </row>
    <row r="1305" spans="1:6" s="131" customFormat="1" ht="15" customHeight="1" x14ac:dyDescent="0.25">
      <c r="A1305" s="1"/>
      <c r="E1305" s="351"/>
      <c r="F1305" s="233"/>
    </row>
    <row r="1306" spans="1:6" s="131" customFormat="1" ht="15" customHeight="1" x14ac:dyDescent="0.25">
      <c r="A1306" s="1"/>
      <c r="E1306" s="351"/>
      <c r="F1306" s="233"/>
    </row>
    <row r="1307" spans="1:6" s="131" customFormat="1" ht="15" customHeight="1" x14ac:dyDescent="0.25">
      <c r="A1307" s="1"/>
      <c r="E1307" s="351"/>
      <c r="F1307" s="233"/>
    </row>
    <row r="1308" spans="1:6" s="131" customFormat="1" ht="15" customHeight="1" x14ac:dyDescent="0.25">
      <c r="A1308" s="1"/>
      <c r="E1308" s="351"/>
      <c r="F1308" s="233"/>
    </row>
    <row r="1309" spans="1:6" s="131" customFormat="1" ht="15" customHeight="1" x14ac:dyDescent="0.25">
      <c r="A1309" s="1"/>
      <c r="E1309" s="351"/>
      <c r="F1309" s="233"/>
    </row>
    <row r="1310" spans="1:6" s="131" customFormat="1" ht="15" customHeight="1" x14ac:dyDescent="0.25">
      <c r="A1310" s="1"/>
      <c r="E1310" s="351"/>
      <c r="F1310" s="233"/>
    </row>
    <row r="1311" spans="1:6" s="131" customFormat="1" ht="15" customHeight="1" x14ac:dyDescent="0.25">
      <c r="A1311" s="1"/>
      <c r="E1311" s="351"/>
      <c r="F1311" s="233"/>
    </row>
    <row r="1312" spans="1:6" s="131" customFormat="1" ht="15" customHeight="1" x14ac:dyDescent="0.25">
      <c r="A1312" s="1"/>
      <c r="E1312" s="351"/>
      <c r="F1312" s="233"/>
    </row>
    <row r="1313" spans="1:6" s="131" customFormat="1" ht="15" customHeight="1" x14ac:dyDescent="0.25">
      <c r="A1313" s="1"/>
      <c r="E1313" s="351"/>
      <c r="F1313" s="233"/>
    </row>
    <row r="1314" spans="1:6" s="131" customFormat="1" ht="15" customHeight="1" x14ac:dyDescent="0.25">
      <c r="A1314" s="1"/>
      <c r="E1314" s="351"/>
      <c r="F1314" s="233"/>
    </row>
    <row r="1315" spans="1:6" s="131" customFormat="1" ht="15" customHeight="1" x14ac:dyDescent="0.25">
      <c r="A1315" s="1"/>
      <c r="E1315" s="351"/>
      <c r="F1315" s="233"/>
    </row>
    <row r="1316" spans="1:6" s="131" customFormat="1" ht="15" customHeight="1" x14ac:dyDescent="0.25">
      <c r="A1316" s="1"/>
      <c r="E1316" s="351"/>
      <c r="F1316" s="233"/>
    </row>
    <row r="1317" spans="1:6" s="131" customFormat="1" ht="15" customHeight="1" x14ac:dyDescent="0.25">
      <c r="A1317" s="1"/>
      <c r="E1317" s="351"/>
      <c r="F1317" s="233"/>
    </row>
    <row r="1318" spans="1:6" s="131" customFormat="1" ht="15" customHeight="1" x14ac:dyDescent="0.25">
      <c r="A1318" s="1"/>
      <c r="E1318" s="351"/>
      <c r="F1318" s="233"/>
    </row>
    <row r="1319" spans="1:6" s="131" customFormat="1" ht="15" customHeight="1" x14ac:dyDescent="0.25">
      <c r="A1319" s="1"/>
      <c r="E1319" s="351"/>
      <c r="F1319" s="233"/>
    </row>
    <row r="1320" spans="1:6" s="131" customFormat="1" ht="15" customHeight="1" x14ac:dyDescent="0.25">
      <c r="A1320" s="1"/>
      <c r="E1320" s="351"/>
      <c r="F1320" s="233"/>
    </row>
    <row r="1321" spans="1:6" s="131" customFormat="1" ht="15" customHeight="1" x14ac:dyDescent="0.25">
      <c r="A1321" s="1"/>
      <c r="E1321" s="351"/>
      <c r="F1321" s="233"/>
    </row>
    <row r="1322" spans="1:6" s="131" customFormat="1" ht="15" customHeight="1" x14ac:dyDescent="0.25">
      <c r="A1322" s="1"/>
      <c r="E1322" s="351"/>
      <c r="F1322" s="233"/>
    </row>
    <row r="1323" spans="1:6" s="131" customFormat="1" ht="15" customHeight="1" x14ac:dyDescent="0.25">
      <c r="A1323" s="1"/>
      <c r="E1323" s="351"/>
      <c r="F1323" s="233"/>
    </row>
    <row r="1324" spans="1:6" s="131" customFormat="1" ht="15" customHeight="1" x14ac:dyDescent="0.25">
      <c r="A1324" s="1"/>
      <c r="E1324" s="351"/>
      <c r="F1324" s="233"/>
    </row>
    <row r="1325" spans="1:6" s="131" customFormat="1" ht="15" customHeight="1" x14ac:dyDescent="0.25">
      <c r="A1325" s="1"/>
      <c r="E1325" s="351"/>
      <c r="F1325" s="233"/>
    </row>
    <row r="1326" spans="1:6" s="131" customFormat="1" ht="15" customHeight="1" x14ac:dyDescent="0.25">
      <c r="A1326" s="1"/>
      <c r="E1326" s="351"/>
      <c r="F1326" s="233"/>
    </row>
    <row r="1327" spans="1:6" s="131" customFormat="1" ht="15" customHeight="1" x14ac:dyDescent="0.25">
      <c r="A1327" s="1"/>
      <c r="E1327" s="351"/>
      <c r="F1327" s="233"/>
    </row>
    <row r="1328" spans="1:6" s="131" customFormat="1" ht="15" customHeight="1" x14ac:dyDescent="0.25">
      <c r="A1328" s="1"/>
      <c r="E1328" s="351"/>
      <c r="F1328" s="233"/>
    </row>
    <row r="1329" spans="1:6" s="131" customFormat="1" ht="15" customHeight="1" x14ac:dyDescent="0.25">
      <c r="A1329" s="1"/>
      <c r="E1329" s="351"/>
      <c r="F1329" s="233"/>
    </row>
    <row r="1330" spans="1:6" s="131" customFormat="1" ht="15" customHeight="1" x14ac:dyDescent="0.25">
      <c r="A1330" s="1"/>
      <c r="E1330" s="351"/>
      <c r="F1330" s="233"/>
    </row>
    <row r="1331" spans="1:6" s="131" customFormat="1" ht="15" customHeight="1" x14ac:dyDescent="0.25">
      <c r="A1331" s="1"/>
      <c r="E1331" s="351"/>
      <c r="F1331" s="233"/>
    </row>
    <row r="1332" spans="1:6" s="131" customFormat="1" ht="15" customHeight="1" x14ac:dyDescent="0.25">
      <c r="A1332" s="1"/>
      <c r="E1332" s="351"/>
      <c r="F1332" s="233"/>
    </row>
    <row r="1333" spans="1:6" s="131" customFormat="1" ht="15" customHeight="1" x14ac:dyDescent="0.25">
      <c r="A1333" s="1"/>
      <c r="E1333" s="351"/>
      <c r="F1333" s="233"/>
    </row>
    <row r="1334" spans="1:6" s="131" customFormat="1" ht="15" customHeight="1" x14ac:dyDescent="0.25">
      <c r="A1334" s="1"/>
      <c r="E1334" s="351"/>
      <c r="F1334" s="233"/>
    </row>
    <row r="1335" spans="1:6" s="131" customFormat="1" ht="15" customHeight="1" x14ac:dyDescent="0.25">
      <c r="A1335" s="1"/>
      <c r="E1335" s="351"/>
      <c r="F1335" s="233"/>
    </row>
    <row r="1336" spans="1:6" s="131" customFormat="1" ht="15" customHeight="1" x14ac:dyDescent="0.25">
      <c r="A1336" s="1"/>
      <c r="E1336" s="351"/>
      <c r="F1336" s="233"/>
    </row>
    <row r="1337" spans="1:6" s="131" customFormat="1" ht="15" customHeight="1" x14ac:dyDescent="0.25">
      <c r="A1337" s="1"/>
      <c r="E1337" s="351"/>
      <c r="F1337" s="233"/>
    </row>
    <row r="1338" spans="1:6" s="131" customFormat="1" ht="15" customHeight="1" x14ac:dyDescent="0.25">
      <c r="A1338" s="1"/>
      <c r="E1338" s="351"/>
      <c r="F1338" s="233"/>
    </row>
    <row r="1339" spans="1:6" s="131" customFormat="1" ht="15" customHeight="1" x14ac:dyDescent="0.25">
      <c r="A1339" s="1"/>
      <c r="E1339" s="351"/>
      <c r="F1339" s="233"/>
    </row>
    <row r="1340" spans="1:6" s="131" customFormat="1" ht="15" customHeight="1" x14ac:dyDescent="0.25">
      <c r="A1340" s="1"/>
      <c r="E1340" s="351"/>
      <c r="F1340" s="233"/>
    </row>
    <row r="1341" spans="1:6" s="131" customFormat="1" ht="15" customHeight="1" x14ac:dyDescent="0.25">
      <c r="A1341" s="1"/>
      <c r="E1341" s="351"/>
      <c r="F1341" s="233"/>
    </row>
    <row r="1342" spans="1:6" s="131" customFormat="1" ht="15" customHeight="1" x14ac:dyDescent="0.25">
      <c r="A1342" s="1"/>
      <c r="E1342" s="351"/>
      <c r="F1342" s="233"/>
    </row>
    <row r="1343" spans="1:6" s="131" customFormat="1" ht="15" customHeight="1" x14ac:dyDescent="0.25">
      <c r="A1343" s="1"/>
      <c r="E1343" s="351"/>
      <c r="F1343" s="233"/>
    </row>
    <row r="1344" spans="1:6" s="131" customFormat="1" ht="15" customHeight="1" x14ac:dyDescent="0.25">
      <c r="A1344" s="1"/>
      <c r="E1344" s="351"/>
      <c r="F1344" s="233"/>
    </row>
    <row r="1345" spans="1:6" s="131" customFormat="1" ht="15" customHeight="1" x14ac:dyDescent="0.25">
      <c r="A1345" s="1"/>
      <c r="E1345" s="351"/>
      <c r="F1345" s="233"/>
    </row>
    <row r="1346" spans="1:6" s="131" customFormat="1" ht="15" customHeight="1" x14ac:dyDescent="0.25">
      <c r="A1346" s="1"/>
      <c r="E1346" s="351"/>
      <c r="F1346" s="233"/>
    </row>
    <row r="1347" spans="1:6" s="131" customFormat="1" ht="15" customHeight="1" x14ac:dyDescent="0.25">
      <c r="A1347" s="1"/>
      <c r="E1347" s="351"/>
      <c r="F1347" s="233"/>
    </row>
    <row r="1348" spans="1:6" s="131" customFormat="1" ht="15" customHeight="1" x14ac:dyDescent="0.25">
      <c r="A1348" s="1"/>
      <c r="E1348" s="351"/>
      <c r="F1348" s="233"/>
    </row>
    <row r="1349" spans="1:6" s="131" customFormat="1" ht="15" customHeight="1" x14ac:dyDescent="0.25">
      <c r="A1349" s="1"/>
      <c r="E1349" s="351"/>
      <c r="F1349" s="233"/>
    </row>
    <row r="1350" spans="1:6" s="131" customFormat="1" ht="15" customHeight="1" x14ac:dyDescent="0.25">
      <c r="A1350" s="1"/>
      <c r="E1350" s="351"/>
      <c r="F1350" s="233"/>
    </row>
    <row r="1351" spans="1:6" s="131" customFormat="1" ht="15" customHeight="1" x14ac:dyDescent="0.25">
      <c r="A1351" s="1"/>
      <c r="E1351" s="351"/>
      <c r="F1351" s="233"/>
    </row>
    <row r="1352" spans="1:6" s="131" customFormat="1" ht="15" customHeight="1" x14ac:dyDescent="0.25">
      <c r="A1352" s="1"/>
      <c r="E1352" s="351"/>
      <c r="F1352" s="233"/>
    </row>
    <row r="1353" spans="1:6" s="131" customFormat="1" ht="15" customHeight="1" x14ac:dyDescent="0.25">
      <c r="A1353" s="1"/>
      <c r="E1353" s="351"/>
      <c r="F1353" s="233"/>
    </row>
    <row r="1354" spans="1:6" s="131" customFormat="1" ht="15" customHeight="1" x14ac:dyDescent="0.25">
      <c r="A1354" s="1"/>
      <c r="E1354" s="351"/>
      <c r="F1354" s="233"/>
    </row>
    <row r="1355" spans="1:6" s="131" customFormat="1" ht="15" customHeight="1" x14ac:dyDescent="0.25">
      <c r="A1355" s="1"/>
      <c r="E1355" s="351"/>
      <c r="F1355" s="233"/>
    </row>
    <row r="1356" spans="1:6" s="131" customFormat="1" ht="15" customHeight="1" x14ac:dyDescent="0.25">
      <c r="A1356" s="1"/>
      <c r="E1356" s="351"/>
      <c r="F1356" s="233"/>
    </row>
    <row r="1357" spans="1:6" s="131" customFormat="1" ht="15" customHeight="1" x14ac:dyDescent="0.25">
      <c r="A1357" s="1"/>
      <c r="E1357" s="351"/>
      <c r="F1357" s="233"/>
    </row>
    <row r="1358" spans="1:6" s="131" customFormat="1" ht="15" customHeight="1" x14ac:dyDescent="0.25">
      <c r="A1358" s="1"/>
      <c r="E1358" s="351"/>
      <c r="F1358" s="233"/>
    </row>
    <row r="1359" spans="1:6" s="131" customFormat="1" ht="15" customHeight="1" x14ac:dyDescent="0.25">
      <c r="A1359" s="1"/>
      <c r="E1359" s="351"/>
      <c r="F1359" s="233"/>
    </row>
    <row r="1360" spans="1:6" s="131" customFormat="1" ht="15" customHeight="1" x14ac:dyDescent="0.25">
      <c r="A1360" s="1"/>
      <c r="E1360" s="351"/>
      <c r="F1360" s="233"/>
    </row>
    <row r="1361" spans="1:6" s="131" customFormat="1" ht="15" customHeight="1" x14ac:dyDescent="0.25">
      <c r="A1361" s="1"/>
      <c r="E1361" s="351"/>
      <c r="F1361" s="233"/>
    </row>
    <row r="1362" spans="1:6" s="131" customFormat="1" ht="15" customHeight="1" x14ac:dyDescent="0.25">
      <c r="A1362" s="1"/>
      <c r="E1362" s="351"/>
      <c r="F1362" s="233"/>
    </row>
    <row r="1363" spans="1:6" s="131" customFormat="1" ht="15" customHeight="1" x14ac:dyDescent="0.25">
      <c r="A1363" s="1"/>
      <c r="E1363" s="351"/>
      <c r="F1363" s="233"/>
    </row>
    <row r="1364" spans="1:6" s="131" customFormat="1" ht="15" customHeight="1" x14ac:dyDescent="0.25">
      <c r="A1364" s="1"/>
      <c r="E1364" s="351"/>
      <c r="F1364" s="233"/>
    </row>
    <row r="1365" spans="1:6" s="131" customFormat="1" ht="15" customHeight="1" x14ac:dyDescent="0.25">
      <c r="A1365" s="1"/>
      <c r="E1365" s="351"/>
      <c r="F1365" s="233"/>
    </row>
    <row r="1366" spans="1:6" s="131" customFormat="1" ht="15" customHeight="1" x14ac:dyDescent="0.25">
      <c r="A1366" s="1"/>
      <c r="E1366" s="351"/>
      <c r="F1366" s="233"/>
    </row>
    <row r="1367" spans="1:6" s="131" customFormat="1" ht="15" customHeight="1" x14ac:dyDescent="0.25">
      <c r="A1367" s="1"/>
      <c r="E1367" s="351"/>
      <c r="F1367" s="233"/>
    </row>
    <row r="1368" spans="1:6" s="131" customFormat="1" ht="15" customHeight="1" x14ac:dyDescent="0.25">
      <c r="A1368" s="1"/>
      <c r="E1368" s="351"/>
      <c r="F1368" s="233"/>
    </row>
    <row r="1369" spans="1:6" s="131" customFormat="1" ht="15" customHeight="1" x14ac:dyDescent="0.25">
      <c r="A1369" s="1"/>
      <c r="E1369" s="351"/>
      <c r="F1369" s="233"/>
    </row>
    <row r="1370" spans="1:6" s="131" customFormat="1" ht="15" customHeight="1" x14ac:dyDescent="0.25">
      <c r="A1370" s="1"/>
      <c r="E1370" s="351"/>
      <c r="F1370" s="233"/>
    </row>
    <row r="1371" spans="1:6" s="131" customFormat="1" ht="15" customHeight="1" x14ac:dyDescent="0.25">
      <c r="A1371" s="1"/>
      <c r="E1371" s="351"/>
      <c r="F1371" s="233"/>
    </row>
    <row r="1372" spans="1:6" s="131" customFormat="1" ht="15" customHeight="1" x14ac:dyDescent="0.25">
      <c r="A1372" s="1"/>
      <c r="E1372" s="351"/>
      <c r="F1372" s="233"/>
    </row>
    <row r="1373" spans="1:6" s="131" customFormat="1" ht="15" customHeight="1" x14ac:dyDescent="0.25">
      <c r="A1373" s="1"/>
      <c r="E1373" s="351"/>
      <c r="F1373" s="233"/>
    </row>
    <row r="1374" spans="1:6" s="131" customFormat="1" ht="15" customHeight="1" x14ac:dyDescent="0.25">
      <c r="A1374" s="1"/>
      <c r="E1374" s="351"/>
      <c r="F1374" s="233"/>
    </row>
    <row r="1375" spans="1:6" s="131" customFormat="1" ht="15" customHeight="1" x14ac:dyDescent="0.25">
      <c r="A1375" s="1"/>
      <c r="E1375" s="351"/>
      <c r="F1375" s="233"/>
    </row>
    <row r="1376" spans="1:6" s="131" customFormat="1" ht="15" customHeight="1" x14ac:dyDescent="0.25">
      <c r="A1376" s="1"/>
      <c r="E1376" s="351"/>
      <c r="F1376" s="233"/>
    </row>
    <row r="1377" spans="1:6" s="131" customFormat="1" ht="15" customHeight="1" x14ac:dyDescent="0.25">
      <c r="A1377" s="1"/>
      <c r="E1377" s="351"/>
      <c r="F1377" s="233"/>
    </row>
    <row r="1378" spans="1:6" s="131" customFormat="1" ht="15" customHeight="1" x14ac:dyDescent="0.25">
      <c r="A1378" s="1"/>
      <c r="E1378" s="351"/>
      <c r="F1378" s="233"/>
    </row>
    <row r="1379" spans="1:6" s="131" customFormat="1" ht="15" customHeight="1" x14ac:dyDescent="0.25">
      <c r="A1379" s="1"/>
      <c r="E1379" s="351"/>
      <c r="F1379" s="233"/>
    </row>
    <row r="1380" spans="1:6" s="131" customFormat="1" ht="15" customHeight="1" x14ac:dyDescent="0.25">
      <c r="A1380" s="1"/>
      <c r="E1380" s="351"/>
      <c r="F1380" s="233"/>
    </row>
    <row r="1381" spans="1:6" s="131" customFormat="1" ht="15" customHeight="1" x14ac:dyDescent="0.25">
      <c r="A1381" s="1"/>
      <c r="E1381" s="351"/>
      <c r="F1381" s="233"/>
    </row>
    <row r="1382" spans="1:6" s="131" customFormat="1" ht="15" customHeight="1" x14ac:dyDescent="0.25">
      <c r="A1382" s="1"/>
      <c r="E1382" s="351"/>
      <c r="F1382" s="233"/>
    </row>
    <row r="1383" spans="1:6" s="131" customFormat="1" ht="15" customHeight="1" x14ac:dyDescent="0.25">
      <c r="A1383" s="1"/>
      <c r="E1383" s="351"/>
      <c r="F1383" s="233"/>
    </row>
    <row r="1384" spans="1:6" s="131" customFormat="1" ht="15" customHeight="1" x14ac:dyDescent="0.25">
      <c r="A1384" s="1"/>
      <c r="E1384" s="351"/>
      <c r="F1384" s="233"/>
    </row>
    <row r="1385" spans="1:6" s="131" customFormat="1" ht="15" customHeight="1" x14ac:dyDescent="0.25">
      <c r="A1385" s="1"/>
      <c r="E1385" s="351"/>
      <c r="F1385" s="233"/>
    </row>
    <row r="1386" spans="1:6" s="131" customFormat="1" ht="15" customHeight="1" x14ac:dyDescent="0.25">
      <c r="A1386" s="1"/>
      <c r="E1386" s="351"/>
      <c r="F1386" s="233"/>
    </row>
    <row r="1387" spans="1:6" s="131" customFormat="1" ht="15" customHeight="1" x14ac:dyDescent="0.25">
      <c r="A1387" s="1"/>
      <c r="E1387" s="351"/>
      <c r="F1387" s="233"/>
    </row>
    <row r="1388" spans="1:6" s="131" customFormat="1" ht="15" customHeight="1" x14ac:dyDescent="0.25">
      <c r="A1388" s="1"/>
      <c r="E1388" s="351"/>
      <c r="F1388" s="233"/>
    </row>
    <row r="1389" spans="1:6" s="131" customFormat="1" ht="15" customHeight="1" x14ac:dyDescent="0.25">
      <c r="A1389" s="1"/>
      <c r="E1389" s="351"/>
      <c r="F1389" s="233"/>
    </row>
    <row r="1390" spans="1:6" s="131" customFormat="1" ht="15" customHeight="1" x14ac:dyDescent="0.25">
      <c r="A1390" s="1"/>
      <c r="E1390" s="351"/>
      <c r="F1390" s="233"/>
    </row>
    <row r="1391" spans="1:6" s="131" customFormat="1" ht="15" customHeight="1" x14ac:dyDescent="0.25">
      <c r="A1391" s="1"/>
      <c r="E1391" s="351"/>
      <c r="F1391" s="233"/>
    </row>
    <row r="1392" spans="1:6" s="131" customFormat="1" ht="15" customHeight="1" x14ac:dyDescent="0.25">
      <c r="A1392" s="1"/>
      <c r="E1392" s="351"/>
      <c r="F1392" s="233"/>
    </row>
    <row r="1393" spans="1:6" s="131" customFormat="1" ht="15" customHeight="1" x14ac:dyDescent="0.25">
      <c r="A1393" s="1"/>
      <c r="E1393" s="351"/>
      <c r="F1393" s="233"/>
    </row>
    <row r="1394" spans="1:6" s="131" customFormat="1" ht="15" customHeight="1" x14ac:dyDescent="0.25">
      <c r="A1394" s="1"/>
      <c r="E1394" s="351"/>
      <c r="F1394" s="233"/>
    </row>
    <row r="1395" spans="1:6" s="131" customFormat="1" ht="15" customHeight="1" x14ac:dyDescent="0.25">
      <c r="A1395" s="1"/>
      <c r="E1395" s="351"/>
      <c r="F1395" s="233"/>
    </row>
    <row r="1396" spans="1:6" s="131" customFormat="1" ht="15" customHeight="1" x14ac:dyDescent="0.25">
      <c r="A1396" s="1"/>
      <c r="E1396" s="351"/>
      <c r="F1396" s="233"/>
    </row>
    <row r="1397" spans="1:6" s="131" customFormat="1" ht="15" customHeight="1" x14ac:dyDescent="0.25">
      <c r="A1397" s="1"/>
      <c r="E1397" s="351"/>
      <c r="F1397" s="233"/>
    </row>
    <row r="1398" spans="1:6" s="131" customFormat="1" ht="15" customHeight="1" x14ac:dyDescent="0.25">
      <c r="A1398" s="1"/>
      <c r="E1398" s="351"/>
      <c r="F1398" s="233"/>
    </row>
    <row r="1399" spans="1:6" s="131" customFormat="1" ht="15" customHeight="1" x14ac:dyDescent="0.25">
      <c r="A1399" s="1"/>
      <c r="E1399" s="351"/>
      <c r="F1399" s="233"/>
    </row>
    <row r="1400" spans="1:6" s="131" customFormat="1" ht="15" customHeight="1" x14ac:dyDescent="0.25">
      <c r="A1400" s="1"/>
      <c r="E1400" s="351"/>
      <c r="F1400" s="233"/>
    </row>
    <row r="1401" spans="1:6" s="131" customFormat="1" ht="15" customHeight="1" x14ac:dyDescent="0.25">
      <c r="A1401" s="1"/>
      <c r="E1401" s="351"/>
      <c r="F1401" s="233"/>
    </row>
    <row r="1402" spans="1:6" s="131" customFormat="1" ht="15" customHeight="1" x14ac:dyDescent="0.25">
      <c r="A1402" s="1"/>
      <c r="E1402" s="351"/>
      <c r="F1402" s="233"/>
    </row>
    <row r="1403" spans="1:6" s="131" customFormat="1" ht="15" customHeight="1" x14ac:dyDescent="0.25">
      <c r="A1403" s="1"/>
      <c r="E1403" s="351"/>
      <c r="F1403" s="233"/>
    </row>
    <row r="1404" spans="1:6" s="131" customFormat="1" ht="15" customHeight="1" x14ac:dyDescent="0.25">
      <c r="A1404" s="1"/>
      <c r="E1404" s="351"/>
      <c r="F1404" s="233"/>
    </row>
    <row r="1405" spans="1:6" s="131" customFormat="1" ht="15" customHeight="1" x14ac:dyDescent="0.25">
      <c r="A1405" s="1"/>
      <c r="E1405" s="351"/>
      <c r="F1405" s="233"/>
    </row>
    <row r="1406" spans="1:6" s="131" customFormat="1" ht="15" customHeight="1" x14ac:dyDescent="0.25">
      <c r="A1406" s="1"/>
      <c r="E1406" s="351"/>
      <c r="F1406" s="233"/>
    </row>
    <row r="1407" spans="1:6" s="131" customFormat="1" ht="15" customHeight="1" x14ac:dyDescent="0.25">
      <c r="A1407" s="1"/>
      <c r="E1407" s="351"/>
      <c r="F1407" s="233"/>
    </row>
    <row r="1408" spans="1:6" s="131" customFormat="1" ht="15" customHeight="1" x14ac:dyDescent="0.25">
      <c r="A1408" s="1"/>
      <c r="E1408" s="351"/>
      <c r="F1408" s="233"/>
    </row>
    <row r="1409" spans="1:6" s="131" customFormat="1" ht="15" customHeight="1" x14ac:dyDescent="0.25">
      <c r="A1409" s="1"/>
      <c r="E1409" s="351"/>
      <c r="F1409" s="233"/>
    </row>
    <row r="1410" spans="1:6" s="131" customFormat="1" ht="15" customHeight="1" x14ac:dyDescent="0.25">
      <c r="A1410" s="1"/>
      <c r="E1410" s="351"/>
      <c r="F1410" s="233"/>
    </row>
    <row r="1411" spans="1:6" s="131" customFormat="1" ht="15" customHeight="1" x14ac:dyDescent="0.25">
      <c r="A1411" s="1"/>
      <c r="E1411" s="351"/>
      <c r="F1411" s="233"/>
    </row>
    <row r="1412" spans="1:6" s="131" customFormat="1" ht="15" customHeight="1" x14ac:dyDescent="0.25">
      <c r="A1412" s="1"/>
      <c r="E1412" s="351"/>
      <c r="F1412" s="233"/>
    </row>
    <row r="1413" spans="1:6" s="131" customFormat="1" ht="15" customHeight="1" x14ac:dyDescent="0.25">
      <c r="A1413" s="1"/>
      <c r="E1413" s="351"/>
      <c r="F1413" s="233"/>
    </row>
    <row r="1414" spans="1:6" s="131" customFormat="1" ht="15" customHeight="1" x14ac:dyDescent="0.25">
      <c r="A1414" s="1"/>
      <c r="E1414" s="351"/>
      <c r="F1414" s="233"/>
    </row>
    <row r="1415" spans="1:6" s="131" customFormat="1" ht="15" customHeight="1" x14ac:dyDescent="0.25">
      <c r="A1415" s="1"/>
      <c r="E1415" s="351"/>
      <c r="F1415" s="233"/>
    </row>
    <row r="1416" spans="1:6" s="131" customFormat="1" ht="15" customHeight="1" x14ac:dyDescent="0.25">
      <c r="A1416" s="1"/>
      <c r="E1416" s="351"/>
      <c r="F1416" s="233"/>
    </row>
    <row r="1417" spans="1:6" s="131" customFormat="1" ht="15" customHeight="1" x14ac:dyDescent="0.25">
      <c r="A1417" s="1"/>
      <c r="E1417" s="351"/>
      <c r="F1417" s="233"/>
    </row>
    <row r="1418" spans="1:6" s="131" customFormat="1" ht="15" customHeight="1" x14ac:dyDescent="0.25">
      <c r="A1418" s="1"/>
      <c r="E1418" s="351"/>
      <c r="F1418" s="233"/>
    </row>
    <row r="1419" spans="1:6" s="131" customFormat="1" ht="15" customHeight="1" x14ac:dyDescent="0.25">
      <c r="A1419" s="1"/>
      <c r="E1419" s="351"/>
      <c r="F1419" s="233"/>
    </row>
    <row r="1420" spans="1:6" s="131" customFormat="1" ht="15" customHeight="1" x14ac:dyDescent="0.25">
      <c r="A1420" s="1"/>
      <c r="E1420" s="351"/>
      <c r="F1420" s="233"/>
    </row>
    <row r="1421" spans="1:6" s="131" customFormat="1" ht="15" customHeight="1" x14ac:dyDescent="0.25">
      <c r="A1421" s="1"/>
      <c r="E1421" s="351"/>
      <c r="F1421" s="233"/>
    </row>
    <row r="1422" spans="1:6" s="131" customFormat="1" ht="15" customHeight="1" x14ac:dyDescent="0.25">
      <c r="A1422" s="1"/>
      <c r="E1422" s="351"/>
      <c r="F1422" s="233"/>
    </row>
    <row r="1423" spans="1:6" s="131" customFormat="1" ht="15" customHeight="1" x14ac:dyDescent="0.25">
      <c r="A1423" s="1"/>
      <c r="E1423" s="351"/>
      <c r="F1423" s="233"/>
    </row>
    <row r="1424" spans="1:6" s="131" customFormat="1" ht="15" customHeight="1" x14ac:dyDescent="0.25">
      <c r="A1424" s="1"/>
      <c r="E1424" s="351"/>
      <c r="F1424" s="233"/>
    </row>
    <row r="1425" spans="1:6" s="131" customFormat="1" ht="15" customHeight="1" x14ac:dyDescent="0.25">
      <c r="A1425" s="1"/>
      <c r="E1425" s="351"/>
      <c r="F1425" s="233"/>
    </row>
    <row r="1426" spans="1:6" s="131" customFormat="1" ht="15" customHeight="1" x14ac:dyDescent="0.25">
      <c r="A1426" s="1"/>
      <c r="E1426" s="351"/>
      <c r="F1426" s="233"/>
    </row>
    <row r="1427" spans="1:6" s="131" customFormat="1" ht="15" customHeight="1" x14ac:dyDescent="0.25">
      <c r="A1427" s="1"/>
      <c r="E1427" s="351"/>
      <c r="F1427" s="233"/>
    </row>
    <row r="1428" spans="1:6" s="131" customFormat="1" ht="15" customHeight="1" x14ac:dyDescent="0.25">
      <c r="A1428" s="1"/>
      <c r="E1428" s="351"/>
      <c r="F1428" s="233"/>
    </row>
    <row r="1429" spans="1:6" s="131" customFormat="1" ht="15" customHeight="1" x14ac:dyDescent="0.25">
      <c r="A1429" s="1"/>
      <c r="E1429" s="351"/>
      <c r="F1429" s="233"/>
    </row>
    <row r="1430" spans="1:6" s="131" customFormat="1" ht="15" customHeight="1" x14ac:dyDescent="0.25">
      <c r="A1430" s="1"/>
      <c r="E1430" s="351"/>
      <c r="F1430" s="233"/>
    </row>
    <row r="1431" spans="1:6" s="131" customFormat="1" ht="15" customHeight="1" x14ac:dyDescent="0.25">
      <c r="A1431" s="1"/>
      <c r="E1431" s="351"/>
      <c r="F1431" s="233"/>
    </row>
    <row r="1432" spans="1:6" s="131" customFormat="1" ht="15" customHeight="1" x14ac:dyDescent="0.25">
      <c r="A1432" s="1"/>
      <c r="E1432" s="351"/>
      <c r="F1432" s="233"/>
    </row>
    <row r="1433" spans="1:6" s="131" customFormat="1" ht="15" customHeight="1" x14ac:dyDescent="0.25">
      <c r="A1433" s="1"/>
      <c r="E1433" s="351"/>
      <c r="F1433" s="233"/>
    </row>
    <row r="1434" spans="1:6" s="131" customFormat="1" ht="15" customHeight="1" x14ac:dyDescent="0.25">
      <c r="A1434" s="1"/>
      <c r="E1434" s="351"/>
      <c r="F1434" s="233"/>
    </row>
    <row r="1435" spans="1:6" s="131" customFormat="1" ht="15" customHeight="1" x14ac:dyDescent="0.25">
      <c r="A1435" s="1"/>
      <c r="E1435" s="351"/>
      <c r="F1435" s="233"/>
    </row>
    <row r="1436" spans="1:6" s="131" customFormat="1" ht="15" customHeight="1" x14ac:dyDescent="0.25">
      <c r="A1436" s="1"/>
      <c r="E1436" s="351"/>
      <c r="F1436" s="233"/>
    </row>
    <row r="1437" spans="1:6" s="131" customFormat="1" ht="15" customHeight="1" x14ac:dyDescent="0.25">
      <c r="A1437" s="1"/>
      <c r="E1437" s="351"/>
      <c r="F1437" s="233"/>
    </row>
    <row r="1438" spans="1:6" s="131" customFormat="1" ht="15" customHeight="1" x14ac:dyDescent="0.25">
      <c r="A1438" s="1"/>
      <c r="E1438" s="351"/>
      <c r="F1438" s="233"/>
    </row>
    <row r="1439" spans="1:6" s="131" customFormat="1" ht="15" customHeight="1" x14ac:dyDescent="0.25">
      <c r="A1439" s="1"/>
      <c r="E1439" s="351"/>
      <c r="F1439" s="233"/>
    </row>
    <row r="1440" spans="1:6" s="131" customFormat="1" ht="15" customHeight="1" x14ac:dyDescent="0.25">
      <c r="A1440" s="1"/>
      <c r="E1440" s="351"/>
      <c r="F1440" s="233"/>
    </row>
    <row r="1441" spans="1:6" s="131" customFormat="1" ht="15" customHeight="1" x14ac:dyDescent="0.25">
      <c r="A1441" s="1"/>
      <c r="E1441" s="351"/>
      <c r="F1441" s="233"/>
    </row>
    <row r="1442" spans="1:6" s="131" customFormat="1" ht="15" customHeight="1" x14ac:dyDescent="0.25">
      <c r="A1442" s="1"/>
      <c r="E1442" s="351"/>
      <c r="F1442" s="233"/>
    </row>
    <row r="1443" spans="1:6" s="131" customFormat="1" ht="15" customHeight="1" x14ac:dyDescent="0.25">
      <c r="A1443" s="1"/>
      <c r="E1443" s="351"/>
      <c r="F1443" s="233"/>
    </row>
    <row r="1444" spans="1:6" s="131" customFormat="1" ht="15" customHeight="1" x14ac:dyDescent="0.25">
      <c r="A1444" s="1"/>
      <c r="E1444" s="351"/>
      <c r="F1444" s="233"/>
    </row>
    <row r="1445" spans="1:6" s="131" customFormat="1" ht="15" customHeight="1" x14ac:dyDescent="0.25">
      <c r="A1445" s="1"/>
      <c r="E1445" s="351"/>
      <c r="F1445" s="233"/>
    </row>
    <row r="1446" spans="1:6" s="131" customFormat="1" ht="15" customHeight="1" x14ac:dyDescent="0.25">
      <c r="A1446" s="1"/>
      <c r="E1446" s="351"/>
      <c r="F1446" s="233"/>
    </row>
    <row r="1447" spans="1:6" s="131" customFormat="1" ht="15" customHeight="1" x14ac:dyDescent="0.25">
      <c r="A1447" s="1"/>
      <c r="E1447" s="351"/>
      <c r="F1447" s="233"/>
    </row>
    <row r="1448" spans="1:6" s="131" customFormat="1" ht="15" customHeight="1" x14ac:dyDescent="0.25">
      <c r="A1448" s="1"/>
      <c r="E1448" s="351"/>
      <c r="F1448" s="233"/>
    </row>
    <row r="1449" spans="1:6" s="131" customFormat="1" ht="15" customHeight="1" x14ac:dyDescent="0.25">
      <c r="A1449" s="1"/>
      <c r="E1449" s="351"/>
      <c r="F1449" s="233"/>
    </row>
    <row r="1450" spans="1:6" s="131" customFormat="1" ht="15" customHeight="1" x14ac:dyDescent="0.25">
      <c r="A1450" s="1"/>
      <c r="E1450" s="351"/>
      <c r="F1450" s="233"/>
    </row>
    <row r="1451" spans="1:6" s="131" customFormat="1" ht="15" customHeight="1" x14ac:dyDescent="0.25">
      <c r="A1451" s="1"/>
      <c r="E1451" s="351"/>
      <c r="F1451" s="233"/>
    </row>
    <row r="1452" spans="1:6" s="131" customFormat="1" ht="15" customHeight="1" x14ac:dyDescent="0.25">
      <c r="A1452" s="1"/>
      <c r="E1452" s="351"/>
      <c r="F1452" s="233"/>
    </row>
    <row r="1453" spans="1:6" s="131" customFormat="1" ht="15" customHeight="1" x14ac:dyDescent="0.25">
      <c r="A1453" s="1"/>
      <c r="E1453" s="351"/>
      <c r="F1453" s="233"/>
    </row>
    <row r="1454" spans="1:6" s="131" customFormat="1" ht="15" customHeight="1" x14ac:dyDescent="0.25">
      <c r="A1454" s="1"/>
      <c r="E1454" s="351"/>
      <c r="F1454" s="233"/>
    </row>
    <row r="1455" spans="1:6" s="131" customFormat="1" ht="15" customHeight="1" x14ac:dyDescent="0.25">
      <c r="A1455" s="1"/>
      <c r="E1455" s="351"/>
      <c r="F1455" s="233"/>
    </row>
    <row r="1456" spans="1:6" s="131" customFormat="1" ht="15" customHeight="1" x14ac:dyDescent="0.25">
      <c r="A1456" s="1"/>
      <c r="E1456" s="351"/>
      <c r="F1456" s="233"/>
    </row>
    <row r="1457" spans="1:6" s="131" customFormat="1" ht="15" customHeight="1" x14ac:dyDescent="0.25">
      <c r="A1457" s="1"/>
      <c r="E1457" s="351"/>
      <c r="F1457" s="233"/>
    </row>
    <row r="1458" spans="1:6" s="131" customFormat="1" ht="15" customHeight="1" x14ac:dyDescent="0.25">
      <c r="A1458" s="1"/>
      <c r="E1458" s="351"/>
      <c r="F1458" s="233"/>
    </row>
    <row r="1459" spans="1:6" s="131" customFormat="1" ht="15" customHeight="1" x14ac:dyDescent="0.25">
      <c r="A1459" s="1"/>
      <c r="E1459" s="351"/>
      <c r="F1459" s="233"/>
    </row>
    <row r="1460" spans="1:6" s="131" customFormat="1" ht="15" customHeight="1" x14ac:dyDescent="0.25">
      <c r="A1460" s="1"/>
      <c r="E1460" s="351"/>
      <c r="F1460" s="233"/>
    </row>
    <row r="1461" spans="1:6" s="131" customFormat="1" ht="15" customHeight="1" x14ac:dyDescent="0.25">
      <c r="A1461" s="1"/>
      <c r="E1461" s="351"/>
      <c r="F1461" s="233"/>
    </row>
    <row r="1462" spans="1:6" s="131" customFormat="1" ht="15" customHeight="1" x14ac:dyDescent="0.25">
      <c r="A1462" s="1"/>
      <c r="E1462" s="351"/>
      <c r="F1462" s="233"/>
    </row>
    <row r="1463" spans="1:6" s="131" customFormat="1" ht="15" customHeight="1" x14ac:dyDescent="0.25">
      <c r="A1463" s="1"/>
      <c r="E1463" s="351"/>
      <c r="F1463" s="233"/>
    </row>
    <row r="1464" spans="1:6" s="131" customFormat="1" ht="15" customHeight="1" x14ac:dyDescent="0.25">
      <c r="A1464" s="1"/>
      <c r="E1464" s="351"/>
      <c r="F1464" s="233"/>
    </row>
    <row r="1465" spans="1:6" s="131" customFormat="1" ht="15" customHeight="1" x14ac:dyDescent="0.25">
      <c r="A1465" s="1"/>
      <c r="E1465" s="351"/>
      <c r="F1465" s="233"/>
    </row>
    <row r="1466" spans="1:6" s="131" customFormat="1" ht="15" customHeight="1" x14ac:dyDescent="0.25">
      <c r="A1466" s="1"/>
      <c r="E1466" s="351"/>
      <c r="F1466" s="233"/>
    </row>
    <row r="1467" spans="1:6" s="131" customFormat="1" ht="15" customHeight="1" x14ac:dyDescent="0.25">
      <c r="A1467" s="1"/>
      <c r="E1467" s="351"/>
      <c r="F1467" s="233"/>
    </row>
    <row r="1468" spans="1:6" s="131" customFormat="1" ht="15" customHeight="1" x14ac:dyDescent="0.25">
      <c r="A1468" s="1"/>
      <c r="E1468" s="351"/>
      <c r="F1468" s="233"/>
    </row>
    <row r="1469" spans="1:6" s="131" customFormat="1" ht="15" customHeight="1" x14ac:dyDescent="0.25">
      <c r="A1469" s="1"/>
      <c r="E1469" s="351"/>
      <c r="F1469" s="233"/>
    </row>
    <row r="1470" spans="1:6" s="131" customFormat="1" ht="15" customHeight="1" x14ac:dyDescent="0.25">
      <c r="A1470" s="1"/>
      <c r="E1470" s="351"/>
      <c r="F1470" s="233"/>
    </row>
    <row r="1471" spans="1:6" s="131" customFormat="1" ht="15" customHeight="1" x14ac:dyDescent="0.25">
      <c r="A1471" s="1"/>
      <c r="E1471" s="351"/>
      <c r="F1471" s="233"/>
    </row>
    <row r="1472" spans="1:6" s="131" customFormat="1" ht="15" customHeight="1" x14ac:dyDescent="0.25">
      <c r="A1472" s="1"/>
      <c r="E1472" s="351"/>
      <c r="F1472" s="233"/>
    </row>
    <row r="1473" spans="1:6" s="131" customFormat="1" ht="15" customHeight="1" x14ac:dyDescent="0.25">
      <c r="A1473" s="1"/>
      <c r="E1473" s="351"/>
      <c r="F1473" s="233"/>
    </row>
    <row r="1474" spans="1:6" s="131" customFormat="1" ht="15" customHeight="1" x14ac:dyDescent="0.25">
      <c r="A1474" s="1"/>
      <c r="E1474" s="351"/>
      <c r="F1474" s="233"/>
    </row>
    <row r="1475" spans="1:6" s="131" customFormat="1" ht="15" customHeight="1" x14ac:dyDescent="0.25">
      <c r="A1475" s="1"/>
      <c r="E1475" s="351"/>
      <c r="F1475" s="233"/>
    </row>
    <row r="1476" spans="1:6" s="131" customFormat="1" ht="15" customHeight="1" x14ac:dyDescent="0.25">
      <c r="A1476" s="1"/>
      <c r="E1476" s="351"/>
      <c r="F1476" s="233"/>
    </row>
    <row r="1477" spans="1:6" s="131" customFormat="1" ht="15" customHeight="1" x14ac:dyDescent="0.25">
      <c r="A1477" s="1"/>
      <c r="E1477" s="351"/>
      <c r="F1477" s="233"/>
    </row>
    <row r="1478" spans="1:6" s="131" customFormat="1" ht="15" customHeight="1" x14ac:dyDescent="0.25">
      <c r="A1478" s="1"/>
      <c r="E1478" s="351"/>
      <c r="F1478" s="233"/>
    </row>
    <row r="1479" spans="1:6" s="131" customFormat="1" ht="15" customHeight="1" x14ac:dyDescent="0.25">
      <c r="A1479" s="1"/>
      <c r="E1479" s="351"/>
      <c r="F1479" s="233"/>
    </row>
    <row r="1480" spans="1:6" s="131" customFormat="1" ht="15" customHeight="1" x14ac:dyDescent="0.25">
      <c r="A1480" s="1"/>
      <c r="E1480" s="351"/>
      <c r="F1480" s="233"/>
    </row>
    <row r="1481" spans="1:6" s="131" customFormat="1" ht="15" customHeight="1" x14ac:dyDescent="0.25">
      <c r="A1481" s="1"/>
      <c r="E1481" s="351"/>
      <c r="F1481" s="233"/>
    </row>
    <row r="1482" spans="1:6" s="131" customFormat="1" ht="15" customHeight="1" x14ac:dyDescent="0.25">
      <c r="A1482" s="1"/>
      <c r="E1482" s="351"/>
      <c r="F1482" s="233"/>
    </row>
    <row r="1483" spans="1:6" s="131" customFormat="1" ht="15" customHeight="1" x14ac:dyDescent="0.25">
      <c r="A1483" s="1"/>
      <c r="E1483" s="351"/>
      <c r="F1483" s="233"/>
    </row>
    <row r="1484" spans="1:6" s="131" customFormat="1" ht="15" customHeight="1" x14ac:dyDescent="0.25">
      <c r="A1484" s="1"/>
      <c r="E1484" s="351"/>
      <c r="F1484" s="233"/>
    </row>
    <row r="1485" spans="1:6" s="131" customFormat="1" ht="15" customHeight="1" x14ac:dyDescent="0.25">
      <c r="A1485" s="1"/>
      <c r="E1485" s="351"/>
      <c r="F1485" s="233"/>
    </row>
    <row r="1486" spans="1:6" s="131" customFormat="1" ht="15" customHeight="1" x14ac:dyDescent="0.25">
      <c r="A1486" s="1"/>
      <c r="E1486" s="351"/>
      <c r="F1486" s="233"/>
    </row>
    <row r="1487" spans="1:6" s="131" customFormat="1" ht="15" customHeight="1" x14ac:dyDescent="0.25">
      <c r="A1487" s="1"/>
      <c r="E1487" s="351"/>
      <c r="F1487" s="233"/>
    </row>
    <row r="1488" spans="1:6" s="131" customFormat="1" ht="15" customHeight="1" x14ac:dyDescent="0.25">
      <c r="A1488" s="1"/>
      <c r="E1488" s="351"/>
      <c r="F1488" s="233"/>
    </row>
    <row r="1489" spans="1:6" s="131" customFormat="1" ht="15" customHeight="1" x14ac:dyDescent="0.25">
      <c r="A1489" s="1"/>
      <c r="E1489" s="351"/>
      <c r="F1489" s="233"/>
    </row>
    <row r="1490" spans="1:6" s="131" customFormat="1" ht="15" customHeight="1" x14ac:dyDescent="0.25">
      <c r="A1490" s="1"/>
      <c r="E1490" s="351"/>
      <c r="F1490" s="233"/>
    </row>
    <row r="1491" spans="1:6" s="131" customFormat="1" ht="15" customHeight="1" x14ac:dyDescent="0.25">
      <c r="A1491" s="1"/>
      <c r="E1491" s="351"/>
      <c r="F1491" s="233"/>
    </row>
    <row r="1492" spans="1:6" s="131" customFormat="1" ht="15" customHeight="1" x14ac:dyDescent="0.25">
      <c r="A1492" s="1"/>
      <c r="E1492" s="351"/>
      <c r="F1492" s="233"/>
    </row>
    <row r="1493" spans="1:6" s="131" customFormat="1" ht="15" customHeight="1" x14ac:dyDescent="0.25">
      <c r="A1493" s="1"/>
      <c r="E1493" s="351"/>
      <c r="F1493" s="233"/>
    </row>
    <row r="1494" spans="1:6" s="131" customFormat="1" ht="15" customHeight="1" x14ac:dyDescent="0.25">
      <c r="A1494" s="1"/>
      <c r="E1494" s="351"/>
      <c r="F1494" s="233"/>
    </row>
    <row r="1495" spans="1:6" s="131" customFormat="1" ht="15" customHeight="1" x14ac:dyDescent="0.25">
      <c r="A1495" s="1"/>
      <c r="E1495" s="351"/>
      <c r="F1495" s="233"/>
    </row>
    <row r="1496" spans="1:6" s="131" customFormat="1" ht="15" customHeight="1" x14ac:dyDescent="0.25">
      <c r="A1496" s="1"/>
      <c r="E1496" s="351"/>
      <c r="F1496" s="233"/>
    </row>
    <row r="1497" spans="1:6" s="131" customFormat="1" ht="15" customHeight="1" x14ac:dyDescent="0.25">
      <c r="A1497" s="1"/>
      <c r="E1497" s="351"/>
      <c r="F1497" s="233"/>
    </row>
    <row r="1498" spans="1:6" s="131" customFormat="1" ht="15" customHeight="1" x14ac:dyDescent="0.25">
      <c r="A1498" s="1"/>
      <c r="E1498" s="351"/>
      <c r="F1498" s="233"/>
    </row>
    <row r="1499" spans="1:6" s="131" customFormat="1" ht="15" customHeight="1" x14ac:dyDescent="0.25">
      <c r="A1499" s="1"/>
      <c r="E1499" s="351"/>
      <c r="F1499" s="233"/>
    </row>
    <row r="1500" spans="1:6" s="131" customFormat="1" ht="15" customHeight="1" x14ac:dyDescent="0.25">
      <c r="A1500" s="1"/>
      <c r="E1500" s="351"/>
      <c r="F1500" s="233"/>
    </row>
    <row r="1501" spans="1:6" s="131" customFormat="1" ht="15" customHeight="1" x14ac:dyDescent="0.25">
      <c r="A1501" s="1"/>
      <c r="E1501" s="351"/>
      <c r="F1501" s="233"/>
    </row>
    <row r="1502" spans="1:6" s="131" customFormat="1" ht="15" customHeight="1" x14ac:dyDescent="0.25">
      <c r="A1502" s="1"/>
      <c r="E1502" s="351"/>
      <c r="F1502" s="233"/>
    </row>
    <row r="1503" spans="1:6" s="131" customFormat="1" ht="15" customHeight="1" x14ac:dyDescent="0.25">
      <c r="A1503" s="1"/>
      <c r="E1503" s="351"/>
      <c r="F1503" s="233"/>
    </row>
    <row r="1504" spans="1:6" s="131" customFormat="1" ht="15" customHeight="1" x14ac:dyDescent="0.25">
      <c r="A1504" s="1"/>
      <c r="E1504" s="351"/>
      <c r="F1504" s="233"/>
    </row>
    <row r="1505" spans="1:6" s="131" customFormat="1" ht="15" customHeight="1" x14ac:dyDescent="0.25">
      <c r="A1505" s="1"/>
      <c r="E1505" s="351"/>
      <c r="F1505" s="233"/>
    </row>
    <row r="1506" spans="1:6" s="131" customFormat="1" ht="15" customHeight="1" x14ac:dyDescent="0.25">
      <c r="A1506" s="1"/>
      <c r="E1506" s="351"/>
      <c r="F1506" s="233"/>
    </row>
    <row r="1507" spans="1:6" s="131" customFormat="1" ht="15" customHeight="1" x14ac:dyDescent="0.25">
      <c r="A1507" s="1"/>
      <c r="E1507" s="351"/>
      <c r="F1507" s="233"/>
    </row>
    <row r="1508" spans="1:6" s="131" customFormat="1" ht="15" customHeight="1" x14ac:dyDescent="0.25">
      <c r="A1508" s="1"/>
      <c r="E1508" s="351"/>
      <c r="F1508" s="233"/>
    </row>
    <row r="1509" spans="1:6" s="131" customFormat="1" ht="15" customHeight="1" x14ac:dyDescent="0.25">
      <c r="A1509" s="1"/>
      <c r="E1509" s="351"/>
      <c r="F1509" s="233"/>
    </row>
    <row r="1510" spans="1:6" s="131" customFormat="1" ht="15" customHeight="1" x14ac:dyDescent="0.25">
      <c r="A1510" s="1"/>
      <c r="E1510" s="351"/>
      <c r="F1510" s="233"/>
    </row>
    <row r="1511" spans="1:6" s="131" customFormat="1" ht="15" customHeight="1" x14ac:dyDescent="0.25">
      <c r="A1511" s="1"/>
      <c r="E1511" s="351"/>
      <c r="F1511" s="233"/>
    </row>
    <row r="1512" spans="1:6" s="131" customFormat="1" ht="15" customHeight="1" x14ac:dyDescent="0.25">
      <c r="A1512" s="1"/>
      <c r="E1512" s="351"/>
      <c r="F1512" s="233"/>
    </row>
    <row r="1513" spans="1:6" s="131" customFormat="1" ht="15" customHeight="1" x14ac:dyDescent="0.25">
      <c r="A1513" s="1"/>
      <c r="E1513" s="351"/>
      <c r="F1513" s="233"/>
    </row>
    <row r="1514" spans="1:6" s="131" customFormat="1" ht="15" customHeight="1" x14ac:dyDescent="0.25">
      <c r="A1514" s="1"/>
      <c r="E1514" s="351"/>
      <c r="F1514" s="233"/>
    </row>
    <row r="1515" spans="1:6" s="131" customFormat="1" ht="15" customHeight="1" x14ac:dyDescent="0.25">
      <c r="A1515" s="1"/>
      <c r="E1515" s="351"/>
      <c r="F1515" s="233"/>
    </row>
    <row r="1516" spans="1:6" s="131" customFormat="1" ht="15" customHeight="1" x14ac:dyDescent="0.25">
      <c r="A1516" s="1"/>
      <c r="E1516" s="351"/>
      <c r="F1516" s="233"/>
    </row>
    <row r="1517" spans="1:6" s="131" customFormat="1" ht="15" customHeight="1" x14ac:dyDescent="0.25">
      <c r="A1517" s="1"/>
      <c r="E1517" s="351"/>
      <c r="F1517" s="233"/>
    </row>
    <row r="1518" spans="1:6" s="131" customFormat="1" ht="15" customHeight="1" x14ac:dyDescent="0.25">
      <c r="A1518" s="1"/>
      <c r="E1518" s="351"/>
      <c r="F1518" s="233"/>
    </row>
    <row r="1519" spans="1:6" s="131" customFormat="1" ht="15" customHeight="1" x14ac:dyDescent="0.25">
      <c r="A1519" s="1"/>
      <c r="E1519" s="351"/>
      <c r="F1519" s="233"/>
    </row>
    <row r="1520" spans="1:6" s="131" customFormat="1" ht="15" customHeight="1" x14ac:dyDescent="0.25">
      <c r="A1520" s="1"/>
      <c r="E1520" s="351"/>
      <c r="F1520" s="233"/>
    </row>
    <row r="1521" spans="1:6" s="131" customFormat="1" ht="15" customHeight="1" x14ac:dyDescent="0.25">
      <c r="A1521" s="1"/>
      <c r="E1521" s="351"/>
      <c r="F1521" s="233"/>
    </row>
    <row r="1522" spans="1:6" s="131" customFormat="1" ht="15" customHeight="1" x14ac:dyDescent="0.25">
      <c r="A1522" s="1"/>
      <c r="E1522" s="351"/>
      <c r="F1522" s="233"/>
    </row>
    <row r="1523" spans="1:6" s="131" customFormat="1" ht="15" customHeight="1" x14ac:dyDescent="0.25">
      <c r="A1523" s="1"/>
      <c r="E1523" s="351"/>
      <c r="F1523" s="233"/>
    </row>
    <row r="1524" spans="1:6" s="131" customFormat="1" ht="15" customHeight="1" x14ac:dyDescent="0.25">
      <c r="A1524" s="1"/>
      <c r="E1524" s="351"/>
      <c r="F1524" s="233"/>
    </row>
    <row r="1525" spans="1:6" s="131" customFormat="1" ht="15" customHeight="1" x14ac:dyDescent="0.25">
      <c r="A1525" s="1"/>
      <c r="E1525" s="351"/>
      <c r="F1525" s="233"/>
    </row>
    <row r="1526" spans="1:6" s="131" customFormat="1" ht="15" customHeight="1" x14ac:dyDescent="0.25">
      <c r="A1526" s="1"/>
      <c r="E1526" s="351"/>
      <c r="F1526" s="233"/>
    </row>
    <row r="1527" spans="1:6" s="131" customFormat="1" ht="15" customHeight="1" x14ac:dyDescent="0.25">
      <c r="A1527" s="1"/>
      <c r="E1527" s="351"/>
      <c r="F1527" s="233"/>
    </row>
    <row r="1528" spans="1:6" s="131" customFormat="1" ht="15" customHeight="1" x14ac:dyDescent="0.25">
      <c r="A1528" s="1"/>
      <c r="E1528" s="351"/>
      <c r="F1528" s="233"/>
    </row>
    <row r="1529" spans="1:6" s="131" customFormat="1" ht="15" customHeight="1" x14ac:dyDescent="0.25">
      <c r="A1529" s="1"/>
      <c r="E1529" s="351"/>
      <c r="F1529" s="233"/>
    </row>
    <row r="1530" spans="1:6" s="131" customFormat="1" ht="15" customHeight="1" x14ac:dyDescent="0.25">
      <c r="A1530" s="1"/>
      <c r="E1530" s="351"/>
      <c r="F1530" s="233"/>
    </row>
    <row r="1531" spans="1:6" s="131" customFormat="1" ht="15" customHeight="1" x14ac:dyDescent="0.25">
      <c r="A1531" s="1"/>
      <c r="E1531" s="351"/>
      <c r="F1531" s="233"/>
    </row>
    <row r="1532" spans="1:6" s="131" customFormat="1" ht="15" customHeight="1" x14ac:dyDescent="0.25">
      <c r="A1532" s="1"/>
      <c r="E1532" s="351"/>
      <c r="F1532" s="233"/>
    </row>
    <row r="1533" spans="1:6" s="131" customFormat="1" ht="15" customHeight="1" x14ac:dyDescent="0.25">
      <c r="A1533" s="1"/>
      <c r="E1533" s="351"/>
      <c r="F1533" s="233"/>
    </row>
    <row r="1534" spans="1:6" s="131" customFormat="1" ht="15" customHeight="1" x14ac:dyDescent="0.25">
      <c r="A1534" s="1"/>
      <c r="E1534" s="351"/>
      <c r="F1534" s="233"/>
    </row>
    <row r="1535" spans="1:6" s="131" customFormat="1" ht="15" customHeight="1" x14ac:dyDescent="0.25">
      <c r="A1535" s="1"/>
      <c r="E1535" s="351"/>
      <c r="F1535" s="233"/>
    </row>
    <row r="1536" spans="1:6" s="131" customFormat="1" ht="15" customHeight="1" x14ac:dyDescent="0.25">
      <c r="A1536" s="1"/>
      <c r="E1536" s="351"/>
      <c r="F1536" s="233"/>
    </row>
    <row r="1537" spans="1:6" s="131" customFormat="1" ht="15" customHeight="1" x14ac:dyDescent="0.25">
      <c r="A1537" s="1"/>
      <c r="E1537" s="351"/>
      <c r="F1537" s="233"/>
    </row>
    <row r="1538" spans="1:6" s="131" customFormat="1" ht="15" customHeight="1" x14ac:dyDescent="0.25">
      <c r="A1538" s="1"/>
      <c r="E1538" s="351"/>
      <c r="F1538" s="233"/>
    </row>
    <row r="1539" spans="1:6" s="131" customFormat="1" ht="15" customHeight="1" x14ac:dyDescent="0.25">
      <c r="A1539" s="1"/>
      <c r="E1539" s="351"/>
      <c r="F1539" s="233"/>
    </row>
    <row r="1540" spans="1:6" s="131" customFormat="1" ht="15" customHeight="1" x14ac:dyDescent="0.25">
      <c r="A1540" s="1"/>
      <c r="E1540" s="351"/>
      <c r="F1540" s="233"/>
    </row>
    <row r="1541" spans="1:6" s="131" customFormat="1" ht="15" customHeight="1" x14ac:dyDescent="0.25">
      <c r="A1541" s="1"/>
      <c r="E1541" s="351"/>
      <c r="F1541" s="233"/>
    </row>
    <row r="1542" spans="1:6" s="131" customFormat="1" ht="15" customHeight="1" x14ac:dyDescent="0.25">
      <c r="A1542" s="1"/>
      <c r="E1542" s="351"/>
      <c r="F1542" s="233"/>
    </row>
    <row r="1543" spans="1:6" s="131" customFormat="1" ht="15" customHeight="1" x14ac:dyDescent="0.25">
      <c r="A1543" s="1"/>
      <c r="E1543" s="351"/>
      <c r="F1543" s="233"/>
    </row>
    <row r="1544" spans="1:6" s="131" customFormat="1" ht="15" customHeight="1" x14ac:dyDescent="0.25">
      <c r="A1544" s="1"/>
      <c r="E1544" s="351"/>
      <c r="F1544" s="233"/>
    </row>
    <row r="1545" spans="1:6" s="131" customFormat="1" ht="15" customHeight="1" x14ac:dyDescent="0.25">
      <c r="A1545" s="1"/>
      <c r="E1545" s="351"/>
      <c r="F1545" s="233"/>
    </row>
    <row r="1546" spans="1:6" s="131" customFormat="1" ht="15" customHeight="1" x14ac:dyDescent="0.25">
      <c r="A1546" s="1"/>
      <c r="E1546" s="351"/>
      <c r="F1546" s="233"/>
    </row>
    <row r="1547" spans="1:6" s="131" customFormat="1" ht="15" customHeight="1" x14ac:dyDescent="0.25">
      <c r="A1547" s="1"/>
      <c r="E1547" s="351"/>
      <c r="F1547" s="233"/>
    </row>
    <row r="1548" spans="1:6" s="131" customFormat="1" ht="15" customHeight="1" x14ac:dyDescent="0.25">
      <c r="A1548" s="1"/>
      <c r="E1548" s="351"/>
      <c r="F1548" s="233"/>
    </row>
    <row r="1549" spans="1:6" s="131" customFormat="1" ht="15" customHeight="1" x14ac:dyDescent="0.25">
      <c r="A1549" s="1"/>
      <c r="E1549" s="351"/>
      <c r="F1549" s="233"/>
    </row>
    <row r="1550" spans="1:6" s="131" customFormat="1" ht="15" customHeight="1" x14ac:dyDescent="0.25">
      <c r="A1550" s="1"/>
      <c r="E1550" s="351"/>
      <c r="F1550" s="233"/>
    </row>
    <row r="1551" spans="1:6" s="131" customFormat="1" ht="15" customHeight="1" x14ac:dyDescent="0.25">
      <c r="A1551" s="1"/>
      <c r="E1551" s="351"/>
      <c r="F1551" s="233"/>
    </row>
    <row r="1552" spans="1:6" s="131" customFormat="1" ht="15" customHeight="1" x14ac:dyDescent="0.25">
      <c r="A1552" s="1"/>
      <c r="E1552" s="351"/>
      <c r="F1552" s="233"/>
    </row>
    <row r="1553" spans="1:6" s="131" customFormat="1" ht="15" customHeight="1" x14ac:dyDescent="0.25">
      <c r="A1553" s="1"/>
      <c r="E1553" s="351"/>
      <c r="F1553" s="233"/>
    </row>
    <row r="1554" spans="1:6" s="131" customFormat="1" ht="15" customHeight="1" x14ac:dyDescent="0.25">
      <c r="A1554" s="1"/>
      <c r="E1554" s="351"/>
      <c r="F1554" s="233"/>
    </row>
    <row r="1555" spans="1:6" s="131" customFormat="1" ht="15" customHeight="1" x14ac:dyDescent="0.25">
      <c r="A1555" s="1"/>
      <c r="E1555" s="351"/>
      <c r="F1555" s="233"/>
    </row>
    <row r="1556" spans="1:6" s="131" customFormat="1" ht="15" customHeight="1" x14ac:dyDescent="0.25">
      <c r="A1556" s="1"/>
      <c r="E1556" s="351"/>
      <c r="F1556" s="233"/>
    </row>
    <row r="1557" spans="1:6" s="131" customFormat="1" ht="15" customHeight="1" x14ac:dyDescent="0.25">
      <c r="A1557" s="1"/>
      <c r="E1557" s="351"/>
      <c r="F1557" s="233"/>
    </row>
    <row r="1558" spans="1:6" s="131" customFormat="1" ht="15" customHeight="1" x14ac:dyDescent="0.25">
      <c r="A1558" s="1"/>
      <c r="E1558" s="351"/>
      <c r="F1558" s="233"/>
    </row>
    <row r="1559" spans="1:6" s="131" customFormat="1" ht="15" customHeight="1" x14ac:dyDescent="0.25">
      <c r="A1559" s="1"/>
      <c r="E1559" s="351"/>
      <c r="F1559" s="233"/>
    </row>
    <row r="1560" spans="1:6" s="131" customFormat="1" ht="15" customHeight="1" x14ac:dyDescent="0.25">
      <c r="A1560" s="1"/>
      <c r="E1560" s="351"/>
      <c r="F1560" s="233"/>
    </row>
    <row r="1561" spans="1:6" s="131" customFormat="1" ht="15" customHeight="1" x14ac:dyDescent="0.25">
      <c r="A1561" s="1"/>
      <c r="E1561" s="351"/>
      <c r="F1561" s="233"/>
    </row>
    <row r="1562" spans="1:6" s="131" customFormat="1" ht="15" customHeight="1" x14ac:dyDescent="0.25">
      <c r="A1562" s="1"/>
      <c r="E1562" s="351"/>
      <c r="F1562" s="233"/>
    </row>
    <row r="1563" spans="1:6" s="131" customFormat="1" ht="15" customHeight="1" x14ac:dyDescent="0.25">
      <c r="A1563" s="1"/>
      <c r="E1563" s="351"/>
      <c r="F1563" s="233"/>
    </row>
    <row r="1564" spans="1:6" s="131" customFormat="1" ht="15" customHeight="1" x14ac:dyDescent="0.25">
      <c r="A1564" s="1"/>
      <c r="E1564" s="351"/>
      <c r="F1564" s="233"/>
    </row>
    <row r="1565" spans="1:6" s="131" customFormat="1" ht="15" customHeight="1" x14ac:dyDescent="0.25">
      <c r="A1565" s="1"/>
      <c r="E1565" s="351"/>
      <c r="F1565" s="233"/>
    </row>
    <row r="1566" spans="1:6" s="131" customFormat="1" ht="15" customHeight="1" x14ac:dyDescent="0.25">
      <c r="A1566" s="1"/>
      <c r="E1566" s="351"/>
      <c r="F1566" s="233"/>
    </row>
    <row r="1567" spans="1:6" s="131" customFormat="1" ht="15" customHeight="1" x14ac:dyDescent="0.25">
      <c r="A1567" s="1"/>
      <c r="E1567" s="351"/>
      <c r="F1567" s="233"/>
    </row>
    <row r="1568" spans="1:6" s="131" customFormat="1" ht="15" customHeight="1" x14ac:dyDescent="0.25">
      <c r="A1568" s="1"/>
      <c r="E1568" s="351"/>
      <c r="F1568" s="233"/>
    </row>
    <row r="1569" spans="1:6" s="131" customFormat="1" ht="15" customHeight="1" x14ac:dyDescent="0.25">
      <c r="A1569" s="1"/>
      <c r="E1569" s="351"/>
      <c r="F1569" s="233"/>
    </row>
    <row r="1570" spans="1:6" s="131" customFormat="1" ht="15" customHeight="1" x14ac:dyDescent="0.25">
      <c r="A1570" s="1"/>
      <c r="E1570" s="351"/>
      <c r="F1570" s="233"/>
    </row>
    <row r="1571" spans="1:6" s="131" customFormat="1" ht="15" customHeight="1" x14ac:dyDescent="0.25">
      <c r="A1571" s="1"/>
      <c r="E1571" s="351"/>
      <c r="F1571" s="233"/>
    </row>
    <row r="1572" spans="1:6" s="131" customFormat="1" ht="15" customHeight="1" x14ac:dyDescent="0.25">
      <c r="A1572" s="1"/>
      <c r="E1572" s="351"/>
      <c r="F1572" s="233"/>
    </row>
    <row r="1573" spans="1:6" s="131" customFormat="1" ht="15" customHeight="1" x14ac:dyDescent="0.25">
      <c r="A1573" s="1"/>
      <c r="E1573" s="351"/>
      <c r="F1573" s="233"/>
    </row>
    <row r="1574" spans="1:6" s="131" customFormat="1" ht="15" customHeight="1" x14ac:dyDescent="0.25">
      <c r="A1574" s="1"/>
      <c r="E1574" s="351"/>
      <c r="F1574" s="233"/>
    </row>
    <row r="1575" spans="1:6" s="131" customFormat="1" ht="15" customHeight="1" x14ac:dyDescent="0.25">
      <c r="A1575" s="1"/>
      <c r="E1575" s="351"/>
      <c r="F1575" s="233"/>
    </row>
    <row r="1576" spans="1:6" s="131" customFormat="1" ht="15" customHeight="1" x14ac:dyDescent="0.25">
      <c r="A1576" s="1"/>
      <c r="E1576" s="351"/>
      <c r="F1576" s="233"/>
    </row>
    <row r="1577" spans="1:6" s="131" customFormat="1" ht="15" customHeight="1" x14ac:dyDescent="0.25">
      <c r="A1577" s="1"/>
      <c r="E1577" s="351"/>
      <c r="F1577" s="233"/>
    </row>
    <row r="1578" spans="1:6" s="131" customFormat="1" ht="15" customHeight="1" x14ac:dyDescent="0.25">
      <c r="A1578" s="1"/>
      <c r="E1578" s="351"/>
      <c r="F1578" s="233"/>
    </row>
    <row r="1579" spans="1:6" s="131" customFormat="1" ht="15" customHeight="1" x14ac:dyDescent="0.25">
      <c r="A1579" s="1"/>
      <c r="E1579" s="351"/>
      <c r="F1579" s="233"/>
    </row>
    <row r="1580" spans="1:6" s="131" customFormat="1" ht="15" customHeight="1" x14ac:dyDescent="0.25">
      <c r="A1580" s="1"/>
      <c r="E1580" s="351"/>
      <c r="F1580" s="233"/>
    </row>
    <row r="1581" spans="1:6" s="131" customFormat="1" ht="15" customHeight="1" x14ac:dyDescent="0.25">
      <c r="A1581" s="1"/>
      <c r="E1581" s="351"/>
      <c r="F1581" s="233"/>
    </row>
    <row r="1582" spans="1:6" s="131" customFormat="1" ht="15" customHeight="1" x14ac:dyDescent="0.25">
      <c r="A1582" s="1"/>
      <c r="E1582" s="351"/>
      <c r="F1582" s="233"/>
    </row>
    <row r="1583" spans="1:6" s="131" customFormat="1" ht="15" customHeight="1" x14ac:dyDescent="0.25">
      <c r="A1583" s="1"/>
      <c r="E1583" s="351"/>
      <c r="F1583" s="233"/>
    </row>
    <row r="1584" spans="1:6" s="131" customFormat="1" ht="15" customHeight="1" x14ac:dyDescent="0.25">
      <c r="A1584" s="1"/>
      <c r="E1584" s="351"/>
      <c r="F1584" s="233"/>
    </row>
    <row r="1585" spans="1:6" s="131" customFormat="1" ht="15" customHeight="1" x14ac:dyDescent="0.25">
      <c r="A1585" s="1"/>
      <c r="E1585" s="351"/>
      <c r="F1585" s="233"/>
    </row>
    <row r="1586" spans="1:6" s="131" customFormat="1" ht="15" customHeight="1" x14ac:dyDescent="0.25">
      <c r="A1586" s="1"/>
      <c r="E1586" s="351"/>
      <c r="F1586" s="233"/>
    </row>
    <row r="1587" spans="1:6" s="131" customFormat="1" ht="15" customHeight="1" x14ac:dyDescent="0.25">
      <c r="A1587" s="1"/>
      <c r="E1587" s="351"/>
      <c r="F1587" s="233"/>
    </row>
    <row r="1588" spans="1:6" s="131" customFormat="1" ht="15" customHeight="1" x14ac:dyDescent="0.25">
      <c r="A1588" s="1"/>
      <c r="E1588" s="351"/>
      <c r="F1588" s="233"/>
    </row>
    <row r="1589" spans="1:6" s="131" customFormat="1" ht="15" customHeight="1" x14ac:dyDescent="0.25">
      <c r="A1589" s="1"/>
      <c r="E1589" s="351"/>
      <c r="F1589" s="233"/>
    </row>
    <row r="1590" spans="1:6" s="131" customFormat="1" ht="15" customHeight="1" x14ac:dyDescent="0.25">
      <c r="A1590" s="1"/>
      <c r="E1590" s="351"/>
      <c r="F1590" s="233"/>
    </row>
    <row r="1591" spans="1:6" s="131" customFormat="1" ht="15" customHeight="1" x14ac:dyDescent="0.25">
      <c r="A1591" s="1"/>
      <c r="E1591" s="351"/>
      <c r="F1591" s="233"/>
    </row>
    <row r="1592" spans="1:6" s="131" customFormat="1" ht="15" customHeight="1" x14ac:dyDescent="0.25">
      <c r="A1592" s="1"/>
      <c r="E1592" s="351"/>
      <c r="F1592" s="233"/>
    </row>
    <row r="1593" spans="1:6" s="131" customFormat="1" ht="15" customHeight="1" x14ac:dyDescent="0.25">
      <c r="A1593" s="1"/>
      <c r="E1593" s="351"/>
      <c r="F1593" s="233"/>
    </row>
    <row r="1594" spans="1:6" s="131" customFormat="1" ht="15" customHeight="1" x14ac:dyDescent="0.25">
      <c r="A1594" s="1"/>
      <c r="E1594" s="351"/>
      <c r="F1594" s="233"/>
    </row>
    <row r="1595" spans="1:6" s="131" customFormat="1" ht="15" customHeight="1" x14ac:dyDescent="0.25">
      <c r="A1595" s="1"/>
      <c r="E1595" s="351"/>
      <c r="F1595" s="233"/>
    </row>
    <row r="1596" spans="1:6" s="131" customFormat="1" ht="15" customHeight="1" x14ac:dyDescent="0.25">
      <c r="A1596" s="1"/>
      <c r="E1596" s="351"/>
      <c r="F1596" s="233"/>
    </row>
    <row r="1597" spans="1:6" s="131" customFormat="1" ht="15" customHeight="1" x14ac:dyDescent="0.25">
      <c r="A1597" s="1"/>
      <c r="E1597" s="351"/>
      <c r="F1597" s="233"/>
    </row>
    <row r="1598" spans="1:6" s="131" customFormat="1" ht="15" customHeight="1" x14ac:dyDescent="0.25">
      <c r="A1598" s="1"/>
      <c r="E1598" s="351"/>
      <c r="F1598" s="233"/>
    </row>
    <row r="1599" spans="1:6" s="131" customFormat="1" ht="15" customHeight="1" x14ac:dyDescent="0.25">
      <c r="A1599" s="1"/>
      <c r="E1599" s="351"/>
      <c r="F1599" s="233"/>
    </row>
    <row r="1600" spans="1:6" s="131" customFormat="1" ht="15" customHeight="1" x14ac:dyDescent="0.25">
      <c r="A1600" s="1"/>
      <c r="E1600" s="351"/>
      <c r="F1600" s="233"/>
    </row>
    <row r="1601" spans="1:6" s="131" customFormat="1" ht="15" customHeight="1" x14ac:dyDescent="0.25">
      <c r="A1601" s="1"/>
      <c r="E1601" s="351"/>
      <c r="F1601" s="233"/>
    </row>
    <row r="1602" spans="1:6" s="131" customFormat="1" ht="15" customHeight="1" x14ac:dyDescent="0.25">
      <c r="A1602" s="1"/>
      <c r="E1602" s="351"/>
      <c r="F1602" s="233"/>
    </row>
    <row r="1603" spans="1:6" s="131" customFormat="1" ht="15" customHeight="1" x14ac:dyDescent="0.25">
      <c r="A1603" s="1"/>
      <c r="E1603" s="351"/>
      <c r="F1603" s="233"/>
    </row>
    <row r="1604" spans="1:6" s="131" customFormat="1" ht="15" customHeight="1" x14ac:dyDescent="0.25">
      <c r="A1604" s="1"/>
      <c r="E1604" s="351"/>
      <c r="F1604" s="233"/>
    </row>
    <row r="1605" spans="1:6" s="131" customFormat="1" ht="15" customHeight="1" x14ac:dyDescent="0.25">
      <c r="A1605" s="1"/>
      <c r="E1605" s="351"/>
      <c r="F1605" s="233"/>
    </row>
    <row r="1606" spans="1:6" s="131" customFormat="1" ht="15" customHeight="1" x14ac:dyDescent="0.25">
      <c r="A1606" s="1"/>
      <c r="E1606" s="351"/>
      <c r="F1606" s="233"/>
    </row>
    <row r="1607" spans="1:6" s="131" customFormat="1" ht="15" customHeight="1" x14ac:dyDescent="0.25">
      <c r="A1607" s="1"/>
      <c r="E1607" s="351"/>
      <c r="F1607" s="233"/>
    </row>
    <row r="1608" spans="1:6" s="131" customFormat="1" ht="15" customHeight="1" x14ac:dyDescent="0.25">
      <c r="A1608" s="1"/>
      <c r="E1608" s="351"/>
      <c r="F1608" s="233"/>
    </row>
    <row r="1609" spans="1:6" s="131" customFormat="1" ht="15" customHeight="1" x14ac:dyDescent="0.25">
      <c r="A1609" s="1"/>
      <c r="E1609" s="351"/>
      <c r="F1609" s="233"/>
    </row>
    <row r="1610" spans="1:6" s="131" customFormat="1" ht="15" customHeight="1" x14ac:dyDescent="0.25">
      <c r="A1610" s="1"/>
      <c r="E1610" s="351"/>
      <c r="F1610" s="233"/>
    </row>
    <row r="1611" spans="1:6" s="131" customFormat="1" ht="15" customHeight="1" x14ac:dyDescent="0.25">
      <c r="A1611" s="1"/>
      <c r="E1611" s="351"/>
      <c r="F1611" s="233"/>
    </row>
    <row r="1612" spans="1:6" s="131" customFormat="1" ht="15" customHeight="1" x14ac:dyDescent="0.25">
      <c r="A1612" s="1"/>
      <c r="E1612" s="351"/>
      <c r="F1612" s="233"/>
    </row>
    <row r="1613" spans="1:6" s="131" customFormat="1" ht="15" customHeight="1" x14ac:dyDescent="0.25">
      <c r="A1613" s="1"/>
      <c r="E1613" s="351"/>
      <c r="F1613" s="233"/>
    </row>
    <row r="1614" spans="1:6" s="131" customFormat="1" ht="15" customHeight="1" x14ac:dyDescent="0.25">
      <c r="A1614" s="1"/>
      <c r="E1614" s="351"/>
      <c r="F1614" s="233"/>
    </row>
    <row r="1615" spans="1:6" s="131" customFormat="1" ht="15" customHeight="1" x14ac:dyDescent="0.25">
      <c r="A1615" s="1"/>
      <c r="E1615" s="351"/>
      <c r="F1615" s="233"/>
    </row>
    <row r="1616" spans="1:6" s="131" customFormat="1" ht="15" customHeight="1" x14ac:dyDescent="0.25">
      <c r="A1616" s="1"/>
      <c r="E1616" s="351"/>
      <c r="F1616" s="233"/>
    </row>
    <row r="1617" spans="1:6" s="131" customFormat="1" ht="15" customHeight="1" x14ac:dyDescent="0.25">
      <c r="A1617" s="1"/>
      <c r="E1617" s="351"/>
      <c r="F1617" s="233"/>
    </row>
    <row r="1618" spans="1:6" s="131" customFormat="1" ht="15" customHeight="1" x14ac:dyDescent="0.25">
      <c r="A1618" s="1"/>
      <c r="E1618" s="351"/>
      <c r="F1618" s="233"/>
    </row>
    <row r="1619" spans="1:6" s="131" customFormat="1" ht="15" customHeight="1" x14ac:dyDescent="0.25">
      <c r="A1619" s="1"/>
      <c r="E1619" s="351"/>
      <c r="F1619" s="233"/>
    </row>
    <row r="1620" spans="1:6" s="131" customFormat="1" ht="15" customHeight="1" x14ac:dyDescent="0.25">
      <c r="A1620" s="1"/>
      <c r="E1620" s="351"/>
      <c r="F1620" s="233"/>
    </row>
    <row r="1621" spans="1:6" s="131" customFormat="1" ht="15" customHeight="1" x14ac:dyDescent="0.25">
      <c r="A1621" s="1"/>
      <c r="E1621" s="351"/>
      <c r="F1621" s="233"/>
    </row>
    <row r="1622" spans="1:6" s="131" customFormat="1" ht="15" customHeight="1" x14ac:dyDescent="0.25">
      <c r="A1622" s="1"/>
      <c r="E1622" s="351"/>
      <c r="F1622" s="233"/>
    </row>
    <row r="1623" spans="1:6" s="131" customFormat="1" ht="15" customHeight="1" x14ac:dyDescent="0.25">
      <c r="A1623" s="1"/>
      <c r="E1623" s="351"/>
      <c r="F1623" s="233"/>
    </row>
    <row r="1624" spans="1:6" s="131" customFormat="1" ht="15" customHeight="1" x14ac:dyDescent="0.25">
      <c r="A1624" s="1"/>
      <c r="E1624" s="351"/>
      <c r="F1624" s="233"/>
    </row>
    <row r="1625" spans="1:6" s="131" customFormat="1" ht="15" customHeight="1" x14ac:dyDescent="0.25">
      <c r="A1625" s="1"/>
      <c r="E1625" s="351"/>
      <c r="F1625" s="233"/>
    </row>
    <row r="1626" spans="1:6" s="131" customFormat="1" ht="15" customHeight="1" x14ac:dyDescent="0.25">
      <c r="A1626" s="1"/>
      <c r="E1626" s="351"/>
      <c r="F1626" s="233"/>
    </row>
    <row r="1627" spans="1:6" s="131" customFormat="1" ht="15" customHeight="1" x14ac:dyDescent="0.25">
      <c r="A1627" s="1"/>
      <c r="E1627" s="351"/>
      <c r="F1627" s="233"/>
    </row>
    <row r="1628" spans="1:6" s="131" customFormat="1" ht="15" customHeight="1" x14ac:dyDescent="0.25">
      <c r="A1628" s="1"/>
      <c r="E1628" s="351"/>
      <c r="F1628" s="233"/>
    </row>
    <row r="1629" spans="1:6" s="131" customFormat="1" ht="15" customHeight="1" x14ac:dyDescent="0.25">
      <c r="A1629" s="1"/>
      <c r="E1629" s="351"/>
      <c r="F1629" s="233"/>
    </row>
    <row r="1630" spans="1:6" s="131" customFormat="1" ht="15" customHeight="1" x14ac:dyDescent="0.25">
      <c r="A1630" s="1"/>
      <c r="E1630" s="351"/>
      <c r="F1630" s="233"/>
    </row>
    <row r="1631" spans="1:6" s="131" customFormat="1" ht="15" customHeight="1" x14ac:dyDescent="0.25">
      <c r="A1631" s="1"/>
      <c r="E1631" s="351"/>
      <c r="F1631" s="233"/>
    </row>
    <row r="1632" spans="1:6" s="131" customFormat="1" ht="15" customHeight="1" x14ac:dyDescent="0.25">
      <c r="A1632" s="1"/>
      <c r="E1632" s="351"/>
      <c r="F1632" s="233"/>
    </row>
    <row r="1633" spans="1:6" s="131" customFormat="1" ht="15" customHeight="1" x14ac:dyDescent="0.25">
      <c r="A1633" s="1"/>
      <c r="E1633" s="351"/>
      <c r="F1633" s="233"/>
    </row>
    <row r="1634" spans="1:6" s="131" customFormat="1" ht="15" customHeight="1" x14ac:dyDescent="0.25">
      <c r="A1634" s="1"/>
      <c r="E1634" s="351"/>
      <c r="F1634" s="233"/>
    </row>
    <row r="1635" spans="1:6" s="131" customFormat="1" ht="15" customHeight="1" x14ac:dyDescent="0.25">
      <c r="A1635" s="1"/>
      <c r="E1635" s="351"/>
      <c r="F1635" s="233"/>
    </row>
    <row r="1636" spans="1:6" s="131" customFormat="1" ht="15" customHeight="1" x14ac:dyDescent="0.25">
      <c r="A1636" s="1"/>
      <c r="E1636" s="351"/>
      <c r="F1636" s="233"/>
    </row>
    <row r="1637" spans="1:6" s="131" customFormat="1" ht="15" customHeight="1" x14ac:dyDescent="0.25">
      <c r="A1637" s="1"/>
      <c r="E1637" s="351"/>
      <c r="F1637" s="233"/>
    </row>
    <row r="1638" spans="1:6" s="131" customFormat="1" ht="15" customHeight="1" x14ac:dyDescent="0.25">
      <c r="A1638" s="1"/>
      <c r="E1638" s="351"/>
      <c r="F1638" s="233"/>
    </row>
    <row r="1639" spans="1:6" s="131" customFormat="1" ht="15" customHeight="1" x14ac:dyDescent="0.25">
      <c r="A1639" s="1"/>
      <c r="E1639" s="351"/>
      <c r="F1639" s="233"/>
    </row>
    <row r="1640" spans="1:6" s="131" customFormat="1" ht="15" customHeight="1" x14ac:dyDescent="0.25">
      <c r="A1640" s="1"/>
      <c r="E1640" s="351"/>
      <c r="F1640" s="233"/>
    </row>
    <row r="1641" spans="1:6" s="131" customFormat="1" ht="15" customHeight="1" x14ac:dyDescent="0.25">
      <c r="A1641" s="1"/>
      <c r="E1641" s="351"/>
      <c r="F1641" s="233"/>
    </row>
    <row r="1642" spans="1:6" s="131" customFormat="1" ht="15" customHeight="1" x14ac:dyDescent="0.25">
      <c r="A1642" s="1"/>
      <c r="E1642" s="351"/>
      <c r="F1642" s="233"/>
    </row>
    <row r="1643" spans="1:6" s="131" customFormat="1" ht="15" customHeight="1" x14ac:dyDescent="0.25">
      <c r="A1643" s="1"/>
      <c r="E1643" s="351"/>
      <c r="F1643" s="233"/>
    </row>
    <row r="1644" spans="1:6" s="131" customFormat="1" ht="15" customHeight="1" x14ac:dyDescent="0.25">
      <c r="A1644" s="1"/>
      <c r="E1644" s="351"/>
      <c r="F1644" s="233"/>
    </row>
    <row r="1645" spans="1:6" s="131" customFormat="1" ht="15" customHeight="1" x14ac:dyDescent="0.25">
      <c r="A1645" s="1"/>
      <c r="E1645" s="351"/>
      <c r="F1645" s="233"/>
    </row>
    <row r="1646" spans="1:6" s="131" customFormat="1" ht="15" customHeight="1" x14ac:dyDescent="0.25">
      <c r="A1646" s="1"/>
      <c r="E1646" s="351"/>
      <c r="F1646" s="233"/>
    </row>
    <row r="1647" spans="1:6" s="131" customFormat="1" ht="15" customHeight="1" x14ac:dyDescent="0.25">
      <c r="A1647" s="1"/>
      <c r="E1647" s="351"/>
      <c r="F1647" s="233"/>
    </row>
    <row r="1648" spans="1:6" s="131" customFormat="1" ht="15" customHeight="1" x14ac:dyDescent="0.25">
      <c r="A1648" s="1"/>
      <c r="E1648" s="351"/>
      <c r="F1648" s="233"/>
    </row>
    <row r="1649" spans="1:6" s="131" customFormat="1" ht="15" customHeight="1" x14ac:dyDescent="0.25">
      <c r="A1649" s="1"/>
      <c r="E1649" s="351"/>
      <c r="F1649" s="233"/>
    </row>
    <row r="1650" spans="1:6" s="131" customFormat="1" ht="15" customHeight="1" x14ac:dyDescent="0.25">
      <c r="A1650" s="1"/>
      <c r="E1650" s="351"/>
      <c r="F1650" s="233"/>
    </row>
    <row r="1651" spans="1:6" s="131" customFormat="1" ht="15" customHeight="1" x14ac:dyDescent="0.25">
      <c r="A1651" s="1"/>
      <c r="E1651" s="351"/>
      <c r="F1651" s="233"/>
    </row>
    <row r="1652" spans="1:6" s="131" customFormat="1" ht="15" customHeight="1" x14ac:dyDescent="0.25">
      <c r="A1652" s="1"/>
      <c r="E1652" s="351"/>
      <c r="F1652" s="233"/>
    </row>
    <row r="1653" spans="1:6" s="131" customFormat="1" ht="15" customHeight="1" x14ac:dyDescent="0.25">
      <c r="A1653" s="1"/>
      <c r="E1653" s="351"/>
      <c r="F1653" s="233"/>
    </row>
    <row r="1654" spans="1:6" s="131" customFormat="1" ht="15" customHeight="1" x14ac:dyDescent="0.25">
      <c r="A1654" s="1"/>
      <c r="E1654" s="351"/>
      <c r="F1654" s="233"/>
    </row>
    <row r="1655" spans="1:6" s="131" customFormat="1" ht="15" customHeight="1" x14ac:dyDescent="0.25">
      <c r="A1655" s="1"/>
      <c r="E1655" s="351"/>
      <c r="F1655" s="233"/>
    </row>
    <row r="1656" spans="1:6" s="131" customFormat="1" ht="15" customHeight="1" x14ac:dyDescent="0.25">
      <c r="A1656" s="1"/>
      <c r="E1656" s="351"/>
      <c r="F1656" s="233"/>
    </row>
    <row r="1657" spans="1:6" s="131" customFormat="1" ht="15" customHeight="1" x14ac:dyDescent="0.25">
      <c r="A1657" s="1"/>
      <c r="E1657" s="351"/>
      <c r="F1657" s="233"/>
    </row>
    <row r="1658" spans="1:6" s="131" customFormat="1" ht="15" customHeight="1" x14ac:dyDescent="0.25">
      <c r="A1658" s="1"/>
      <c r="E1658" s="351"/>
      <c r="F1658" s="233"/>
    </row>
    <row r="1659" spans="1:6" s="131" customFormat="1" ht="15" customHeight="1" x14ac:dyDescent="0.25">
      <c r="A1659" s="1"/>
      <c r="E1659" s="351"/>
      <c r="F1659" s="233"/>
    </row>
    <row r="1660" spans="1:6" s="131" customFormat="1" ht="15" customHeight="1" x14ac:dyDescent="0.25">
      <c r="A1660" s="1"/>
      <c r="E1660" s="351"/>
      <c r="F1660" s="233"/>
    </row>
    <row r="1661" spans="1:6" s="131" customFormat="1" ht="15" customHeight="1" x14ac:dyDescent="0.25">
      <c r="A1661" s="1"/>
      <c r="E1661" s="351"/>
      <c r="F1661" s="233"/>
    </row>
    <row r="1662" spans="1:6" s="131" customFormat="1" ht="15" customHeight="1" x14ac:dyDescent="0.25">
      <c r="A1662" s="1"/>
      <c r="E1662" s="351"/>
      <c r="F1662" s="233"/>
    </row>
    <row r="1663" spans="1:6" s="131" customFormat="1" ht="15" customHeight="1" x14ac:dyDescent="0.25">
      <c r="A1663" s="1"/>
      <c r="E1663" s="351"/>
      <c r="F1663" s="233"/>
    </row>
    <row r="1664" spans="1:6" s="131" customFormat="1" ht="15" customHeight="1" x14ac:dyDescent="0.25">
      <c r="A1664" s="1"/>
      <c r="E1664" s="351"/>
      <c r="F1664" s="233"/>
    </row>
    <row r="1665" spans="1:6" s="131" customFormat="1" ht="15" customHeight="1" x14ac:dyDescent="0.25">
      <c r="A1665" s="1"/>
      <c r="E1665" s="351"/>
      <c r="F1665" s="233"/>
    </row>
    <row r="1666" spans="1:6" s="131" customFormat="1" ht="15" customHeight="1" x14ac:dyDescent="0.25">
      <c r="A1666" s="1"/>
      <c r="E1666" s="351"/>
      <c r="F1666" s="233"/>
    </row>
    <row r="1667" spans="1:6" s="131" customFormat="1" ht="15" customHeight="1" x14ac:dyDescent="0.25">
      <c r="A1667" s="1"/>
      <c r="E1667" s="351"/>
      <c r="F1667" s="233"/>
    </row>
    <row r="1668" spans="1:6" s="131" customFormat="1" ht="15" customHeight="1" x14ac:dyDescent="0.25">
      <c r="A1668" s="1"/>
      <c r="E1668" s="351"/>
      <c r="F1668" s="233"/>
    </row>
    <row r="1669" spans="1:6" s="131" customFormat="1" ht="15" customHeight="1" x14ac:dyDescent="0.25">
      <c r="A1669" s="1"/>
      <c r="E1669" s="351"/>
      <c r="F1669" s="233"/>
    </row>
    <row r="1670" spans="1:6" s="131" customFormat="1" ht="15" customHeight="1" x14ac:dyDescent="0.25">
      <c r="A1670" s="1"/>
      <c r="E1670" s="351"/>
      <c r="F1670" s="233"/>
    </row>
    <row r="1671" spans="1:6" s="131" customFormat="1" ht="15" customHeight="1" x14ac:dyDescent="0.25">
      <c r="A1671" s="1"/>
      <c r="E1671" s="351"/>
      <c r="F1671" s="233"/>
    </row>
    <row r="1672" spans="1:6" s="131" customFormat="1" ht="15" customHeight="1" x14ac:dyDescent="0.25">
      <c r="A1672" s="1"/>
      <c r="E1672" s="351"/>
      <c r="F1672" s="233"/>
    </row>
    <row r="1673" spans="1:6" s="131" customFormat="1" ht="15" customHeight="1" x14ac:dyDescent="0.25">
      <c r="A1673" s="1"/>
      <c r="E1673" s="351"/>
      <c r="F1673" s="233"/>
    </row>
    <row r="1674" spans="1:6" s="131" customFormat="1" ht="15" customHeight="1" x14ac:dyDescent="0.25">
      <c r="A1674" s="1"/>
      <c r="E1674" s="351"/>
      <c r="F1674" s="233"/>
    </row>
    <row r="1675" spans="1:6" s="131" customFormat="1" ht="15" customHeight="1" x14ac:dyDescent="0.25">
      <c r="A1675" s="1"/>
      <c r="E1675" s="351"/>
      <c r="F1675" s="233"/>
    </row>
    <row r="1676" spans="1:6" s="131" customFormat="1" ht="15" customHeight="1" x14ac:dyDescent="0.25">
      <c r="A1676" s="1"/>
      <c r="E1676" s="351"/>
      <c r="F1676" s="233"/>
    </row>
    <row r="1677" spans="1:6" s="131" customFormat="1" ht="15" customHeight="1" x14ac:dyDescent="0.25">
      <c r="A1677" s="1"/>
      <c r="E1677" s="351"/>
      <c r="F1677" s="233"/>
    </row>
    <row r="1678" spans="1:6" s="131" customFormat="1" ht="15" customHeight="1" x14ac:dyDescent="0.25">
      <c r="A1678" s="1"/>
      <c r="E1678" s="351"/>
      <c r="F1678" s="233"/>
    </row>
    <row r="1679" spans="1:6" s="131" customFormat="1" ht="15" customHeight="1" x14ac:dyDescent="0.25">
      <c r="A1679" s="1"/>
      <c r="E1679" s="351"/>
      <c r="F1679" s="233"/>
    </row>
    <row r="1680" spans="1:6" s="131" customFormat="1" ht="15" customHeight="1" x14ac:dyDescent="0.25">
      <c r="A1680" s="1"/>
      <c r="E1680" s="351"/>
      <c r="F1680" s="233"/>
    </row>
    <row r="1681" spans="1:6" s="131" customFormat="1" ht="15" customHeight="1" x14ac:dyDescent="0.25">
      <c r="A1681" s="1"/>
      <c r="E1681" s="351"/>
      <c r="F1681" s="233"/>
    </row>
    <row r="1682" spans="1:6" s="131" customFormat="1" ht="15" customHeight="1" x14ac:dyDescent="0.25">
      <c r="A1682" s="1"/>
      <c r="E1682" s="351"/>
      <c r="F1682" s="233"/>
    </row>
    <row r="1683" spans="1:6" s="131" customFormat="1" ht="15" customHeight="1" x14ac:dyDescent="0.25">
      <c r="A1683" s="1"/>
      <c r="E1683" s="351"/>
      <c r="F1683" s="233"/>
    </row>
    <row r="1684" spans="1:6" s="131" customFormat="1" ht="15" customHeight="1" x14ac:dyDescent="0.25">
      <c r="A1684" s="1"/>
      <c r="E1684" s="351"/>
      <c r="F1684" s="233"/>
    </row>
    <row r="1685" spans="1:6" s="131" customFormat="1" ht="15" customHeight="1" x14ac:dyDescent="0.25">
      <c r="A1685" s="1"/>
      <c r="E1685" s="351"/>
      <c r="F1685" s="233"/>
    </row>
    <row r="1686" spans="1:6" s="131" customFormat="1" ht="15" customHeight="1" x14ac:dyDescent="0.25">
      <c r="A1686" s="1"/>
      <c r="E1686" s="351"/>
      <c r="F1686" s="233"/>
    </row>
    <row r="1687" spans="1:6" s="131" customFormat="1" ht="15" customHeight="1" x14ac:dyDescent="0.25">
      <c r="A1687" s="1"/>
      <c r="E1687" s="351"/>
      <c r="F1687" s="233"/>
    </row>
    <row r="1688" spans="1:6" s="131" customFormat="1" ht="15" customHeight="1" x14ac:dyDescent="0.25">
      <c r="A1688" s="1"/>
      <c r="E1688" s="351"/>
      <c r="F1688" s="233"/>
    </row>
    <row r="1689" spans="1:6" s="131" customFormat="1" ht="15" customHeight="1" x14ac:dyDescent="0.25">
      <c r="A1689" s="1"/>
      <c r="E1689" s="351"/>
      <c r="F1689" s="233"/>
    </row>
    <row r="1690" spans="1:6" s="131" customFormat="1" ht="15" customHeight="1" x14ac:dyDescent="0.25">
      <c r="A1690" s="1"/>
      <c r="E1690" s="351"/>
      <c r="F1690" s="233"/>
    </row>
    <row r="1691" spans="1:6" s="131" customFormat="1" ht="15" customHeight="1" x14ac:dyDescent="0.25">
      <c r="A1691" s="1"/>
      <c r="E1691" s="351"/>
      <c r="F1691" s="233"/>
    </row>
    <row r="1692" spans="1:6" s="131" customFormat="1" ht="15" customHeight="1" x14ac:dyDescent="0.25">
      <c r="A1692" s="1"/>
      <c r="E1692" s="351"/>
      <c r="F1692" s="233"/>
    </row>
    <row r="1693" spans="1:6" s="131" customFormat="1" ht="15" customHeight="1" x14ac:dyDescent="0.25">
      <c r="A1693" s="1"/>
      <c r="E1693" s="351"/>
      <c r="F1693" s="233"/>
    </row>
    <row r="1694" spans="1:6" s="131" customFormat="1" ht="15" customHeight="1" x14ac:dyDescent="0.25">
      <c r="A1694" s="1"/>
      <c r="E1694" s="351"/>
      <c r="F1694" s="233"/>
    </row>
    <row r="1695" spans="1:6" s="131" customFormat="1" ht="15" customHeight="1" x14ac:dyDescent="0.25">
      <c r="A1695" s="1"/>
      <c r="E1695" s="351"/>
      <c r="F1695" s="233"/>
    </row>
    <row r="1696" spans="1:6" s="131" customFormat="1" ht="15" customHeight="1" x14ac:dyDescent="0.25">
      <c r="A1696" s="1"/>
      <c r="E1696" s="351"/>
      <c r="F1696" s="233"/>
    </row>
    <row r="1697" spans="1:6" s="131" customFormat="1" ht="15" customHeight="1" x14ac:dyDescent="0.25">
      <c r="A1697" s="1"/>
      <c r="E1697" s="351"/>
      <c r="F1697" s="233"/>
    </row>
    <row r="1698" spans="1:6" s="131" customFormat="1" ht="15" customHeight="1" x14ac:dyDescent="0.25">
      <c r="A1698" s="1"/>
      <c r="E1698" s="351"/>
      <c r="F1698" s="233"/>
    </row>
    <row r="1699" spans="1:6" s="131" customFormat="1" ht="15" customHeight="1" x14ac:dyDescent="0.25">
      <c r="A1699" s="1"/>
      <c r="E1699" s="351"/>
      <c r="F1699" s="233"/>
    </row>
    <row r="1700" spans="1:6" s="131" customFormat="1" ht="15" customHeight="1" x14ac:dyDescent="0.25">
      <c r="A1700" s="1"/>
      <c r="E1700" s="351"/>
      <c r="F1700" s="233"/>
    </row>
    <row r="1701" spans="1:6" s="131" customFormat="1" ht="15" customHeight="1" x14ac:dyDescent="0.25">
      <c r="A1701" s="1"/>
      <c r="E1701" s="351"/>
      <c r="F1701" s="233"/>
    </row>
    <row r="1702" spans="1:6" s="131" customFormat="1" ht="15" customHeight="1" x14ac:dyDescent="0.25">
      <c r="A1702" s="1"/>
      <c r="E1702" s="351"/>
      <c r="F1702" s="233"/>
    </row>
    <row r="1703" spans="1:6" s="131" customFormat="1" ht="15" customHeight="1" x14ac:dyDescent="0.25">
      <c r="A1703" s="1"/>
      <c r="E1703" s="351"/>
      <c r="F1703" s="233"/>
    </row>
    <row r="1704" spans="1:6" s="131" customFormat="1" ht="15" customHeight="1" x14ac:dyDescent="0.25">
      <c r="A1704" s="1"/>
      <c r="E1704" s="351"/>
      <c r="F1704" s="233"/>
    </row>
    <row r="1705" spans="1:6" s="131" customFormat="1" ht="15" customHeight="1" x14ac:dyDescent="0.25">
      <c r="A1705" s="1"/>
      <c r="E1705" s="351"/>
      <c r="F1705" s="233"/>
    </row>
    <row r="1706" spans="1:6" s="131" customFormat="1" ht="15" customHeight="1" x14ac:dyDescent="0.25">
      <c r="A1706" s="1"/>
      <c r="E1706" s="351"/>
      <c r="F1706" s="233"/>
    </row>
    <row r="1707" spans="1:6" s="131" customFormat="1" ht="15" customHeight="1" x14ac:dyDescent="0.25">
      <c r="A1707" s="1"/>
      <c r="E1707" s="351"/>
      <c r="F1707" s="233"/>
    </row>
    <row r="1708" spans="1:6" s="131" customFormat="1" ht="15" customHeight="1" x14ac:dyDescent="0.25">
      <c r="A1708" s="1"/>
      <c r="E1708" s="351"/>
      <c r="F1708" s="233"/>
    </row>
    <row r="1709" spans="1:6" s="131" customFormat="1" ht="15" customHeight="1" x14ac:dyDescent="0.25">
      <c r="A1709" s="1"/>
      <c r="E1709" s="351"/>
      <c r="F1709" s="233"/>
    </row>
    <row r="1710" spans="1:6" s="131" customFormat="1" ht="15" customHeight="1" x14ac:dyDescent="0.25">
      <c r="A1710" s="1"/>
      <c r="E1710" s="351"/>
      <c r="F1710" s="233"/>
    </row>
    <row r="1711" spans="1:6" s="131" customFormat="1" ht="15" customHeight="1" x14ac:dyDescent="0.25">
      <c r="A1711" s="1"/>
      <c r="E1711" s="351"/>
      <c r="F1711" s="233"/>
    </row>
    <row r="1712" spans="1:6" s="131" customFormat="1" ht="15" customHeight="1" x14ac:dyDescent="0.25">
      <c r="A1712" s="1"/>
      <c r="E1712" s="351"/>
      <c r="F1712" s="233"/>
    </row>
    <row r="1713" spans="1:6" s="131" customFormat="1" ht="15" customHeight="1" x14ac:dyDescent="0.25">
      <c r="A1713" s="1"/>
      <c r="E1713" s="351"/>
      <c r="F1713" s="233"/>
    </row>
    <row r="1714" spans="1:6" s="131" customFormat="1" ht="15" customHeight="1" x14ac:dyDescent="0.25">
      <c r="A1714" s="1"/>
      <c r="E1714" s="351"/>
      <c r="F1714" s="233"/>
    </row>
    <row r="1715" spans="1:6" s="131" customFormat="1" ht="15" customHeight="1" x14ac:dyDescent="0.25">
      <c r="A1715" s="1"/>
      <c r="E1715" s="351"/>
      <c r="F1715" s="233"/>
    </row>
    <row r="1716" spans="1:6" s="131" customFormat="1" ht="15" customHeight="1" x14ac:dyDescent="0.25">
      <c r="A1716" s="1"/>
      <c r="E1716" s="351"/>
      <c r="F1716" s="233"/>
    </row>
    <row r="1717" spans="1:6" s="131" customFormat="1" ht="15" customHeight="1" x14ac:dyDescent="0.25">
      <c r="A1717" s="1"/>
      <c r="E1717" s="351"/>
      <c r="F1717" s="233"/>
    </row>
    <row r="1718" spans="1:6" s="131" customFormat="1" ht="15" customHeight="1" x14ac:dyDescent="0.25">
      <c r="A1718" s="1"/>
      <c r="E1718" s="351"/>
      <c r="F1718" s="233"/>
    </row>
    <row r="1719" spans="1:6" s="131" customFormat="1" ht="15" customHeight="1" x14ac:dyDescent="0.25">
      <c r="A1719" s="1"/>
      <c r="E1719" s="351"/>
      <c r="F1719" s="233"/>
    </row>
    <row r="1720" spans="1:6" s="131" customFormat="1" ht="15" customHeight="1" x14ac:dyDescent="0.25">
      <c r="A1720" s="1"/>
      <c r="E1720" s="351"/>
      <c r="F1720" s="233"/>
    </row>
    <row r="1721" spans="1:6" s="131" customFormat="1" ht="15" customHeight="1" x14ac:dyDescent="0.25">
      <c r="A1721" s="1"/>
      <c r="E1721" s="351"/>
      <c r="F1721" s="233"/>
    </row>
    <row r="1722" spans="1:6" s="131" customFormat="1" ht="15" customHeight="1" x14ac:dyDescent="0.25">
      <c r="A1722" s="1"/>
      <c r="E1722" s="351"/>
      <c r="F1722" s="233"/>
    </row>
    <row r="1723" spans="1:6" s="131" customFormat="1" ht="15" customHeight="1" x14ac:dyDescent="0.25">
      <c r="A1723" s="1"/>
      <c r="E1723" s="351"/>
      <c r="F1723" s="233"/>
    </row>
    <row r="1724" spans="1:6" s="131" customFormat="1" ht="15" customHeight="1" x14ac:dyDescent="0.25">
      <c r="A1724" s="1"/>
      <c r="E1724" s="351"/>
      <c r="F1724" s="233"/>
    </row>
    <row r="1725" spans="1:6" s="131" customFormat="1" ht="15" customHeight="1" x14ac:dyDescent="0.25">
      <c r="A1725" s="1"/>
      <c r="E1725" s="351"/>
      <c r="F1725" s="233"/>
    </row>
    <row r="1726" spans="1:6" s="131" customFormat="1" ht="15" customHeight="1" x14ac:dyDescent="0.25">
      <c r="A1726" s="1"/>
      <c r="E1726" s="351"/>
      <c r="F1726" s="233"/>
    </row>
    <row r="1727" spans="1:6" s="131" customFormat="1" ht="15" customHeight="1" x14ac:dyDescent="0.25">
      <c r="A1727" s="1"/>
      <c r="E1727" s="351"/>
      <c r="F1727" s="233"/>
    </row>
    <row r="1728" spans="1:6" s="131" customFormat="1" ht="15" customHeight="1" x14ac:dyDescent="0.25">
      <c r="A1728" s="1"/>
      <c r="E1728" s="351"/>
      <c r="F1728" s="233"/>
    </row>
    <row r="1729" spans="1:6" s="131" customFormat="1" ht="15" customHeight="1" x14ac:dyDescent="0.25">
      <c r="A1729" s="1"/>
      <c r="E1729" s="351"/>
      <c r="F1729" s="233"/>
    </row>
    <row r="1730" spans="1:6" s="131" customFormat="1" ht="15" customHeight="1" x14ac:dyDescent="0.25">
      <c r="A1730" s="1"/>
      <c r="E1730" s="351"/>
      <c r="F1730" s="233"/>
    </row>
    <row r="1731" spans="1:6" s="131" customFormat="1" ht="15" customHeight="1" x14ac:dyDescent="0.25">
      <c r="A1731" s="1"/>
      <c r="E1731" s="351"/>
      <c r="F1731" s="233"/>
    </row>
    <row r="1732" spans="1:6" s="131" customFormat="1" ht="15" customHeight="1" x14ac:dyDescent="0.25">
      <c r="A1732" s="1"/>
      <c r="E1732" s="351"/>
      <c r="F1732" s="233"/>
    </row>
    <row r="1733" spans="1:6" s="131" customFormat="1" ht="15" customHeight="1" x14ac:dyDescent="0.25">
      <c r="A1733" s="1"/>
      <c r="E1733" s="351"/>
      <c r="F1733" s="233"/>
    </row>
    <row r="1734" spans="1:6" s="131" customFormat="1" ht="15" customHeight="1" x14ac:dyDescent="0.25">
      <c r="A1734" s="1"/>
      <c r="E1734" s="351"/>
      <c r="F1734" s="233"/>
    </row>
    <row r="1735" spans="1:6" s="131" customFormat="1" ht="15" customHeight="1" x14ac:dyDescent="0.25">
      <c r="A1735" s="1"/>
      <c r="E1735" s="351"/>
      <c r="F1735" s="233"/>
    </row>
    <row r="1736" spans="1:6" s="131" customFormat="1" ht="15" customHeight="1" x14ac:dyDescent="0.25">
      <c r="A1736" s="1"/>
      <c r="E1736" s="351"/>
      <c r="F1736" s="233"/>
    </row>
    <row r="1737" spans="1:6" s="131" customFormat="1" ht="15" customHeight="1" x14ac:dyDescent="0.25">
      <c r="A1737" s="1"/>
      <c r="E1737" s="351"/>
      <c r="F1737" s="233"/>
    </row>
    <row r="1738" spans="1:6" s="131" customFormat="1" ht="15" customHeight="1" x14ac:dyDescent="0.25">
      <c r="A1738" s="1"/>
      <c r="E1738" s="351"/>
      <c r="F1738" s="233"/>
    </row>
    <row r="1739" spans="1:6" s="131" customFormat="1" ht="15" customHeight="1" x14ac:dyDescent="0.25">
      <c r="A1739" s="1"/>
      <c r="E1739" s="351"/>
      <c r="F1739" s="233"/>
    </row>
    <row r="1740" spans="1:6" s="131" customFormat="1" ht="15" customHeight="1" x14ac:dyDescent="0.25">
      <c r="A1740" s="1"/>
      <c r="E1740" s="351"/>
      <c r="F1740" s="233"/>
    </row>
    <row r="1741" spans="1:6" s="131" customFormat="1" ht="15" customHeight="1" x14ac:dyDescent="0.25">
      <c r="A1741" s="1"/>
      <c r="E1741" s="351"/>
      <c r="F1741" s="233"/>
    </row>
    <row r="1742" spans="1:6" s="131" customFormat="1" ht="15" customHeight="1" x14ac:dyDescent="0.25">
      <c r="A1742" s="1"/>
      <c r="E1742" s="351"/>
      <c r="F1742" s="233"/>
    </row>
    <row r="1743" spans="1:6" s="131" customFormat="1" ht="15" customHeight="1" x14ac:dyDescent="0.25">
      <c r="A1743" s="1"/>
      <c r="E1743" s="351"/>
      <c r="F1743" s="233"/>
    </row>
    <row r="1744" spans="1:6" s="131" customFormat="1" ht="15" customHeight="1" x14ac:dyDescent="0.25">
      <c r="A1744" s="1"/>
      <c r="E1744" s="351"/>
      <c r="F1744" s="233"/>
    </row>
    <row r="1745" spans="1:6" s="131" customFormat="1" ht="15" customHeight="1" x14ac:dyDescent="0.25">
      <c r="A1745" s="1"/>
      <c r="E1745" s="351"/>
      <c r="F1745" s="233"/>
    </row>
    <row r="1746" spans="1:6" s="131" customFormat="1" ht="15" customHeight="1" x14ac:dyDescent="0.25">
      <c r="A1746" s="1"/>
      <c r="E1746" s="351"/>
      <c r="F1746" s="233"/>
    </row>
    <row r="1747" spans="1:6" s="131" customFormat="1" ht="15" customHeight="1" x14ac:dyDescent="0.25">
      <c r="A1747" s="1"/>
      <c r="E1747" s="351"/>
      <c r="F1747" s="233"/>
    </row>
    <row r="1748" spans="1:6" s="131" customFormat="1" ht="15" customHeight="1" x14ac:dyDescent="0.25">
      <c r="A1748" s="1"/>
      <c r="E1748" s="351"/>
      <c r="F1748" s="233"/>
    </row>
    <row r="1749" spans="1:6" s="131" customFormat="1" ht="15" customHeight="1" x14ac:dyDescent="0.25">
      <c r="A1749" s="1"/>
      <c r="E1749" s="351"/>
      <c r="F1749" s="233"/>
    </row>
    <row r="1750" spans="1:6" s="131" customFormat="1" ht="15" customHeight="1" x14ac:dyDescent="0.25">
      <c r="A1750" s="1"/>
      <c r="E1750" s="351"/>
      <c r="F1750" s="233"/>
    </row>
    <row r="1751" spans="1:6" s="131" customFormat="1" ht="15" customHeight="1" x14ac:dyDescent="0.25">
      <c r="A1751" s="1"/>
      <c r="E1751" s="351"/>
      <c r="F1751" s="233"/>
    </row>
    <row r="1752" spans="1:6" s="131" customFormat="1" ht="15" customHeight="1" x14ac:dyDescent="0.25">
      <c r="A1752" s="1"/>
      <c r="E1752" s="351"/>
      <c r="F1752" s="233"/>
    </row>
    <row r="1753" spans="1:6" s="131" customFormat="1" ht="15" customHeight="1" x14ac:dyDescent="0.25">
      <c r="A1753" s="1"/>
      <c r="E1753" s="351"/>
      <c r="F1753" s="233"/>
    </row>
    <row r="1754" spans="1:6" s="131" customFormat="1" ht="15" customHeight="1" x14ac:dyDescent="0.25">
      <c r="A1754" s="1"/>
      <c r="E1754" s="351"/>
      <c r="F1754" s="233"/>
    </row>
    <row r="1755" spans="1:6" s="131" customFormat="1" ht="15" customHeight="1" x14ac:dyDescent="0.25">
      <c r="A1755" s="1"/>
      <c r="E1755" s="351"/>
      <c r="F1755" s="233"/>
    </row>
    <row r="1756" spans="1:6" s="131" customFormat="1" ht="15" customHeight="1" x14ac:dyDescent="0.25">
      <c r="A1756" s="1"/>
      <c r="E1756" s="351"/>
      <c r="F1756" s="233"/>
    </row>
    <row r="1757" spans="1:6" s="131" customFormat="1" ht="15" customHeight="1" x14ac:dyDescent="0.25">
      <c r="A1757" s="1"/>
      <c r="E1757" s="351"/>
      <c r="F1757" s="233"/>
    </row>
    <row r="1758" spans="1:6" s="131" customFormat="1" ht="15" customHeight="1" x14ac:dyDescent="0.25">
      <c r="A1758" s="1"/>
      <c r="E1758" s="351"/>
      <c r="F1758" s="233"/>
    </row>
    <row r="1759" spans="1:6" s="131" customFormat="1" ht="15" customHeight="1" x14ac:dyDescent="0.25">
      <c r="A1759" s="1"/>
      <c r="E1759" s="351"/>
      <c r="F1759" s="233"/>
    </row>
    <row r="1760" spans="1:6" s="131" customFormat="1" ht="15" customHeight="1" x14ac:dyDescent="0.25">
      <c r="A1760" s="1"/>
      <c r="E1760" s="351"/>
      <c r="F1760" s="233"/>
    </row>
    <row r="1761" spans="1:6" s="131" customFormat="1" ht="15" customHeight="1" x14ac:dyDescent="0.25">
      <c r="A1761" s="1"/>
      <c r="E1761" s="351"/>
      <c r="F1761" s="233"/>
    </row>
    <row r="1762" spans="1:6" s="131" customFormat="1" ht="15" customHeight="1" x14ac:dyDescent="0.25">
      <c r="A1762" s="1"/>
      <c r="E1762" s="351"/>
      <c r="F1762" s="233"/>
    </row>
    <row r="1763" spans="1:6" s="131" customFormat="1" ht="15" customHeight="1" x14ac:dyDescent="0.25">
      <c r="A1763" s="1"/>
      <c r="E1763" s="351"/>
      <c r="F1763" s="233"/>
    </row>
    <row r="1764" spans="1:6" s="131" customFormat="1" ht="15" customHeight="1" x14ac:dyDescent="0.25">
      <c r="A1764" s="1"/>
      <c r="E1764" s="351"/>
      <c r="F1764" s="233"/>
    </row>
    <row r="1765" spans="1:6" s="131" customFormat="1" ht="15" customHeight="1" x14ac:dyDescent="0.25">
      <c r="A1765" s="1"/>
      <c r="E1765" s="351"/>
      <c r="F1765" s="233"/>
    </row>
    <row r="1766" spans="1:6" s="131" customFormat="1" ht="15" customHeight="1" x14ac:dyDescent="0.25">
      <c r="A1766" s="1"/>
      <c r="E1766" s="351"/>
      <c r="F1766" s="233"/>
    </row>
    <row r="1767" spans="1:6" s="131" customFormat="1" ht="15" customHeight="1" x14ac:dyDescent="0.25">
      <c r="A1767" s="1"/>
      <c r="E1767" s="351"/>
      <c r="F1767" s="233"/>
    </row>
    <row r="1768" spans="1:6" s="131" customFormat="1" ht="15" customHeight="1" x14ac:dyDescent="0.25">
      <c r="A1768" s="1"/>
      <c r="E1768" s="351"/>
      <c r="F1768" s="233"/>
    </row>
    <row r="1769" spans="1:6" s="131" customFormat="1" ht="15" customHeight="1" x14ac:dyDescent="0.25">
      <c r="A1769" s="1"/>
      <c r="E1769" s="351"/>
      <c r="F1769" s="233"/>
    </row>
    <row r="1770" spans="1:6" s="131" customFormat="1" ht="15" customHeight="1" x14ac:dyDescent="0.25">
      <c r="A1770" s="1"/>
      <c r="E1770" s="351"/>
      <c r="F1770" s="233"/>
    </row>
    <row r="1771" spans="1:6" s="131" customFormat="1" ht="15" customHeight="1" x14ac:dyDescent="0.25">
      <c r="A1771" s="1"/>
      <c r="E1771" s="351"/>
      <c r="F1771" s="233"/>
    </row>
    <row r="1772" spans="1:6" s="131" customFormat="1" ht="15" customHeight="1" x14ac:dyDescent="0.25">
      <c r="A1772" s="1"/>
      <c r="E1772" s="351"/>
      <c r="F1772" s="233"/>
    </row>
    <row r="1773" spans="1:6" s="131" customFormat="1" ht="15" customHeight="1" x14ac:dyDescent="0.25">
      <c r="A1773" s="1"/>
      <c r="E1773" s="351"/>
      <c r="F1773" s="233"/>
    </row>
    <row r="1774" spans="1:6" s="131" customFormat="1" ht="15" customHeight="1" x14ac:dyDescent="0.25">
      <c r="A1774" s="1"/>
      <c r="E1774" s="351"/>
      <c r="F1774" s="233"/>
    </row>
    <row r="1775" spans="1:6" s="131" customFormat="1" ht="15" customHeight="1" x14ac:dyDescent="0.25">
      <c r="A1775" s="1"/>
      <c r="E1775" s="351"/>
      <c r="F1775" s="233"/>
    </row>
    <row r="1776" spans="1:6" s="131" customFormat="1" ht="15" customHeight="1" x14ac:dyDescent="0.25">
      <c r="A1776" s="1"/>
      <c r="E1776" s="351"/>
      <c r="F1776" s="233"/>
    </row>
    <row r="1777" spans="1:6" s="131" customFormat="1" ht="15" customHeight="1" x14ac:dyDescent="0.25">
      <c r="A1777" s="1"/>
      <c r="E1777" s="351"/>
      <c r="F1777" s="233"/>
    </row>
    <row r="1778" spans="1:6" s="131" customFormat="1" ht="15" customHeight="1" x14ac:dyDescent="0.25">
      <c r="A1778" s="1"/>
      <c r="E1778" s="351"/>
      <c r="F1778" s="233"/>
    </row>
    <row r="1779" spans="1:6" s="131" customFormat="1" ht="15" customHeight="1" x14ac:dyDescent="0.25">
      <c r="A1779" s="1"/>
      <c r="E1779" s="351"/>
      <c r="F1779" s="233"/>
    </row>
    <row r="1780" spans="1:6" s="131" customFormat="1" ht="15" customHeight="1" x14ac:dyDescent="0.25">
      <c r="A1780" s="1"/>
      <c r="E1780" s="351"/>
      <c r="F1780" s="233"/>
    </row>
    <row r="1781" spans="1:6" s="131" customFormat="1" ht="15" customHeight="1" x14ac:dyDescent="0.25">
      <c r="A1781" s="1"/>
      <c r="E1781" s="351"/>
      <c r="F1781" s="233"/>
    </row>
    <row r="1782" spans="1:6" s="131" customFormat="1" ht="15" customHeight="1" x14ac:dyDescent="0.25">
      <c r="A1782" s="1"/>
      <c r="E1782" s="351"/>
      <c r="F1782" s="233"/>
    </row>
    <row r="1783" spans="1:6" s="131" customFormat="1" ht="15" customHeight="1" x14ac:dyDescent="0.25">
      <c r="A1783" s="1"/>
      <c r="E1783" s="351"/>
      <c r="F1783" s="233"/>
    </row>
    <row r="1784" spans="1:6" s="131" customFormat="1" ht="15" customHeight="1" x14ac:dyDescent="0.25">
      <c r="A1784" s="1"/>
      <c r="E1784" s="351"/>
      <c r="F1784" s="233"/>
    </row>
    <row r="1785" spans="1:6" s="131" customFormat="1" ht="15" customHeight="1" x14ac:dyDescent="0.25">
      <c r="A1785" s="1"/>
      <c r="E1785" s="351"/>
      <c r="F1785" s="233"/>
    </row>
    <row r="1786" spans="1:6" s="131" customFormat="1" ht="15" customHeight="1" x14ac:dyDescent="0.25">
      <c r="A1786" s="1"/>
      <c r="E1786" s="351"/>
      <c r="F1786" s="233"/>
    </row>
    <row r="1787" spans="1:6" s="131" customFormat="1" ht="15" customHeight="1" x14ac:dyDescent="0.25">
      <c r="A1787" s="1"/>
      <c r="E1787" s="351"/>
      <c r="F1787" s="233"/>
    </row>
    <row r="1788" spans="1:6" s="131" customFormat="1" ht="15" customHeight="1" x14ac:dyDescent="0.25">
      <c r="A1788" s="1"/>
      <c r="E1788" s="351"/>
      <c r="F1788" s="233"/>
    </row>
    <row r="1789" spans="1:6" s="131" customFormat="1" ht="15" customHeight="1" x14ac:dyDescent="0.25">
      <c r="A1789" s="1"/>
      <c r="E1789" s="351"/>
      <c r="F1789" s="233"/>
    </row>
    <row r="1790" spans="1:6" s="131" customFormat="1" ht="15" customHeight="1" x14ac:dyDescent="0.25">
      <c r="A1790" s="1"/>
      <c r="E1790" s="351"/>
      <c r="F1790" s="233"/>
    </row>
    <row r="1791" spans="1:6" s="131" customFormat="1" ht="15" customHeight="1" x14ac:dyDescent="0.25">
      <c r="A1791" s="1"/>
      <c r="E1791" s="351"/>
      <c r="F1791" s="233"/>
    </row>
    <row r="1792" spans="1:6" s="131" customFormat="1" ht="15" customHeight="1" x14ac:dyDescent="0.25">
      <c r="A1792" s="1"/>
      <c r="E1792" s="351"/>
      <c r="F1792" s="233"/>
    </row>
    <row r="1793" spans="1:6" s="131" customFormat="1" ht="15" customHeight="1" x14ac:dyDescent="0.25">
      <c r="A1793" s="1"/>
      <c r="E1793" s="351"/>
      <c r="F1793" s="233"/>
    </row>
    <row r="1794" spans="1:6" s="131" customFormat="1" ht="15" customHeight="1" x14ac:dyDescent="0.25">
      <c r="A1794" s="1"/>
      <c r="E1794" s="351"/>
      <c r="F1794" s="233"/>
    </row>
    <row r="1795" spans="1:6" s="131" customFormat="1" ht="15" customHeight="1" x14ac:dyDescent="0.25">
      <c r="A1795" s="1"/>
      <c r="E1795" s="351"/>
      <c r="F1795" s="233"/>
    </row>
    <row r="1796" spans="1:6" s="131" customFormat="1" ht="15" customHeight="1" x14ac:dyDescent="0.25">
      <c r="A1796" s="1"/>
      <c r="E1796" s="351"/>
      <c r="F1796" s="233"/>
    </row>
    <row r="1797" spans="1:6" s="131" customFormat="1" ht="15" customHeight="1" x14ac:dyDescent="0.25">
      <c r="A1797" s="1"/>
      <c r="E1797" s="351"/>
      <c r="F1797" s="233"/>
    </row>
    <row r="1798" spans="1:6" s="131" customFormat="1" ht="15" customHeight="1" x14ac:dyDescent="0.25">
      <c r="A1798" s="1"/>
      <c r="E1798" s="351"/>
      <c r="F1798" s="233"/>
    </row>
    <row r="1799" spans="1:6" s="131" customFormat="1" ht="15" customHeight="1" x14ac:dyDescent="0.25">
      <c r="A1799" s="1"/>
      <c r="E1799" s="351"/>
      <c r="F1799" s="233"/>
    </row>
    <row r="1800" spans="1:6" s="131" customFormat="1" ht="15" customHeight="1" x14ac:dyDescent="0.25">
      <c r="A1800" s="1"/>
      <c r="E1800" s="351"/>
      <c r="F1800" s="233"/>
    </row>
    <row r="1801" spans="1:6" s="131" customFormat="1" ht="15" customHeight="1" x14ac:dyDescent="0.25">
      <c r="A1801" s="1"/>
      <c r="E1801" s="351"/>
      <c r="F1801" s="233"/>
    </row>
    <row r="1802" spans="1:6" s="131" customFormat="1" ht="15" customHeight="1" x14ac:dyDescent="0.25">
      <c r="A1802" s="1"/>
      <c r="E1802" s="351"/>
      <c r="F1802" s="233"/>
    </row>
    <row r="1803" spans="1:6" s="131" customFormat="1" ht="15" customHeight="1" x14ac:dyDescent="0.25">
      <c r="A1803" s="1"/>
      <c r="E1803" s="351"/>
      <c r="F1803" s="233"/>
    </row>
    <row r="1804" spans="1:6" s="131" customFormat="1" ht="15" customHeight="1" x14ac:dyDescent="0.25">
      <c r="A1804" s="1"/>
      <c r="E1804" s="351"/>
      <c r="F1804" s="233"/>
    </row>
    <row r="1805" spans="1:6" s="131" customFormat="1" ht="15" customHeight="1" x14ac:dyDescent="0.25">
      <c r="A1805" s="1"/>
      <c r="E1805" s="351"/>
      <c r="F1805" s="233"/>
    </row>
    <row r="1806" spans="1:6" s="131" customFormat="1" ht="15" customHeight="1" x14ac:dyDescent="0.25">
      <c r="A1806" s="1"/>
      <c r="E1806" s="351"/>
      <c r="F1806" s="233"/>
    </row>
    <row r="1807" spans="1:6" s="131" customFormat="1" ht="15" customHeight="1" x14ac:dyDescent="0.25">
      <c r="A1807" s="1"/>
      <c r="E1807" s="351"/>
      <c r="F1807" s="233"/>
    </row>
    <row r="1808" spans="1:6" s="131" customFormat="1" ht="15" customHeight="1" x14ac:dyDescent="0.25">
      <c r="A1808" s="1"/>
      <c r="E1808" s="351"/>
      <c r="F1808" s="233"/>
    </row>
    <row r="1809" spans="1:6" s="131" customFormat="1" ht="15" customHeight="1" x14ac:dyDescent="0.25">
      <c r="A1809" s="1"/>
      <c r="E1809" s="351"/>
      <c r="F1809" s="233"/>
    </row>
    <row r="1810" spans="1:6" s="131" customFormat="1" ht="15" customHeight="1" x14ac:dyDescent="0.25">
      <c r="A1810" s="1"/>
      <c r="E1810" s="351"/>
      <c r="F1810" s="233"/>
    </row>
    <row r="1811" spans="1:6" s="131" customFormat="1" ht="15" customHeight="1" x14ac:dyDescent="0.25">
      <c r="A1811" s="1"/>
      <c r="E1811" s="351"/>
      <c r="F1811" s="233"/>
    </row>
    <row r="1812" spans="1:6" s="131" customFormat="1" ht="15" customHeight="1" x14ac:dyDescent="0.25">
      <c r="A1812" s="1"/>
      <c r="E1812" s="351"/>
      <c r="F1812" s="233"/>
    </row>
    <row r="1813" spans="1:6" s="131" customFormat="1" ht="15" customHeight="1" x14ac:dyDescent="0.25">
      <c r="A1813" s="1"/>
      <c r="E1813" s="351"/>
      <c r="F1813" s="233"/>
    </row>
    <row r="1814" spans="1:6" s="131" customFormat="1" ht="15" customHeight="1" x14ac:dyDescent="0.25">
      <c r="A1814" s="1"/>
      <c r="E1814" s="351"/>
      <c r="F1814" s="233"/>
    </row>
    <row r="1815" spans="1:6" s="131" customFormat="1" ht="15" customHeight="1" x14ac:dyDescent="0.25">
      <c r="A1815" s="1"/>
      <c r="E1815" s="351"/>
      <c r="F1815" s="233"/>
    </row>
    <row r="1816" spans="1:6" s="131" customFormat="1" ht="15" customHeight="1" x14ac:dyDescent="0.25">
      <c r="A1816" s="1"/>
      <c r="E1816" s="351"/>
      <c r="F1816" s="233"/>
    </row>
    <row r="1817" spans="1:6" s="131" customFormat="1" ht="15" customHeight="1" x14ac:dyDescent="0.25">
      <c r="A1817" s="1"/>
      <c r="E1817" s="351"/>
      <c r="F1817" s="233"/>
    </row>
    <row r="1818" spans="1:6" s="131" customFormat="1" ht="15" customHeight="1" x14ac:dyDescent="0.25">
      <c r="A1818" s="1"/>
      <c r="E1818" s="351"/>
      <c r="F1818" s="233"/>
    </row>
    <row r="1819" spans="1:6" s="131" customFormat="1" ht="15" customHeight="1" x14ac:dyDescent="0.25">
      <c r="A1819" s="1"/>
      <c r="E1819" s="351"/>
      <c r="F1819" s="233"/>
    </row>
    <row r="1820" spans="1:6" s="131" customFormat="1" ht="15" customHeight="1" x14ac:dyDescent="0.25">
      <c r="A1820" s="1"/>
      <c r="E1820" s="351"/>
      <c r="F1820" s="233"/>
    </row>
    <row r="1821" spans="1:6" s="131" customFormat="1" ht="15" customHeight="1" x14ac:dyDescent="0.25">
      <c r="A1821" s="1"/>
      <c r="E1821" s="351"/>
      <c r="F1821" s="233"/>
    </row>
    <row r="1822" spans="1:6" s="131" customFormat="1" ht="15" customHeight="1" x14ac:dyDescent="0.25">
      <c r="A1822" s="1"/>
      <c r="E1822" s="351"/>
      <c r="F1822" s="233"/>
    </row>
    <row r="1823" spans="1:6" s="131" customFormat="1" ht="15" customHeight="1" x14ac:dyDescent="0.25">
      <c r="A1823" s="1"/>
      <c r="E1823" s="351"/>
      <c r="F1823" s="233"/>
    </row>
    <row r="1824" spans="1:6" s="131" customFormat="1" ht="15" customHeight="1" x14ac:dyDescent="0.25">
      <c r="A1824" s="1"/>
      <c r="E1824" s="351"/>
      <c r="F1824" s="233"/>
    </row>
    <row r="1825" spans="1:6" s="131" customFormat="1" ht="15" customHeight="1" x14ac:dyDescent="0.25">
      <c r="A1825" s="1"/>
      <c r="E1825" s="351"/>
      <c r="F1825" s="233"/>
    </row>
    <row r="1826" spans="1:6" s="131" customFormat="1" ht="15" customHeight="1" x14ac:dyDescent="0.25">
      <c r="A1826" s="1"/>
      <c r="E1826" s="351"/>
      <c r="F1826" s="233"/>
    </row>
    <row r="1827" spans="1:6" s="131" customFormat="1" ht="15" customHeight="1" x14ac:dyDescent="0.25">
      <c r="A1827" s="1"/>
      <c r="E1827" s="351"/>
      <c r="F1827" s="233"/>
    </row>
    <row r="1828" spans="1:6" s="131" customFormat="1" ht="15" customHeight="1" x14ac:dyDescent="0.25">
      <c r="A1828" s="1"/>
      <c r="E1828" s="351"/>
      <c r="F1828" s="233"/>
    </row>
    <row r="1829" spans="1:6" s="131" customFormat="1" ht="15" customHeight="1" x14ac:dyDescent="0.25">
      <c r="A1829" s="1"/>
      <c r="E1829" s="351"/>
      <c r="F1829" s="233"/>
    </row>
    <row r="1830" spans="1:6" s="131" customFormat="1" ht="15" customHeight="1" x14ac:dyDescent="0.25">
      <c r="A1830" s="1"/>
      <c r="E1830" s="351"/>
      <c r="F1830" s="233"/>
    </row>
    <row r="1831" spans="1:6" s="131" customFormat="1" ht="15" customHeight="1" x14ac:dyDescent="0.25">
      <c r="A1831" s="1"/>
      <c r="E1831" s="351"/>
      <c r="F1831" s="233"/>
    </row>
    <row r="1832" spans="1:6" s="131" customFormat="1" ht="15" customHeight="1" x14ac:dyDescent="0.25">
      <c r="A1832" s="1"/>
      <c r="E1832" s="351"/>
      <c r="F1832" s="233"/>
    </row>
    <row r="1833" spans="1:6" s="131" customFormat="1" ht="15" customHeight="1" x14ac:dyDescent="0.25">
      <c r="A1833" s="1"/>
      <c r="E1833" s="351"/>
      <c r="F1833" s="233"/>
    </row>
    <row r="1834" spans="1:6" s="131" customFormat="1" ht="15" customHeight="1" x14ac:dyDescent="0.25">
      <c r="A1834" s="1"/>
      <c r="E1834" s="351"/>
      <c r="F1834" s="233"/>
    </row>
    <row r="1835" spans="1:6" s="131" customFormat="1" ht="15" customHeight="1" x14ac:dyDescent="0.25">
      <c r="A1835" s="1"/>
      <c r="E1835" s="351"/>
      <c r="F1835" s="233"/>
    </row>
    <row r="1836" spans="1:6" s="131" customFormat="1" ht="15" customHeight="1" x14ac:dyDescent="0.25">
      <c r="A1836" s="1"/>
      <c r="E1836" s="351"/>
      <c r="F1836" s="233"/>
    </row>
    <row r="1837" spans="1:6" s="131" customFormat="1" ht="15" customHeight="1" x14ac:dyDescent="0.25">
      <c r="A1837" s="1"/>
      <c r="E1837" s="351"/>
      <c r="F1837" s="233"/>
    </row>
    <row r="1838" spans="1:6" s="131" customFormat="1" ht="15" customHeight="1" x14ac:dyDescent="0.25">
      <c r="A1838" s="1"/>
      <c r="E1838" s="351"/>
      <c r="F1838" s="233"/>
    </row>
    <row r="1839" spans="1:6" s="131" customFormat="1" ht="15" customHeight="1" x14ac:dyDescent="0.25">
      <c r="A1839" s="1"/>
      <c r="E1839" s="351"/>
      <c r="F1839" s="233"/>
    </row>
    <row r="1840" spans="1:6" s="131" customFormat="1" ht="15" customHeight="1" x14ac:dyDescent="0.25">
      <c r="A1840" s="1"/>
      <c r="E1840" s="351"/>
      <c r="F1840" s="233"/>
    </row>
    <row r="1841" spans="1:6" s="131" customFormat="1" ht="15" customHeight="1" x14ac:dyDescent="0.25">
      <c r="A1841" s="1"/>
      <c r="E1841" s="351"/>
      <c r="F1841" s="233"/>
    </row>
    <row r="1842" spans="1:6" s="131" customFormat="1" ht="15" customHeight="1" x14ac:dyDescent="0.25">
      <c r="A1842" s="1"/>
      <c r="E1842" s="351"/>
      <c r="F1842" s="233"/>
    </row>
    <row r="1843" spans="1:6" s="131" customFormat="1" ht="15" customHeight="1" x14ac:dyDescent="0.25">
      <c r="A1843" s="1"/>
      <c r="E1843" s="351"/>
      <c r="F1843" s="233"/>
    </row>
    <row r="1844" spans="1:6" s="131" customFormat="1" ht="15" customHeight="1" x14ac:dyDescent="0.25">
      <c r="A1844" s="1"/>
      <c r="E1844" s="351"/>
      <c r="F1844" s="233"/>
    </row>
    <row r="1845" spans="1:6" s="131" customFormat="1" ht="15" customHeight="1" x14ac:dyDescent="0.25">
      <c r="A1845" s="1"/>
      <c r="E1845" s="351"/>
      <c r="F1845" s="233"/>
    </row>
    <row r="1846" spans="1:6" s="131" customFormat="1" ht="15" customHeight="1" x14ac:dyDescent="0.25">
      <c r="A1846" s="1"/>
      <c r="E1846" s="351"/>
      <c r="F1846" s="233"/>
    </row>
    <row r="1847" spans="1:6" s="131" customFormat="1" ht="15" customHeight="1" x14ac:dyDescent="0.25">
      <c r="A1847" s="1"/>
      <c r="E1847" s="351"/>
      <c r="F1847" s="233"/>
    </row>
    <row r="1848" spans="1:6" s="131" customFormat="1" ht="15" customHeight="1" x14ac:dyDescent="0.25">
      <c r="A1848" s="1"/>
      <c r="E1848" s="351"/>
      <c r="F1848" s="233"/>
    </row>
    <row r="1849" spans="1:6" s="131" customFormat="1" ht="15" customHeight="1" x14ac:dyDescent="0.25">
      <c r="A1849" s="1"/>
      <c r="E1849" s="351"/>
      <c r="F1849" s="233"/>
    </row>
    <row r="1850" spans="1:6" s="131" customFormat="1" ht="15" customHeight="1" x14ac:dyDescent="0.25">
      <c r="A1850" s="1"/>
      <c r="E1850" s="351"/>
      <c r="F1850" s="233"/>
    </row>
    <row r="1851" spans="1:6" s="131" customFormat="1" ht="15" customHeight="1" x14ac:dyDescent="0.25">
      <c r="A1851" s="1"/>
      <c r="E1851" s="351"/>
      <c r="F1851" s="233"/>
    </row>
    <row r="1852" spans="1:6" s="131" customFormat="1" ht="15" customHeight="1" x14ac:dyDescent="0.25">
      <c r="A1852" s="1"/>
      <c r="E1852" s="351"/>
      <c r="F1852" s="233"/>
    </row>
    <row r="1853" spans="1:6" s="131" customFormat="1" ht="15" customHeight="1" x14ac:dyDescent="0.25">
      <c r="A1853" s="1"/>
      <c r="E1853" s="351"/>
      <c r="F1853" s="233"/>
    </row>
    <row r="1854" spans="1:6" s="131" customFormat="1" ht="15" customHeight="1" x14ac:dyDescent="0.25">
      <c r="A1854" s="1"/>
      <c r="E1854" s="351"/>
      <c r="F1854" s="233"/>
    </row>
    <row r="1855" spans="1:6" s="131" customFormat="1" ht="15" customHeight="1" x14ac:dyDescent="0.25">
      <c r="A1855" s="1"/>
      <c r="E1855" s="351"/>
      <c r="F1855" s="233"/>
    </row>
    <row r="1856" spans="1:6" s="131" customFormat="1" ht="15" customHeight="1" x14ac:dyDescent="0.25">
      <c r="A1856" s="1"/>
      <c r="E1856" s="351"/>
      <c r="F1856" s="233"/>
    </row>
    <row r="1857" spans="1:6" s="131" customFormat="1" ht="15" customHeight="1" x14ac:dyDescent="0.25">
      <c r="A1857" s="1"/>
      <c r="E1857" s="351"/>
      <c r="F1857" s="233"/>
    </row>
    <row r="1858" spans="1:6" s="131" customFormat="1" ht="15" customHeight="1" x14ac:dyDescent="0.25">
      <c r="A1858" s="1"/>
      <c r="E1858" s="351"/>
      <c r="F1858" s="233"/>
    </row>
    <row r="1859" spans="1:6" s="131" customFormat="1" ht="15" customHeight="1" x14ac:dyDescent="0.25">
      <c r="A1859" s="1"/>
      <c r="E1859" s="351"/>
      <c r="F1859" s="233"/>
    </row>
    <row r="1860" spans="1:6" s="131" customFormat="1" ht="15" customHeight="1" x14ac:dyDescent="0.25">
      <c r="A1860" s="1"/>
      <c r="E1860" s="351"/>
      <c r="F1860" s="233"/>
    </row>
    <row r="1861" spans="1:6" s="131" customFormat="1" ht="15" customHeight="1" x14ac:dyDescent="0.25">
      <c r="A1861" s="1"/>
      <c r="E1861" s="351"/>
      <c r="F1861" s="233"/>
    </row>
    <row r="1862" spans="1:6" s="131" customFormat="1" ht="15" customHeight="1" x14ac:dyDescent="0.25">
      <c r="A1862" s="1"/>
      <c r="E1862" s="351"/>
      <c r="F1862" s="233"/>
    </row>
    <row r="1863" spans="1:6" s="131" customFormat="1" ht="15" customHeight="1" x14ac:dyDescent="0.25">
      <c r="A1863" s="1"/>
      <c r="E1863" s="351"/>
      <c r="F1863" s="233"/>
    </row>
    <row r="1864" spans="1:6" s="131" customFormat="1" ht="15" customHeight="1" x14ac:dyDescent="0.25">
      <c r="A1864" s="1"/>
      <c r="E1864" s="351"/>
      <c r="F1864" s="233"/>
    </row>
    <row r="1865" spans="1:6" s="131" customFormat="1" ht="15" customHeight="1" x14ac:dyDescent="0.25">
      <c r="A1865" s="1"/>
      <c r="E1865" s="351"/>
      <c r="F1865" s="233"/>
    </row>
    <row r="1866" spans="1:6" s="131" customFormat="1" ht="15" customHeight="1" x14ac:dyDescent="0.25">
      <c r="A1866" s="1"/>
      <c r="E1866" s="351"/>
      <c r="F1866" s="233"/>
    </row>
    <row r="1867" spans="1:6" s="131" customFormat="1" ht="15" customHeight="1" x14ac:dyDescent="0.25">
      <c r="A1867" s="1"/>
      <c r="E1867" s="351"/>
      <c r="F1867" s="233"/>
    </row>
    <row r="1868" spans="1:6" s="131" customFormat="1" ht="15" customHeight="1" x14ac:dyDescent="0.25">
      <c r="A1868" s="1"/>
      <c r="E1868" s="351"/>
      <c r="F1868" s="233"/>
    </row>
    <row r="1869" spans="1:6" s="131" customFormat="1" ht="15" customHeight="1" x14ac:dyDescent="0.25">
      <c r="A1869" s="1"/>
      <c r="E1869" s="351"/>
      <c r="F1869" s="233"/>
    </row>
    <row r="1870" spans="1:6" s="131" customFormat="1" ht="15" customHeight="1" x14ac:dyDescent="0.25">
      <c r="A1870" s="1"/>
      <c r="E1870" s="351"/>
      <c r="F1870" s="233"/>
    </row>
    <row r="1871" spans="1:6" s="131" customFormat="1" ht="15" customHeight="1" x14ac:dyDescent="0.25">
      <c r="A1871" s="1"/>
      <c r="E1871" s="351"/>
      <c r="F1871" s="233"/>
    </row>
    <row r="1872" spans="1:6" s="131" customFormat="1" ht="15" customHeight="1" x14ac:dyDescent="0.25">
      <c r="A1872" s="1"/>
      <c r="E1872" s="351"/>
      <c r="F1872" s="233"/>
    </row>
    <row r="1873" spans="1:6" s="131" customFormat="1" ht="15" customHeight="1" x14ac:dyDescent="0.25">
      <c r="A1873" s="1"/>
      <c r="E1873" s="351"/>
      <c r="F1873" s="233"/>
    </row>
    <row r="1874" spans="1:6" s="131" customFormat="1" ht="15" customHeight="1" x14ac:dyDescent="0.25">
      <c r="A1874" s="1"/>
      <c r="E1874" s="351"/>
      <c r="F1874" s="233"/>
    </row>
    <row r="1875" spans="1:6" s="131" customFormat="1" ht="15" customHeight="1" x14ac:dyDescent="0.25">
      <c r="A1875" s="1"/>
      <c r="E1875" s="351"/>
      <c r="F1875" s="233"/>
    </row>
    <row r="1876" spans="1:6" s="131" customFormat="1" ht="15" customHeight="1" x14ac:dyDescent="0.25">
      <c r="A1876" s="1"/>
      <c r="E1876" s="351"/>
      <c r="F1876" s="233"/>
    </row>
    <row r="1877" spans="1:6" s="131" customFormat="1" ht="15" customHeight="1" x14ac:dyDescent="0.25">
      <c r="A1877" s="1"/>
      <c r="E1877" s="351"/>
      <c r="F1877" s="233"/>
    </row>
    <row r="1878" spans="1:6" s="131" customFormat="1" ht="15" customHeight="1" x14ac:dyDescent="0.25">
      <c r="A1878" s="1"/>
      <c r="E1878" s="351"/>
      <c r="F1878" s="233"/>
    </row>
    <row r="1879" spans="1:6" s="131" customFormat="1" ht="15" customHeight="1" x14ac:dyDescent="0.25">
      <c r="A1879" s="1"/>
      <c r="E1879" s="351"/>
      <c r="F1879" s="233"/>
    </row>
    <row r="1880" spans="1:6" s="131" customFormat="1" ht="15" customHeight="1" x14ac:dyDescent="0.25">
      <c r="A1880" s="1"/>
      <c r="E1880" s="351"/>
      <c r="F1880" s="233"/>
    </row>
    <row r="1881" spans="1:6" s="131" customFormat="1" ht="15" customHeight="1" x14ac:dyDescent="0.25">
      <c r="A1881" s="1"/>
      <c r="E1881" s="351"/>
      <c r="F1881" s="233"/>
    </row>
    <row r="1882" spans="1:6" s="131" customFormat="1" ht="15" customHeight="1" x14ac:dyDescent="0.25">
      <c r="A1882" s="1"/>
      <c r="E1882" s="351"/>
      <c r="F1882" s="233"/>
    </row>
    <row r="1883" spans="1:6" s="131" customFormat="1" ht="15" customHeight="1" x14ac:dyDescent="0.25">
      <c r="A1883" s="1"/>
      <c r="E1883" s="351"/>
      <c r="F1883" s="233"/>
    </row>
    <row r="1884" spans="1:6" s="131" customFormat="1" ht="15" customHeight="1" x14ac:dyDescent="0.25">
      <c r="A1884" s="1"/>
      <c r="E1884" s="351"/>
      <c r="F1884" s="233"/>
    </row>
    <row r="1885" spans="1:6" s="131" customFormat="1" ht="15" customHeight="1" x14ac:dyDescent="0.25">
      <c r="A1885" s="1"/>
      <c r="E1885" s="351"/>
      <c r="F1885" s="233"/>
    </row>
    <row r="1886" spans="1:6" s="131" customFormat="1" ht="15" customHeight="1" x14ac:dyDescent="0.25">
      <c r="A1886" s="1"/>
      <c r="E1886" s="351"/>
      <c r="F1886" s="233"/>
    </row>
    <row r="1887" spans="1:6" s="131" customFormat="1" ht="15" customHeight="1" x14ac:dyDescent="0.25">
      <c r="A1887" s="1"/>
      <c r="E1887" s="351"/>
      <c r="F1887" s="233"/>
    </row>
    <row r="1888" spans="1:6" s="131" customFormat="1" ht="15" customHeight="1" x14ac:dyDescent="0.25">
      <c r="A1888" s="1"/>
      <c r="E1888" s="351"/>
      <c r="F1888" s="233"/>
    </row>
    <row r="1889" spans="1:6" s="131" customFormat="1" ht="15" customHeight="1" x14ac:dyDescent="0.25">
      <c r="A1889" s="1"/>
      <c r="E1889" s="351"/>
      <c r="F1889" s="233"/>
    </row>
    <row r="1890" spans="1:6" s="131" customFormat="1" ht="15" customHeight="1" x14ac:dyDescent="0.25">
      <c r="A1890" s="1"/>
      <c r="E1890" s="351"/>
      <c r="F1890" s="233"/>
    </row>
    <row r="1891" spans="1:6" s="131" customFormat="1" ht="15" customHeight="1" x14ac:dyDescent="0.25">
      <c r="A1891" s="1"/>
      <c r="E1891" s="351"/>
      <c r="F1891" s="233"/>
    </row>
    <row r="1892" spans="1:6" s="131" customFormat="1" ht="15" customHeight="1" x14ac:dyDescent="0.25">
      <c r="A1892" s="1"/>
      <c r="E1892" s="351"/>
      <c r="F1892" s="233"/>
    </row>
    <row r="1893" spans="1:6" s="131" customFormat="1" ht="15" customHeight="1" x14ac:dyDescent="0.25">
      <c r="A1893" s="1"/>
      <c r="E1893" s="351"/>
      <c r="F1893" s="233"/>
    </row>
    <row r="1894" spans="1:6" s="131" customFormat="1" ht="15" customHeight="1" x14ac:dyDescent="0.25">
      <c r="A1894" s="1"/>
      <c r="E1894" s="351"/>
      <c r="F1894" s="233"/>
    </row>
    <row r="1895" spans="1:6" s="131" customFormat="1" ht="15" customHeight="1" x14ac:dyDescent="0.25">
      <c r="A1895" s="1"/>
      <c r="E1895" s="351"/>
      <c r="F1895" s="233"/>
    </row>
    <row r="1896" spans="1:6" s="131" customFormat="1" ht="15" customHeight="1" x14ac:dyDescent="0.25">
      <c r="A1896" s="1"/>
      <c r="E1896" s="351"/>
      <c r="F1896" s="233"/>
    </row>
    <row r="1897" spans="1:6" s="131" customFormat="1" ht="15" customHeight="1" x14ac:dyDescent="0.25">
      <c r="A1897" s="1"/>
      <c r="E1897" s="351"/>
      <c r="F1897" s="233"/>
    </row>
    <row r="1898" spans="1:6" s="131" customFormat="1" ht="15" customHeight="1" x14ac:dyDescent="0.25">
      <c r="A1898" s="1"/>
      <c r="E1898" s="351"/>
      <c r="F1898" s="233"/>
    </row>
    <row r="1899" spans="1:6" s="131" customFormat="1" ht="15" customHeight="1" x14ac:dyDescent="0.25">
      <c r="A1899" s="1"/>
      <c r="E1899" s="351"/>
      <c r="F1899" s="233"/>
    </row>
    <row r="1900" spans="1:6" s="131" customFormat="1" ht="15" customHeight="1" x14ac:dyDescent="0.25">
      <c r="A1900" s="1"/>
      <c r="E1900" s="351"/>
      <c r="F1900" s="233"/>
    </row>
    <row r="1901" spans="1:6" s="131" customFormat="1" ht="15" customHeight="1" x14ac:dyDescent="0.25">
      <c r="A1901" s="1"/>
      <c r="E1901" s="351"/>
      <c r="F1901" s="233"/>
    </row>
    <row r="1902" spans="1:6" s="131" customFormat="1" ht="15" customHeight="1" x14ac:dyDescent="0.25">
      <c r="A1902" s="1"/>
      <c r="E1902" s="351"/>
      <c r="F1902" s="233"/>
    </row>
    <row r="1903" spans="1:6" s="131" customFormat="1" ht="15" customHeight="1" x14ac:dyDescent="0.25">
      <c r="A1903" s="1"/>
      <c r="E1903" s="351"/>
      <c r="F1903" s="233"/>
    </row>
    <row r="1904" spans="1:6" s="131" customFormat="1" ht="15" customHeight="1" x14ac:dyDescent="0.25">
      <c r="A1904" s="1"/>
      <c r="E1904" s="351"/>
      <c r="F1904" s="233"/>
    </row>
    <row r="1905" spans="1:6" s="131" customFormat="1" ht="15" customHeight="1" x14ac:dyDescent="0.25">
      <c r="A1905" s="1"/>
      <c r="E1905" s="351"/>
      <c r="F1905" s="233"/>
    </row>
    <row r="1906" spans="1:6" s="131" customFormat="1" ht="15" customHeight="1" x14ac:dyDescent="0.25">
      <c r="A1906" s="1"/>
      <c r="E1906" s="351"/>
      <c r="F1906" s="233"/>
    </row>
    <row r="1907" spans="1:6" s="131" customFormat="1" ht="15" customHeight="1" x14ac:dyDescent="0.25">
      <c r="A1907" s="1"/>
      <c r="E1907" s="351"/>
      <c r="F1907" s="233"/>
    </row>
    <row r="1908" spans="1:6" s="131" customFormat="1" ht="15" customHeight="1" x14ac:dyDescent="0.25">
      <c r="A1908" s="1"/>
      <c r="E1908" s="351"/>
      <c r="F1908" s="233"/>
    </row>
    <row r="1909" spans="1:6" s="131" customFormat="1" ht="15" customHeight="1" x14ac:dyDescent="0.25">
      <c r="A1909" s="1"/>
      <c r="E1909" s="351"/>
      <c r="F1909" s="233"/>
    </row>
    <row r="1910" spans="1:6" s="131" customFormat="1" ht="15" customHeight="1" x14ac:dyDescent="0.25">
      <c r="A1910" s="1"/>
      <c r="E1910" s="351"/>
      <c r="F1910" s="233"/>
    </row>
    <row r="1911" spans="1:6" s="131" customFormat="1" ht="15" customHeight="1" x14ac:dyDescent="0.25">
      <c r="A1911" s="1"/>
      <c r="E1911" s="351"/>
      <c r="F1911" s="233"/>
    </row>
    <row r="1912" spans="1:6" s="131" customFormat="1" ht="15" customHeight="1" x14ac:dyDescent="0.25">
      <c r="A1912" s="1"/>
      <c r="E1912" s="351"/>
      <c r="F1912" s="233"/>
    </row>
    <row r="1913" spans="1:6" s="131" customFormat="1" ht="15" customHeight="1" x14ac:dyDescent="0.25">
      <c r="A1913" s="1"/>
      <c r="E1913" s="351"/>
      <c r="F1913" s="233"/>
    </row>
    <row r="1914" spans="1:6" s="131" customFormat="1" ht="15" customHeight="1" x14ac:dyDescent="0.25">
      <c r="A1914" s="1"/>
      <c r="E1914" s="351"/>
      <c r="F1914" s="233"/>
    </row>
    <row r="1915" spans="1:6" s="131" customFormat="1" ht="15" customHeight="1" x14ac:dyDescent="0.25">
      <c r="A1915" s="1"/>
      <c r="E1915" s="351"/>
      <c r="F1915" s="233"/>
    </row>
    <row r="1916" spans="1:6" s="131" customFormat="1" ht="15" customHeight="1" x14ac:dyDescent="0.25">
      <c r="A1916" s="1"/>
      <c r="E1916" s="351"/>
      <c r="F1916" s="233"/>
    </row>
    <row r="1917" spans="1:6" s="131" customFormat="1" ht="15" customHeight="1" x14ac:dyDescent="0.25">
      <c r="A1917" s="1"/>
      <c r="E1917" s="351"/>
      <c r="F1917" s="233"/>
    </row>
    <row r="1918" spans="1:6" s="131" customFormat="1" ht="15" customHeight="1" x14ac:dyDescent="0.25">
      <c r="A1918" s="1"/>
      <c r="E1918" s="351"/>
      <c r="F1918" s="233"/>
    </row>
    <row r="1919" spans="1:6" s="131" customFormat="1" ht="15" customHeight="1" x14ac:dyDescent="0.25">
      <c r="A1919" s="1"/>
      <c r="E1919" s="351"/>
      <c r="F1919" s="233"/>
    </row>
    <row r="1920" spans="1:6" s="131" customFormat="1" ht="15" customHeight="1" x14ac:dyDescent="0.25">
      <c r="A1920" s="1"/>
      <c r="E1920" s="351"/>
      <c r="F1920" s="233"/>
    </row>
    <row r="1921" spans="1:6" s="131" customFormat="1" ht="15" customHeight="1" x14ac:dyDescent="0.25">
      <c r="A1921" s="1"/>
      <c r="E1921" s="351"/>
      <c r="F1921" s="233"/>
    </row>
    <row r="1922" spans="1:6" s="131" customFormat="1" ht="15" customHeight="1" x14ac:dyDescent="0.25">
      <c r="A1922" s="1"/>
      <c r="E1922" s="351"/>
      <c r="F1922" s="233"/>
    </row>
    <row r="1923" spans="1:6" s="131" customFormat="1" ht="15" customHeight="1" x14ac:dyDescent="0.25">
      <c r="A1923" s="1"/>
      <c r="E1923" s="351"/>
      <c r="F1923" s="233"/>
    </row>
    <row r="1924" spans="1:6" s="131" customFormat="1" ht="15" customHeight="1" x14ac:dyDescent="0.25">
      <c r="A1924" s="1"/>
      <c r="E1924" s="351"/>
      <c r="F1924" s="233"/>
    </row>
    <row r="1925" spans="1:6" s="131" customFormat="1" ht="15" customHeight="1" x14ac:dyDescent="0.25">
      <c r="A1925" s="1"/>
      <c r="E1925" s="351"/>
      <c r="F1925" s="233"/>
    </row>
    <row r="1926" spans="1:6" s="131" customFormat="1" ht="15" customHeight="1" x14ac:dyDescent="0.25">
      <c r="A1926" s="1"/>
      <c r="E1926" s="351"/>
      <c r="F1926" s="233"/>
    </row>
    <row r="1927" spans="1:6" s="131" customFormat="1" ht="15" customHeight="1" x14ac:dyDescent="0.25">
      <c r="A1927" s="1"/>
      <c r="E1927" s="351"/>
      <c r="F1927" s="233"/>
    </row>
    <row r="1928" spans="1:6" s="131" customFormat="1" ht="15" customHeight="1" x14ac:dyDescent="0.25">
      <c r="A1928" s="1"/>
      <c r="E1928" s="351"/>
      <c r="F1928" s="233"/>
    </row>
    <row r="1929" spans="1:6" s="131" customFormat="1" ht="15" customHeight="1" x14ac:dyDescent="0.25">
      <c r="A1929" s="1"/>
      <c r="E1929" s="351"/>
      <c r="F1929" s="233"/>
    </row>
    <row r="1930" spans="1:6" s="131" customFormat="1" ht="15" customHeight="1" x14ac:dyDescent="0.25">
      <c r="A1930" s="1"/>
      <c r="E1930" s="351"/>
      <c r="F1930" s="233"/>
    </row>
    <row r="1931" spans="1:6" s="131" customFormat="1" ht="15" customHeight="1" x14ac:dyDescent="0.25">
      <c r="A1931" s="1"/>
      <c r="E1931" s="351"/>
      <c r="F1931" s="233"/>
    </row>
    <row r="1932" spans="1:6" s="131" customFormat="1" ht="15" customHeight="1" x14ac:dyDescent="0.25">
      <c r="A1932" s="1"/>
      <c r="E1932" s="351"/>
      <c r="F1932" s="233"/>
    </row>
    <row r="1933" spans="1:6" s="131" customFormat="1" ht="15" customHeight="1" x14ac:dyDescent="0.25">
      <c r="A1933" s="1"/>
      <c r="E1933" s="351"/>
      <c r="F1933" s="233"/>
    </row>
    <row r="1934" spans="1:6" s="131" customFormat="1" ht="15" customHeight="1" x14ac:dyDescent="0.25">
      <c r="A1934" s="1"/>
      <c r="E1934" s="351"/>
      <c r="F1934" s="233"/>
    </row>
    <row r="1935" spans="1:6" s="131" customFormat="1" ht="15" customHeight="1" x14ac:dyDescent="0.25">
      <c r="A1935" s="1"/>
      <c r="E1935" s="351"/>
      <c r="F1935" s="233"/>
    </row>
    <row r="1936" spans="1:6" s="131" customFormat="1" ht="15" customHeight="1" x14ac:dyDescent="0.25">
      <c r="A1936" s="1"/>
      <c r="E1936" s="351"/>
      <c r="F1936" s="233"/>
    </row>
    <row r="1937" spans="1:6" s="131" customFormat="1" ht="15" customHeight="1" x14ac:dyDescent="0.25">
      <c r="A1937" s="1"/>
      <c r="E1937" s="351"/>
      <c r="F1937" s="233"/>
    </row>
    <row r="1938" spans="1:6" s="131" customFormat="1" ht="15" customHeight="1" x14ac:dyDescent="0.25">
      <c r="A1938" s="1"/>
      <c r="E1938" s="351"/>
      <c r="F1938" s="233"/>
    </row>
    <row r="1939" spans="1:6" s="131" customFormat="1" ht="15" customHeight="1" x14ac:dyDescent="0.25">
      <c r="A1939" s="1"/>
      <c r="E1939" s="351"/>
      <c r="F1939" s="233"/>
    </row>
    <row r="1940" spans="1:6" s="131" customFormat="1" ht="15" customHeight="1" x14ac:dyDescent="0.25">
      <c r="A1940" s="1"/>
      <c r="E1940" s="351"/>
      <c r="F1940" s="233"/>
    </row>
    <row r="1941" spans="1:6" s="131" customFormat="1" ht="15" customHeight="1" x14ac:dyDescent="0.25">
      <c r="A1941" s="1"/>
      <c r="E1941" s="351"/>
      <c r="F1941" s="233"/>
    </row>
    <row r="1942" spans="1:6" s="131" customFormat="1" ht="15" customHeight="1" x14ac:dyDescent="0.25">
      <c r="A1942" s="1"/>
      <c r="E1942" s="351"/>
      <c r="F1942" s="233"/>
    </row>
    <row r="1943" spans="1:6" s="131" customFormat="1" ht="15" customHeight="1" x14ac:dyDescent="0.25">
      <c r="A1943" s="1"/>
      <c r="E1943" s="351"/>
      <c r="F1943" s="233"/>
    </row>
    <row r="1944" spans="1:6" s="131" customFormat="1" ht="15" customHeight="1" x14ac:dyDescent="0.25">
      <c r="A1944" s="1"/>
      <c r="E1944" s="351"/>
      <c r="F1944" s="233"/>
    </row>
    <row r="1945" spans="1:6" s="131" customFormat="1" ht="15" customHeight="1" x14ac:dyDescent="0.25">
      <c r="A1945" s="1"/>
      <c r="E1945" s="351"/>
      <c r="F1945" s="233"/>
    </row>
    <row r="1946" spans="1:6" s="131" customFormat="1" ht="15" customHeight="1" x14ac:dyDescent="0.25">
      <c r="A1946" s="1"/>
      <c r="E1946" s="351"/>
      <c r="F1946" s="233"/>
    </row>
    <row r="1947" spans="1:6" s="131" customFormat="1" ht="15" customHeight="1" x14ac:dyDescent="0.25">
      <c r="A1947" s="1"/>
      <c r="E1947" s="351"/>
      <c r="F1947" s="233"/>
    </row>
    <row r="1948" spans="1:6" s="131" customFormat="1" ht="15" customHeight="1" x14ac:dyDescent="0.25">
      <c r="A1948" s="1"/>
      <c r="E1948" s="351"/>
      <c r="F1948" s="233"/>
    </row>
    <row r="1949" spans="1:6" s="131" customFormat="1" ht="15" customHeight="1" x14ac:dyDescent="0.25">
      <c r="A1949" s="1"/>
      <c r="E1949" s="351"/>
      <c r="F1949" s="233"/>
    </row>
    <row r="1950" spans="1:6" s="131" customFormat="1" ht="15" customHeight="1" x14ac:dyDescent="0.25">
      <c r="A1950" s="1"/>
      <c r="E1950" s="351"/>
      <c r="F1950" s="233"/>
    </row>
    <row r="1951" spans="1:6" s="131" customFormat="1" ht="15" customHeight="1" x14ac:dyDescent="0.25">
      <c r="A1951" s="1"/>
      <c r="E1951" s="351"/>
      <c r="F1951" s="233"/>
    </row>
    <row r="1952" spans="1:6" s="131" customFormat="1" ht="15" customHeight="1" x14ac:dyDescent="0.25">
      <c r="A1952" s="1"/>
      <c r="E1952" s="351"/>
      <c r="F1952" s="233"/>
    </row>
    <row r="1953" spans="1:6" s="131" customFormat="1" ht="15" customHeight="1" x14ac:dyDescent="0.25">
      <c r="A1953" s="1"/>
      <c r="E1953" s="351"/>
      <c r="F1953" s="233"/>
    </row>
    <row r="1954" spans="1:6" s="131" customFormat="1" ht="15" customHeight="1" x14ac:dyDescent="0.25">
      <c r="A1954" s="1"/>
      <c r="E1954" s="351"/>
      <c r="F1954" s="233"/>
    </row>
    <row r="1955" spans="1:6" s="131" customFormat="1" ht="15" customHeight="1" x14ac:dyDescent="0.25">
      <c r="A1955" s="1"/>
      <c r="E1955" s="351"/>
      <c r="F1955" s="233"/>
    </row>
    <row r="1956" spans="1:6" s="131" customFormat="1" ht="15" customHeight="1" x14ac:dyDescent="0.25">
      <c r="A1956" s="1"/>
      <c r="E1956" s="351"/>
      <c r="F1956" s="233"/>
    </row>
    <row r="1957" spans="1:6" s="131" customFormat="1" ht="15" customHeight="1" x14ac:dyDescent="0.25">
      <c r="A1957" s="1"/>
      <c r="E1957" s="351"/>
      <c r="F1957" s="233"/>
    </row>
    <row r="1958" spans="1:6" s="131" customFormat="1" ht="15" customHeight="1" x14ac:dyDescent="0.25">
      <c r="A1958" s="1"/>
      <c r="E1958" s="351"/>
      <c r="F1958" s="233"/>
    </row>
    <row r="1959" spans="1:6" s="131" customFormat="1" ht="15" customHeight="1" x14ac:dyDescent="0.25">
      <c r="A1959" s="1"/>
      <c r="E1959" s="351"/>
      <c r="F1959" s="233"/>
    </row>
    <row r="1960" spans="1:6" s="131" customFormat="1" ht="15" customHeight="1" x14ac:dyDescent="0.25">
      <c r="A1960" s="1"/>
      <c r="E1960" s="351"/>
      <c r="F1960" s="233"/>
    </row>
    <row r="1961" spans="1:6" s="131" customFormat="1" ht="15" customHeight="1" x14ac:dyDescent="0.25">
      <c r="A1961" s="1"/>
      <c r="E1961" s="351"/>
      <c r="F1961" s="233"/>
    </row>
    <row r="1962" spans="1:6" s="131" customFormat="1" ht="15" customHeight="1" x14ac:dyDescent="0.25">
      <c r="A1962" s="1"/>
      <c r="E1962" s="351"/>
      <c r="F1962" s="233"/>
    </row>
    <row r="1963" spans="1:6" s="131" customFormat="1" ht="15" customHeight="1" x14ac:dyDescent="0.25">
      <c r="A1963" s="1"/>
      <c r="E1963" s="351"/>
      <c r="F1963" s="233"/>
    </row>
    <row r="1964" spans="1:6" s="131" customFormat="1" ht="15" customHeight="1" x14ac:dyDescent="0.25">
      <c r="A1964" s="1"/>
      <c r="E1964" s="351"/>
      <c r="F1964" s="233"/>
    </row>
    <row r="1965" spans="1:6" s="131" customFormat="1" ht="15" customHeight="1" x14ac:dyDescent="0.25">
      <c r="A1965" s="1"/>
      <c r="E1965" s="351"/>
      <c r="F1965" s="233"/>
    </row>
    <row r="1966" spans="1:6" s="131" customFormat="1" ht="15" customHeight="1" x14ac:dyDescent="0.25">
      <c r="A1966" s="1"/>
      <c r="E1966" s="351"/>
      <c r="F1966" s="233"/>
    </row>
    <row r="1967" spans="1:6" s="131" customFormat="1" ht="15" customHeight="1" x14ac:dyDescent="0.25">
      <c r="A1967" s="1"/>
      <c r="E1967" s="351"/>
      <c r="F1967" s="233"/>
    </row>
    <row r="1968" spans="1:6" s="131" customFormat="1" ht="15" customHeight="1" x14ac:dyDescent="0.25">
      <c r="A1968" s="1"/>
      <c r="E1968" s="351"/>
      <c r="F1968" s="233"/>
    </row>
    <row r="1969" spans="1:6" s="131" customFormat="1" ht="15" customHeight="1" x14ac:dyDescent="0.25">
      <c r="A1969" s="1"/>
      <c r="E1969" s="351"/>
      <c r="F1969" s="233"/>
    </row>
    <row r="1970" spans="1:6" s="131" customFormat="1" ht="15" customHeight="1" x14ac:dyDescent="0.25">
      <c r="A1970" s="1"/>
      <c r="E1970" s="351"/>
      <c r="F1970" s="233"/>
    </row>
    <row r="1971" spans="1:6" s="131" customFormat="1" ht="15" customHeight="1" x14ac:dyDescent="0.25">
      <c r="A1971" s="1"/>
      <c r="E1971" s="351"/>
      <c r="F1971" s="233"/>
    </row>
    <row r="1972" spans="1:6" s="131" customFormat="1" ht="15" customHeight="1" x14ac:dyDescent="0.25">
      <c r="A1972" s="1"/>
      <c r="E1972" s="351"/>
      <c r="F1972" s="233"/>
    </row>
    <row r="1973" spans="1:6" s="131" customFormat="1" ht="15" customHeight="1" x14ac:dyDescent="0.25">
      <c r="A1973" s="1"/>
      <c r="E1973" s="351"/>
      <c r="F1973" s="233"/>
    </row>
    <row r="1974" spans="1:6" s="131" customFormat="1" ht="15" customHeight="1" x14ac:dyDescent="0.25">
      <c r="A1974" s="1"/>
      <c r="E1974" s="351"/>
      <c r="F1974" s="233"/>
    </row>
    <row r="1975" spans="1:6" s="131" customFormat="1" ht="15" customHeight="1" x14ac:dyDescent="0.25">
      <c r="A1975" s="1"/>
      <c r="E1975" s="351"/>
      <c r="F1975" s="233"/>
    </row>
    <row r="1976" spans="1:6" s="131" customFormat="1" ht="15" customHeight="1" x14ac:dyDescent="0.25">
      <c r="A1976" s="1"/>
      <c r="E1976" s="351"/>
      <c r="F1976" s="233"/>
    </row>
    <row r="1977" spans="1:6" s="131" customFormat="1" ht="15" customHeight="1" x14ac:dyDescent="0.25">
      <c r="A1977" s="1"/>
      <c r="E1977" s="351"/>
      <c r="F1977" s="233"/>
    </row>
    <row r="1978" spans="1:6" s="131" customFormat="1" ht="15" customHeight="1" x14ac:dyDescent="0.25">
      <c r="A1978" s="1"/>
      <c r="E1978" s="351"/>
      <c r="F1978" s="233"/>
    </row>
    <row r="1979" spans="1:6" s="131" customFormat="1" ht="15" customHeight="1" x14ac:dyDescent="0.25">
      <c r="A1979" s="1"/>
      <c r="E1979" s="351"/>
      <c r="F1979" s="233"/>
    </row>
    <row r="1980" spans="1:6" s="131" customFormat="1" ht="15" customHeight="1" x14ac:dyDescent="0.25">
      <c r="A1980" s="1"/>
      <c r="E1980" s="351"/>
      <c r="F1980" s="233"/>
    </row>
    <row r="1981" spans="1:6" s="131" customFormat="1" ht="15" customHeight="1" x14ac:dyDescent="0.25">
      <c r="A1981" s="1"/>
      <c r="E1981" s="351"/>
      <c r="F1981" s="233"/>
    </row>
    <row r="1982" spans="1:6" s="131" customFormat="1" ht="15" customHeight="1" x14ac:dyDescent="0.25">
      <c r="A1982" s="1"/>
      <c r="E1982" s="351"/>
      <c r="F1982" s="233"/>
    </row>
    <row r="1983" spans="1:6" s="131" customFormat="1" ht="15" customHeight="1" x14ac:dyDescent="0.25">
      <c r="A1983" s="1"/>
      <c r="E1983" s="351"/>
      <c r="F1983" s="233"/>
    </row>
    <row r="1984" spans="1:6" s="131" customFormat="1" ht="15" customHeight="1" x14ac:dyDescent="0.25">
      <c r="A1984" s="1"/>
      <c r="E1984" s="351"/>
      <c r="F1984" s="233"/>
    </row>
    <row r="1985" spans="1:6" s="131" customFormat="1" ht="15" customHeight="1" x14ac:dyDescent="0.25">
      <c r="A1985" s="1"/>
      <c r="E1985" s="351"/>
      <c r="F1985" s="233"/>
    </row>
    <row r="1986" spans="1:6" s="131" customFormat="1" ht="15" customHeight="1" x14ac:dyDescent="0.25">
      <c r="A1986" s="1"/>
      <c r="E1986" s="351"/>
      <c r="F1986" s="233"/>
    </row>
    <row r="1987" spans="1:6" s="131" customFormat="1" ht="15" customHeight="1" x14ac:dyDescent="0.25">
      <c r="A1987" s="1"/>
      <c r="E1987" s="351"/>
      <c r="F1987" s="233"/>
    </row>
    <row r="1988" spans="1:6" s="131" customFormat="1" ht="15" customHeight="1" x14ac:dyDescent="0.25">
      <c r="A1988" s="1"/>
      <c r="E1988" s="351"/>
      <c r="F1988" s="233"/>
    </row>
    <row r="1989" spans="1:6" s="131" customFormat="1" ht="15" customHeight="1" x14ac:dyDescent="0.25">
      <c r="A1989" s="1"/>
      <c r="E1989" s="351"/>
      <c r="F1989" s="233"/>
    </row>
    <row r="1990" spans="1:6" s="131" customFormat="1" ht="15" customHeight="1" x14ac:dyDescent="0.25">
      <c r="A1990" s="1"/>
      <c r="E1990" s="351"/>
      <c r="F1990" s="233"/>
    </row>
    <row r="1991" spans="1:6" s="131" customFormat="1" ht="15" customHeight="1" x14ac:dyDescent="0.25">
      <c r="A1991" s="1"/>
      <c r="E1991" s="351"/>
      <c r="F1991" s="233"/>
    </row>
    <row r="1992" spans="1:6" s="131" customFormat="1" ht="15" customHeight="1" x14ac:dyDescent="0.25">
      <c r="A1992" s="1"/>
      <c r="E1992" s="351"/>
      <c r="F1992" s="233"/>
    </row>
    <row r="1993" spans="1:6" s="131" customFormat="1" ht="15" customHeight="1" x14ac:dyDescent="0.25">
      <c r="A1993" s="1"/>
      <c r="E1993" s="351"/>
      <c r="F1993" s="233"/>
    </row>
    <row r="1994" spans="1:6" s="131" customFormat="1" ht="15" customHeight="1" x14ac:dyDescent="0.25">
      <c r="A1994" s="1"/>
      <c r="E1994" s="351"/>
      <c r="F1994" s="233"/>
    </row>
    <row r="1995" spans="1:6" s="131" customFormat="1" ht="15" customHeight="1" x14ac:dyDescent="0.25">
      <c r="A1995" s="1"/>
      <c r="E1995" s="351"/>
      <c r="F1995" s="233"/>
    </row>
    <row r="1996" spans="1:6" s="131" customFormat="1" ht="15" customHeight="1" x14ac:dyDescent="0.25">
      <c r="A1996" s="1"/>
      <c r="E1996" s="351"/>
      <c r="F1996" s="233"/>
    </row>
    <row r="1997" spans="1:6" s="131" customFormat="1" ht="15" customHeight="1" x14ac:dyDescent="0.25">
      <c r="A1997" s="1"/>
      <c r="E1997" s="351"/>
      <c r="F1997" s="233"/>
    </row>
    <row r="1998" spans="1:6" s="131" customFormat="1" ht="15" customHeight="1" x14ac:dyDescent="0.25">
      <c r="A1998" s="1"/>
      <c r="E1998" s="351"/>
      <c r="F1998" s="233"/>
    </row>
    <row r="1999" spans="1:6" s="131" customFormat="1" ht="15" customHeight="1" x14ac:dyDescent="0.25">
      <c r="A1999" s="1"/>
      <c r="E1999" s="351"/>
      <c r="F1999" s="233"/>
    </row>
    <row r="2000" spans="1:6" s="131" customFormat="1" ht="15" customHeight="1" x14ac:dyDescent="0.25">
      <c r="A2000" s="1"/>
      <c r="E2000" s="351"/>
      <c r="F2000" s="233"/>
    </row>
    <row r="2001" spans="1:6" s="131" customFormat="1" ht="15" customHeight="1" x14ac:dyDescent="0.25">
      <c r="A2001" s="1"/>
      <c r="E2001" s="351"/>
      <c r="F2001" s="233"/>
    </row>
    <row r="2002" spans="1:6" s="131" customFormat="1" ht="15" customHeight="1" x14ac:dyDescent="0.25">
      <c r="A2002" s="1"/>
      <c r="E2002" s="351"/>
      <c r="F2002" s="233"/>
    </row>
    <row r="2003" spans="1:6" s="131" customFormat="1" ht="15" customHeight="1" x14ac:dyDescent="0.25">
      <c r="A2003" s="1"/>
      <c r="E2003" s="351"/>
      <c r="F2003" s="233"/>
    </row>
    <row r="2004" spans="1:6" s="131" customFormat="1" ht="15" customHeight="1" x14ac:dyDescent="0.25">
      <c r="A2004" s="1"/>
      <c r="E2004" s="351"/>
      <c r="F2004" s="233"/>
    </row>
    <row r="2005" spans="1:6" s="131" customFormat="1" ht="15" customHeight="1" x14ac:dyDescent="0.25">
      <c r="A2005" s="1"/>
      <c r="E2005" s="351"/>
      <c r="F2005" s="233"/>
    </row>
    <row r="2006" spans="1:6" s="131" customFormat="1" ht="15" customHeight="1" x14ac:dyDescent="0.25">
      <c r="A2006" s="1"/>
      <c r="E2006" s="351"/>
      <c r="F2006" s="233"/>
    </row>
    <row r="2007" spans="1:6" s="131" customFormat="1" ht="15" customHeight="1" x14ac:dyDescent="0.25">
      <c r="A2007" s="1"/>
      <c r="E2007" s="351"/>
      <c r="F2007" s="233"/>
    </row>
    <row r="2008" spans="1:6" s="131" customFormat="1" ht="15" customHeight="1" x14ac:dyDescent="0.25">
      <c r="A2008" s="1"/>
      <c r="E2008" s="351"/>
      <c r="F2008" s="233"/>
    </row>
    <row r="2009" spans="1:6" s="131" customFormat="1" ht="15" customHeight="1" x14ac:dyDescent="0.25">
      <c r="A2009" s="1"/>
      <c r="E2009" s="351"/>
      <c r="F2009" s="233"/>
    </row>
    <row r="2010" spans="1:6" s="131" customFormat="1" ht="15" customHeight="1" x14ac:dyDescent="0.25">
      <c r="A2010" s="1"/>
      <c r="E2010" s="351"/>
      <c r="F2010" s="233"/>
    </row>
    <row r="2011" spans="1:6" s="131" customFormat="1" ht="15" customHeight="1" x14ac:dyDescent="0.25">
      <c r="A2011" s="1"/>
      <c r="E2011" s="351"/>
      <c r="F2011" s="233"/>
    </row>
    <row r="2012" spans="1:6" s="131" customFormat="1" ht="15" customHeight="1" x14ac:dyDescent="0.25">
      <c r="A2012" s="1"/>
      <c r="E2012" s="351"/>
      <c r="F2012" s="233"/>
    </row>
    <row r="2013" spans="1:6" s="131" customFormat="1" ht="15" customHeight="1" x14ac:dyDescent="0.25">
      <c r="A2013" s="1"/>
      <c r="E2013" s="351"/>
      <c r="F2013" s="233"/>
    </row>
    <row r="2014" spans="1:6" s="131" customFormat="1" ht="15" customHeight="1" x14ac:dyDescent="0.25">
      <c r="A2014" s="1"/>
      <c r="E2014" s="351"/>
      <c r="F2014" s="233"/>
    </row>
    <row r="2015" spans="1:6" s="131" customFormat="1" ht="15" customHeight="1" x14ac:dyDescent="0.25">
      <c r="A2015" s="1"/>
      <c r="E2015" s="351"/>
      <c r="F2015" s="233"/>
    </row>
    <row r="2016" spans="1:6" s="131" customFormat="1" ht="15" customHeight="1" x14ac:dyDescent="0.25">
      <c r="A2016" s="1"/>
      <c r="E2016" s="351"/>
      <c r="F2016" s="233"/>
    </row>
    <row r="2017" spans="1:6" s="131" customFormat="1" ht="15" customHeight="1" x14ac:dyDescent="0.25">
      <c r="A2017" s="1"/>
      <c r="E2017" s="351"/>
      <c r="F2017" s="233"/>
    </row>
    <row r="2018" spans="1:6" s="131" customFormat="1" ht="15" customHeight="1" x14ac:dyDescent="0.25">
      <c r="A2018" s="1"/>
      <c r="E2018" s="351"/>
      <c r="F2018" s="233"/>
    </row>
    <row r="2019" spans="1:6" s="131" customFormat="1" ht="15" customHeight="1" x14ac:dyDescent="0.25">
      <c r="A2019" s="1"/>
      <c r="E2019" s="351"/>
      <c r="F2019" s="233"/>
    </row>
    <row r="2020" spans="1:6" s="131" customFormat="1" ht="15" customHeight="1" x14ac:dyDescent="0.25">
      <c r="A2020" s="1"/>
      <c r="E2020" s="351"/>
      <c r="F2020" s="233"/>
    </row>
    <row r="2021" spans="1:6" s="131" customFormat="1" ht="15" customHeight="1" x14ac:dyDescent="0.25">
      <c r="A2021" s="1"/>
      <c r="E2021" s="351"/>
      <c r="F2021" s="233"/>
    </row>
    <row r="2022" spans="1:6" s="131" customFormat="1" ht="15" customHeight="1" x14ac:dyDescent="0.25">
      <c r="A2022" s="1"/>
      <c r="E2022" s="351"/>
      <c r="F2022" s="233"/>
    </row>
    <row r="2023" spans="1:6" s="131" customFormat="1" ht="15" customHeight="1" x14ac:dyDescent="0.25">
      <c r="A2023" s="1"/>
      <c r="E2023" s="351"/>
      <c r="F2023" s="233"/>
    </row>
    <row r="2024" spans="1:6" s="131" customFormat="1" ht="15" customHeight="1" x14ac:dyDescent="0.25">
      <c r="A2024" s="1"/>
      <c r="E2024" s="351"/>
      <c r="F2024" s="233"/>
    </row>
    <row r="2025" spans="1:6" s="131" customFormat="1" ht="15" customHeight="1" x14ac:dyDescent="0.25">
      <c r="A2025" s="1"/>
      <c r="E2025" s="351"/>
      <c r="F2025" s="233"/>
    </row>
    <row r="2026" spans="1:6" s="131" customFormat="1" ht="15" customHeight="1" x14ac:dyDescent="0.25">
      <c r="A2026" s="1"/>
      <c r="E2026" s="351"/>
      <c r="F2026" s="233"/>
    </row>
    <row r="2027" spans="1:6" s="131" customFormat="1" ht="15" customHeight="1" x14ac:dyDescent="0.25">
      <c r="A2027" s="1"/>
      <c r="E2027" s="351"/>
      <c r="F2027" s="233"/>
    </row>
    <row r="2028" spans="1:6" s="131" customFormat="1" ht="15" customHeight="1" x14ac:dyDescent="0.25">
      <c r="A2028" s="1"/>
      <c r="E2028" s="351"/>
      <c r="F2028" s="233"/>
    </row>
    <row r="2029" spans="1:6" s="131" customFormat="1" ht="15" customHeight="1" x14ac:dyDescent="0.25">
      <c r="A2029" s="1"/>
      <c r="E2029" s="351"/>
      <c r="F2029" s="233"/>
    </row>
    <row r="2030" spans="1:6" s="131" customFormat="1" ht="15" customHeight="1" x14ac:dyDescent="0.25">
      <c r="A2030" s="1"/>
      <c r="E2030" s="351"/>
      <c r="F2030" s="233"/>
    </row>
    <row r="2031" spans="1:6" s="131" customFormat="1" ht="15" customHeight="1" x14ac:dyDescent="0.25">
      <c r="A2031" s="1"/>
      <c r="E2031" s="351"/>
      <c r="F2031" s="233"/>
    </row>
    <row r="2032" spans="1:6" s="131" customFormat="1" ht="15" customHeight="1" x14ac:dyDescent="0.25">
      <c r="A2032" s="1"/>
      <c r="E2032" s="351"/>
      <c r="F2032" s="233"/>
    </row>
    <row r="2033" spans="1:6" s="131" customFormat="1" ht="15" customHeight="1" x14ac:dyDescent="0.25">
      <c r="A2033" s="1"/>
      <c r="E2033" s="351"/>
      <c r="F2033" s="233"/>
    </row>
    <row r="2034" spans="1:6" s="131" customFormat="1" ht="15" customHeight="1" x14ac:dyDescent="0.25">
      <c r="A2034" s="1"/>
      <c r="E2034" s="351"/>
      <c r="F2034" s="233"/>
    </row>
    <row r="2035" spans="1:6" s="131" customFormat="1" ht="15" customHeight="1" x14ac:dyDescent="0.25">
      <c r="A2035" s="1"/>
      <c r="E2035" s="351"/>
      <c r="F2035" s="233"/>
    </row>
    <row r="2036" spans="1:6" s="131" customFormat="1" ht="15" customHeight="1" x14ac:dyDescent="0.25">
      <c r="A2036" s="1"/>
      <c r="E2036" s="351"/>
      <c r="F2036" s="233"/>
    </row>
    <row r="2037" spans="1:6" s="131" customFormat="1" ht="15" customHeight="1" x14ac:dyDescent="0.25">
      <c r="A2037" s="1"/>
      <c r="E2037" s="351"/>
      <c r="F2037" s="233"/>
    </row>
    <row r="2038" spans="1:6" s="131" customFormat="1" ht="15" customHeight="1" x14ac:dyDescent="0.25">
      <c r="A2038" s="1"/>
      <c r="E2038" s="351"/>
      <c r="F2038" s="233"/>
    </row>
    <row r="2039" spans="1:6" s="131" customFormat="1" ht="15" customHeight="1" x14ac:dyDescent="0.25">
      <c r="A2039" s="1"/>
      <c r="E2039" s="351"/>
      <c r="F2039" s="233"/>
    </row>
    <row r="2040" spans="1:6" s="131" customFormat="1" ht="15" customHeight="1" x14ac:dyDescent="0.25">
      <c r="A2040" s="1"/>
      <c r="E2040" s="351"/>
      <c r="F2040" s="233"/>
    </row>
    <row r="2041" spans="1:6" s="131" customFormat="1" ht="15" customHeight="1" x14ac:dyDescent="0.25">
      <c r="A2041" s="1"/>
      <c r="E2041" s="351"/>
      <c r="F2041" s="233"/>
    </row>
    <row r="2042" spans="1:6" s="131" customFormat="1" ht="15" customHeight="1" x14ac:dyDescent="0.25">
      <c r="A2042" s="1"/>
      <c r="E2042" s="351"/>
      <c r="F2042" s="233"/>
    </row>
    <row r="2043" spans="1:6" s="131" customFormat="1" ht="15" customHeight="1" x14ac:dyDescent="0.25">
      <c r="A2043" s="1"/>
      <c r="E2043" s="351"/>
      <c r="F2043" s="233"/>
    </row>
    <row r="2044" spans="1:6" s="131" customFormat="1" ht="15" customHeight="1" x14ac:dyDescent="0.25">
      <c r="A2044" s="1"/>
      <c r="E2044" s="351"/>
      <c r="F2044" s="233"/>
    </row>
    <row r="2045" spans="1:6" s="131" customFormat="1" ht="15" customHeight="1" x14ac:dyDescent="0.25">
      <c r="A2045" s="1"/>
      <c r="E2045" s="351"/>
      <c r="F2045" s="233"/>
    </row>
    <row r="2046" spans="1:6" s="131" customFormat="1" ht="15" customHeight="1" x14ac:dyDescent="0.25">
      <c r="A2046" s="1"/>
      <c r="E2046" s="351"/>
      <c r="F2046" s="233"/>
    </row>
    <row r="2047" spans="1:6" s="131" customFormat="1" ht="15" customHeight="1" x14ac:dyDescent="0.25">
      <c r="A2047" s="1"/>
      <c r="E2047" s="351"/>
      <c r="F2047" s="233"/>
    </row>
    <row r="2048" spans="1:6" s="131" customFormat="1" ht="15" customHeight="1" x14ac:dyDescent="0.25">
      <c r="A2048" s="1"/>
      <c r="E2048" s="351"/>
      <c r="F2048" s="233"/>
    </row>
    <row r="2049" spans="1:6" s="131" customFormat="1" ht="15" customHeight="1" x14ac:dyDescent="0.25">
      <c r="A2049" s="1"/>
      <c r="E2049" s="351"/>
      <c r="F2049" s="233"/>
    </row>
    <row r="2050" spans="1:6" s="131" customFormat="1" ht="15" customHeight="1" x14ac:dyDescent="0.25">
      <c r="A2050" s="1"/>
      <c r="E2050" s="351"/>
      <c r="F2050" s="233"/>
    </row>
    <row r="2051" spans="1:6" s="131" customFormat="1" ht="15" customHeight="1" x14ac:dyDescent="0.25">
      <c r="A2051" s="1"/>
      <c r="E2051" s="351"/>
      <c r="F2051" s="233"/>
    </row>
    <row r="2052" spans="1:6" s="131" customFormat="1" ht="15" customHeight="1" x14ac:dyDescent="0.25">
      <c r="A2052" s="1"/>
      <c r="E2052" s="351"/>
      <c r="F2052" s="233"/>
    </row>
    <row r="2053" spans="1:6" s="131" customFormat="1" ht="15" customHeight="1" x14ac:dyDescent="0.25">
      <c r="A2053" s="1"/>
      <c r="E2053" s="351"/>
      <c r="F2053" s="233"/>
    </row>
    <row r="2054" spans="1:6" s="131" customFormat="1" ht="15" customHeight="1" x14ac:dyDescent="0.25">
      <c r="A2054" s="1"/>
      <c r="E2054" s="351"/>
      <c r="F2054" s="233"/>
    </row>
    <row r="2055" spans="1:6" s="131" customFormat="1" ht="15" customHeight="1" x14ac:dyDescent="0.25">
      <c r="A2055" s="1"/>
      <c r="E2055" s="351"/>
      <c r="F2055" s="233"/>
    </row>
    <row r="2056" spans="1:6" s="131" customFormat="1" ht="15" customHeight="1" x14ac:dyDescent="0.25">
      <c r="A2056" s="1"/>
      <c r="E2056" s="351"/>
      <c r="F2056" s="233"/>
    </row>
    <row r="2057" spans="1:6" s="131" customFormat="1" ht="15" customHeight="1" x14ac:dyDescent="0.25">
      <c r="A2057" s="1"/>
      <c r="E2057" s="351"/>
      <c r="F2057" s="233"/>
    </row>
    <row r="2058" spans="1:6" s="131" customFormat="1" ht="15" customHeight="1" x14ac:dyDescent="0.25">
      <c r="A2058" s="1"/>
      <c r="E2058" s="351"/>
      <c r="F2058" s="233"/>
    </row>
    <row r="2059" spans="1:6" s="131" customFormat="1" ht="15" customHeight="1" x14ac:dyDescent="0.25">
      <c r="A2059" s="1"/>
      <c r="E2059" s="351"/>
      <c r="F2059" s="233"/>
    </row>
    <row r="2060" spans="1:6" s="131" customFormat="1" ht="15" customHeight="1" x14ac:dyDescent="0.25">
      <c r="A2060" s="1"/>
      <c r="E2060" s="351"/>
      <c r="F2060" s="233"/>
    </row>
    <row r="2061" spans="1:6" s="131" customFormat="1" ht="15" customHeight="1" x14ac:dyDescent="0.25">
      <c r="A2061" s="1"/>
      <c r="E2061" s="351"/>
      <c r="F2061" s="233"/>
    </row>
    <row r="2062" spans="1:6" s="131" customFormat="1" ht="15" customHeight="1" x14ac:dyDescent="0.25">
      <c r="A2062" s="1"/>
      <c r="E2062" s="351"/>
      <c r="F2062" s="233"/>
    </row>
    <row r="2063" spans="1:6" s="131" customFormat="1" ht="15" customHeight="1" x14ac:dyDescent="0.25">
      <c r="A2063" s="1"/>
      <c r="E2063" s="351"/>
      <c r="F2063" s="233"/>
    </row>
    <row r="2064" spans="1:6" s="131" customFormat="1" ht="15" customHeight="1" x14ac:dyDescent="0.25">
      <c r="A2064" s="1"/>
      <c r="E2064" s="351"/>
      <c r="F2064" s="233"/>
    </row>
    <row r="2065" spans="1:6" s="131" customFormat="1" ht="15" customHeight="1" x14ac:dyDescent="0.25">
      <c r="A2065" s="1"/>
      <c r="E2065" s="351"/>
      <c r="F2065" s="233"/>
    </row>
    <row r="2066" spans="1:6" s="131" customFormat="1" ht="15" customHeight="1" x14ac:dyDescent="0.25">
      <c r="A2066" s="1"/>
      <c r="E2066" s="351"/>
      <c r="F2066" s="233"/>
    </row>
    <row r="2067" spans="1:6" s="131" customFormat="1" ht="15" customHeight="1" x14ac:dyDescent="0.25">
      <c r="A2067" s="1"/>
      <c r="E2067" s="351"/>
      <c r="F2067" s="233"/>
    </row>
    <row r="2068" spans="1:6" s="131" customFormat="1" ht="15" customHeight="1" x14ac:dyDescent="0.25">
      <c r="A2068" s="1"/>
      <c r="E2068" s="351"/>
      <c r="F2068" s="233"/>
    </row>
    <row r="2069" spans="1:6" s="131" customFormat="1" ht="15" customHeight="1" x14ac:dyDescent="0.25">
      <c r="A2069" s="1"/>
      <c r="E2069" s="351"/>
      <c r="F2069" s="233"/>
    </row>
    <row r="2070" spans="1:6" s="131" customFormat="1" ht="15" customHeight="1" x14ac:dyDescent="0.25">
      <c r="A2070" s="1"/>
      <c r="E2070" s="351"/>
      <c r="F2070" s="233"/>
    </row>
    <row r="2071" spans="1:6" s="131" customFormat="1" ht="15" customHeight="1" x14ac:dyDescent="0.25">
      <c r="A2071" s="1"/>
      <c r="E2071" s="351"/>
      <c r="F2071" s="233"/>
    </row>
    <row r="2072" spans="1:6" s="131" customFormat="1" ht="15" customHeight="1" x14ac:dyDescent="0.25">
      <c r="A2072" s="1"/>
      <c r="E2072" s="351"/>
      <c r="F2072" s="233"/>
    </row>
    <row r="2073" spans="1:6" s="131" customFormat="1" ht="15" customHeight="1" x14ac:dyDescent="0.25">
      <c r="A2073" s="1"/>
      <c r="E2073" s="351"/>
      <c r="F2073" s="233"/>
    </row>
    <row r="2074" spans="1:6" s="131" customFormat="1" ht="15" customHeight="1" x14ac:dyDescent="0.25">
      <c r="A2074" s="1"/>
      <c r="E2074" s="351"/>
      <c r="F2074" s="233"/>
    </row>
    <row r="2075" spans="1:6" s="131" customFormat="1" ht="15" customHeight="1" x14ac:dyDescent="0.25">
      <c r="A2075" s="1"/>
      <c r="E2075" s="351"/>
      <c r="F2075" s="233"/>
    </row>
    <row r="2076" spans="1:6" s="131" customFormat="1" ht="15" customHeight="1" x14ac:dyDescent="0.25">
      <c r="A2076" s="1"/>
      <c r="E2076" s="351"/>
      <c r="F2076" s="233"/>
    </row>
    <row r="2077" spans="1:6" s="131" customFormat="1" ht="15" customHeight="1" x14ac:dyDescent="0.25">
      <c r="A2077" s="1"/>
      <c r="E2077" s="351"/>
      <c r="F2077" s="233"/>
    </row>
    <row r="2078" spans="1:6" s="131" customFormat="1" ht="15" customHeight="1" x14ac:dyDescent="0.25">
      <c r="A2078" s="1"/>
      <c r="E2078" s="351"/>
      <c r="F2078" s="233"/>
    </row>
    <row r="2079" spans="1:6" s="131" customFormat="1" ht="15" customHeight="1" x14ac:dyDescent="0.25">
      <c r="A2079" s="1"/>
      <c r="E2079" s="351"/>
      <c r="F2079" s="233"/>
    </row>
    <row r="2080" spans="1:6" s="131" customFormat="1" ht="15" customHeight="1" x14ac:dyDescent="0.25">
      <c r="A2080" s="1"/>
      <c r="E2080" s="351"/>
      <c r="F2080" s="233"/>
    </row>
    <row r="2081" spans="1:6" s="131" customFormat="1" ht="15" customHeight="1" x14ac:dyDescent="0.25">
      <c r="A2081" s="1"/>
      <c r="E2081" s="351"/>
      <c r="F2081" s="233"/>
    </row>
    <row r="2082" spans="1:6" s="131" customFormat="1" ht="15" customHeight="1" x14ac:dyDescent="0.25">
      <c r="A2082" s="1"/>
      <c r="E2082" s="351"/>
      <c r="F2082" s="233"/>
    </row>
    <row r="2083" spans="1:6" s="131" customFormat="1" ht="15" customHeight="1" x14ac:dyDescent="0.25">
      <c r="A2083" s="1"/>
      <c r="E2083" s="351"/>
      <c r="F2083" s="233"/>
    </row>
    <row r="2084" spans="1:6" s="131" customFormat="1" ht="15" customHeight="1" x14ac:dyDescent="0.25">
      <c r="A2084" s="1"/>
      <c r="E2084" s="351"/>
      <c r="F2084" s="233"/>
    </row>
    <row r="2085" spans="1:6" s="131" customFormat="1" ht="15" customHeight="1" x14ac:dyDescent="0.25">
      <c r="A2085" s="1"/>
      <c r="E2085" s="351"/>
      <c r="F2085" s="233"/>
    </row>
    <row r="2086" spans="1:6" s="131" customFormat="1" ht="15" customHeight="1" x14ac:dyDescent="0.25">
      <c r="A2086" s="1"/>
      <c r="E2086" s="351"/>
      <c r="F2086" s="233"/>
    </row>
    <row r="2087" spans="1:6" s="131" customFormat="1" ht="15" customHeight="1" x14ac:dyDescent="0.25">
      <c r="A2087" s="1"/>
      <c r="E2087" s="351"/>
      <c r="F2087" s="233"/>
    </row>
    <row r="2088" spans="1:6" s="131" customFormat="1" ht="15" customHeight="1" x14ac:dyDescent="0.25">
      <c r="A2088" s="1"/>
      <c r="E2088" s="351"/>
      <c r="F2088" s="233"/>
    </row>
    <row r="2089" spans="1:6" s="131" customFormat="1" ht="15" customHeight="1" x14ac:dyDescent="0.25">
      <c r="A2089" s="1"/>
      <c r="E2089" s="351"/>
      <c r="F2089" s="233"/>
    </row>
    <row r="2090" spans="1:6" s="131" customFormat="1" ht="15" customHeight="1" x14ac:dyDescent="0.25">
      <c r="A2090" s="1"/>
      <c r="E2090" s="351"/>
      <c r="F2090" s="233"/>
    </row>
    <row r="2091" spans="1:6" s="131" customFormat="1" ht="15" customHeight="1" x14ac:dyDescent="0.25">
      <c r="A2091" s="1"/>
      <c r="E2091" s="351"/>
      <c r="F2091" s="233"/>
    </row>
    <row r="2092" spans="1:6" s="131" customFormat="1" ht="15" customHeight="1" x14ac:dyDescent="0.25">
      <c r="A2092" s="1"/>
      <c r="E2092" s="351"/>
      <c r="F2092" s="233"/>
    </row>
    <row r="2093" spans="1:6" s="131" customFormat="1" ht="15" customHeight="1" x14ac:dyDescent="0.25">
      <c r="A2093" s="1"/>
      <c r="E2093" s="351"/>
      <c r="F2093" s="233"/>
    </row>
    <row r="2094" spans="1:6" s="131" customFormat="1" ht="15" customHeight="1" x14ac:dyDescent="0.25">
      <c r="A2094" s="1"/>
      <c r="E2094" s="351"/>
      <c r="F2094" s="233"/>
    </row>
    <row r="2095" spans="1:6" s="131" customFormat="1" ht="15" customHeight="1" x14ac:dyDescent="0.25">
      <c r="A2095" s="1"/>
      <c r="E2095" s="351"/>
      <c r="F2095" s="233"/>
    </row>
    <row r="2096" spans="1:6" s="131" customFormat="1" ht="15" customHeight="1" x14ac:dyDescent="0.25">
      <c r="A2096" s="1"/>
      <c r="E2096" s="351"/>
      <c r="F2096" s="233"/>
    </row>
    <row r="2097" spans="1:6" s="131" customFormat="1" ht="15" customHeight="1" x14ac:dyDescent="0.25">
      <c r="A2097" s="1"/>
      <c r="E2097" s="351"/>
      <c r="F2097" s="233"/>
    </row>
    <row r="2098" spans="1:6" s="131" customFormat="1" ht="15" customHeight="1" x14ac:dyDescent="0.25">
      <c r="A2098" s="1"/>
      <c r="E2098" s="351"/>
      <c r="F2098" s="233"/>
    </row>
    <row r="2099" spans="1:6" s="131" customFormat="1" ht="15" customHeight="1" x14ac:dyDescent="0.25">
      <c r="A2099" s="1"/>
      <c r="E2099" s="351"/>
      <c r="F2099" s="233"/>
    </row>
    <row r="2100" spans="1:6" s="131" customFormat="1" ht="15" customHeight="1" x14ac:dyDescent="0.25">
      <c r="A2100" s="1"/>
      <c r="E2100" s="351"/>
      <c r="F2100" s="233"/>
    </row>
    <row r="2101" spans="1:6" s="131" customFormat="1" ht="15" customHeight="1" x14ac:dyDescent="0.25">
      <c r="A2101" s="1"/>
      <c r="E2101" s="351"/>
      <c r="F2101" s="233"/>
    </row>
    <row r="2102" spans="1:6" s="131" customFormat="1" ht="15" customHeight="1" x14ac:dyDescent="0.25">
      <c r="A2102" s="1"/>
      <c r="E2102" s="351"/>
      <c r="F2102" s="233"/>
    </row>
    <row r="2103" spans="1:6" s="131" customFormat="1" ht="15" customHeight="1" x14ac:dyDescent="0.25">
      <c r="A2103" s="1"/>
      <c r="E2103" s="351"/>
      <c r="F2103" s="233"/>
    </row>
    <row r="2104" spans="1:6" s="131" customFormat="1" ht="15" customHeight="1" x14ac:dyDescent="0.25">
      <c r="A2104" s="1"/>
      <c r="E2104" s="351"/>
      <c r="F2104" s="233"/>
    </row>
    <row r="2105" spans="1:6" s="131" customFormat="1" ht="15" customHeight="1" x14ac:dyDescent="0.25">
      <c r="A2105" s="1"/>
      <c r="E2105" s="351"/>
      <c r="F2105" s="233"/>
    </row>
    <row r="2106" spans="1:6" s="131" customFormat="1" ht="15" customHeight="1" x14ac:dyDescent="0.25">
      <c r="A2106" s="1"/>
      <c r="E2106" s="351"/>
      <c r="F2106" s="233"/>
    </row>
    <row r="2107" spans="1:6" s="131" customFormat="1" ht="15" customHeight="1" x14ac:dyDescent="0.25">
      <c r="A2107" s="1"/>
      <c r="E2107" s="351"/>
      <c r="F2107" s="233"/>
    </row>
    <row r="2108" spans="1:6" s="131" customFormat="1" ht="15" customHeight="1" x14ac:dyDescent="0.25">
      <c r="A2108" s="1"/>
      <c r="E2108" s="351"/>
      <c r="F2108" s="233"/>
    </row>
    <row r="2109" spans="1:6" s="131" customFormat="1" ht="15" customHeight="1" x14ac:dyDescent="0.25">
      <c r="A2109" s="1"/>
      <c r="E2109" s="351"/>
      <c r="F2109" s="233"/>
    </row>
    <row r="2110" spans="1:6" s="131" customFormat="1" ht="15" customHeight="1" x14ac:dyDescent="0.25">
      <c r="A2110" s="1"/>
      <c r="E2110" s="351"/>
      <c r="F2110" s="233"/>
    </row>
    <row r="2111" spans="1:6" s="131" customFormat="1" ht="15" customHeight="1" x14ac:dyDescent="0.25">
      <c r="A2111" s="1"/>
      <c r="E2111" s="351"/>
      <c r="F2111" s="233"/>
    </row>
    <row r="2112" spans="1:6" s="131" customFormat="1" ht="15" customHeight="1" x14ac:dyDescent="0.25">
      <c r="A2112" s="1"/>
      <c r="E2112" s="351"/>
      <c r="F2112" s="233"/>
    </row>
    <row r="2113" spans="1:6" s="131" customFormat="1" ht="15" customHeight="1" x14ac:dyDescent="0.25">
      <c r="A2113" s="1"/>
      <c r="E2113" s="351"/>
      <c r="F2113" s="233"/>
    </row>
    <row r="2114" spans="1:6" s="131" customFormat="1" ht="15" customHeight="1" x14ac:dyDescent="0.25">
      <c r="A2114" s="1"/>
      <c r="E2114" s="351"/>
      <c r="F2114" s="233"/>
    </row>
    <row r="2115" spans="1:6" s="131" customFormat="1" ht="15" customHeight="1" x14ac:dyDescent="0.25">
      <c r="A2115" s="1"/>
      <c r="E2115" s="351"/>
      <c r="F2115" s="233"/>
    </row>
    <row r="2116" spans="1:6" s="131" customFormat="1" ht="15" customHeight="1" x14ac:dyDescent="0.25">
      <c r="A2116" s="1"/>
      <c r="E2116" s="351"/>
      <c r="F2116" s="233"/>
    </row>
    <row r="2117" spans="1:6" s="131" customFormat="1" ht="15" customHeight="1" x14ac:dyDescent="0.25">
      <c r="A2117" s="1"/>
      <c r="E2117" s="351"/>
      <c r="F2117" s="233"/>
    </row>
    <row r="2118" spans="1:6" s="131" customFormat="1" ht="15" customHeight="1" x14ac:dyDescent="0.25">
      <c r="A2118" s="1"/>
      <c r="E2118" s="351"/>
      <c r="F2118" s="233"/>
    </row>
    <row r="2119" spans="1:6" s="131" customFormat="1" ht="15" customHeight="1" x14ac:dyDescent="0.25">
      <c r="A2119" s="1"/>
      <c r="E2119" s="351"/>
      <c r="F2119" s="233"/>
    </row>
    <row r="2120" spans="1:6" s="131" customFormat="1" ht="15" customHeight="1" x14ac:dyDescent="0.25">
      <c r="A2120" s="1"/>
      <c r="E2120" s="351"/>
      <c r="F2120" s="233"/>
    </row>
    <row r="2121" spans="1:6" s="131" customFormat="1" ht="15" customHeight="1" x14ac:dyDescent="0.25">
      <c r="A2121" s="1"/>
      <c r="E2121" s="351"/>
      <c r="F2121" s="233"/>
    </row>
    <row r="2122" spans="1:6" s="131" customFormat="1" ht="15" customHeight="1" x14ac:dyDescent="0.25">
      <c r="A2122" s="1"/>
      <c r="E2122" s="351"/>
      <c r="F2122" s="233"/>
    </row>
    <row r="2123" spans="1:6" s="131" customFormat="1" ht="15" customHeight="1" x14ac:dyDescent="0.25">
      <c r="A2123" s="1"/>
      <c r="E2123" s="351"/>
      <c r="F2123" s="233"/>
    </row>
    <row r="2124" spans="1:6" s="131" customFormat="1" ht="15" customHeight="1" x14ac:dyDescent="0.25">
      <c r="A2124" s="1"/>
      <c r="E2124" s="351"/>
      <c r="F2124" s="233"/>
    </row>
    <row r="2125" spans="1:6" s="131" customFormat="1" ht="15" customHeight="1" x14ac:dyDescent="0.25">
      <c r="A2125" s="1"/>
      <c r="E2125" s="351"/>
      <c r="F2125" s="233"/>
    </row>
    <row r="2126" spans="1:6" s="131" customFormat="1" ht="15" customHeight="1" x14ac:dyDescent="0.25">
      <c r="A2126" s="1"/>
      <c r="E2126" s="351"/>
      <c r="F2126" s="233"/>
    </row>
    <row r="2127" spans="1:6" s="131" customFormat="1" ht="15" customHeight="1" x14ac:dyDescent="0.25">
      <c r="A2127" s="1"/>
      <c r="E2127" s="351"/>
      <c r="F2127" s="233"/>
    </row>
    <row r="2128" spans="1:6" s="131" customFormat="1" ht="15" customHeight="1" x14ac:dyDescent="0.25">
      <c r="A2128" s="1"/>
      <c r="E2128" s="351"/>
      <c r="F2128" s="233"/>
    </row>
    <row r="2129" spans="1:6" s="131" customFormat="1" ht="15" customHeight="1" x14ac:dyDescent="0.25">
      <c r="A2129" s="1"/>
      <c r="E2129" s="351"/>
      <c r="F2129" s="233"/>
    </row>
    <row r="2130" spans="1:6" s="131" customFormat="1" ht="15" customHeight="1" x14ac:dyDescent="0.25">
      <c r="A2130" s="1"/>
      <c r="E2130" s="351"/>
      <c r="F2130" s="233"/>
    </row>
    <row r="2131" spans="1:6" s="131" customFormat="1" ht="15" customHeight="1" x14ac:dyDescent="0.25">
      <c r="A2131" s="1"/>
      <c r="E2131" s="351"/>
      <c r="F2131" s="233"/>
    </row>
    <row r="2132" spans="1:6" s="131" customFormat="1" ht="15" customHeight="1" x14ac:dyDescent="0.25">
      <c r="A2132" s="1"/>
      <c r="E2132" s="351"/>
      <c r="F2132" s="233"/>
    </row>
    <row r="2133" spans="1:6" s="131" customFormat="1" ht="15" customHeight="1" x14ac:dyDescent="0.25">
      <c r="A2133" s="1"/>
      <c r="E2133" s="351"/>
      <c r="F2133" s="233"/>
    </row>
    <row r="2134" spans="1:6" s="131" customFormat="1" ht="15" customHeight="1" x14ac:dyDescent="0.25">
      <c r="A2134" s="1"/>
      <c r="E2134" s="351"/>
      <c r="F2134" s="233"/>
    </row>
    <row r="2135" spans="1:6" s="131" customFormat="1" ht="15" customHeight="1" x14ac:dyDescent="0.25">
      <c r="A2135" s="1"/>
      <c r="E2135" s="351"/>
      <c r="F2135" s="233"/>
    </row>
    <row r="2136" spans="1:6" s="131" customFormat="1" ht="15" customHeight="1" x14ac:dyDescent="0.25">
      <c r="A2136" s="1"/>
      <c r="E2136" s="351"/>
      <c r="F2136" s="233"/>
    </row>
    <row r="2137" spans="1:6" s="131" customFormat="1" ht="15" customHeight="1" x14ac:dyDescent="0.25">
      <c r="A2137" s="1"/>
      <c r="E2137" s="351"/>
      <c r="F2137" s="233"/>
    </row>
    <row r="2138" spans="1:6" s="131" customFormat="1" ht="15" customHeight="1" x14ac:dyDescent="0.25">
      <c r="A2138" s="1"/>
      <c r="E2138" s="351"/>
      <c r="F2138" s="233"/>
    </row>
    <row r="2139" spans="1:6" s="131" customFormat="1" ht="15" customHeight="1" x14ac:dyDescent="0.25">
      <c r="A2139" s="1"/>
      <c r="E2139" s="351"/>
      <c r="F2139" s="233"/>
    </row>
    <row r="2140" spans="1:6" s="131" customFormat="1" ht="15" customHeight="1" x14ac:dyDescent="0.25">
      <c r="A2140" s="1"/>
      <c r="E2140" s="351"/>
      <c r="F2140" s="233"/>
    </row>
    <row r="2141" spans="1:6" s="131" customFormat="1" ht="15" customHeight="1" x14ac:dyDescent="0.25">
      <c r="A2141" s="1"/>
      <c r="E2141" s="351"/>
      <c r="F2141" s="233"/>
    </row>
    <row r="2142" spans="1:6" s="131" customFormat="1" ht="15" customHeight="1" x14ac:dyDescent="0.25">
      <c r="A2142" s="1"/>
      <c r="E2142" s="351"/>
      <c r="F2142" s="233"/>
    </row>
    <row r="2143" spans="1:6" s="131" customFormat="1" ht="15" customHeight="1" x14ac:dyDescent="0.25">
      <c r="A2143" s="1"/>
      <c r="E2143" s="351"/>
      <c r="F2143" s="233"/>
    </row>
    <row r="2144" spans="1:6" s="131" customFormat="1" ht="15" customHeight="1" x14ac:dyDescent="0.25">
      <c r="A2144" s="1"/>
      <c r="E2144" s="351"/>
      <c r="F2144" s="233"/>
    </row>
    <row r="2145" spans="1:6" s="131" customFormat="1" ht="15" customHeight="1" x14ac:dyDescent="0.25">
      <c r="A2145" s="1"/>
      <c r="E2145" s="351"/>
      <c r="F2145" s="233"/>
    </row>
    <row r="2146" spans="1:6" s="131" customFormat="1" ht="15" customHeight="1" x14ac:dyDescent="0.25">
      <c r="A2146" s="1"/>
      <c r="E2146" s="351"/>
      <c r="F2146" s="233"/>
    </row>
    <row r="2147" spans="1:6" s="131" customFormat="1" ht="15" customHeight="1" x14ac:dyDescent="0.25">
      <c r="A2147" s="1"/>
      <c r="E2147" s="351"/>
      <c r="F2147" s="233"/>
    </row>
    <row r="2148" spans="1:6" s="131" customFormat="1" ht="15" customHeight="1" x14ac:dyDescent="0.25">
      <c r="A2148" s="1"/>
      <c r="E2148" s="351"/>
      <c r="F2148" s="233"/>
    </row>
    <row r="2149" spans="1:6" s="131" customFormat="1" ht="15" customHeight="1" x14ac:dyDescent="0.25">
      <c r="A2149" s="1"/>
      <c r="E2149" s="351"/>
      <c r="F2149" s="233"/>
    </row>
    <row r="2150" spans="1:6" s="131" customFormat="1" ht="15" customHeight="1" x14ac:dyDescent="0.25">
      <c r="A2150" s="1"/>
      <c r="E2150" s="351"/>
      <c r="F2150" s="233"/>
    </row>
    <row r="2151" spans="1:6" s="131" customFormat="1" ht="15" customHeight="1" x14ac:dyDescent="0.25">
      <c r="A2151" s="1"/>
      <c r="E2151" s="351"/>
      <c r="F2151" s="233"/>
    </row>
    <row r="2152" spans="1:6" s="131" customFormat="1" ht="15" customHeight="1" x14ac:dyDescent="0.25">
      <c r="A2152" s="1"/>
      <c r="E2152" s="351"/>
      <c r="F2152" s="233"/>
    </row>
    <row r="2153" spans="1:6" s="131" customFormat="1" ht="15" customHeight="1" x14ac:dyDescent="0.25">
      <c r="A2153" s="1"/>
      <c r="E2153" s="351"/>
      <c r="F2153" s="233"/>
    </row>
    <row r="2154" spans="1:6" s="131" customFormat="1" ht="15" customHeight="1" x14ac:dyDescent="0.25">
      <c r="A2154" s="1"/>
      <c r="E2154" s="351"/>
      <c r="F2154" s="233"/>
    </row>
    <row r="2155" spans="1:6" s="131" customFormat="1" ht="15" customHeight="1" x14ac:dyDescent="0.25">
      <c r="A2155" s="1"/>
      <c r="E2155" s="351"/>
      <c r="F2155" s="233"/>
    </row>
    <row r="2156" spans="1:6" s="131" customFormat="1" ht="15" customHeight="1" x14ac:dyDescent="0.25">
      <c r="A2156" s="1"/>
      <c r="E2156" s="351"/>
      <c r="F2156" s="233"/>
    </row>
    <row r="2157" spans="1:6" s="131" customFormat="1" ht="15" customHeight="1" x14ac:dyDescent="0.25">
      <c r="A2157" s="1"/>
      <c r="E2157" s="351"/>
      <c r="F2157" s="233"/>
    </row>
    <row r="2158" spans="1:6" s="131" customFormat="1" ht="15" customHeight="1" x14ac:dyDescent="0.25">
      <c r="A2158" s="1"/>
      <c r="E2158" s="351"/>
      <c r="F2158" s="233"/>
    </row>
    <row r="2159" spans="1:6" s="131" customFormat="1" ht="15" customHeight="1" x14ac:dyDescent="0.25">
      <c r="A2159" s="1"/>
      <c r="E2159" s="351"/>
      <c r="F2159" s="233"/>
    </row>
    <row r="2160" spans="1:6" s="131" customFormat="1" ht="15" customHeight="1" x14ac:dyDescent="0.25">
      <c r="A2160" s="1"/>
      <c r="E2160" s="351"/>
      <c r="F2160" s="233"/>
    </row>
    <row r="2161" spans="1:6" s="131" customFormat="1" ht="15" customHeight="1" x14ac:dyDescent="0.25">
      <c r="A2161" s="1"/>
      <c r="E2161" s="351"/>
      <c r="F2161" s="233"/>
    </row>
    <row r="2162" spans="1:6" s="131" customFormat="1" ht="15" customHeight="1" x14ac:dyDescent="0.25">
      <c r="A2162" s="1"/>
      <c r="E2162" s="351"/>
      <c r="F2162" s="233"/>
    </row>
    <row r="2163" spans="1:6" s="131" customFormat="1" ht="15" customHeight="1" x14ac:dyDescent="0.25">
      <c r="A2163" s="1"/>
      <c r="E2163" s="351"/>
      <c r="F2163" s="233"/>
    </row>
    <row r="2164" spans="1:6" s="131" customFormat="1" ht="15" customHeight="1" x14ac:dyDescent="0.25">
      <c r="A2164" s="1"/>
      <c r="E2164" s="351"/>
      <c r="F2164" s="233"/>
    </row>
    <row r="2165" spans="1:6" s="131" customFormat="1" ht="15" customHeight="1" x14ac:dyDescent="0.25">
      <c r="A2165" s="1"/>
      <c r="E2165" s="351"/>
      <c r="F2165" s="233"/>
    </row>
    <row r="2166" spans="1:6" s="131" customFormat="1" ht="15" customHeight="1" x14ac:dyDescent="0.25">
      <c r="A2166" s="1"/>
      <c r="E2166" s="351"/>
      <c r="F2166" s="233"/>
    </row>
    <row r="2167" spans="1:6" s="131" customFormat="1" ht="15" customHeight="1" x14ac:dyDescent="0.25">
      <c r="A2167" s="1"/>
      <c r="E2167" s="351"/>
      <c r="F2167" s="233"/>
    </row>
    <row r="2168" spans="1:6" s="131" customFormat="1" ht="15" customHeight="1" x14ac:dyDescent="0.25">
      <c r="A2168" s="1"/>
      <c r="E2168" s="351"/>
      <c r="F2168" s="233"/>
    </row>
    <row r="2169" spans="1:6" s="131" customFormat="1" ht="15" customHeight="1" x14ac:dyDescent="0.25">
      <c r="A2169" s="1"/>
      <c r="E2169" s="351"/>
      <c r="F2169" s="233"/>
    </row>
    <row r="2170" spans="1:6" s="131" customFormat="1" ht="15" customHeight="1" x14ac:dyDescent="0.25">
      <c r="A2170" s="1"/>
      <c r="E2170" s="351"/>
      <c r="F2170" s="233"/>
    </row>
    <row r="2171" spans="1:6" s="131" customFormat="1" ht="15" customHeight="1" x14ac:dyDescent="0.25">
      <c r="A2171" s="1"/>
      <c r="E2171" s="351"/>
      <c r="F2171" s="233"/>
    </row>
    <row r="2172" spans="1:6" s="131" customFormat="1" ht="15" customHeight="1" x14ac:dyDescent="0.25">
      <c r="A2172" s="1"/>
      <c r="E2172" s="351"/>
      <c r="F2172" s="233"/>
    </row>
    <row r="2173" spans="1:6" s="131" customFormat="1" ht="15" customHeight="1" x14ac:dyDescent="0.25">
      <c r="A2173" s="1"/>
      <c r="E2173" s="351"/>
      <c r="F2173" s="233"/>
    </row>
  </sheetData>
  <mergeCells count="97">
    <mergeCell ref="A129:F129"/>
    <mergeCell ref="A130:F130"/>
    <mergeCell ref="A131:F131"/>
    <mergeCell ref="A132:F132"/>
    <mergeCell ref="A133:G133"/>
    <mergeCell ref="A134:F134"/>
    <mergeCell ref="A123:F123"/>
    <mergeCell ref="A124:G124"/>
    <mergeCell ref="A125:F125"/>
    <mergeCell ref="A126:G126"/>
    <mergeCell ref="A127:F127"/>
    <mergeCell ref="A128:G128"/>
    <mergeCell ref="A115:B115"/>
    <mergeCell ref="C115:G115"/>
    <mergeCell ref="A118:F118"/>
    <mergeCell ref="A119:G119"/>
    <mergeCell ref="A120:B120"/>
    <mergeCell ref="C120:G120"/>
    <mergeCell ref="A108:F108"/>
    <mergeCell ref="A109:G109"/>
    <mergeCell ref="A110:B110"/>
    <mergeCell ref="C110:G110"/>
    <mergeCell ref="A113:F113"/>
    <mergeCell ref="A114:G114"/>
    <mergeCell ref="A101:G101"/>
    <mergeCell ref="A102:B102"/>
    <mergeCell ref="C102:G102"/>
    <mergeCell ref="A104:F104"/>
    <mergeCell ref="A105:G105"/>
    <mergeCell ref="A106:B106"/>
    <mergeCell ref="C106:G106"/>
    <mergeCell ref="A93:F93"/>
    <mergeCell ref="A95:G95"/>
    <mergeCell ref="A97:G97"/>
    <mergeCell ref="A98:B98"/>
    <mergeCell ref="C98:G98"/>
    <mergeCell ref="A100:F100"/>
    <mergeCell ref="A84:F84"/>
    <mergeCell ref="A85:G85"/>
    <mergeCell ref="A86:B86"/>
    <mergeCell ref="C86:G86"/>
    <mergeCell ref="A91:F91"/>
    <mergeCell ref="A92:G92"/>
    <mergeCell ref="A73:G73"/>
    <mergeCell ref="A74:B74"/>
    <mergeCell ref="C74:G74"/>
    <mergeCell ref="A79:F79"/>
    <mergeCell ref="A80:G80"/>
    <mergeCell ref="A81:B81"/>
    <mergeCell ref="C81:G81"/>
    <mergeCell ref="A63:B63"/>
    <mergeCell ref="C63:G63"/>
    <mergeCell ref="A67:F67"/>
    <mergeCell ref="A69:B69"/>
    <mergeCell ref="C69:G69"/>
    <mergeCell ref="A72:F72"/>
    <mergeCell ref="A50:F50"/>
    <mergeCell ref="A51:G51"/>
    <mergeCell ref="A52:B52"/>
    <mergeCell ref="C52:G52"/>
    <mergeCell ref="A61:F61"/>
    <mergeCell ref="A62:G62"/>
    <mergeCell ref="A41:B41"/>
    <mergeCell ref="C41:G41"/>
    <mergeCell ref="C44:F44"/>
    <mergeCell ref="A45:G45"/>
    <mergeCell ref="A46:B46"/>
    <mergeCell ref="C46:G46"/>
    <mergeCell ref="A35:F35"/>
    <mergeCell ref="A36:G36"/>
    <mergeCell ref="A37:B37"/>
    <mergeCell ref="C37:G37"/>
    <mergeCell ref="A39:F39"/>
    <mergeCell ref="A40:G40"/>
    <mergeCell ref="A24:G24"/>
    <mergeCell ref="A25:B25"/>
    <mergeCell ref="C25:G25"/>
    <mergeCell ref="A31:F31"/>
    <mergeCell ref="A33:B33"/>
    <mergeCell ref="C33:G33"/>
    <mergeCell ref="A15:F15"/>
    <mergeCell ref="A16:B16"/>
    <mergeCell ref="C16:G16"/>
    <mergeCell ref="C19:F19"/>
    <mergeCell ref="A21:B21"/>
    <mergeCell ref="C21:G21"/>
    <mergeCell ref="A6:G6"/>
    <mergeCell ref="A7:G7"/>
    <mergeCell ref="A8:G8"/>
    <mergeCell ref="A10:B10"/>
    <mergeCell ref="C10:G10"/>
    <mergeCell ref="A13:B13"/>
    <mergeCell ref="C13:G13"/>
    <mergeCell ref="A1:G1"/>
    <mergeCell ref="A2:G2"/>
    <mergeCell ref="A5:G5"/>
    <mergeCell ref="A3:G4"/>
  </mergeCells>
  <printOptions horizontalCentered="1" gridLines="1"/>
  <pageMargins left="0.78740157480314965" right="0.78740157480314965" top="0.39370078740157483" bottom="0.59055118110236227" header="0.19685039370078741" footer="0.11811023622047245"/>
  <pageSetup scale="49" fitToHeight="0" orientation="portrait" horizontalDpi="360" verticalDpi="360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8A11-F6B5-4ED3-8717-9B3D2528A35F}">
  <dimension ref="A1:AC85"/>
  <sheetViews>
    <sheetView topLeftCell="A16" zoomScale="70" zoomScaleNormal="70" workbookViewId="0">
      <selection activeCell="B17" sqref="B17:I17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2.7109375" style="239" customWidth="1"/>
    <col min="9" max="9" width="10.710937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2</v>
      </c>
      <c r="D7" s="492" t="s">
        <v>361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2.8</v>
      </c>
      <c r="D8" s="494" t="s">
        <v>336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519" t="s">
        <v>8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344</v>
      </c>
      <c r="F12" s="256" t="s">
        <v>345</v>
      </c>
      <c r="G12" s="256" t="s">
        <v>346</v>
      </c>
      <c r="H12" s="522"/>
      <c r="I12" s="522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thickBot="1" x14ac:dyDescent="0.25">
      <c r="A13" s="253"/>
      <c r="B13" s="258"/>
      <c r="C13" s="510" t="s">
        <v>419</v>
      </c>
      <c r="D13" s="510"/>
      <c r="E13" s="259">
        <v>0.7</v>
      </c>
      <c r="F13" s="260">
        <v>1</v>
      </c>
      <c r="G13" s="260">
        <v>0.7</v>
      </c>
      <c r="H13" s="261">
        <v>4</v>
      </c>
      <c r="I13" s="262"/>
      <c r="J13" s="263">
        <f>SUM(E13*F13*G13*H13)</f>
        <v>1.9599999999999997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65"/>
      <c r="C14" s="510" t="s">
        <v>455</v>
      </c>
      <c r="D14" s="510"/>
      <c r="E14" s="309">
        <f>SUM(3.1+2.93+3.1+2.93)</f>
        <v>12.06</v>
      </c>
      <c r="F14" s="260"/>
      <c r="G14" s="260"/>
      <c r="H14" s="357">
        <v>1</v>
      </c>
      <c r="I14" s="262"/>
      <c r="J14" s="263">
        <f>SUM(E14*H14)</f>
        <v>12.06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65"/>
      <c r="C15" s="510" t="s">
        <v>459</v>
      </c>
      <c r="D15" s="510"/>
      <c r="E15" s="259">
        <f>SUM(1.22+1.5+1.06)</f>
        <v>3.78</v>
      </c>
      <c r="F15" s="260">
        <v>0.3</v>
      </c>
      <c r="G15" s="260">
        <v>0.25</v>
      </c>
      <c r="H15" s="261"/>
      <c r="I15" s="262"/>
      <c r="J15" s="263">
        <f>SUM(E15*F15*G15)</f>
        <v>0.28349999999999997</v>
      </c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thickBot="1" x14ac:dyDescent="0.25">
      <c r="A16" s="238"/>
      <c r="B16" s="266"/>
      <c r="C16" s="510" t="s">
        <v>460</v>
      </c>
      <c r="D16" s="510"/>
      <c r="E16" s="259">
        <f>SUM(1.22+1.5+1.06)</f>
        <v>3.78</v>
      </c>
      <c r="F16" s="260">
        <v>0.3</v>
      </c>
      <c r="G16" s="260">
        <v>0.35</v>
      </c>
      <c r="H16" s="261"/>
      <c r="I16" s="262"/>
      <c r="J16" s="263">
        <f>SUM(E16*F16*G16)</f>
        <v>0.39689999999999992</v>
      </c>
      <c r="K16" s="507"/>
      <c r="L16" s="509"/>
      <c r="M16" s="509"/>
      <c r="N16" s="509"/>
      <c r="O16" s="509"/>
      <c r="P16" s="508"/>
      <c r="Q16" s="238"/>
      <c r="R16" s="238"/>
      <c r="S16" s="238"/>
    </row>
    <row r="17" spans="1:29" ht="18" customHeight="1" thickBot="1" x14ac:dyDescent="0.25">
      <c r="A17" s="238"/>
      <c r="B17" s="511" t="s">
        <v>349</v>
      </c>
      <c r="C17" s="512"/>
      <c r="D17" s="512"/>
      <c r="E17" s="512"/>
      <c r="F17" s="512"/>
      <c r="G17" s="512"/>
      <c r="H17" s="512"/>
      <c r="I17" s="513"/>
      <c r="J17" s="267">
        <f>ROUND(SUM(J13:J16),2)</f>
        <v>14.7</v>
      </c>
      <c r="K17" s="507"/>
      <c r="L17" s="509"/>
      <c r="M17" s="509"/>
      <c r="N17" s="509"/>
      <c r="O17" s="509"/>
      <c r="P17" s="508"/>
      <c r="Q17" s="238"/>
      <c r="R17" s="253"/>
      <c r="S17" s="238"/>
    </row>
    <row r="18" spans="1:29" ht="18" customHeight="1" thickBot="1" x14ac:dyDescent="0.25">
      <c r="A18" s="238"/>
      <c r="B18" s="511" t="s">
        <v>350</v>
      </c>
      <c r="C18" s="512"/>
      <c r="D18" s="512"/>
      <c r="E18" s="512"/>
      <c r="F18" s="512"/>
      <c r="G18" s="512"/>
      <c r="H18" s="512"/>
      <c r="I18" s="513"/>
      <c r="J18" s="268">
        <v>0</v>
      </c>
      <c r="K18" s="507"/>
      <c r="L18" s="509"/>
      <c r="M18" s="509"/>
      <c r="N18" s="509"/>
      <c r="O18" s="509"/>
      <c r="P18" s="508"/>
      <c r="Q18" s="238"/>
      <c r="S18" s="238"/>
    </row>
    <row r="19" spans="1:29" ht="18" customHeight="1" thickBot="1" x14ac:dyDescent="0.25">
      <c r="A19" s="238"/>
      <c r="B19" s="514" t="s">
        <v>342</v>
      </c>
      <c r="C19" s="515"/>
      <c r="D19" s="515"/>
      <c r="E19" s="515"/>
      <c r="F19" s="515"/>
      <c r="G19" s="515"/>
      <c r="H19" s="515"/>
      <c r="I19" s="516"/>
      <c r="J19" s="291">
        <f>J17-J18</f>
        <v>14.7</v>
      </c>
      <c r="K19" s="507"/>
      <c r="L19" s="507"/>
      <c r="M19" s="507"/>
      <c r="N19" s="507"/>
      <c r="O19" s="507"/>
      <c r="P19" s="508"/>
      <c r="Q19" s="238"/>
      <c r="R19" s="238"/>
      <c r="S19" s="238"/>
    </row>
    <row r="20" spans="1:29" ht="18" customHeight="1" x14ac:dyDescent="0.2">
      <c r="A20" s="238"/>
      <c r="B20" s="292"/>
      <c r="C20" s="293"/>
      <c r="D20" s="293"/>
      <c r="E20" s="293"/>
      <c r="F20" s="293"/>
      <c r="G20" s="293"/>
      <c r="H20" s="294"/>
      <c r="I20" s="294"/>
      <c r="J20" s="294"/>
      <c r="K20" s="295"/>
      <c r="L20" s="294"/>
      <c r="M20" s="294"/>
      <c r="N20" s="294"/>
      <c r="O20" s="294"/>
      <c r="P20" s="296"/>
      <c r="Q20" s="238"/>
      <c r="R20" s="238"/>
      <c r="S20" s="238"/>
    </row>
    <row r="21" spans="1:29" s="269" customFormat="1" ht="18" customHeight="1" x14ac:dyDescent="0.2">
      <c r="B21" s="499" t="s">
        <v>351</v>
      </c>
      <c r="C21" s="500"/>
      <c r="D21" s="280"/>
      <c r="E21" s="290"/>
      <c r="F21" s="270"/>
      <c r="G21" s="282"/>
      <c r="I21" s="297" t="s">
        <v>352</v>
      </c>
      <c r="J21" s="238"/>
      <c r="K21" s="284"/>
      <c r="L21" s="284"/>
      <c r="M21" s="284"/>
      <c r="N21" s="284"/>
      <c r="O21" s="238"/>
      <c r="P21" s="249"/>
      <c r="U21" s="271"/>
      <c r="V21" s="271"/>
      <c r="W21" s="271"/>
      <c r="X21" s="271"/>
      <c r="AA21" s="272"/>
    </row>
    <row r="22" spans="1:29" s="269" customFormat="1" ht="18" customHeight="1" x14ac:dyDescent="0.2">
      <c r="B22" s="501" t="s">
        <v>353</v>
      </c>
      <c r="C22" s="502"/>
      <c r="D22" s="502"/>
      <c r="E22" s="290"/>
      <c r="F22" s="270"/>
      <c r="G22" s="282"/>
      <c r="I22" s="280" t="s">
        <v>354</v>
      </c>
      <c r="J22" s="238"/>
      <c r="K22" s="284"/>
      <c r="L22" s="284"/>
      <c r="M22" s="284"/>
      <c r="N22" s="284"/>
      <c r="O22" s="238"/>
      <c r="P22" s="249"/>
      <c r="U22" s="271"/>
      <c r="V22" s="271"/>
      <c r="W22" s="271"/>
      <c r="X22" s="271"/>
      <c r="AA22" s="272"/>
    </row>
    <row r="23" spans="1:29" s="269" customFormat="1" ht="18" customHeight="1" thickBot="1" x14ac:dyDescent="0.25">
      <c r="B23" s="298"/>
      <c r="C23" s="299"/>
      <c r="D23" s="299"/>
      <c r="E23" s="300"/>
      <c r="F23" s="301"/>
      <c r="G23" s="302"/>
      <c r="H23" s="303"/>
      <c r="I23" s="304"/>
      <c r="J23" s="305"/>
      <c r="K23" s="304"/>
      <c r="L23" s="304"/>
      <c r="M23" s="304"/>
      <c r="N23" s="304"/>
      <c r="O23" s="305"/>
      <c r="P23" s="306"/>
      <c r="U23" s="271"/>
      <c r="V23" s="271"/>
      <c r="W23" s="271"/>
      <c r="X23" s="271"/>
      <c r="AA23" s="272"/>
    </row>
    <row r="24" spans="1:29" s="269" customFormat="1" ht="18" customHeight="1" x14ac:dyDescent="0.2">
      <c r="B24" s="279"/>
      <c r="C24" s="279"/>
      <c r="D24" s="280"/>
      <c r="E24" s="281"/>
      <c r="F24" s="270"/>
      <c r="G24" s="282"/>
      <c r="I24" s="283"/>
      <c r="J24" s="284"/>
      <c r="K24" s="283"/>
      <c r="L24" s="284"/>
      <c r="M24" s="284"/>
      <c r="N24" s="284"/>
      <c r="O24" s="285"/>
      <c r="P24" s="285"/>
      <c r="U24" s="271"/>
      <c r="V24" s="271"/>
      <c r="W24" s="271"/>
      <c r="X24" s="271"/>
      <c r="AA24" s="272"/>
    </row>
    <row r="25" spans="1:29" s="269" customFormat="1" ht="18" customHeight="1" x14ac:dyDescent="0.2">
      <c r="B25" s="286"/>
      <c r="C25" s="287"/>
      <c r="D25" s="287"/>
      <c r="E25" s="287"/>
      <c r="F25" s="287"/>
      <c r="G25" s="287"/>
      <c r="I25" s="283"/>
      <c r="J25" s="251"/>
      <c r="N25" s="284"/>
      <c r="O25" s="285"/>
      <c r="P25" s="285"/>
      <c r="U25" s="271"/>
      <c r="V25" s="271"/>
      <c r="W25" s="271"/>
      <c r="X25" s="271"/>
      <c r="AA25" s="272"/>
    </row>
    <row r="26" spans="1:29" s="269" customFormat="1" ht="18" customHeight="1" x14ac:dyDescent="0.2">
      <c r="B26" s="282"/>
      <c r="C26" s="288"/>
      <c r="D26" s="288"/>
      <c r="E26" s="288"/>
      <c r="F26" s="288"/>
      <c r="G26" s="288"/>
      <c r="I26" s="282"/>
      <c r="J26" s="288"/>
      <c r="K26" s="288"/>
      <c r="L26" s="288"/>
      <c r="M26" s="288"/>
      <c r="N26" s="284"/>
      <c r="O26" s="289"/>
      <c r="P26" s="289"/>
      <c r="U26" s="273"/>
      <c r="V26" s="271"/>
      <c r="W26" s="273"/>
      <c r="X26" s="273"/>
      <c r="AA26" s="272"/>
    </row>
    <row r="27" spans="1:29" s="269" customFormat="1" ht="18" customHeight="1" x14ac:dyDescent="0.2">
      <c r="A27" s="238"/>
      <c r="B27" s="280"/>
      <c r="C27" s="290"/>
      <c r="D27" s="290"/>
      <c r="E27" s="290"/>
      <c r="F27" s="290"/>
      <c r="G27" s="290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U27" s="271"/>
      <c r="V27" s="271"/>
      <c r="W27" s="271"/>
      <c r="X27" s="271"/>
      <c r="AA27" s="272"/>
      <c r="AC27" s="269">
        <f>+X28*0.01</f>
        <v>0</v>
      </c>
    </row>
    <row r="28" spans="1:29" ht="18" customHeight="1" x14ac:dyDescent="0.2">
      <c r="A28" s="238"/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AA28" s="274"/>
    </row>
    <row r="29" spans="1:29" ht="18" customHeight="1" x14ac:dyDescent="0.2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</row>
    <row r="30" spans="1:29" ht="18" customHeight="1" x14ac:dyDescent="0.2">
      <c r="A30" s="269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69"/>
      <c r="R30" s="269"/>
      <c r="S30" s="269"/>
    </row>
    <row r="31" spans="1:29" ht="18" customHeight="1" x14ac:dyDescent="0.2">
      <c r="A31" s="269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69"/>
      <c r="R31" s="269"/>
      <c r="S31" s="269"/>
      <c r="AC31" s="275">
        <f>+AA31-AB31</f>
        <v>0</v>
      </c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8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8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AB34" s="276"/>
    </row>
    <row r="35" spans="1:28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8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77"/>
      <c r="L36" s="238"/>
      <c r="M36" s="238"/>
      <c r="N36" s="238"/>
      <c r="O36" s="238"/>
      <c r="P36" s="238"/>
      <c r="Q36" s="238"/>
      <c r="R36" s="238"/>
      <c r="S36" s="238"/>
      <c r="AB36" s="278"/>
    </row>
    <row r="37" spans="1:28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8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8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8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8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8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8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8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8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8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8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8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</sheetData>
  <mergeCells count="29">
    <mergeCell ref="B21:C21"/>
    <mergeCell ref="B22:D22"/>
    <mergeCell ref="K11:P11"/>
    <mergeCell ref="K12:P19"/>
    <mergeCell ref="C13:D13"/>
    <mergeCell ref="C14:D14"/>
    <mergeCell ref="C15:D15"/>
    <mergeCell ref="C16:D16"/>
    <mergeCell ref="B17:I17"/>
    <mergeCell ref="B18:I18"/>
    <mergeCell ref="B19:I19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</mergeCells>
  <conditionalFormatting sqref="A1:S9 A10:M10 O10:S10 B11:C11 E11:S12 A11:A26 I13:J15 K13:S19 B16 E16:J16 J18:J19 B19 H20:S24 H25:M25 N25:S26 H26">
    <cfRule type="cellIs" dxfId="123" priority="3" operator="lessThan">
      <formula>0</formula>
    </cfRule>
  </conditionalFormatting>
  <conditionalFormatting sqref="B20:G25 C26 J26 B27:G27">
    <cfRule type="cellIs" dxfId="122" priority="2" operator="lessThan">
      <formula>0</formula>
    </cfRule>
  </conditionalFormatting>
  <conditionalFormatting sqref="H14">
    <cfRule type="cellIs" dxfId="121" priority="1" operator="less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2BC7-9DFA-4D12-B585-83D9BCCB91ED}">
  <dimension ref="A1:AC85"/>
  <sheetViews>
    <sheetView zoomScale="70" zoomScaleNormal="70" workbookViewId="0">
      <selection activeCell="J15" sqref="J15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5.140625" style="239" customWidth="1"/>
    <col min="9" max="9" width="10.7109375" style="239" customWidth="1"/>
    <col min="10" max="10" width="16.140625" style="374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363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</v>
      </c>
      <c r="D7" s="492" t="s">
        <v>291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1.46</v>
      </c>
      <c r="D8" s="494" t="s">
        <v>331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363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363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24" t="s">
        <v>359</v>
      </c>
      <c r="I11" s="526" t="s">
        <v>461</v>
      </c>
      <c r="J11" s="36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344</v>
      </c>
      <c r="F12" s="256" t="s">
        <v>345</v>
      </c>
      <c r="G12" s="256" t="s">
        <v>346</v>
      </c>
      <c r="H12" s="525"/>
      <c r="I12" s="527"/>
      <c r="J12" s="365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358</v>
      </c>
      <c r="D13" s="510"/>
      <c r="E13" s="307">
        <v>1</v>
      </c>
      <c r="F13" s="307">
        <v>0.1</v>
      </c>
      <c r="G13" s="307">
        <v>0.7</v>
      </c>
      <c r="H13" s="307">
        <v>0.25</v>
      </c>
      <c r="I13" s="308"/>
      <c r="J13" s="366">
        <f>SUM(E13*F13*G13)*1.25</f>
        <v>8.7499999999999994E-2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65"/>
      <c r="C14" s="510" t="s">
        <v>360</v>
      </c>
      <c r="D14" s="510"/>
      <c r="E14" s="307"/>
      <c r="F14" s="307"/>
      <c r="G14" s="307"/>
      <c r="H14" s="307">
        <v>0.25</v>
      </c>
      <c r="I14" s="308">
        <v>8</v>
      </c>
      <c r="J14" s="366">
        <f>SUM(I14*1.25)</f>
        <v>10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65"/>
      <c r="C15" s="510" t="s">
        <v>462</v>
      </c>
      <c r="D15" s="510"/>
      <c r="E15" s="307"/>
      <c r="F15" s="307"/>
      <c r="G15" s="307"/>
      <c r="H15" s="307"/>
      <c r="I15" s="308">
        <v>2</v>
      </c>
      <c r="J15" s="366">
        <f>SUM(+I15)</f>
        <v>2</v>
      </c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thickBot="1" x14ac:dyDescent="0.25">
      <c r="A16" s="238"/>
      <c r="B16" s="266"/>
      <c r="C16" s="523"/>
      <c r="D16" s="523"/>
      <c r="E16" s="307"/>
      <c r="F16" s="307"/>
      <c r="G16" s="307"/>
      <c r="H16" s="307"/>
      <c r="I16" s="308"/>
      <c r="J16" s="366"/>
      <c r="K16" s="507"/>
      <c r="L16" s="509"/>
      <c r="M16" s="509"/>
      <c r="N16" s="509"/>
      <c r="O16" s="509"/>
      <c r="P16" s="508"/>
      <c r="Q16" s="238"/>
      <c r="R16" s="238"/>
      <c r="S16" s="238"/>
    </row>
    <row r="17" spans="1:29" ht="18" customHeight="1" thickBot="1" x14ac:dyDescent="0.25">
      <c r="A17" s="238"/>
      <c r="B17" s="511" t="s">
        <v>349</v>
      </c>
      <c r="C17" s="512"/>
      <c r="D17" s="512"/>
      <c r="E17" s="512"/>
      <c r="F17" s="512"/>
      <c r="G17" s="512"/>
      <c r="H17" s="512"/>
      <c r="I17" s="513"/>
      <c r="J17" s="367">
        <f>ROUND(SUM(J13:J16),2)</f>
        <v>12.09</v>
      </c>
      <c r="K17" s="507"/>
      <c r="L17" s="509"/>
      <c r="M17" s="509"/>
      <c r="N17" s="509"/>
      <c r="O17" s="509"/>
      <c r="P17" s="508"/>
      <c r="Q17" s="238"/>
      <c r="R17" s="253"/>
      <c r="S17" s="238"/>
    </row>
    <row r="18" spans="1:29" ht="18" customHeight="1" thickBot="1" x14ac:dyDescent="0.25">
      <c r="A18" s="238"/>
      <c r="B18" s="511" t="s">
        <v>350</v>
      </c>
      <c r="C18" s="512"/>
      <c r="D18" s="512"/>
      <c r="E18" s="512"/>
      <c r="F18" s="512"/>
      <c r="G18" s="512"/>
      <c r="H18" s="512"/>
      <c r="I18" s="513"/>
      <c r="J18" s="368">
        <v>0</v>
      </c>
      <c r="K18" s="507"/>
      <c r="L18" s="509"/>
      <c r="M18" s="509"/>
      <c r="N18" s="509"/>
      <c r="O18" s="509"/>
      <c r="P18" s="508"/>
      <c r="Q18" s="238"/>
      <c r="S18" s="238"/>
    </row>
    <row r="19" spans="1:29" ht="18" customHeight="1" thickBot="1" x14ac:dyDescent="0.25">
      <c r="A19" s="238"/>
      <c r="B19" s="514" t="s">
        <v>342</v>
      </c>
      <c r="C19" s="515"/>
      <c r="D19" s="515"/>
      <c r="E19" s="515"/>
      <c r="F19" s="515"/>
      <c r="G19" s="515"/>
      <c r="H19" s="515"/>
      <c r="I19" s="516"/>
      <c r="J19" s="369">
        <f>J17-J18</f>
        <v>12.09</v>
      </c>
      <c r="K19" s="507"/>
      <c r="L19" s="507"/>
      <c r="M19" s="507"/>
      <c r="N19" s="507"/>
      <c r="O19" s="507"/>
      <c r="P19" s="508"/>
      <c r="Q19" s="238"/>
      <c r="R19" s="238"/>
      <c r="S19" s="238"/>
    </row>
    <row r="20" spans="1:29" ht="18" customHeight="1" x14ac:dyDescent="0.2">
      <c r="A20" s="238"/>
      <c r="B20" s="292"/>
      <c r="C20" s="293"/>
      <c r="D20" s="293"/>
      <c r="E20" s="293"/>
      <c r="F20" s="293"/>
      <c r="G20" s="293"/>
      <c r="H20" s="294"/>
      <c r="I20" s="294"/>
      <c r="J20" s="370"/>
      <c r="K20" s="295"/>
      <c r="L20" s="294"/>
      <c r="M20" s="294"/>
      <c r="N20" s="294"/>
      <c r="O20" s="294"/>
      <c r="P20" s="296"/>
      <c r="Q20" s="238"/>
      <c r="R20" s="238"/>
      <c r="S20" s="238"/>
    </row>
    <row r="21" spans="1:29" s="269" customFormat="1" ht="18" customHeight="1" x14ac:dyDescent="0.2">
      <c r="B21" s="499" t="s">
        <v>351</v>
      </c>
      <c r="C21" s="500"/>
      <c r="D21" s="280"/>
      <c r="E21" s="290"/>
      <c r="F21" s="270"/>
      <c r="G21" s="282"/>
      <c r="I21" s="297" t="s">
        <v>352</v>
      </c>
      <c r="J21" s="363"/>
      <c r="K21" s="284"/>
      <c r="L21" s="340"/>
      <c r="M21" s="284"/>
      <c r="N21" s="284"/>
      <c r="O21" s="238"/>
      <c r="P21" s="249"/>
      <c r="U21" s="271"/>
      <c r="V21" s="271"/>
      <c r="W21" s="271"/>
      <c r="X21" s="271"/>
      <c r="AA21" s="272"/>
    </row>
    <row r="22" spans="1:29" s="269" customFormat="1" ht="18" customHeight="1" x14ac:dyDescent="0.2">
      <c r="B22" s="501" t="s">
        <v>353</v>
      </c>
      <c r="C22" s="502"/>
      <c r="D22" s="502"/>
      <c r="E22" s="290"/>
      <c r="F22" s="270"/>
      <c r="G22" s="282"/>
      <c r="I22" s="280" t="s">
        <v>354</v>
      </c>
      <c r="J22" s="363"/>
      <c r="K22" s="284"/>
      <c r="L22" s="284"/>
      <c r="M22" s="284"/>
      <c r="N22" s="284"/>
      <c r="O22" s="238"/>
      <c r="P22" s="249"/>
      <c r="U22" s="271"/>
      <c r="V22" s="271"/>
      <c r="W22" s="271"/>
      <c r="X22" s="271"/>
      <c r="AA22" s="272"/>
    </row>
    <row r="23" spans="1:29" s="269" customFormat="1" ht="18" customHeight="1" thickBot="1" x14ac:dyDescent="0.25">
      <c r="B23" s="298"/>
      <c r="C23" s="299"/>
      <c r="D23" s="299"/>
      <c r="E23" s="300"/>
      <c r="F23" s="301"/>
      <c r="G23" s="302"/>
      <c r="H23" s="303"/>
      <c r="I23" s="304"/>
      <c r="J23" s="371"/>
      <c r="K23" s="304"/>
      <c r="L23" s="304"/>
      <c r="M23" s="304"/>
      <c r="N23" s="304"/>
      <c r="O23" s="305"/>
      <c r="P23" s="306"/>
      <c r="U23" s="271"/>
      <c r="V23" s="271"/>
      <c r="W23" s="271"/>
      <c r="X23" s="271"/>
      <c r="AA23" s="272"/>
    </row>
    <row r="24" spans="1:29" s="269" customFormat="1" ht="18" customHeight="1" x14ac:dyDescent="0.2">
      <c r="B24" s="279"/>
      <c r="C24" s="279"/>
      <c r="D24" s="280"/>
      <c r="E24" s="281"/>
      <c r="F24" s="270"/>
      <c r="G24" s="282"/>
      <c r="I24" s="283"/>
      <c r="J24" s="372"/>
      <c r="K24" s="283"/>
      <c r="L24" s="284"/>
      <c r="M24" s="284"/>
      <c r="N24" s="284"/>
      <c r="O24" s="285"/>
      <c r="P24" s="285"/>
      <c r="U24" s="271"/>
      <c r="V24" s="271"/>
      <c r="W24" s="271"/>
      <c r="X24" s="271"/>
      <c r="AA24" s="272"/>
    </row>
    <row r="25" spans="1:29" s="269" customFormat="1" ht="18" customHeight="1" x14ac:dyDescent="0.2">
      <c r="B25" s="286"/>
      <c r="C25" s="287"/>
      <c r="D25" s="287"/>
      <c r="E25" s="287"/>
      <c r="F25" s="287"/>
      <c r="G25" s="287"/>
      <c r="I25" s="283"/>
      <c r="J25" s="363"/>
      <c r="N25" s="284"/>
      <c r="O25" s="285"/>
      <c r="P25" s="285"/>
      <c r="U25" s="271"/>
      <c r="V25" s="271"/>
      <c r="W25" s="271"/>
      <c r="X25" s="271"/>
      <c r="AA25" s="272"/>
    </row>
    <row r="26" spans="1:29" s="269" customFormat="1" ht="18" customHeight="1" x14ac:dyDescent="0.2">
      <c r="B26" s="282"/>
      <c r="C26" s="288"/>
      <c r="D26" s="288"/>
      <c r="E26" s="288"/>
      <c r="F26" s="288"/>
      <c r="G26" s="288"/>
      <c r="I26" s="282"/>
      <c r="J26" s="373"/>
      <c r="K26" s="288"/>
      <c r="L26" s="288"/>
      <c r="M26" s="288"/>
      <c r="N26" s="284"/>
      <c r="O26" s="289"/>
      <c r="P26" s="289"/>
      <c r="U26" s="273"/>
      <c r="V26" s="271"/>
      <c r="W26" s="273"/>
      <c r="X26" s="273"/>
      <c r="AA26" s="272"/>
    </row>
    <row r="27" spans="1:29" s="269" customFormat="1" ht="18" customHeight="1" x14ac:dyDescent="0.2">
      <c r="A27" s="238"/>
      <c r="B27" s="280"/>
      <c r="C27" s="290"/>
      <c r="D27" s="290"/>
      <c r="E27" s="290"/>
      <c r="F27" s="290"/>
      <c r="G27" s="290"/>
      <c r="H27" s="238"/>
      <c r="I27" s="238"/>
      <c r="J27" s="363"/>
      <c r="K27" s="238"/>
      <c r="L27" s="238"/>
      <c r="M27" s="238"/>
      <c r="N27" s="238"/>
      <c r="O27" s="238"/>
      <c r="P27" s="238"/>
      <c r="Q27" s="238"/>
      <c r="R27" s="238"/>
      <c r="S27" s="238"/>
      <c r="U27" s="271"/>
      <c r="V27" s="271"/>
      <c r="W27" s="271"/>
      <c r="X27" s="271"/>
      <c r="AA27" s="272"/>
      <c r="AC27" s="269">
        <f>+X28*0.01</f>
        <v>0</v>
      </c>
    </row>
    <row r="28" spans="1:29" ht="18" customHeight="1" x14ac:dyDescent="0.2">
      <c r="A28" s="238"/>
      <c r="B28" s="238"/>
      <c r="C28" s="238"/>
      <c r="D28" s="238"/>
      <c r="E28" s="238"/>
      <c r="F28" s="238"/>
      <c r="G28" s="238"/>
      <c r="H28" s="238"/>
      <c r="I28" s="238"/>
      <c r="J28" s="363"/>
      <c r="K28" s="238"/>
      <c r="L28" s="238"/>
      <c r="M28" s="238"/>
      <c r="N28" s="238"/>
      <c r="O28" s="238"/>
      <c r="P28" s="238"/>
      <c r="Q28" s="238"/>
      <c r="R28" s="238"/>
      <c r="S28" s="238"/>
      <c r="AA28" s="274"/>
    </row>
    <row r="29" spans="1:29" ht="18" customHeight="1" x14ac:dyDescent="0.2">
      <c r="A29" s="238"/>
      <c r="B29" s="238"/>
      <c r="C29" s="238"/>
      <c r="D29" s="238"/>
      <c r="E29" s="238"/>
      <c r="F29" s="238"/>
      <c r="G29" s="238"/>
      <c r="H29" s="238"/>
      <c r="I29" s="238"/>
      <c r="J29" s="363"/>
      <c r="K29" s="238"/>
      <c r="L29" s="238"/>
      <c r="M29" s="238"/>
      <c r="N29" s="238"/>
      <c r="O29" s="238"/>
      <c r="P29" s="238"/>
      <c r="Q29" s="238"/>
      <c r="R29" s="238"/>
      <c r="S29" s="238"/>
    </row>
    <row r="30" spans="1:29" ht="18" customHeight="1" x14ac:dyDescent="0.2">
      <c r="A30" s="269"/>
      <c r="B30" s="238"/>
      <c r="C30" s="238"/>
      <c r="D30" s="238"/>
      <c r="E30" s="238"/>
      <c r="F30" s="238"/>
      <c r="G30" s="238"/>
      <c r="H30" s="238"/>
      <c r="I30" s="238"/>
      <c r="J30" s="363"/>
      <c r="K30" s="238"/>
      <c r="L30" s="238"/>
      <c r="M30" s="238"/>
      <c r="N30" s="238"/>
      <c r="O30" s="238"/>
      <c r="P30" s="238"/>
      <c r="Q30" s="269"/>
      <c r="R30" s="269"/>
      <c r="S30" s="269"/>
    </row>
    <row r="31" spans="1:29" ht="18" customHeight="1" x14ac:dyDescent="0.2">
      <c r="A31" s="269"/>
      <c r="B31" s="238"/>
      <c r="C31" s="238"/>
      <c r="D31" s="238"/>
      <c r="E31" s="238"/>
      <c r="F31" s="238"/>
      <c r="G31" s="238"/>
      <c r="H31" s="238"/>
      <c r="I31" s="238"/>
      <c r="J31" s="363"/>
      <c r="K31" s="238"/>
      <c r="L31" s="238"/>
      <c r="M31" s="238"/>
      <c r="N31" s="238"/>
      <c r="O31" s="238"/>
      <c r="P31" s="238"/>
      <c r="Q31" s="269"/>
      <c r="R31" s="269"/>
      <c r="S31" s="269"/>
      <c r="AC31" s="275">
        <f>+AA31-AB31</f>
        <v>0</v>
      </c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363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8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363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8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363"/>
      <c r="K34" s="238"/>
      <c r="L34" s="238"/>
      <c r="M34" s="238"/>
      <c r="N34" s="238"/>
      <c r="O34" s="238"/>
      <c r="P34" s="238"/>
      <c r="Q34" s="238"/>
      <c r="R34" s="238"/>
      <c r="S34" s="238"/>
      <c r="AB34" s="276"/>
    </row>
    <row r="35" spans="1:28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363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8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363"/>
      <c r="K36" s="277"/>
      <c r="L36" s="238"/>
      <c r="M36" s="238"/>
      <c r="N36" s="238"/>
      <c r="O36" s="238"/>
      <c r="P36" s="238"/>
      <c r="Q36" s="238"/>
      <c r="R36" s="238"/>
      <c r="S36" s="238"/>
      <c r="AB36" s="278"/>
    </row>
    <row r="37" spans="1:28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363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8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363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8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363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8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363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8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363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8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363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8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363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8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363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8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363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8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363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8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363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8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363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363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363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363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363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363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363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363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363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363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363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363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363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363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363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363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363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363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363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363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363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363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363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363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363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363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363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363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363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363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363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363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363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363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363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363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363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363"/>
      <c r="K85" s="238"/>
      <c r="L85" s="238"/>
      <c r="M85" s="238"/>
      <c r="N85" s="238"/>
      <c r="O85" s="238"/>
      <c r="P85" s="238"/>
      <c r="Q85" s="238"/>
      <c r="R85" s="238"/>
      <c r="S85" s="238"/>
    </row>
  </sheetData>
  <mergeCells count="29">
    <mergeCell ref="B21:C21"/>
    <mergeCell ref="B22:D22"/>
    <mergeCell ref="K11:P11"/>
    <mergeCell ref="K12:P19"/>
    <mergeCell ref="C13:D13"/>
    <mergeCell ref="C14:D14"/>
    <mergeCell ref="C15:D15"/>
    <mergeCell ref="C16:D16"/>
    <mergeCell ref="B17:I17"/>
    <mergeCell ref="B18:I18"/>
    <mergeCell ref="B19:I19"/>
    <mergeCell ref="B11:B12"/>
    <mergeCell ref="C11:D12"/>
    <mergeCell ref="E11:G11"/>
    <mergeCell ref="H11:H12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</mergeCells>
  <conditionalFormatting sqref="A1:S9 A10:M10 O10:S10 B11:C11 E11:S11 A11:A26 E12:G12 I12:S12 I13:J16 K13:S19 B16 E16:J16 J18:J19 B19 H20:S24 H25:M25 N25:S26 H26">
    <cfRule type="cellIs" dxfId="120" priority="9" operator="lessThan">
      <formula>0</formula>
    </cfRule>
  </conditionalFormatting>
  <conditionalFormatting sqref="B20:G25 C26 J26 B27:G27">
    <cfRule type="cellIs" dxfId="119" priority="8" operator="lessThan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1A92-2B7F-42E2-84DD-BF40714E97B8}">
  <dimension ref="A1:AC86"/>
  <sheetViews>
    <sheetView zoomScale="70" zoomScaleNormal="70" workbookViewId="0">
      <selection activeCell="F17" sqref="F17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2.7109375" style="239" customWidth="1"/>
    <col min="9" max="9" width="10.710937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2</v>
      </c>
      <c r="D7" s="492" t="s">
        <v>361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2.7</v>
      </c>
      <c r="D8" s="494" t="s">
        <v>335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519" t="s">
        <v>8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345</v>
      </c>
      <c r="F12" s="256" t="s">
        <v>344</v>
      </c>
      <c r="G12" s="256" t="s">
        <v>346</v>
      </c>
      <c r="H12" s="522"/>
      <c r="I12" s="522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378</v>
      </c>
      <c r="D13" s="510"/>
      <c r="E13" s="259">
        <v>0.25</v>
      </c>
      <c r="F13" s="260">
        <v>3.4</v>
      </c>
      <c r="G13" s="260">
        <v>0.25</v>
      </c>
      <c r="H13" s="262"/>
      <c r="I13" s="262"/>
      <c r="J13" s="263">
        <f>SUM(E13*F13*G13)</f>
        <v>0.21249999999999999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418</v>
      </c>
      <c r="D14" s="529"/>
      <c r="E14" s="259">
        <v>0.25</v>
      </c>
      <c r="F14" s="260">
        <v>2.93</v>
      </c>
      <c r="G14" s="260">
        <v>0.25</v>
      </c>
      <c r="H14" s="262"/>
      <c r="I14" s="262"/>
      <c r="J14" s="263">
        <f t="shared" ref="J14:J16" si="0">SUM(E14*F14*G14)</f>
        <v>0.18312500000000001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65"/>
      <c r="C15" s="528" t="s">
        <v>379</v>
      </c>
      <c r="D15" s="529"/>
      <c r="E15" s="259">
        <v>0.25</v>
      </c>
      <c r="F15" s="260">
        <v>3.4</v>
      </c>
      <c r="G15" s="260">
        <v>0.25</v>
      </c>
      <c r="H15" s="262"/>
      <c r="I15" s="262"/>
      <c r="J15" s="263">
        <f t="shared" si="0"/>
        <v>0.21249999999999999</v>
      </c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x14ac:dyDescent="0.2">
      <c r="A16" s="253"/>
      <c r="B16" s="265"/>
      <c r="C16" s="510" t="s">
        <v>380</v>
      </c>
      <c r="D16" s="510"/>
      <c r="E16" s="259">
        <v>0.25</v>
      </c>
      <c r="F16" s="260">
        <v>2.93</v>
      </c>
      <c r="G16" s="260">
        <v>0.25</v>
      </c>
      <c r="H16" s="262"/>
      <c r="I16" s="262"/>
      <c r="J16" s="263">
        <f t="shared" si="0"/>
        <v>0.18312500000000001</v>
      </c>
      <c r="K16" s="507"/>
      <c r="L16" s="509"/>
      <c r="M16" s="509"/>
      <c r="N16" s="509"/>
      <c r="O16" s="509"/>
      <c r="P16" s="508"/>
      <c r="Q16" s="253"/>
      <c r="R16" s="253"/>
      <c r="S16" s="253"/>
      <c r="AC16" s="264"/>
    </row>
    <row r="17" spans="1:29" ht="18" customHeight="1" thickBot="1" x14ac:dyDescent="0.25">
      <c r="A17" s="238"/>
      <c r="B17" s="266"/>
      <c r="C17" s="510" t="s">
        <v>465</v>
      </c>
      <c r="D17" s="510"/>
      <c r="E17" s="259"/>
      <c r="F17" s="260">
        <f>SUM(F13:F16)</f>
        <v>12.66</v>
      </c>
      <c r="G17" s="260"/>
      <c r="H17" s="261"/>
      <c r="I17" s="262"/>
      <c r="J17" s="263"/>
      <c r="K17" s="507"/>
      <c r="L17" s="509"/>
      <c r="M17" s="509"/>
      <c r="N17" s="509"/>
      <c r="O17" s="509"/>
      <c r="P17" s="508"/>
      <c r="Q17" s="238"/>
      <c r="R17" s="238"/>
      <c r="S17" s="238"/>
    </row>
    <row r="18" spans="1:29" ht="18" customHeight="1" thickBot="1" x14ac:dyDescent="0.25">
      <c r="A18" s="238"/>
      <c r="B18" s="511" t="s">
        <v>349</v>
      </c>
      <c r="C18" s="512"/>
      <c r="D18" s="512"/>
      <c r="E18" s="512"/>
      <c r="F18" s="512"/>
      <c r="G18" s="512"/>
      <c r="H18" s="512"/>
      <c r="I18" s="513"/>
      <c r="J18" s="267">
        <f>ROUND(SUM(J13:J17),2)</f>
        <v>0.79</v>
      </c>
      <c r="K18" s="507"/>
      <c r="L18" s="509"/>
      <c r="M18" s="509"/>
      <c r="N18" s="509"/>
      <c r="O18" s="509"/>
      <c r="P18" s="508"/>
      <c r="Q18" s="238"/>
      <c r="R18" s="253"/>
      <c r="S18" s="238"/>
    </row>
    <row r="19" spans="1:29" ht="18" customHeight="1" thickBot="1" x14ac:dyDescent="0.25">
      <c r="A19" s="238"/>
      <c r="B19" s="511" t="s">
        <v>350</v>
      </c>
      <c r="C19" s="512"/>
      <c r="D19" s="512"/>
      <c r="E19" s="512"/>
      <c r="F19" s="512"/>
      <c r="G19" s="512"/>
      <c r="H19" s="512"/>
      <c r="I19" s="513"/>
      <c r="J19" s="268">
        <v>0</v>
      </c>
      <c r="K19" s="507"/>
      <c r="L19" s="509"/>
      <c r="M19" s="509"/>
      <c r="N19" s="509"/>
      <c r="O19" s="509"/>
      <c r="P19" s="508"/>
      <c r="Q19" s="238"/>
      <c r="S19" s="238"/>
    </row>
    <row r="20" spans="1:29" ht="18" customHeight="1" thickBot="1" x14ac:dyDescent="0.25">
      <c r="A20" s="238"/>
      <c r="B20" s="514" t="s">
        <v>342</v>
      </c>
      <c r="C20" s="515"/>
      <c r="D20" s="515"/>
      <c r="E20" s="515"/>
      <c r="F20" s="515"/>
      <c r="G20" s="515"/>
      <c r="H20" s="515"/>
      <c r="I20" s="516"/>
      <c r="J20" s="291">
        <f>J18-J19</f>
        <v>0.79</v>
      </c>
      <c r="K20" s="507"/>
      <c r="L20" s="507"/>
      <c r="M20" s="507"/>
      <c r="N20" s="507"/>
      <c r="O20" s="507"/>
      <c r="P20" s="508"/>
      <c r="Q20" s="238"/>
      <c r="R20" s="238"/>
      <c r="S20" s="238"/>
    </row>
    <row r="21" spans="1:29" ht="18" customHeight="1" x14ac:dyDescent="0.2">
      <c r="A21" s="238"/>
      <c r="B21" s="292"/>
      <c r="C21" s="293"/>
      <c r="D21" s="293"/>
      <c r="E21" s="293"/>
      <c r="F21" s="293"/>
      <c r="G21" s="293"/>
      <c r="H21" s="294"/>
      <c r="I21" s="294"/>
      <c r="J21" s="294"/>
      <c r="K21" s="295"/>
      <c r="L21" s="294"/>
      <c r="M21" s="294"/>
      <c r="N21" s="294"/>
      <c r="O21" s="294"/>
      <c r="P21" s="296"/>
      <c r="Q21" s="238"/>
      <c r="R21" s="238"/>
      <c r="S21" s="238"/>
    </row>
    <row r="22" spans="1:29" s="269" customFormat="1" ht="18" customHeight="1" x14ac:dyDescent="0.2">
      <c r="B22" s="499" t="s">
        <v>351</v>
      </c>
      <c r="C22" s="500"/>
      <c r="D22" s="280"/>
      <c r="E22" s="290"/>
      <c r="F22" s="270"/>
      <c r="G22" s="282"/>
      <c r="I22" s="297" t="s">
        <v>352</v>
      </c>
      <c r="J22" s="238"/>
      <c r="K22" s="284"/>
      <c r="L22" s="284"/>
      <c r="M22" s="284"/>
      <c r="N22" s="284"/>
      <c r="O22" s="238"/>
      <c r="P22" s="249"/>
      <c r="U22" s="271"/>
      <c r="V22" s="271"/>
      <c r="W22" s="271"/>
      <c r="X22" s="271"/>
      <c r="AA22" s="272"/>
    </row>
    <row r="23" spans="1:29" s="269" customFormat="1" ht="18" customHeight="1" x14ac:dyDescent="0.2">
      <c r="B23" s="501" t="s">
        <v>353</v>
      </c>
      <c r="C23" s="502"/>
      <c r="D23" s="502"/>
      <c r="E23" s="290"/>
      <c r="F23" s="270"/>
      <c r="G23" s="282"/>
      <c r="I23" s="280" t="s">
        <v>354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thickBot="1" x14ac:dyDescent="0.25">
      <c r="B24" s="298"/>
      <c r="C24" s="299"/>
      <c r="D24" s="299"/>
      <c r="E24" s="300"/>
      <c r="F24" s="301"/>
      <c r="G24" s="302"/>
      <c r="H24" s="303"/>
      <c r="I24" s="304"/>
      <c r="J24" s="305"/>
      <c r="K24" s="304"/>
      <c r="L24" s="304"/>
      <c r="M24" s="304"/>
      <c r="N24" s="304"/>
      <c r="O24" s="305"/>
      <c r="P24" s="306"/>
      <c r="U24" s="271"/>
      <c r="V24" s="271"/>
      <c r="W24" s="271"/>
      <c r="X24" s="271"/>
      <c r="AA24" s="272"/>
    </row>
    <row r="25" spans="1:29" s="269" customFormat="1" ht="18" customHeight="1" x14ac:dyDescent="0.2">
      <c r="B25" s="279"/>
      <c r="C25" s="279"/>
      <c r="D25" s="280"/>
      <c r="E25" s="281"/>
      <c r="F25" s="270"/>
      <c r="G25" s="282"/>
      <c r="I25" s="283"/>
      <c r="J25" s="284"/>
      <c r="K25" s="283"/>
      <c r="L25" s="284"/>
      <c r="M25" s="284"/>
      <c r="N25" s="284"/>
      <c r="O25" s="285"/>
      <c r="P25" s="285"/>
      <c r="U25" s="271"/>
      <c r="V25" s="271"/>
      <c r="W25" s="271"/>
      <c r="X25" s="271"/>
      <c r="AA25" s="272"/>
    </row>
    <row r="26" spans="1:29" s="269" customFormat="1" ht="18" customHeight="1" x14ac:dyDescent="0.2">
      <c r="B26" s="286"/>
      <c r="C26" s="287"/>
      <c r="D26" s="287"/>
      <c r="E26" s="287"/>
      <c r="F26" s="287"/>
      <c r="G26" s="287"/>
      <c r="I26" s="283"/>
      <c r="J26" s="251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2"/>
      <c r="C27" s="288"/>
      <c r="D27" s="288"/>
      <c r="E27" s="288"/>
      <c r="F27" s="288"/>
      <c r="G27" s="288"/>
      <c r="I27" s="282"/>
      <c r="J27" s="288"/>
      <c r="K27" s="288"/>
      <c r="L27" s="288"/>
      <c r="M27" s="288"/>
      <c r="N27" s="284"/>
      <c r="O27" s="289"/>
      <c r="P27" s="289"/>
      <c r="U27" s="273"/>
      <c r="V27" s="271"/>
      <c r="W27" s="273"/>
      <c r="X27" s="273"/>
      <c r="AA27" s="272"/>
    </row>
    <row r="28" spans="1:29" s="269" customFormat="1" ht="18" customHeight="1" x14ac:dyDescent="0.2">
      <c r="A28" s="238"/>
      <c r="B28" s="280"/>
      <c r="C28" s="290"/>
      <c r="D28" s="290"/>
      <c r="E28" s="290"/>
      <c r="F28" s="290"/>
      <c r="G28" s="290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U28" s="271"/>
      <c r="V28" s="271"/>
      <c r="W28" s="271"/>
      <c r="X28" s="271"/>
      <c r="AA28" s="272"/>
      <c r="AC28" s="269">
        <f>+X29*0.01</f>
        <v>0</v>
      </c>
    </row>
    <row r="29" spans="1:29" ht="18" customHeight="1" x14ac:dyDescent="0.2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AA29" s="274"/>
    </row>
    <row r="30" spans="1:29" ht="18" customHeight="1" x14ac:dyDescent="0.2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</row>
    <row r="31" spans="1:29" ht="18" customHeight="1" x14ac:dyDescent="0.2">
      <c r="A31" s="269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69"/>
      <c r="R31" s="269"/>
      <c r="S31" s="269"/>
    </row>
    <row r="32" spans="1:29" ht="18" customHeight="1" x14ac:dyDescent="0.2">
      <c r="A32" s="269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69"/>
      <c r="R32" s="269"/>
      <c r="S32" s="269"/>
      <c r="AC32" s="275">
        <f>+AA32-AB32</f>
        <v>0</v>
      </c>
    </row>
    <row r="33" spans="1:28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8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8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AB35" s="276"/>
    </row>
    <row r="36" spans="1:28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8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77"/>
      <c r="L37" s="238"/>
      <c r="M37" s="238"/>
      <c r="N37" s="238"/>
      <c r="O37" s="238"/>
      <c r="P37" s="238"/>
      <c r="Q37" s="238"/>
      <c r="R37" s="238"/>
      <c r="S37" s="238"/>
      <c r="AB37" s="278"/>
    </row>
    <row r="38" spans="1:28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8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8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8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8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8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8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8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8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8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8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</sheetData>
  <mergeCells count="30">
    <mergeCell ref="B2:B3"/>
    <mergeCell ref="C2:N3"/>
    <mergeCell ref="O2:P3"/>
    <mergeCell ref="B4:P4"/>
    <mergeCell ref="B5:E5"/>
    <mergeCell ref="F5:G5"/>
    <mergeCell ref="H5:J5"/>
    <mergeCell ref="K5:P5"/>
    <mergeCell ref="K11:P11"/>
    <mergeCell ref="C6:P6"/>
    <mergeCell ref="D7:P7"/>
    <mergeCell ref="D8:M8"/>
    <mergeCell ref="O8:P8"/>
    <mergeCell ref="N9:N10"/>
    <mergeCell ref="B11:B12"/>
    <mergeCell ref="C11:D12"/>
    <mergeCell ref="E11:G11"/>
    <mergeCell ref="H11:H12"/>
    <mergeCell ref="I11:I12"/>
    <mergeCell ref="K12:P20"/>
    <mergeCell ref="C13:D13"/>
    <mergeCell ref="C14:D14"/>
    <mergeCell ref="C15:D15"/>
    <mergeCell ref="C16:D16"/>
    <mergeCell ref="B22:C22"/>
    <mergeCell ref="B23:D23"/>
    <mergeCell ref="C17:D17"/>
    <mergeCell ref="B18:I18"/>
    <mergeCell ref="B19:I19"/>
    <mergeCell ref="B20:I20"/>
  </mergeCells>
  <conditionalFormatting sqref="A1:S9 A10:M10 O10:S10 B11:C11 E11:S12 A11:A27 H13:H16 I13:J17 K13:S20 B17 E17:J17 J19:J20 B20 H21:S25 H26:M26 N26:S27 H27">
    <cfRule type="cellIs" dxfId="118" priority="32" operator="lessThan">
      <formula>0</formula>
    </cfRule>
  </conditionalFormatting>
  <conditionalFormatting sqref="B21:G26 C27 J27 B28:G28">
    <cfRule type="cellIs" dxfId="117" priority="3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5784-A4C4-4400-A0EA-EA6F0B5A7EA4}">
  <dimension ref="A1:AC85"/>
  <sheetViews>
    <sheetView topLeftCell="A4" zoomScale="70" zoomScaleNormal="70" workbookViewId="0">
      <selection activeCell="C13" sqref="C13:D13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2.7109375" style="239" customWidth="1"/>
    <col min="9" max="9" width="10.710937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2</v>
      </c>
      <c r="D7" s="492" t="s">
        <v>361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2.8</v>
      </c>
      <c r="D8" s="494" t="s">
        <v>336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519" t="s">
        <v>8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344</v>
      </c>
      <c r="F12" s="256" t="s">
        <v>345</v>
      </c>
      <c r="G12" s="256" t="s">
        <v>346</v>
      </c>
      <c r="H12" s="522"/>
      <c r="I12" s="522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419</v>
      </c>
      <c r="D13" s="510"/>
      <c r="E13" s="259">
        <v>0.7</v>
      </c>
      <c r="F13" s="260">
        <v>0.3</v>
      </c>
      <c r="G13" s="260">
        <v>0.7</v>
      </c>
      <c r="H13" s="261">
        <v>4</v>
      </c>
      <c r="I13" s="262"/>
      <c r="J13" s="263">
        <f>SUM(E13*F13*G13*H13)</f>
        <v>0.58799999999999997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65"/>
      <c r="C14" s="510"/>
      <c r="D14" s="510"/>
      <c r="E14" s="309"/>
      <c r="F14" s="260"/>
      <c r="G14" s="260"/>
      <c r="H14" s="261"/>
      <c r="I14" s="262"/>
      <c r="J14" s="263">
        <f t="shared" ref="J14" si="0">SUM(E14*F14*G14*H14)</f>
        <v>0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65"/>
      <c r="C15" s="523"/>
      <c r="D15" s="523"/>
      <c r="E15" s="259"/>
      <c r="F15" s="260"/>
      <c r="G15" s="260"/>
      <c r="H15" s="261"/>
      <c r="I15" s="262"/>
      <c r="J15" s="263"/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thickBot="1" x14ac:dyDescent="0.25">
      <c r="A16" s="238"/>
      <c r="B16" s="266"/>
      <c r="C16" s="523"/>
      <c r="D16" s="523"/>
      <c r="E16" s="259"/>
      <c r="F16" s="260"/>
      <c r="G16" s="260"/>
      <c r="H16" s="261"/>
      <c r="I16" s="262"/>
      <c r="J16" s="263"/>
      <c r="K16" s="507"/>
      <c r="L16" s="509"/>
      <c r="M16" s="509"/>
      <c r="N16" s="509"/>
      <c r="O16" s="509"/>
      <c r="P16" s="508"/>
      <c r="Q16" s="238"/>
      <c r="R16" s="238"/>
      <c r="S16" s="238"/>
    </row>
    <row r="17" spans="1:29" ht="18" customHeight="1" thickBot="1" x14ac:dyDescent="0.25">
      <c r="A17" s="238"/>
      <c r="B17" s="511" t="s">
        <v>349</v>
      </c>
      <c r="C17" s="512"/>
      <c r="D17" s="512"/>
      <c r="E17" s="512"/>
      <c r="F17" s="512"/>
      <c r="G17" s="512"/>
      <c r="H17" s="512"/>
      <c r="I17" s="513"/>
      <c r="J17" s="267">
        <f>ROUND(SUM(J13:J16),2)</f>
        <v>0.59</v>
      </c>
      <c r="K17" s="507"/>
      <c r="L17" s="509"/>
      <c r="M17" s="509"/>
      <c r="N17" s="509"/>
      <c r="O17" s="509"/>
      <c r="P17" s="508"/>
      <c r="Q17" s="238"/>
      <c r="R17" s="253"/>
      <c r="S17" s="238"/>
    </row>
    <row r="18" spans="1:29" ht="18" customHeight="1" thickBot="1" x14ac:dyDescent="0.25">
      <c r="A18" s="238"/>
      <c r="B18" s="511" t="s">
        <v>350</v>
      </c>
      <c r="C18" s="512"/>
      <c r="D18" s="512"/>
      <c r="E18" s="512"/>
      <c r="F18" s="512"/>
      <c r="G18" s="512"/>
      <c r="H18" s="512"/>
      <c r="I18" s="513"/>
      <c r="J18" s="268">
        <v>0</v>
      </c>
      <c r="K18" s="507"/>
      <c r="L18" s="509"/>
      <c r="M18" s="509"/>
      <c r="N18" s="509"/>
      <c r="O18" s="509"/>
      <c r="P18" s="508"/>
      <c r="Q18" s="238"/>
      <c r="S18" s="238"/>
    </row>
    <row r="19" spans="1:29" ht="18" customHeight="1" thickBot="1" x14ac:dyDescent="0.25">
      <c r="A19" s="238"/>
      <c r="B19" s="514" t="s">
        <v>342</v>
      </c>
      <c r="C19" s="515"/>
      <c r="D19" s="515"/>
      <c r="E19" s="515"/>
      <c r="F19" s="515"/>
      <c r="G19" s="515"/>
      <c r="H19" s="515"/>
      <c r="I19" s="516"/>
      <c r="J19" s="291">
        <f>J17-J18</f>
        <v>0.59</v>
      </c>
      <c r="K19" s="507"/>
      <c r="L19" s="507"/>
      <c r="M19" s="507"/>
      <c r="N19" s="507"/>
      <c r="O19" s="507"/>
      <c r="P19" s="508"/>
      <c r="Q19" s="238"/>
      <c r="R19" s="238"/>
      <c r="S19" s="238"/>
    </row>
    <row r="20" spans="1:29" ht="18" customHeight="1" x14ac:dyDescent="0.2">
      <c r="A20" s="238"/>
      <c r="B20" s="292"/>
      <c r="C20" s="293"/>
      <c r="D20" s="293"/>
      <c r="E20" s="293"/>
      <c r="F20" s="293"/>
      <c r="G20" s="293"/>
      <c r="H20" s="294"/>
      <c r="I20" s="294"/>
      <c r="J20" s="294"/>
      <c r="K20" s="295"/>
      <c r="L20" s="294"/>
      <c r="M20" s="294"/>
      <c r="N20" s="294"/>
      <c r="O20" s="294"/>
      <c r="P20" s="296"/>
      <c r="Q20" s="238"/>
      <c r="R20" s="238"/>
      <c r="S20" s="238"/>
    </row>
    <row r="21" spans="1:29" s="269" customFormat="1" ht="18" customHeight="1" x14ac:dyDescent="0.2">
      <c r="B21" s="499" t="s">
        <v>351</v>
      </c>
      <c r="C21" s="500"/>
      <c r="D21" s="280"/>
      <c r="E21" s="290"/>
      <c r="F21" s="270"/>
      <c r="G21" s="282"/>
      <c r="I21" s="297" t="s">
        <v>352</v>
      </c>
      <c r="J21" s="238"/>
      <c r="K21" s="284"/>
      <c r="L21" s="284"/>
      <c r="M21" s="284"/>
      <c r="N21" s="284"/>
      <c r="O21" s="238"/>
      <c r="P21" s="249"/>
      <c r="U21" s="271"/>
      <c r="V21" s="271"/>
      <c r="W21" s="271"/>
      <c r="X21" s="271"/>
      <c r="AA21" s="272"/>
    </row>
    <row r="22" spans="1:29" s="269" customFormat="1" ht="18" customHeight="1" x14ac:dyDescent="0.2">
      <c r="B22" s="501" t="s">
        <v>353</v>
      </c>
      <c r="C22" s="502"/>
      <c r="D22" s="502"/>
      <c r="E22" s="290"/>
      <c r="F22" s="270"/>
      <c r="G22" s="282"/>
      <c r="I22" s="280" t="s">
        <v>354</v>
      </c>
      <c r="J22" s="238"/>
      <c r="K22" s="284"/>
      <c r="L22" s="284"/>
      <c r="M22" s="284"/>
      <c r="N22" s="284"/>
      <c r="O22" s="238"/>
      <c r="P22" s="249"/>
      <c r="U22" s="271"/>
      <c r="V22" s="271"/>
      <c r="W22" s="271"/>
      <c r="X22" s="271"/>
      <c r="AA22" s="272"/>
    </row>
    <row r="23" spans="1:29" s="269" customFormat="1" ht="18" customHeight="1" thickBot="1" x14ac:dyDescent="0.25">
      <c r="B23" s="298"/>
      <c r="C23" s="299"/>
      <c r="D23" s="299"/>
      <c r="E23" s="300"/>
      <c r="F23" s="301"/>
      <c r="G23" s="302"/>
      <c r="H23" s="303"/>
      <c r="I23" s="304"/>
      <c r="J23" s="305"/>
      <c r="K23" s="304"/>
      <c r="L23" s="304"/>
      <c r="M23" s="304"/>
      <c r="N23" s="304"/>
      <c r="O23" s="305"/>
      <c r="P23" s="306"/>
      <c r="U23" s="271"/>
      <c r="V23" s="271"/>
      <c r="W23" s="271"/>
      <c r="X23" s="271"/>
      <c r="AA23" s="272"/>
    </row>
    <row r="24" spans="1:29" s="269" customFormat="1" ht="18" customHeight="1" x14ac:dyDescent="0.2">
      <c r="B24" s="279"/>
      <c r="C24" s="279"/>
      <c r="D24" s="280"/>
      <c r="E24" s="281"/>
      <c r="F24" s="270"/>
      <c r="G24" s="282"/>
      <c r="I24" s="283"/>
      <c r="J24" s="284"/>
      <c r="K24" s="283"/>
      <c r="L24" s="284"/>
      <c r="M24" s="284"/>
      <c r="N24" s="284"/>
      <c r="O24" s="285"/>
      <c r="P24" s="285"/>
      <c r="U24" s="271"/>
      <c r="V24" s="271"/>
      <c r="W24" s="271"/>
      <c r="X24" s="271"/>
      <c r="AA24" s="272"/>
    </row>
    <row r="25" spans="1:29" s="269" customFormat="1" ht="18" customHeight="1" x14ac:dyDescent="0.2">
      <c r="B25" s="286"/>
      <c r="C25" s="287"/>
      <c r="D25" s="287"/>
      <c r="E25" s="287"/>
      <c r="F25" s="287"/>
      <c r="G25" s="287"/>
      <c r="I25" s="283"/>
      <c r="J25" s="251"/>
      <c r="N25" s="284"/>
      <c r="O25" s="285"/>
      <c r="P25" s="285"/>
      <c r="U25" s="271"/>
      <c r="V25" s="271"/>
      <c r="W25" s="271"/>
      <c r="X25" s="271"/>
      <c r="AA25" s="272"/>
    </row>
    <row r="26" spans="1:29" s="269" customFormat="1" ht="18" customHeight="1" x14ac:dyDescent="0.2">
      <c r="B26" s="282"/>
      <c r="C26" s="288"/>
      <c r="D26" s="288"/>
      <c r="E26" s="288"/>
      <c r="F26" s="288"/>
      <c r="G26" s="288"/>
      <c r="I26" s="282"/>
      <c r="J26" s="288"/>
      <c r="K26" s="288"/>
      <c r="L26" s="288"/>
      <c r="M26" s="288"/>
      <c r="N26" s="284"/>
      <c r="O26" s="289"/>
      <c r="P26" s="289"/>
      <c r="U26" s="273"/>
      <c r="V26" s="271"/>
      <c r="W26" s="273"/>
      <c r="X26" s="273"/>
      <c r="AA26" s="272"/>
    </row>
    <row r="27" spans="1:29" s="269" customFormat="1" ht="18" customHeight="1" x14ac:dyDescent="0.2">
      <c r="A27" s="238"/>
      <c r="B27" s="280"/>
      <c r="C27" s="290"/>
      <c r="D27" s="290"/>
      <c r="E27" s="290"/>
      <c r="F27" s="290"/>
      <c r="G27" s="290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U27" s="271"/>
      <c r="V27" s="271"/>
      <c r="W27" s="271"/>
      <c r="X27" s="271"/>
      <c r="AA27" s="272"/>
      <c r="AC27" s="269">
        <f>+X28*0.01</f>
        <v>0</v>
      </c>
    </row>
    <row r="28" spans="1:29" ht="18" customHeight="1" x14ac:dyDescent="0.2">
      <c r="A28" s="238"/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AA28" s="274"/>
    </row>
    <row r="29" spans="1:29" ht="18" customHeight="1" x14ac:dyDescent="0.2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</row>
    <row r="30" spans="1:29" ht="18" customHeight="1" x14ac:dyDescent="0.2">
      <c r="A30" s="269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69"/>
      <c r="R30" s="269"/>
      <c r="S30" s="269"/>
    </row>
    <row r="31" spans="1:29" ht="18" customHeight="1" x14ac:dyDescent="0.2">
      <c r="A31" s="269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69"/>
      <c r="R31" s="269"/>
      <c r="S31" s="269"/>
      <c r="AC31" s="275">
        <f>+AA31-AB31</f>
        <v>0</v>
      </c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8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8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AB34" s="276"/>
    </row>
    <row r="35" spans="1:28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8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77"/>
      <c r="L36" s="238"/>
      <c r="M36" s="238"/>
      <c r="N36" s="238"/>
      <c r="O36" s="238"/>
      <c r="P36" s="238"/>
      <c r="Q36" s="238"/>
      <c r="R36" s="238"/>
      <c r="S36" s="238"/>
      <c r="AB36" s="278"/>
    </row>
    <row r="37" spans="1:28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8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8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8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8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8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8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8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8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8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8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8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</sheetData>
  <mergeCells count="29">
    <mergeCell ref="B21:C21"/>
    <mergeCell ref="B22:D22"/>
    <mergeCell ref="K11:P11"/>
    <mergeCell ref="K12:P19"/>
    <mergeCell ref="C13:D13"/>
    <mergeCell ref="C14:D14"/>
    <mergeCell ref="C15:D15"/>
    <mergeCell ref="C16:D16"/>
    <mergeCell ref="B17:I17"/>
    <mergeCell ref="B18:I18"/>
    <mergeCell ref="B19:I19"/>
    <mergeCell ref="B11:B12"/>
    <mergeCell ref="C11:D12"/>
    <mergeCell ref="E11:G11"/>
    <mergeCell ref="H11:H12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</mergeCells>
  <conditionalFormatting sqref="A1:S9 A10:M10 O10:S10 B11:C11 E11:S12 A11:A26 I13:J16 K13:S19 B16 E16:J16 J18:J19 B19 H20:S24 H25:M25 N25:S26 H26">
    <cfRule type="cellIs" dxfId="116" priority="8" operator="lessThan">
      <formula>0</formula>
    </cfRule>
  </conditionalFormatting>
  <conditionalFormatting sqref="B20:G25 C26 J26 B27:G27">
    <cfRule type="cellIs" dxfId="115" priority="7" operator="lessThan">
      <formula>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D7F81-40D2-48C9-ACDF-004E0778E84D}">
  <dimension ref="A1:AC88"/>
  <sheetViews>
    <sheetView topLeftCell="A4" zoomScale="70" zoomScaleNormal="70" workbookViewId="0">
      <selection activeCell="E15" sqref="E15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8.85546875" style="239" customWidth="1"/>
    <col min="5" max="7" width="8.7109375" style="239" customWidth="1"/>
    <col min="8" max="8" width="12.7109375" style="239" customWidth="1"/>
    <col min="9" max="9" width="11.7109375" style="239" customWidth="1"/>
    <col min="10" max="10" width="17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9.75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4</v>
      </c>
      <c r="D7" s="492" t="s">
        <v>334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4.3</v>
      </c>
      <c r="D8" s="494" t="s">
        <v>362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526" t="s">
        <v>373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345</v>
      </c>
      <c r="F12" s="256" t="s">
        <v>346</v>
      </c>
      <c r="G12" s="256" t="s">
        <v>346</v>
      </c>
      <c r="H12" s="522"/>
      <c r="I12" s="527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/>
      <c r="D13" s="510"/>
      <c r="E13" s="309">
        <v>2.4700000000000002</v>
      </c>
      <c r="F13" s="309">
        <v>0.25</v>
      </c>
      <c r="G13" s="309">
        <v>0.25</v>
      </c>
      <c r="H13" s="262">
        <v>2</v>
      </c>
      <c r="I13" s="262"/>
      <c r="J13" s="263">
        <f>SUM(E13*F13*G13*H13)</f>
        <v>0.30875000000000002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58"/>
      <c r="C14" s="530"/>
      <c r="D14" s="531"/>
      <c r="E14" s="309">
        <v>3.09</v>
      </c>
      <c r="F14" s="309">
        <v>0.25</v>
      </c>
      <c r="G14" s="309">
        <v>0.25</v>
      </c>
      <c r="H14" s="262">
        <v>2</v>
      </c>
      <c r="I14" s="262"/>
      <c r="J14" s="263">
        <f t="shared" ref="J14" si="0">SUM(E14*F14*G14*H14)</f>
        <v>0.38624999999999998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58"/>
      <c r="C15" s="530"/>
      <c r="D15" s="531"/>
      <c r="E15" s="309"/>
      <c r="F15" s="309"/>
      <c r="G15" s="309"/>
      <c r="H15" s="262"/>
      <c r="I15" s="262"/>
      <c r="J15" s="263"/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x14ac:dyDescent="0.2">
      <c r="A16" s="253"/>
      <c r="B16" s="265"/>
      <c r="C16" s="510"/>
      <c r="D16" s="510"/>
      <c r="E16" s="309"/>
      <c r="F16" s="309"/>
      <c r="G16" s="309"/>
      <c r="H16" s="262"/>
      <c r="I16" s="262"/>
      <c r="J16" s="263"/>
      <c r="K16" s="507"/>
      <c r="L16" s="509"/>
      <c r="M16" s="509"/>
      <c r="N16" s="509"/>
      <c r="O16" s="509"/>
      <c r="P16" s="508"/>
      <c r="Q16" s="253"/>
      <c r="R16" s="253"/>
      <c r="S16" s="253"/>
      <c r="AC16" s="264"/>
    </row>
    <row r="17" spans="1:29" ht="18" customHeight="1" x14ac:dyDescent="0.2">
      <c r="A17" s="253"/>
      <c r="B17" s="265"/>
      <c r="C17" s="510"/>
      <c r="D17" s="510"/>
      <c r="E17" s="309"/>
      <c r="F17" s="309"/>
      <c r="G17" s="309"/>
      <c r="H17" s="262"/>
      <c r="I17" s="262"/>
      <c r="J17" s="263"/>
      <c r="K17" s="507"/>
      <c r="L17" s="509"/>
      <c r="M17" s="509"/>
      <c r="N17" s="509"/>
      <c r="O17" s="509"/>
      <c r="P17" s="508"/>
      <c r="Q17" s="253"/>
      <c r="R17" s="253"/>
      <c r="S17" s="253"/>
      <c r="AC17" s="264"/>
    </row>
    <row r="18" spans="1:29" ht="18" customHeight="1" x14ac:dyDescent="0.2">
      <c r="A18" s="253"/>
      <c r="B18" s="265"/>
      <c r="C18" s="510"/>
      <c r="D18" s="510"/>
      <c r="E18" s="309"/>
      <c r="F18" s="309"/>
      <c r="G18" s="309"/>
      <c r="H18" s="309"/>
      <c r="I18" s="262"/>
      <c r="J18" s="263"/>
      <c r="K18" s="507"/>
      <c r="L18" s="509"/>
      <c r="M18" s="509"/>
      <c r="N18" s="509"/>
      <c r="O18" s="509"/>
      <c r="P18" s="508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10"/>
      <c r="D19" s="510"/>
      <c r="E19" s="259"/>
      <c r="F19" s="260"/>
      <c r="G19" s="260"/>
      <c r="H19" s="261"/>
      <c r="I19" s="262"/>
      <c r="J19" s="263"/>
      <c r="K19" s="507"/>
      <c r="L19" s="509"/>
      <c r="M19" s="509"/>
      <c r="N19" s="509"/>
      <c r="O19" s="509"/>
      <c r="P19" s="508"/>
      <c r="Q19" s="238"/>
      <c r="R19" s="238"/>
      <c r="S19" s="238"/>
    </row>
    <row r="20" spans="1:29" ht="18" customHeight="1" thickBot="1" x14ac:dyDescent="0.25">
      <c r="A20" s="238"/>
      <c r="B20" s="511" t="s">
        <v>349</v>
      </c>
      <c r="C20" s="512"/>
      <c r="D20" s="512"/>
      <c r="E20" s="512"/>
      <c r="F20" s="512"/>
      <c r="G20" s="512"/>
      <c r="H20" s="512"/>
      <c r="I20" s="513"/>
      <c r="J20" s="267">
        <f>ROUND(SUM(J13:J19),2)</f>
        <v>0.7</v>
      </c>
      <c r="K20" s="507"/>
      <c r="L20" s="509"/>
      <c r="M20" s="509"/>
      <c r="N20" s="509"/>
      <c r="O20" s="509"/>
      <c r="P20" s="508"/>
      <c r="Q20" s="238"/>
      <c r="R20" s="253"/>
      <c r="S20" s="238"/>
    </row>
    <row r="21" spans="1:29" ht="18" customHeight="1" thickBot="1" x14ac:dyDescent="0.25">
      <c r="A21" s="238"/>
      <c r="B21" s="511" t="s">
        <v>350</v>
      </c>
      <c r="C21" s="512"/>
      <c r="D21" s="512"/>
      <c r="E21" s="512"/>
      <c r="F21" s="512"/>
      <c r="G21" s="512"/>
      <c r="H21" s="512"/>
      <c r="I21" s="513"/>
      <c r="J21" s="268">
        <v>0</v>
      </c>
      <c r="K21" s="507"/>
      <c r="L21" s="509"/>
      <c r="M21" s="509"/>
      <c r="N21" s="509"/>
      <c r="O21" s="509"/>
      <c r="P21" s="508"/>
      <c r="Q21" s="238"/>
      <c r="S21" s="238"/>
    </row>
    <row r="22" spans="1:29" ht="18" customHeight="1" thickBot="1" x14ac:dyDescent="0.25">
      <c r="A22" s="238"/>
      <c r="B22" s="514" t="s">
        <v>342</v>
      </c>
      <c r="C22" s="515"/>
      <c r="D22" s="515"/>
      <c r="E22" s="515"/>
      <c r="F22" s="515"/>
      <c r="G22" s="515"/>
      <c r="H22" s="515"/>
      <c r="I22" s="516"/>
      <c r="J22" s="291">
        <f>J20-J21</f>
        <v>0.7</v>
      </c>
      <c r="K22" s="507"/>
      <c r="L22" s="507"/>
      <c r="M22" s="507"/>
      <c r="N22" s="507"/>
      <c r="O22" s="507"/>
      <c r="P22" s="508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C14:D14"/>
    <mergeCell ref="C15:D15"/>
    <mergeCell ref="B24:C24"/>
    <mergeCell ref="B25:D25"/>
    <mergeCell ref="K11:P11"/>
    <mergeCell ref="K12:P22"/>
    <mergeCell ref="C13:D13"/>
    <mergeCell ref="C16:D16"/>
    <mergeCell ref="C17:D17"/>
    <mergeCell ref="C18:D18"/>
    <mergeCell ref="C19:D19"/>
    <mergeCell ref="B20:I20"/>
    <mergeCell ref="B21:I21"/>
    <mergeCell ref="B22:I22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</mergeCells>
  <conditionalFormatting sqref="A1:S9 A10:M10 O10:S10 B11:C11 E11:S12 A11:A29 H13:H17 I13:J19 K13:S22 B19 E19:J19 J21:J22 B22 H23:S27 H28:M28 N28:S29 H29">
    <cfRule type="cellIs" dxfId="114" priority="9" operator="lessThan">
      <formula>0</formula>
    </cfRule>
  </conditionalFormatting>
  <conditionalFormatting sqref="B23:G28 C29 J29 B30:G30">
    <cfRule type="cellIs" dxfId="113" priority="8" operator="lessThan">
      <formula>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C8B2-8C92-46A9-BE4A-D9456E3E7098}">
  <dimension ref="A1:AC89"/>
  <sheetViews>
    <sheetView topLeftCell="A4" zoomScale="70" zoomScaleNormal="70" workbookViewId="0">
      <selection activeCell="F16" sqref="F16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2.7109375" style="239" customWidth="1"/>
    <col min="9" max="9" width="10.710937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4</v>
      </c>
      <c r="D7" s="492" t="s">
        <v>334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4.26</v>
      </c>
      <c r="D8" s="494" t="s">
        <v>365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519" t="s">
        <v>8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18" customHeight="1" x14ac:dyDescent="0.2">
      <c r="A12" s="255"/>
      <c r="B12" s="518"/>
      <c r="C12" s="520"/>
      <c r="D12" s="520"/>
      <c r="E12" s="256" t="s">
        <v>345</v>
      </c>
      <c r="F12" s="256" t="s">
        <v>346</v>
      </c>
      <c r="G12" s="256" t="s">
        <v>346</v>
      </c>
      <c r="H12" s="522"/>
      <c r="I12" s="522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378</v>
      </c>
      <c r="D13" s="510"/>
      <c r="E13" s="259">
        <v>0.25</v>
      </c>
      <c r="F13" s="260">
        <v>3.4</v>
      </c>
      <c r="G13" s="260">
        <v>0.15</v>
      </c>
      <c r="H13" s="262"/>
      <c r="I13" s="262"/>
      <c r="J13" s="263">
        <f>SUM(E13*F13*G13)</f>
        <v>0.1275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58"/>
      <c r="C14" s="528" t="s">
        <v>418</v>
      </c>
      <c r="D14" s="529"/>
      <c r="E14" s="259">
        <v>0.25</v>
      </c>
      <c r="F14" s="260">
        <v>2.93</v>
      </c>
      <c r="G14" s="260">
        <v>0.15</v>
      </c>
      <c r="H14" s="262"/>
      <c r="I14" s="262"/>
      <c r="J14" s="263">
        <f t="shared" ref="J14:J16" si="0">SUM(E14*F14*G14)</f>
        <v>0.109875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58"/>
      <c r="C15" s="528" t="s">
        <v>379</v>
      </c>
      <c r="D15" s="529"/>
      <c r="E15" s="259">
        <v>0.25</v>
      </c>
      <c r="F15" s="260">
        <v>3.4</v>
      </c>
      <c r="G15" s="260">
        <v>0.15</v>
      </c>
      <c r="H15" s="262"/>
      <c r="I15" s="262"/>
      <c r="J15" s="263">
        <f t="shared" si="0"/>
        <v>0.1275</v>
      </c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x14ac:dyDescent="0.2">
      <c r="A16" s="253"/>
      <c r="B16" s="258"/>
      <c r="C16" s="510" t="s">
        <v>380</v>
      </c>
      <c r="D16" s="510"/>
      <c r="E16" s="259">
        <v>0.25</v>
      </c>
      <c r="F16" s="260">
        <v>2.93</v>
      </c>
      <c r="G16" s="260">
        <v>0.15</v>
      </c>
      <c r="H16" s="262"/>
      <c r="I16" s="262"/>
      <c r="J16" s="263">
        <f t="shared" si="0"/>
        <v>0.109875</v>
      </c>
      <c r="K16" s="507"/>
      <c r="L16" s="509"/>
      <c r="M16" s="509"/>
      <c r="N16" s="509"/>
      <c r="O16" s="509"/>
      <c r="P16" s="508"/>
      <c r="Q16" s="253"/>
      <c r="R16" s="253"/>
      <c r="S16" s="253"/>
      <c r="AC16" s="264"/>
    </row>
    <row r="17" spans="1:29" ht="21" customHeight="1" x14ac:dyDescent="0.2">
      <c r="A17" s="253"/>
      <c r="B17" s="265"/>
      <c r="C17" s="528"/>
      <c r="D17" s="529"/>
      <c r="E17" s="259"/>
      <c r="F17" s="260"/>
      <c r="G17" s="260"/>
      <c r="H17" s="262"/>
      <c r="I17" s="262"/>
      <c r="J17" s="263">
        <f t="shared" ref="J17:J19" si="1">SUM(E17*F17*G17)</f>
        <v>0</v>
      </c>
      <c r="K17" s="507"/>
      <c r="L17" s="509"/>
      <c r="M17" s="509"/>
      <c r="N17" s="509"/>
      <c r="O17" s="509"/>
      <c r="P17" s="508"/>
      <c r="Q17" s="253"/>
      <c r="R17" s="253"/>
      <c r="S17" s="253"/>
      <c r="AC17" s="264"/>
    </row>
    <row r="18" spans="1:29" ht="18" customHeight="1" x14ac:dyDescent="0.2">
      <c r="A18" s="253"/>
      <c r="B18" s="265"/>
      <c r="C18" s="510"/>
      <c r="D18" s="510"/>
      <c r="E18" s="259"/>
      <c r="F18" s="260"/>
      <c r="G18" s="260"/>
      <c r="H18" s="262"/>
      <c r="I18" s="262"/>
      <c r="J18" s="263">
        <f t="shared" si="1"/>
        <v>0</v>
      </c>
      <c r="K18" s="507"/>
      <c r="L18" s="509"/>
      <c r="M18" s="509"/>
      <c r="N18" s="509"/>
      <c r="O18" s="509"/>
      <c r="P18" s="508"/>
      <c r="Q18" s="253"/>
      <c r="R18" s="253"/>
      <c r="S18" s="253"/>
      <c r="AC18" s="264"/>
    </row>
    <row r="19" spans="1:29" ht="18" customHeight="1" x14ac:dyDescent="0.2">
      <c r="A19" s="253"/>
      <c r="B19" s="265"/>
      <c r="C19" s="510"/>
      <c r="D19" s="510"/>
      <c r="E19" s="259"/>
      <c r="F19" s="309"/>
      <c r="G19" s="260"/>
      <c r="H19" s="309"/>
      <c r="I19" s="262"/>
      <c r="J19" s="263">
        <f t="shared" si="1"/>
        <v>0</v>
      </c>
      <c r="K19" s="507"/>
      <c r="L19" s="509"/>
      <c r="M19" s="509"/>
      <c r="N19" s="509"/>
      <c r="O19" s="509"/>
      <c r="P19" s="508"/>
      <c r="Q19" s="253"/>
      <c r="R19" s="253"/>
      <c r="S19" s="253"/>
      <c r="AC19" s="264"/>
    </row>
    <row r="20" spans="1:29" ht="18" customHeight="1" thickBot="1" x14ac:dyDescent="0.25">
      <c r="A20" s="238"/>
      <c r="B20" s="266"/>
      <c r="C20" s="523"/>
      <c r="D20" s="523"/>
      <c r="E20" s="259"/>
      <c r="F20" s="260"/>
      <c r="G20" s="260"/>
      <c r="H20" s="261"/>
      <c r="I20" s="262"/>
      <c r="J20" s="263"/>
      <c r="K20" s="507"/>
      <c r="L20" s="509"/>
      <c r="M20" s="509"/>
      <c r="N20" s="509"/>
      <c r="O20" s="509"/>
      <c r="P20" s="508"/>
      <c r="Q20" s="238"/>
      <c r="R20" s="238"/>
      <c r="S20" s="238"/>
    </row>
    <row r="21" spans="1:29" ht="18" customHeight="1" thickBot="1" x14ac:dyDescent="0.25">
      <c r="A21" s="238"/>
      <c r="B21" s="511" t="s">
        <v>349</v>
      </c>
      <c r="C21" s="512"/>
      <c r="D21" s="512"/>
      <c r="E21" s="512"/>
      <c r="F21" s="512"/>
      <c r="G21" s="512"/>
      <c r="H21" s="512"/>
      <c r="I21" s="513"/>
      <c r="J21" s="267">
        <f>ROUND(SUM(J13:J20),2)</f>
        <v>0.47</v>
      </c>
      <c r="K21" s="507"/>
      <c r="L21" s="509"/>
      <c r="M21" s="509"/>
      <c r="N21" s="509"/>
      <c r="O21" s="509"/>
      <c r="P21" s="508"/>
      <c r="Q21" s="238"/>
      <c r="R21" s="253"/>
      <c r="S21" s="238"/>
    </row>
    <row r="22" spans="1:29" ht="18" customHeight="1" thickBot="1" x14ac:dyDescent="0.25">
      <c r="A22" s="238"/>
      <c r="B22" s="511" t="s">
        <v>350</v>
      </c>
      <c r="C22" s="512"/>
      <c r="D22" s="512"/>
      <c r="E22" s="512"/>
      <c r="F22" s="512"/>
      <c r="G22" s="512"/>
      <c r="H22" s="512"/>
      <c r="I22" s="513"/>
      <c r="J22" s="268">
        <v>0</v>
      </c>
      <c r="K22" s="507"/>
      <c r="L22" s="509"/>
      <c r="M22" s="509"/>
      <c r="N22" s="509"/>
      <c r="O22" s="509"/>
      <c r="P22" s="508"/>
      <c r="Q22" s="238"/>
      <c r="S22" s="238"/>
    </row>
    <row r="23" spans="1:29" ht="18" customHeight="1" thickBot="1" x14ac:dyDescent="0.25">
      <c r="A23" s="238"/>
      <c r="B23" s="514" t="s">
        <v>342</v>
      </c>
      <c r="C23" s="515"/>
      <c r="D23" s="515"/>
      <c r="E23" s="515"/>
      <c r="F23" s="515"/>
      <c r="G23" s="515"/>
      <c r="H23" s="515"/>
      <c r="I23" s="516"/>
      <c r="J23" s="291">
        <f>SUM(J13:J20)</f>
        <v>0.47475000000000001</v>
      </c>
      <c r="K23" s="507"/>
      <c r="L23" s="507"/>
      <c r="M23" s="507"/>
      <c r="N23" s="507"/>
      <c r="O23" s="507"/>
      <c r="P23" s="508"/>
      <c r="Q23" s="238"/>
      <c r="R23" s="238"/>
      <c r="S23" s="238"/>
    </row>
    <row r="24" spans="1:29" ht="18" customHeight="1" x14ac:dyDescent="0.2">
      <c r="A24" s="238"/>
      <c r="B24" s="292"/>
      <c r="C24" s="293"/>
      <c r="D24" s="293"/>
      <c r="E24" s="293"/>
      <c r="F24" s="293"/>
      <c r="G24" s="293"/>
      <c r="H24" s="294"/>
      <c r="I24" s="294"/>
      <c r="J24" s="294"/>
      <c r="K24" s="295"/>
      <c r="L24" s="294"/>
      <c r="M24" s="294"/>
      <c r="N24" s="294"/>
      <c r="O24" s="294"/>
      <c r="P24" s="296"/>
      <c r="Q24" s="238"/>
      <c r="R24" s="238"/>
      <c r="S24" s="238"/>
    </row>
    <row r="25" spans="1:29" s="269" customFormat="1" ht="18" customHeight="1" x14ac:dyDescent="0.2">
      <c r="B25" s="499" t="s">
        <v>351</v>
      </c>
      <c r="C25" s="500"/>
      <c r="D25" s="280"/>
      <c r="E25" s="290"/>
      <c r="F25" s="270"/>
      <c r="G25" s="282"/>
      <c r="I25" s="297" t="s">
        <v>352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x14ac:dyDescent="0.2">
      <c r="B26" s="501" t="s">
        <v>353</v>
      </c>
      <c r="C26" s="502"/>
      <c r="D26" s="502"/>
      <c r="E26" s="290"/>
      <c r="F26" s="270"/>
      <c r="G26" s="282"/>
      <c r="I26" s="280" t="s">
        <v>354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thickBot="1" x14ac:dyDescent="0.25">
      <c r="B27" s="298"/>
      <c r="C27" s="299"/>
      <c r="D27" s="299"/>
      <c r="E27" s="300"/>
      <c r="F27" s="301"/>
      <c r="G27" s="302"/>
      <c r="H27" s="303"/>
      <c r="I27" s="304"/>
      <c r="J27" s="305"/>
      <c r="K27" s="304"/>
      <c r="L27" s="304"/>
      <c r="M27" s="304"/>
      <c r="N27" s="304"/>
      <c r="O27" s="305"/>
      <c r="P27" s="306"/>
      <c r="U27" s="271"/>
      <c r="V27" s="271"/>
      <c r="W27" s="271"/>
      <c r="X27" s="271"/>
      <c r="AA27" s="272"/>
    </row>
    <row r="28" spans="1:29" s="269" customFormat="1" ht="18" customHeight="1" x14ac:dyDescent="0.2">
      <c r="B28" s="279"/>
      <c r="C28" s="279"/>
      <c r="D28" s="280"/>
      <c r="E28" s="281"/>
      <c r="F28" s="270"/>
      <c r="G28" s="282"/>
      <c r="I28" s="283"/>
      <c r="J28" s="284"/>
      <c r="K28" s="283"/>
      <c r="L28" s="284"/>
      <c r="M28" s="284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6"/>
      <c r="C29" s="287"/>
      <c r="D29" s="287"/>
      <c r="E29" s="287"/>
      <c r="F29" s="287"/>
      <c r="G29" s="287"/>
      <c r="I29" s="283"/>
      <c r="J29" s="251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2"/>
      <c r="C30" s="288"/>
      <c r="D30" s="288"/>
      <c r="E30" s="288"/>
      <c r="F30" s="288"/>
      <c r="G30" s="288"/>
      <c r="I30" s="282"/>
      <c r="J30" s="288"/>
      <c r="K30" s="288"/>
      <c r="L30" s="288"/>
      <c r="M30" s="288"/>
      <c r="N30" s="284"/>
      <c r="O30" s="289"/>
      <c r="P30" s="289"/>
      <c r="U30" s="273"/>
      <c r="V30" s="271"/>
      <c r="W30" s="273"/>
      <c r="X30" s="273"/>
      <c r="AA30" s="272"/>
    </row>
    <row r="31" spans="1:29" s="269" customFormat="1" ht="18" customHeight="1" x14ac:dyDescent="0.2">
      <c r="A31" s="238"/>
      <c r="B31" s="280"/>
      <c r="C31" s="290"/>
      <c r="D31" s="290"/>
      <c r="E31" s="290"/>
      <c r="F31" s="290"/>
      <c r="G31" s="290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U31" s="271"/>
      <c r="V31" s="271"/>
      <c r="W31" s="271"/>
      <c r="X31" s="271"/>
      <c r="AA31" s="272"/>
      <c r="AC31" s="269">
        <f>+X32*0.01</f>
        <v>0</v>
      </c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AA32" s="274"/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  <c r="AC35" s="275">
        <f>+AA35-AB35</f>
        <v>0</v>
      </c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AB38" s="276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77"/>
      <c r="L40" s="238"/>
      <c r="M40" s="238"/>
      <c r="N40" s="238"/>
      <c r="O40" s="238"/>
      <c r="P40" s="238"/>
      <c r="Q40" s="238"/>
      <c r="R40" s="238"/>
      <c r="S40" s="238"/>
      <c r="AB40" s="27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</sheetData>
  <mergeCells count="33">
    <mergeCell ref="C15:D15"/>
    <mergeCell ref="C16:D16"/>
    <mergeCell ref="B25:C25"/>
    <mergeCell ref="B26:D26"/>
    <mergeCell ref="K11:P11"/>
    <mergeCell ref="K12:P23"/>
    <mergeCell ref="C13:D13"/>
    <mergeCell ref="C17:D17"/>
    <mergeCell ref="C18:D18"/>
    <mergeCell ref="C19:D19"/>
    <mergeCell ref="C20:D20"/>
    <mergeCell ref="B21:I21"/>
    <mergeCell ref="B22:I22"/>
    <mergeCell ref="B23:I23"/>
    <mergeCell ref="B11:B12"/>
    <mergeCell ref="C11:D12"/>
    <mergeCell ref="B2:B3"/>
    <mergeCell ref="C2:N3"/>
    <mergeCell ref="C6:P6"/>
    <mergeCell ref="D7:P7"/>
    <mergeCell ref="D8:M8"/>
    <mergeCell ref="O8:P8"/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C14:D14"/>
    <mergeCell ref="N9:N10"/>
  </mergeCells>
  <conditionalFormatting sqref="A1:S9 A10:M10 O10:S10 B11:C11 E11:S12 A11:A30 K13:S23 B20 E20:J20 J22:J23 B23 H24:S28 H29:M29 N29:S30 H30">
    <cfRule type="cellIs" dxfId="112" priority="14" operator="lessThan">
      <formula>0</formula>
    </cfRule>
  </conditionalFormatting>
  <conditionalFormatting sqref="B24:G29 C30 J30 B31:G31">
    <cfRule type="cellIs" dxfId="111" priority="13" operator="lessThan">
      <formula>0</formula>
    </cfRule>
  </conditionalFormatting>
  <conditionalFormatting sqref="H13:J18">
    <cfRule type="cellIs" dxfId="110" priority="1" operator="lessThan">
      <formula>0</formula>
    </cfRule>
  </conditionalFormatting>
  <conditionalFormatting sqref="I19:J19">
    <cfRule type="cellIs" dxfId="109" priority="2" operator="lessThan">
      <formula>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B5963-A8C6-4270-AE7F-6A9B3AFA09BF}">
  <dimension ref="A1:AD86"/>
  <sheetViews>
    <sheetView topLeftCell="A4" zoomScale="70" zoomScaleNormal="70" workbookViewId="0">
      <selection activeCell="A18" sqref="A18:XFD18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12.7109375" style="239" customWidth="1"/>
    <col min="9" max="9" width="8.5703125" style="239" customWidth="1"/>
    <col min="10" max="10" width="16.28515625" style="239" customWidth="1"/>
    <col min="11" max="11" width="16.140625" style="239" customWidth="1"/>
    <col min="12" max="12" width="32.42578125" style="239" customWidth="1"/>
    <col min="13" max="13" width="14.85546875" style="239" customWidth="1"/>
    <col min="14" max="14" width="17.85546875" style="239" customWidth="1"/>
    <col min="15" max="15" width="15.5703125" style="239" customWidth="1"/>
    <col min="16" max="16" width="14" style="239" customWidth="1"/>
    <col min="17" max="17" width="14.140625" style="239" customWidth="1"/>
    <col min="18" max="18" width="2.7109375" style="239" customWidth="1"/>
    <col min="19" max="20" width="10.85546875" style="239" customWidth="1"/>
    <col min="21" max="21" width="6.28515625" style="239" bestFit="1" customWidth="1"/>
    <col min="22" max="22" width="17.140625" style="240" customWidth="1"/>
    <col min="23" max="25" width="14.42578125" style="240"/>
    <col min="26" max="27" width="14.42578125" style="239"/>
    <col min="28" max="28" width="14.42578125" style="241"/>
    <col min="29" max="29" width="11.7109375" style="239" customWidth="1"/>
    <col min="30" max="16384" width="14.42578125" style="239"/>
  </cols>
  <sheetData>
    <row r="1" spans="1:30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</row>
    <row r="2" spans="1:30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1"/>
      <c r="P2" s="475"/>
      <c r="Q2" s="476"/>
      <c r="R2" s="238"/>
      <c r="S2" s="238"/>
      <c r="T2" s="238"/>
    </row>
    <row r="3" spans="1:30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4"/>
      <c r="P3" s="477"/>
      <c r="Q3" s="478"/>
      <c r="R3" s="238"/>
      <c r="S3" s="238"/>
      <c r="T3" s="238"/>
    </row>
    <row r="4" spans="1:30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1"/>
      <c r="R4" s="238"/>
      <c r="S4" s="238"/>
      <c r="T4" s="238"/>
    </row>
    <row r="5" spans="1:30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3"/>
      <c r="K5" s="484"/>
      <c r="L5" s="487" t="s">
        <v>355</v>
      </c>
      <c r="M5" s="488"/>
      <c r="N5" s="488"/>
      <c r="O5" s="488"/>
      <c r="P5" s="488"/>
      <c r="Q5" s="489"/>
      <c r="R5" s="238"/>
      <c r="S5" s="238"/>
      <c r="T5" s="238"/>
    </row>
    <row r="6" spans="1:30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0"/>
      <c r="Q6" s="491"/>
      <c r="R6" s="238"/>
      <c r="S6" s="238"/>
      <c r="T6" s="238"/>
    </row>
    <row r="7" spans="1:30" ht="18" customHeight="1" x14ac:dyDescent="0.2">
      <c r="A7" s="238"/>
      <c r="B7" s="243" t="s">
        <v>333</v>
      </c>
      <c r="C7" s="244">
        <v>4</v>
      </c>
      <c r="D7" s="492" t="s">
        <v>334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3"/>
      <c r="R7" s="238"/>
      <c r="S7" s="238"/>
      <c r="T7" s="238"/>
    </row>
    <row r="8" spans="1:30" ht="18" customHeight="1" thickBot="1" x14ac:dyDescent="0.25">
      <c r="A8" s="238"/>
      <c r="B8" s="245" t="s">
        <v>6</v>
      </c>
      <c r="C8" s="246">
        <v>4.22</v>
      </c>
      <c r="D8" s="494" t="s">
        <v>364</v>
      </c>
      <c r="E8" s="494"/>
      <c r="F8" s="494"/>
      <c r="G8" s="494"/>
      <c r="H8" s="494"/>
      <c r="I8" s="494"/>
      <c r="J8" s="494"/>
      <c r="K8" s="494"/>
      <c r="L8" s="494"/>
      <c r="M8" s="494"/>
      <c r="N8" s="494"/>
      <c r="O8" s="247" t="s">
        <v>8</v>
      </c>
      <c r="P8" s="495"/>
      <c r="Q8" s="496"/>
      <c r="R8" s="238"/>
      <c r="S8" s="238"/>
      <c r="T8" s="238"/>
    </row>
    <row r="9" spans="1:30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497" t="s">
        <v>29</v>
      </c>
      <c r="P9" s="238"/>
      <c r="Q9" s="249"/>
      <c r="R9" s="238"/>
      <c r="S9" s="238"/>
      <c r="T9" s="238"/>
    </row>
    <row r="10" spans="1:30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498"/>
      <c r="P10" s="251"/>
      <c r="Q10" s="252"/>
      <c r="R10" s="238"/>
      <c r="S10" s="238"/>
      <c r="T10" s="238"/>
    </row>
    <row r="11" spans="1:30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19" t="s">
        <v>9</v>
      </c>
      <c r="I11" s="360"/>
      <c r="J11" s="526" t="s">
        <v>371</v>
      </c>
      <c r="K11" s="254" t="s">
        <v>342</v>
      </c>
      <c r="L11" s="503" t="s">
        <v>343</v>
      </c>
      <c r="M11" s="504"/>
      <c r="N11" s="504"/>
      <c r="O11" s="504"/>
      <c r="P11" s="504"/>
      <c r="Q11" s="505"/>
      <c r="R11" s="253"/>
      <c r="S11" s="253"/>
      <c r="T11" s="253"/>
    </row>
    <row r="12" spans="1:30" ht="26.25" customHeight="1" x14ac:dyDescent="0.2">
      <c r="A12" s="255"/>
      <c r="B12" s="518"/>
      <c r="C12" s="520"/>
      <c r="D12" s="520"/>
      <c r="E12" s="256" t="s">
        <v>370</v>
      </c>
      <c r="F12" s="256" t="s">
        <v>374</v>
      </c>
      <c r="G12" s="313" t="s">
        <v>464</v>
      </c>
      <c r="H12" s="522"/>
      <c r="I12" s="377" t="s">
        <v>463</v>
      </c>
      <c r="J12" s="527"/>
      <c r="K12" s="257" t="s">
        <v>347</v>
      </c>
      <c r="L12" s="506" t="s">
        <v>348</v>
      </c>
      <c r="M12" s="507"/>
      <c r="N12" s="507"/>
      <c r="O12" s="507"/>
      <c r="P12" s="507"/>
      <c r="Q12" s="508"/>
      <c r="R12" s="255"/>
      <c r="S12" s="255"/>
      <c r="T12" s="255"/>
    </row>
    <row r="13" spans="1:30" ht="18" customHeight="1" x14ac:dyDescent="0.2">
      <c r="A13" s="253"/>
      <c r="B13" s="375"/>
      <c r="C13" s="534" t="s">
        <v>366</v>
      </c>
      <c r="D13" s="534"/>
      <c r="E13" s="309">
        <v>0.8</v>
      </c>
      <c r="F13" s="309">
        <v>5</v>
      </c>
      <c r="G13" s="309">
        <f>SUM(E13*F13)</f>
        <v>4</v>
      </c>
      <c r="H13" s="262">
        <v>4</v>
      </c>
      <c r="I13" s="262">
        <f>SUM(G13*H13)</f>
        <v>16</v>
      </c>
      <c r="J13" s="262">
        <v>1</v>
      </c>
      <c r="K13" s="263">
        <f>SUM(E13*F13*H13*J13)</f>
        <v>16</v>
      </c>
      <c r="L13" s="507"/>
      <c r="M13" s="509"/>
      <c r="N13" s="509"/>
      <c r="O13" s="509"/>
      <c r="P13" s="509"/>
      <c r="Q13" s="508"/>
      <c r="R13" s="253"/>
      <c r="S13" s="253"/>
      <c r="T13" s="253"/>
      <c r="AD13" s="264"/>
    </row>
    <row r="14" spans="1:30" ht="18" customHeight="1" x14ac:dyDescent="0.2">
      <c r="A14" s="253"/>
      <c r="B14" s="376"/>
      <c r="C14" s="534" t="s">
        <v>367</v>
      </c>
      <c r="D14" s="534"/>
      <c r="E14" s="309" cm="1">
        <f t="array" ref="E14">SUM(+viga!F13:F16)</f>
        <v>12.66</v>
      </c>
      <c r="F14" s="309">
        <v>4</v>
      </c>
      <c r="G14" s="309">
        <f>SUM(E14*F14)</f>
        <v>50.64</v>
      </c>
      <c r="H14" s="262">
        <v>1</v>
      </c>
      <c r="I14" s="262">
        <f>SUM(G14*H14)</f>
        <v>50.64</v>
      </c>
      <c r="J14" s="262">
        <v>1</v>
      </c>
      <c r="K14" s="263">
        <f t="shared" ref="K14:K17" si="0">SUM(E14*F14*H14*J14)</f>
        <v>50.64</v>
      </c>
      <c r="L14" s="507"/>
      <c r="M14" s="509"/>
      <c r="N14" s="509"/>
      <c r="O14" s="509"/>
      <c r="P14" s="509"/>
      <c r="Q14" s="508"/>
      <c r="R14" s="253"/>
      <c r="S14" s="253"/>
      <c r="T14" s="253"/>
      <c r="AD14" s="264"/>
    </row>
    <row r="15" spans="1:30" ht="18" customHeight="1" x14ac:dyDescent="0.2">
      <c r="A15" s="253"/>
      <c r="B15" s="376"/>
      <c r="C15" s="534" t="s">
        <v>368</v>
      </c>
      <c r="D15" s="534"/>
      <c r="E15" s="309">
        <v>2.4700000000000002</v>
      </c>
      <c r="F15" s="309">
        <v>4</v>
      </c>
      <c r="G15" s="309">
        <f>SUM(E15*F15)</f>
        <v>9.8800000000000008</v>
      </c>
      <c r="H15" s="262">
        <v>2</v>
      </c>
      <c r="I15" s="262">
        <f>SUM(G15*H15)</f>
        <v>19.760000000000002</v>
      </c>
      <c r="J15" s="262">
        <v>1</v>
      </c>
      <c r="K15" s="263">
        <f t="shared" si="0"/>
        <v>19.760000000000002</v>
      </c>
      <c r="L15" s="507"/>
      <c r="M15" s="509"/>
      <c r="N15" s="509"/>
      <c r="O15" s="509"/>
      <c r="P15" s="509"/>
      <c r="Q15" s="508"/>
      <c r="R15" s="253"/>
      <c r="S15" s="253"/>
      <c r="T15" s="253"/>
      <c r="AD15" s="264"/>
    </row>
    <row r="16" spans="1:30" ht="18" customHeight="1" x14ac:dyDescent="0.2">
      <c r="A16" s="253"/>
      <c r="B16" s="376"/>
      <c r="C16" s="532"/>
      <c r="D16" s="533"/>
      <c r="E16" s="309">
        <v>3.09</v>
      </c>
      <c r="F16" s="309">
        <v>4</v>
      </c>
      <c r="G16" s="309">
        <f>SUM(E16*F16)</f>
        <v>12.36</v>
      </c>
      <c r="H16" s="262">
        <v>2</v>
      </c>
      <c r="I16" s="262">
        <f>SUM(G16*H16)</f>
        <v>24.72</v>
      </c>
      <c r="J16" s="262">
        <v>1</v>
      </c>
      <c r="K16" s="263">
        <f t="shared" si="0"/>
        <v>24.72</v>
      </c>
      <c r="L16" s="507"/>
      <c r="M16" s="509"/>
      <c r="N16" s="509"/>
      <c r="O16" s="509"/>
      <c r="P16" s="509"/>
      <c r="Q16" s="508"/>
      <c r="R16" s="253"/>
      <c r="S16" s="253"/>
      <c r="T16" s="253"/>
      <c r="AD16" s="264"/>
    </row>
    <row r="17" spans="1:30" ht="18" customHeight="1" thickBot="1" x14ac:dyDescent="0.25">
      <c r="A17" s="253"/>
      <c r="B17" s="376"/>
      <c r="C17" s="534" t="s">
        <v>369</v>
      </c>
      <c r="D17" s="534"/>
      <c r="E17" s="309">
        <v>12.66</v>
      </c>
      <c r="F17" s="309">
        <v>4</v>
      </c>
      <c r="G17" s="309">
        <f t="shared" ref="G17" si="1">SUM(E17*F17)</f>
        <v>50.64</v>
      </c>
      <c r="H17" s="262">
        <v>1</v>
      </c>
      <c r="I17" s="262">
        <f t="shared" ref="I17" si="2">SUM(G17*H17)</f>
        <v>50.64</v>
      </c>
      <c r="J17" s="262">
        <v>1</v>
      </c>
      <c r="K17" s="263">
        <f t="shared" si="0"/>
        <v>50.64</v>
      </c>
      <c r="L17" s="507"/>
      <c r="M17" s="509"/>
      <c r="N17" s="509"/>
      <c r="O17" s="509"/>
      <c r="P17" s="509"/>
      <c r="Q17" s="508"/>
      <c r="R17" s="253"/>
      <c r="S17" s="253"/>
      <c r="T17" s="253"/>
      <c r="AD17" s="264"/>
    </row>
    <row r="18" spans="1:30" ht="18" customHeight="1" thickBot="1" x14ac:dyDescent="0.25">
      <c r="A18" s="238"/>
      <c r="B18" s="535"/>
      <c r="C18" s="536"/>
      <c r="D18" s="536"/>
      <c r="E18" s="536"/>
      <c r="F18" s="536"/>
      <c r="G18" s="536"/>
      <c r="H18" s="536"/>
      <c r="I18" s="537"/>
      <c r="J18" s="537"/>
      <c r="K18" s="267">
        <f>ROUND(SUM(K13:K17),2)</f>
        <v>161.76</v>
      </c>
      <c r="L18" s="507"/>
      <c r="M18" s="509"/>
      <c r="N18" s="509"/>
      <c r="O18" s="509"/>
      <c r="P18" s="509"/>
      <c r="Q18" s="508"/>
      <c r="R18" s="238"/>
      <c r="S18" s="253"/>
      <c r="T18" s="238"/>
    </row>
    <row r="19" spans="1:30" ht="18" customHeight="1" thickBot="1" x14ac:dyDescent="0.25">
      <c r="A19" s="238"/>
      <c r="B19" s="511" t="s">
        <v>350</v>
      </c>
      <c r="C19" s="512"/>
      <c r="D19" s="512"/>
      <c r="E19" s="512"/>
      <c r="F19" s="512"/>
      <c r="G19" s="512"/>
      <c r="H19" s="512"/>
      <c r="I19" s="513"/>
      <c r="J19" s="513"/>
      <c r="K19" s="268">
        <v>0</v>
      </c>
      <c r="L19" s="507"/>
      <c r="M19" s="509"/>
      <c r="N19" s="509"/>
      <c r="O19" s="509"/>
      <c r="P19" s="509"/>
      <c r="Q19" s="508"/>
      <c r="R19" s="238"/>
      <c r="T19" s="238"/>
    </row>
    <row r="20" spans="1:30" ht="18" customHeight="1" thickBot="1" x14ac:dyDescent="0.25">
      <c r="A20" s="238"/>
      <c r="B20" s="514" t="s">
        <v>342</v>
      </c>
      <c r="C20" s="515"/>
      <c r="D20" s="515"/>
      <c r="E20" s="515"/>
      <c r="F20" s="515"/>
      <c r="G20" s="515"/>
      <c r="H20" s="515"/>
      <c r="I20" s="516"/>
      <c r="J20" s="516"/>
      <c r="K20" s="291">
        <f>K18-K19</f>
        <v>161.76</v>
      </c>
      <c r="L20" s="507"/>
      <c r="M20" s="507"/>
      <c r="N20" s="507"/>
      <c r="O20" s="507"/>
      <c r="P20" s="507"/>
      <c r="Q20" s="508"/>
      <c r="R20" s="238"/>
      <c r="S20" s="238"/>
      <c r="T20" s="238"/>
    </row>
    <row r="21" spans="1:30" ht="18" customHeight="1" x14ac:dyDescent="0.2">
      <c r="A21" s="238"/>
      <c r="B21" s="292"/>
      <c r="C21" s="293"/>
      <c r="D21" s="293"/>
      <c r="E21" s="293"/>
      <c r="F21" s="293"/>
      <c r="G21" s="293"/>
      <c r="H21" s="294"/>
      <c r="I21" s="294"/>
      <c r="J21" s="294"/>
      <c r="K21" s="294"/>
      <c r="L21" s="295"/>
      <c r="M21" s="294"/>
      <c r="N21" s="294"/>
      <c r="O21" s="294"/>
      <c r="P21" s="294"/>
      <c r="Q21" s="296"/>
      <c r="R21" s="238"/>
      <c r="S21" s="238"/>
      <c r="T21" s="238"/>
    </row>
    <row r="22" spans="1:30" s="269" customFormat="1" ht="18" customHeight="1" x14ac:dyDescent="0.2">
      <c r="B22" s="499" t="s">
        <v>351</v>
      </c>
      <c r="C22" s="500"/>
      <c r="D22" s="280"/>
      <c r="E22" s="290"/>
      <c r="F22" s="270"/>
      <c r="G22" s="282"/>
      <c r="J22" s="297" t="s">
        <v>352</v>
      </c>
      <c r="K22" s="238"/>
      <c r="L22" s="284"/>
      <c r="M22" s="284"/>
      <c r="N22" s="284"/>
      <c r="O22" s="284"/>
      <c r="P22" s="238"/>
      <c r="Q22" s="249"/>
      <c r="V22" s="271"/>
      <c r="W22" s="271"/>
      <c r="X22" s="271"/>
      <c r="Y22" s="271"/>
      <c r="AB22" s="272"/>
    </row>
    <row r="23" spans="1:30" s="269" customFormat="1" ht="18" customHeight="1" x14ac:dyDescent="0.2">
      <c r="B23" s="501" t="s">
        <v>353</v>
      </c>
      <c r="C23" s="502"/>
      <c r="D23" s="502"/>
      <c r="E23" s="290"/>
      <c r="F23" s="270"/>
      <c r="G23" s="282"/>
      <c r="J23" s="280" t="s">
        <v>354</v>
      </c>
      <c r="K23" s="238"/>
      <c r="L23" s="284"/>
      <c r="M23" s="284"/>
      <c r="N23" s="284"/>
      <c r="O23" s="284"/>
      <c r="P23" s="238"/>
      <c r="Q23" s="249"/>
      <c r="V23" s="271"/>
      <c r="W23" s="271"/>
      <c r="X23" s="271"/>
      <c r="Y23" s="271"/>
      <c r="AB23" s="272"/>
    </row>
    <row r="24" spans="1:30" s="269" customFormat="1" ht="18" customHeight="1" thickBot="1" x14ac:dyDescent="0.25">
      <c r="B24" s="298"/>
      <c r="C24" s="299"/>
      <c r="D24" s="299"/>
      <c r="E24" s="300"/>
      <c r="F24" s="301"/>
      <c r="G24" s="302"/>
      <c r="H24" s="303"/>
      <c r="I24" s="303"/>
      <c r="J24" s="304"/>
      <c r="K24" s="305"/>
      <c r="L24" s="304"/>
      <c r="M24" s="304"/>
      <c r="N24" s="304"/>
      <c r="O24" s="304"/>
      <c r="P24" s="305"/>
      <c r="Q24" s="306"/>
      <c r="V24" s="271"/>
      <c r="W24" s="271"/>
      <c r="X24" s="271"/>
      <c r="Y24" s="271"/>
      <c r="AB24" s="272"/>
    </row>
    <row r="25" spans="1:30" s="269" customFormat="1" ht="18" customHeight="1" x14ac:dyDescent="0.2">
      <c r="B25" s="279"/>
      <c r="C25" s="279"/>
      <c r="D25" s="280"/>
      <c r="E25" s="281"/>
      <c r="F25" s="270"/>
      <c r="G25" s="282"/>
      <c r="J25" s="283"/>
      <c r="K25" s="284"/>
      <c r="L25" s="283"/>
      <c r="M25" s="284"/>
      <c r="N25" s="284"/>
      <c r="O25" s="284"/>
      <c r="P25" s="285"/>
      <c r="Q25" s="285"/>
      <c r="V25" s="271"/>
      <c r="W25" s="271"/>
      <c r="X25" s="271"/>
      <c r="Y25" s="271"/>
      <c r="AB25" s="272"/>
    </row>
    <row r="26" spans="1:30" s="269" customFormat="1" ht="18" customHeight="1" x14ac:dyDescent="0.2">
      <c r="B26" s="286"/>
      <c r="C26" s="287"/>
      <c r="D26" s="287"/>
      <c r="E26" s="287"/>
      <c r="F26" s="287"/>
      <c r="G26" s="287"/>
      <c r="J26" s="283"/>
      <c r="K26" s="251"/>
      <c r="O26" s="284"/>
      <c r="P26" s="285"/>
      <c r="Q26" s="285"/>
      <c r="V26" s="271"/>
      <c r="W26" s="271"/>
      <c r="X26" s="271"/>
      <c r="Y26" s="271"/>
      <c r="AB26" s="272"/>
    </row>
    <row r="27" spans="1:30" s="269" customFormat="1" ht="18" customHeight="1" x14ac:dyDescent="0.2">
      <c r="B27" s="282"/>
      <c r="C27" s="288"/>
      <c r="D27" s="288"/>
      <c r="E27" s="288"/>
      <c r="F27" s="288"/>
      <c r="G27" s="288"/>
      <c r="J27" s="282"/>
      <c r="K27" s="288"/>
      <c r="L27" s="288"/>
      <c r="M27" s="288"/>
      <c r="N27" s="288"/>
      <c r="O27" s="284"/>
      <c r="P27" s="289"/>
      <c r="Q27" s="289"/>
      <c r="V27" s="273"/>
      <c r="W27" s="271"/>
      <c r="X27" s="273"/>
      <c r="Y27" s="273"/>
      <c r="AB27" s="272"/>
    </row>
    <row r="28" spans="1:30" s="269" customFormat="1" ht="18" customHeight="1" x14ac:dyDescent="0.2">
      <c r="A28" s="238"/>
      <c r="B28" s="280"/>
      <c r="C28" s="290"/>
      <c r="D28" s="290"/>
      <c r="E28" s="290"/>
      <c r="F28" s="290"/>
      <c r="G28" s="290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T28" s="238"/>
      <c r="V28" s="271"/>
      <c r="W28" s="271"/>
      <c r="X28" s="271"/>
      <c r="Y28" s="271"/>
      <c r="AB28" s="272"/>
      <c r="AD28" s="269">
        <f>+Y29*0.01</f>
        <v>0</v>
      </c>
    </row>
    <row r="29" spans="1:30" ht="18" customHeight="1" x14ac:dyDescent="0.2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T29" s="238"/>
      <c r="AB29" s="274"/>
    </row>
    <row r="30" spans="1:30" ht="18" customHeight="1" x14ac:dyDescent="0.2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</row>
    <row r="31" spans="1:30" ht="18" customHeight="1" x14ac:dyDescent="0.2">
      <c r="A31" s="269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69"/>
      <c r="S31" s="269"/>
      <c r="T31" s="269"/>
    </row>
    <row r="32" spans="1:30" ht="18" customHeight="1" x14ac:dyDescent="0.2">
      <c r="A32" s="269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69"/>
      <c r="S32" s="269"/>
      <c r="T32" s="269"/>
      <c r="AD32" s="275">
        <f>+AB32-AC32</f>
        <v>0</v>
      </c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38"/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AC35" s="276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77"/>
      <c r="M37" s="238"/>
      <c r="N37" s="238"/>
      <c r="O37" s="238"/>
      <c r="P37" s="238"/>
      <c r="Q37" s="238"/>
      <c r="R37" s="238"/>
      <c r="S37" s="238"/>
      <c r="T37" s="238"/>
      <c r="AC37" s="27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</row>
    <row r="49" spans="1:20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</row>
    <row r="50" spans="1:20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</row>
    <row r="51" spans="1:20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</row>
    <row r="52" spans="1:20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</row>
    <row r="53" spans="1:20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</row>
    <row r="54" spans="1:20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</row>
    <row r="55" spans="1:20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</row>
    <row r="56" spans="1:20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</row>
    <row r="57" spans="1:20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</row>
    <row r="58" spans="1:20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</row>
    <row r="59" spans="1:20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</row>
    <row r="60" spans="1:20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</row>
    <row r="61" spans="1:20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238"/>
    </row>
    <row r="62" spans="1:20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</row>
    <row r="63" spans="1:20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</row>
    <row r="64" spans="1:20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</row>
    <row r="65" spans="1:20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</row>
    <row r="66" spans="1:20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</row>
    <row r="67" spans="1:20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</row>
    <row r="68" spans="1:20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</row>
    <row r="69" spans="1:20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</row>
    <row r="70" spans="1:20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</row>
    <row r="71" spans="1:20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</row>
    <row r="72" spans="1:20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</row>
    <row r="73" spans="1:20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</row>
    <row r="74" spans="1:20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</row>
    <row r="75" spans="1:20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T75" s="238"/>
    </row>
    <row r="76" spans="1:20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</row>
    <row r="77" spans="1:20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</row>
    <row r="78" spans="1:20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</row>
    <row r="79" spans="1:20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</row>
    <row r="80" spans="1:20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</row>
    <row r="81" spans="1:20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T81" s="238"/>
    </row>
    <row r="82" spans="1:20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</row>
    <row r="83" spans="1:20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</row>
    <row r="84" spans="1:20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</row>
    <row r="85" spans="1:20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T85" s="238"/>
    </row>
    <row r="86" spans="1:20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</row>
  </sheetData>
  <mergeCells count="30">
    <mergeCell ref="C16:D16"/>
    <mergeCell ref="B22:C22"/>
    <mergeCell ref="B23:D23"/>
    <mergeCell ref="L11:Q11"/>
    <mergeCell ref="L12:Q20"/>
    <mergeCell ref="C13:D13"/>
    <mergeCell ref="C14:D14"/>
    <mergeCell ref="C15:D15"/>
    <mergeCell ref="C17:D17"/>
    <mergeCell ref="B18:J18"/>
    <mergeCell ref="B19:J19"/>
    <mergeCell ref="B20:J20"/>
    <mergeCell ref="B11:B12"/>
    <mergeCell ref="C11:D12"/>
    <mergeCell ref="E11:G11"/>
    <mergeCell ref="H11:H12"/>
    <mergeCell ref="J11:J12"/>
    <mergeCell ref="B2:B3"/>
    <mergeCell ref="C2:O3"/>
    <mergeCell ref="C6:Q6"/>
    <mergeCell ref="D7:Q7"/>
    <mergeCell ref="D8:N8"/>
    <mergeCell ref="P8:Q8"/>
    <mergeCell ref="O9:O10"/>
    <mergeCell ref="P2:Q3"/>
    <mergeCell ref="B4:Q4"/>
    <mergeCell ref="B5:E5"/>
    <mergeCell ref="F5:G5"/>
    <mergeCell ref="H5:K5"/>
    <mergeCell ref="L5:Q5"/>
  </mergeCells>
  <conditionalFormatting sqref="A1:T9 A10:N10 P10:T10 B11:C11 E11:T12 A11:A27 L13:T20 K19:K20 B20 H21:T25 H26:N26 O26:T27 H27:I27">
    <cfRule type="cellIs" dxfId="108" priority="12" operator="lessThan">
      <formula>0</formula>
    </cfRule>
  </conditionalFormatting>
  <conditionalFormatting sqref="B21:G26 C27 K27 B28:G28">
    <cfRule type="cellIs" dxfId="107" priority="11" operator="lessThan">
      <formula>0</formula>
    </cfRule>
  </conditionalFormatting>
  <conditionalFormatting sqref="H13:K17">
    <cfRule type="cellIs" dxfId="106" priority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61F8-4251-43A2-8643-A26A43A2B482}">
  <dimension ref="A1:AC88"/>
  <sheetViews>
    <sheetView topLeftCell="A4" zoomScale="70" zoomScaleNormal="70" workbookViewId="0">
      <selection activeCell="K12" sqref="K12:P22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2.710937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4</v>
      </c>
      <c r="D7" s="492" t="s">
        <v>334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4.21</v>
      </c>
      <c r="D8" s="494" t="s">
        <v>363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29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26" t="s">
        <v>376</v>
      </c>
      <c r="I11" s="526" t="s">
        <v>371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39.75" customHeight="1" x14ac:dyDescent="0.2">
      <c r="A12" s="255"/>
      <c r="B12" s="518"/>
      <c r="C12" s="520"/>
      <c r="D12" s="520"/>
      <c r="E12" s="256" t="s">
        <v>370</v>
      </c>
      <c r="F12" s="313" t="s">
        <v>375</v>
      </c>
      <c r="G12" s="313" t="s">
        <v>468</v>
      </c>
      <c r="H12" s="527"/>
      <c r="I12" s="527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466</v>
      </c>
      <c r="D13" s="510"/>
      <c r="E13" s="309">
        <f>SUM(+viga!F17)</f>
        <v>12.66</v>
      </c>
      <c r="F13" s="260">
        <v>0.9</v>
      </c>
      <c r="G13" s="260">
        <f>SUM(E13/0.1)</f>
        <v>126.6</v>
      </c>
      <c r="H13" s="262">
        <f>SUM(F13*G13)</f>
        <v>113.94</v>
      </c>
      <c r="I13" s="262">
        <v>0.65</v>
      </c>
      <c r="J13" s="263">
        <f>SUM(H13*I13)</f>
        <v>74.061000000000007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58"/>
      <c r="C14" s="510" t="s">
        <v>467</v>
      </c>
      <c r="D14" s="510"/>
      <c r="E14" s="309">
        <v>12.66</v>
      </c>
      <c r="F14" s="260">
        <v>0.65</v>
      </c>
      <c r="G14" s="260">
        <f t="shared" ref="G14:G16" si="0">SUM(E14/0.1)</f>
        <v>126.6</v>
      </c>
      <c r="H14" s="262">
        <f t="shared" ref="H14:H16" si="1">SUM(F14*G14)</f>
        <v>82.289999999999992</v>
      </c>
      <c r="I14" s="262">
        <v>0.65</v>
      </c>
      <c r="J14" s="263">
        <f t="shared" ref="J14:J16" si="2">SUM(H14*I14)</f>
        <v>53.488499999999995</v>
      </c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58"/>
      <c r="C15" s="528" t="s">
        <v>469</v>
      </c>
      <c r="D15" s="529"/>
      <c r="E15" s="309">
        <v>2.4700000000000002</v>
      </c>
      <c r="F15" s="260">
        <v>0.9</v>
      </c>
      <c r="G15" s="260">
        <f t="shared" si="0"/>
        <v>24.7</v>
      </c>
      <c r="H15" s="262">
        <f t="shared" si="1"/>
        <v>22.23</v>
      </c>
      <c r="I15" s="262">
        <v>0.65</v>
      </c>
      <c r="J15" s="263">
        <f t="shared" si="2"/>
        <v>14.4495</v>
      </c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x14ac:dyDescent="0.2">
      <c r="A16" s="253"/>
      <c r="B16" s="265"/>
      <c r="C16" s="510"/>
      <c r="D16" s="510"/>
      <c r="E16" s="309">
        <v>3.09</v>
      </c>
      <c r="F16" s="260">
        <v>0.9</v>
      </c>
      <c r="G16" s="260">
        <f t="shared" si="0"/>
        <v>30.9</v>
      </c>
      <c r="H16" s="262">
        <f t="shared" si="1"/>
        <v>27.81</v>
      </c>
      <c r="I16" s="262">
        <v>0.65</v>
      </c>
      <c r="J16" s="263">
        <f t="shared" si="2"/>
        <v>18.076499999999999</v>
      </c>
      <c r="K16" s="507"/>
      <c r="L16" s="509"/>
      <c r="M16" s="509"/>
      <c r="N16" s="509"/>
      <c r="O16" s="509"/>
      <c r="P16" s="508"/>
      <c r="Q16" s="253"/>
      <c r="R16" s="253"/>
      <c r="S16" s="253"/>
      <c r="AC16" s="264"/>
    </row>
    <row r="17" spans="1:29" ht="18" customHeight="1" x14ac:dyDescent="0.2">
      <c r="A17" s="253"/>
      <c r="B17" s="265"/>
      <c r="C17" s="510"/>
      <c r="D17" s="510"/>
      <c r="E17" s="309"/>
      <c r="F17" s="260"/>
      <c r="G17" s="260"/>
      <c r="H17" s="262"/>
      <c r="I17" s="262"/>
      <c r="J17" s="263"/>
      <c r="K17" s="507"/>
      <c r="L17" s="509"/>
      <c r="M17" s="509"/>
      <c r="N17" s="509"/>
      <c r="O17" s="509"/>
      <c r="P17" s="508"/>
      <c r="Q17" s="253"/>
      <c r="R17" s="253"/>
      <c r="S17" s="253"/>
      <c r="AC17" s="264"/>
    </row>
    <row r="18" spans="1:29" ht="18" customHeight="1" x14ac:dyDescent="0.2">
      <c r="A18" s="253"/>
      <c r="B18" s="265"/>
      <c r="C18" s="510"/>
      <c r="D18" s="510"/>
      <c r="E18" s="309"/>
      <c r="F18" s="314"/>
      <c r="G18" s="260"/>
      <c r="H18" s="262"/>
      <c r="I18" s="262"/>
      <c r="J18" s="263"/>
      <c r="K18" s="507"/>
      <c r="L18" s="509"/>
      <c r="M18" s="509"/>
      <c r="N18" s="509"/>
      <c r="O18" s="509"/>
      <c r="P18" s="508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10"/>
      <c r="D19" s="510"/>
      <c r="E19" s="309"/>
      <c r="F19" s="314"/>
      <c r="G19" s="260"/>
      <c r="H19" s="262"/>
      <c r="I19" s="262"/>
      <c r="J19" s="263"/>
      <c r="K19" s="507"/>
      <c r="L19" s="509"/>
      <c r="M19" s="509"/>
      <c r="N19" s="509"/>
      <c r="O19" s="509"/>
      <c r="P19" s="508"/>
      <c r="Q19" s="238"/>
      <c r="R19" s="238"/>
      <c r="S19" s="238"/>
    </row>
    <row r="20" spans="1:29" ht="18" customHeight="1" thickBot="1" x14ac:dyDescent="0.25">
      <c r="A20" s="238"/>
      <c r="B20" s="511" t="s">
        <v>444</v>
      </c>
      <c r="C20" s="512"/>
      <c r="D20" s="512"/>
      <c r="E20" s="512"/>
      <c r="F20" s="512"/>
      <c r="G20" s="512"/>
      <c r="H20" s="512"/>
      <c r="I20" s="513"/>
      <c r="J20" s="267">
        <f>ROUND(SUM(J13:J19),2)</f>
        <v>160.08000000000001</v>
      </c>
      <c r="K20" s="507"/>
      <c r="L20" s="509"/>
      <c r="M20" s="509"/>
      <c r="N20" s="509"/>
      <c r="O20" s="509"/>
      <c r="P20" s="508"/>
      <c r="Q20" s="238"/>
      <c r="R20" s="253"/>
      <c r="S20" s="238"/>
    </row>
    <row r="21" spans="1:29" ht="18" customHeight="1" thickBot="1" x14ac:dyDescent="0.25">
      <c r="A21" s="238"/>
      <c r="B21" s="511" t="s">
        <v>350</v>
      </c>
      <c r="C21" s="512"/>
      <c r="D21" s="512"/>
      <c r="E21" s="512"/>
      <c r="F21" s="512"/>
      <c r="G21" s="512"/>
      <c r="H21" s="512"/>
      <c r="I21" s="513"/>
      <c r="J21" s="268">
        <v>0</v>
      </c>
      <c r="K21" s="507"/>
      <c r="L21" s="509"/>
      <c r="M21" s="509"/>
      <c r="N21" s="509"/>
      <c r="O21" s="509"/>
      <c r="P21" s="508"/>
      <c r="Q21" s="238"/>
      <c r="S21" s="238"/>
    </row>
    <row r="22" spans="1:29" ht="18" customHeight="1" thickBot="1" x14ac:dyDescent="0.25">
      <c r="A22" s="238"/>
      <c r="B22" s="514" t="s">
        <v>342</v>
      </c>
      <c r="C22" s="515"/>
      <c r="D22" s="515"/>
      <c r="E22" s="515"/>
      <c r="F22" s="515"/>
      <c r="G22" s="515"/>
      <c r="H22" s="515"/>
      <c r="I22" s="516"/>
      <c r="J22" s="291">
        <f>J20-J21</f>
        <v>160.08000000000001</v>
      </c>
      <c r="K22" s="507"/>
      <c r="L22" s="507"/>
      <c r="M22" s="507"/>
      <c r="N22" s="507"/>
      <c r="O22" s="507"/>
      <c r="P22" s="508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C15:D15"/>
    <mergeCell ref="B24:C24"/>
    <mergeCell ref="B25:D25"/>
    <mergeCell ref="K11:P11"/>
    <mergeCell ref="K12:P22"/>
    <mergeCell ref="C13:D13"/>
    <mergeCell ref="C16:D16"/>
    <mergeCell ref="C17:D17"/>
    <mergeCell ref="C18:D18"/>
    <mergeCell ref="C19:D19"/>
    <mergeCell ref="B20:I20"/>
    <mergeCell ref="B21:I21"/>
    <mergeCell ref="B22:I22"/>
    <mergeCell ref="B11:B12"/>
    <mergeCell ref="C11:D12"/>
    <mergeCell ref="E11:G11"/>
    <mergeCell ref="H11:H12"/>
    <mergeCell ref="I11:I12"/>
    <mergeCell ref="C14:D14"/>
    <mergeCell ref="N9:N10"/>
    <mergeCell ref="B2:B3"/>
    <mergeCell ref="C2:N3"/>
    <mergeCell ref="C6:P6"/>
    <mergeCell ref="D7:P7"/>
    <mergeCell ref="D8:M8"/>
    <mergeCell ref="O8:P8"/>
    <mergeCell ref="O2:P3"/>
    <mergeCell ref="B4:P4"/>
    <mergeCell ref="B5:E5"/>
    <mergeCell ref="F5:G5"/>
    <mergeCell ref="H5:J5"/>
    <mergeCell ref="K5:P5"/>
  </mergeCells>
  <conditionalFormatting sqref="A1:S9 A10:M10 O10:S10 B11:C11 A11:A29 H13:J19 K13:S22 B19 E19 J21:J22 B22 H23:S27 H28:M28 N28:S29 H29">
    <cfRule type="cellIs" dxfId="105" priority="9" operator="lessThan">
      <formula>0</formula>
    </cfRule>
  </conditionalFormatting>
  <conditionalFormatting sqref="B23:G28 C29 J29 B30:G30">
    <cfRule type="cellIs" dxfId="104" priority="8" operator="lessThan">
      <formula>0</formula>
    </cfRule>
  </conditionalFormatting>
  <conditionalFormatting sqref="E11:S12">
    <cfRule type="cellIs" dxfId="103" priority="1" operator="lessThan">
      <formula>0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16A2-6A0C-4B90-9651-1F0881D19128}">
  <dimension ref="A1:AC87"/>
  <sheetViews>
    <sheetView zoomScale="70" zoomScaleNormal="70" workbookViewId="0">
      <selection activeCell="C13" sqref="C13:H13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2.710937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4</v>
      </c>
      <c r="D7" s="492" t="s">
        <v>334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4.2300000000000004</v>
      </c>
      <c r="D8" s="494" t="s">
        <v>402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19" t="s">
        <v>340</v>
      </c>
      <c r="D11" s="519"/>
      <c r="E11" s="519" t="s">
        <v>341</v>
      </c>
      <c r="F11" s="521"/>
      <c r="G11" s="521"/>
      <c r="H11" s="526" t="s">
        <v>421</v>
      </c>
      <c r="I11" s="526" t="s">
        <v>404</v>
      </c>
      <c r="J11" s="254" t="s">
        <v>342</v>
      </c>
      <c r="K11" s="503" t="s">
        <v>343</v>
      </c>
      <c r="L11" s="504"/>
      <c r="M11" s="504"/>
      <c r="N11" s="504"/>
      <c r="O11" s="504"/>
      <c r="P11" s="505"/>
      <c r="Q11" s="253"/>
      <c r="R11" s="253"/>
      <c r="S11" s="253"/>
    </row>
    <row r="12" spans="1:29" ht="25.5" customHeight="1" x14ac:dyDescent="0.2">
      <c r="A12" s="255"/>
      <c r="B12" s="518"/>
      <c r="C12" s="520"/>
      <c r="D12" s="520"/>
      <c r="E12" s="256" t="s">
        <v>372</v>
      </c>
      <c r="F12" s="313" t="s">
        <v>346</v>
      </c>
      <c r="G12" s="313" t="s">
        <v>403</v>
      </c>
      <c r="H12" s="527"/>
      <c r="I12" s="527"/>
      <c r="J12" s="257" t="s">
        <v>347</v>
      </c>
      <c r="K12" s="506" t="s">
        <v>348</v>
      </c>
      <c r="L12" s="507"/>
      <c r="M12" s="507"/>
      <c r="N12" s="507"/>
      <c r="O12" s="507"/>
      <c r="P12" s="508"/>
      <c r="Q12" s="255"/>
      <c r="R12" s="255"/>
      <c r="S12" s="255"/>
    </row>
    <row r="13" spans="1:29" ht="18" customHeight="1" x14ac:dyDescent="0.2">
      <c r="A13" s="253"/>
      <c r="B13" s="258"/>
      <c r="C13" s="510" t="s">
        <v>420</v>
      </c>
      <c r="D13" s="510"/>
      <c r="E13" s="259">
        <v>3.1</v>
      </c>
      <c r="F13" s="260">
        <v>2.88</v>
      </c>
      <c r="G13" s="260">
        <f>SUM(E13*F13)</f>
        <v>8.927999999999999</v>
      </c>
      <c r="H13" s="262">
        <v>2.99</v>
      </c>
      <c r="I13" s="262"/>
      <c r="J13" s="263">
        <f>SUM(G13*H13)</f>
        <v>26.69472</v>
      </c>
      <c r="K13" s="507"/>
      <c r="L13" s="509"/>
      <c r="M13" s="509"/>
      <c r="N13" s="509"/>
      <c r="O13" s="509"/>
      <c r="P13" s="508"/>
      <c r="Q13" s="253"/>
      <c r="R13" s="253"/>
      <c r="S13" s="253"/>
      <c r="AC13" s="264"/>
    </row>
    <row r="14" spans="1:29" ht="18" customHeight="1" x14ac:dyDescent="0.2">
      <c r="A14" s="253"/>
      <c r="B14" s="265"/>
      <c r="C14" s="510"/>
      <c r="D14" s="510"/>
      <c r="E14" s="309"/>
      <c r="F14" s="260"/>
      <c r="G14" s="260"/>
      <c r="H14" s="262"/>
      <c r="I14" s="262"/>
      <c r="J14" s="263"/>
      <c r="K14" s="507"/>
      <c r="L14" s="509"/>
      <c r="M14" s="509"/>
      <c r="N14" s="509"/>
      <c r="O14" s="509"/>
      <c r="P14" s="508"/>
      <c r="Q14" s="253"/>
      <c r="R14" s="253"/>
      <c r="S14" s="253"/>
      <c r="AC14" s="264"/>
    </row>
    <row r="15" spans="1:29" ht="18" customHeight="1" x14ac:dyDescent="0.2">
      <c r="A15" s="253"/>
      <c r="B15" s="265"/>
      <c r="C15" s="510"/>
      <c r="D15" s="510"/>
      <c r="E15" s="309"/>
      <c r="F15" s="314"/>
      <c r="G15" s="260"/>
      <c r="H15" s="262"/>
      <c r="I15" s="262"/>
      <c r="J15" s="263"/>
      <c r="K15" s="507"/>
      <c r="L15" s="509"/>
      <c r="M15" s="509"/>
      <c r="N15" s="509"/>
      <c r="O15" s="509"/>
      <c r="P15" s="508"/>
      <c r="Q15" s="253"/>
      <c r="R15" s="253"/>
      <c r="S15" s="253"/>
      <c r="AC15" s="264"/>
    </row>
    <row r="16" spans="1:29" ht="18" customHeight="1" x14ac:dyDescent="0.2">
      <c r="A16" s="253"/>
      <c r="B16" s="265"/>
      <c r="C16" s="510"/>
      <c r="D16" s="510"/>
      <c r="E16" s="309"/>
      <c r="F16" s="314"/>
      <c r="G16" s="260"/>
      <c r="H16" s="262"/>
      <c r="I16" s="262"/>
      <c r="J16" s="263"/>
      <c r="K16" s="507"/>
      <c r="L16" s="509"/>
      <c r="M16" s="509"/>
      <c r="N16" s="509"/>
      <c r="O16" s="509"/>
      <c r="P16" s="508"/>
      <c r="Q16" s="253"/>
      <c r="R16" s="253"/>
      <c r="S16" s="253"/>
      <c r="AC16" s="264"/>
    </row>
    <row r="17" spans="1:29" ht="18" customHeight="1" x14ac:dyDescent="0.2">
      <c r="A17" s="253"/>
      <c r="B17" s="265"/>
      <c r="C17" s="510"/>
      <c r="D17" s="510"/>
      <c r="E17" s="309"/>
      <c r="F17" s="314"/>
      <c r="G17" s="260"/>
      <c r="H17" s="262"/>
      <c r="I17" s="262"/>
      <c r="J17" s="263"/>
      <c r="K17" s="507"/>
      <c r="L17" s="509"/>
      <c r="M17" s="509"/>
      <c r="N17" s="509"/>
      <c r="O17" s="509"/>
      <c r="P17" s="508"/>
      <c r="Q17" s="253"/>
      <c r="R17" s="253"/>
      <c r="S17" s="253"/>
      <c r="AC17" s="264"/>
    </row>
    <row r="18" spans="1:29" ht="18" customHeight="1" thickBot="1" x14ac:dyDescent="0.25">
      <c r="A18" s="238"/>
      <c r="B18" s="266"/>
      <c r="C18" s="510"/>
      <c r="D18" s="510"/>
      <c r="E18" s="309"/>
      <c r="F18" s="314"/>
      <c r="G18" s="260"/>
      <c r="H18" s="262"/>
      <c r="I18" s="262"/>
      <c r="J18" s="263"/>
      <c r="K18" s="507"/>
      <c r="L18" s="509"/>
      <c r="M18" s="509"/>
      <c r="N18" s="509"/>
      <c r="O18" s="509"/>
      <c r="P18" s="508"/>
      <c r="Q18" s="238"/>
      <c r="R18" s="238"/>
      <c r="S18" s="238"/>
    </row>
    <row r="19" spans="1:29" ht="18" customHeight="1" thickBot="1" x14ac:dyDescent="0.25">
      <c r="A19" s="238"/>
      <c r="B19" s="511" t="s">
        <v>349</v>
      </c>
      <c r="C19" s="512"/>
      <c r="D19" s="512"/>
      <c r="E19" s="512"/>
      <c r="F19" s="512"/>
      <c r="G19" s="512"/>
      <c r="H19" s="512"/>
      <c r="I19" s="513"/>
      <c r="J19" s="267">
        <f>ROUND(SUM(J13:J18),2)</f>
        <v>26.69</v>
      </c>
      <c r="K19" s="507"/>
      <c r="L19" s="509"/>
      <c r="M19" s="509"/>
      <c r="N19" s="509"/>
      <c r="O19" s="509"/>
      <c r="P19" s="508"/>
      <c r="Q19" s="238"/>
      <c r="R19" s="253"/>
      <c r="S19" s="238"/>
    </row>
    <row r="20" spans="1:29" ht="18" customHeight="1" thickBot="1" x14ac:dyDescent="0.25">
      <c r="A20" s="238"/>
      <c r="B20" s="511" t="s">
        <v>350</v>
      </c>
      <c r="C20" s="512"/>
      <c r="D20" s="512"/>
      <c r="E20" s="512"/>
      <c r="F20" s="512"/>
      <c r="G20" s="512"/>
      <c r="H20" s="512"/>
      <c r="I20" s="513"/>
      <c r="J20" s="268">
        <v>0</v>
      </c>
      <c r="K20" s="507"/>
      <c r="L20" s="509"/>
      <c r="M20" s="509"/>
      <c r="N20" s="509"/>
      <c r="O20" s="509"/>
      <c r="P20" s="508"/>
      <c r="Q20" s="238"/>
      <c r="S20" s="238"/>
    </row>
    <row r="21" spans="1:29" ht="18" customHeight="1" thickBot="1" x14ac:dyDescent="0.25">
      <c r="A21" s="238"/>
      <c r="B21" s="514" t="s">
        <v>342</v>
      </c>
      <c r="C21" s="515"/>
      <c r="D21" s="515"/>
      <c r="E21" s="515"/>
      <c r="F21" s="515"/>
      <c r="G21" s="515"/>
      <c r="H21" s="515"/>
      <c r="I21" s="516"/>
      <c r="J21" s="291">
        <f>J19-J20</f>
        <v>26.69</v>
      </c>
      <c r="K21" s="507"/>
      <c r="L21" s="507"/>
      <c r="M21" s="507"/>
      <c r="N21" s="507"/>
      <c r="O21" s="507"/>
      <c r="P21" s="508"/>
      <c r="Q21" s="238"/>
      <c r="R21" s="238"/>
      <c r="S21" s="238"/>
    </row>
    <row r="22" spans="1:29" ht="18" customHeight="1" x14ac:dyDescent="0.2">
      <c r="A22" s="238"/>
      <c r="B22" s="292"/>
      <c r="C22" s="293"/>
      <c r="D22" s="293"/>
      <c r="E22" s="293"/>
      <c r="F22" s="293"/>
      <c r="G22" s="293"/>
      <c r="H22" s="294"/>
      <c r="I22" s="294"/>
      <c r="J22" s="294"/>
      <c r="K22" s="295"/>
      <c r="L22" s="294"/>
      <c r="M22" s="294"/>
      <c r="N22" s="294"/>
      <c r="O22" s="294"/>
      <c r="P22" s="296"/>
      <c r="Q22" s="238"/>
      <c r="R22" s="238"/>
      <c r="S22" s="238"/>
    </row>
    <row r="23" spans="1:29" s="269" customFormat="1" ht="18" customHeight="1" x14ac:dyDescent="0.2">
      <c r="B23" s="499" t="s">
        <v>351</v>
      </c>
      <c r="C23" s="500"/>
      <c r="D23" s="280"/>
      <c r="E23" s="290"/>
      <c r="F23" s="270"/>
      <c r="G23" s="282"/>
      <c r="I23" s="297" t="s">
        <v>352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x14ac:dyDescent="0.2">
      <c r="B24" s="501" t="s">
        <v>353</v>
      </c>
      <c r="C24" s="502"/>
      <c r="D24" s="502"/>
      <c r="E24" s="290"/>
      <c r="F24" s="270"/>
      <c r="G24" s="282"/>
      <c r="I24" s="280" t="s">
        <v>354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thickBot="1" x14ac:dyDescent="0.25">
      <c r="B25" s="298"/>
      <c r="C25" s="299"/>
      <c r="D25" s="299"/>
      <c r="E25" s="300"/>
      <c r="F25" s="301"/>
      <c r="G25" s="302"/>
      <c r="H25" s="303"/>
      <c r="I25" s="304"/>
      <c r="J25" s="305"/>
      <c r="K25" s="304"/>
      <c r="L25" s="304"/>
      <c r="M25" s="304"/>
      <c r="N25" s="304"/>
      <c r="O25" s="305"/>
      <c r="P25" s="306"/>
      <c r="U25" s="271"/>
      <c r="V25" s="271"/>
      <c r="W25" s="271"/>
      <c r="X25" s="271"/>
      <c r="AA25" s="272"/>
    </row>
    <row r="26" spans="1:29" s="269" customFormat="1" ht="18" customHeight="1" x14ac:dyDescent="0.2">
      <c r="B26" s="279"/>
      <c r="C26" s="279"/>
      <c r="D26" s="280"/>
      <c r="E26" s="281"/>
      <c r="F26" s="270"/>
      <c r="G26" s="282"/>
      <c r="I26" s="283"/>
      <c r="J26" s="284"/>
      <c r="K26" s="283"/>
      <c r="L26" s="284"/>
      <c r="M26" s="284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6"/>
      <c r="C27" s="287"/>
      <c r="D27" s="287"/>
      <c r="E27" s="287"/>
      <c r="F27" s="287"/>
      <c r="G27" s="287"/>
      <c r="I27" s="283"/>
      <c r="J27" s="251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2"/>
      <c r="C28" s="288"/>
      <c r="D28" s="288"/>
      <c r="E28" s="288"/>
      <c r="F28" s="288"/>
      <c r="G28" s="288"/>
      <c r="I28" s="282"/>
      <c r="J28" s="288"/>
      <c r="K28" s="288"/>
      <c r="L28" s="288"/>
      <c r="M28" s="288"/>
      <c r="N28" s="284"/>
      <c r="O28" s="289"/>
      <c r="P28" s="289"/>
      <c r="U28" s="273"/>
      <c r="V28" s="271"/>
      <c r="W28" s="273"/>
      <c r="X28" s="273"/>
      <c r="AA28" s="272"/>
    </row>
    <row r="29" spans="1:29" s="269" customFormat="1" ht="18" customHeight="1" x14ac:dyDescent="0.2">
      <c r="A29" s="238"/>
      <c r="B29" s="280"/>
      <c r="C29" s="290"/>
      <c r="D29" s="290"/>
      <c r="E29" s="290"/>
      <c r="F29" s="290"/>
      <c r="G29" s="290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U29" s="271"/>
      <c r="V29" s="271"/>
      <c r="W29" s="271"/>
      <c r="X29" s="271"/>
      <c r="AA29" s="272"/>
      <c r="AC29" s="269">
        <f>+X30*0.01</f>
        <v>0</v>
      </c>
    </row>
    <row r="30" spans="1:29" ht="18" customHeight="1" x14ac:dyDescent="0.2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AA30" s="274"/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</row>
    <row r="32" spans="1:29" ht="18" customHeight="1" x14ac:dyDescent="0.2">
      <c r="A32" s="269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69"/>
      <c r="R32" s="269"/>
      <c r="S32" s="269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  <c r="AC33" s="275">
        <f>+AA33-AB33</f>
        <v>0</v>
      </c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AB36" s="276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77"/>
      <c r="L38" s="238"/>
      <c r="M38" s="238"/>
      <c r="N38" s="238"/>
      <c r="O38" s="238"/>
      <c r="P38" s="238"/>
      <c r="Q38" s="238"/>
      <c r="R38" s="238"/>
      <c r="S38" s="238"/>
      <c r="AB38" s="27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</sheetData>
  <mergeCells count="31">
    <mergeCell ref="C16:D16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3:C23"/>
    <mergeCell ref="B24:D24"/>
    <mergeCell ref="K11:P11"/>
    <mergeCell ref="K12:P21"/>
    <mergeCell ref="C13:D13"/>
    <mergeCell ref="C14:D14"/>
    <mergeCell ref="C15:D15"/>
    <mergeCell ref="C17:D17"/>
    <mergeCell ref="C18:D18"/>
    <mergeCell ref="B19:I19"/>
    <mergeCell ref="B20:I20"/>
    <mergeCell ref="B21:I21"/>
    <mergeCell ref="B11:B12"/>
    <mergeCell ref="C11:D12"/>
    <mergeCell ref="E11:G11"/>
    <mergeCell ref="H11:H12"/>
  </mergeCells>
  <conditionalFormatting sqref="A1:S9 A10:M10 O10:S10 B11:C11 E11:S12 A11:A28 K13:S21 B18 J20:J21 B21 H22:S26 H27:M27 N27:S28 H28">
    <cfRule type="cellIs" dxfId="102" priority="3" operator="lessThan">
      <formula>0</formula>
    </cfRule>
  </conditionalFormatting>
  <conditionalFormatting sqref="B22:G27 C28 J28 B29:G29">
    <cfRule type="cellIs" dxfId="101" priority="2" operator="lessThan">
      <formula>0</formula>
    </cfRule>
  </conditionalFormatting>
  <conditionalFormatting sqref="H13:J18 E18">
    <cfRule type="cellIs" dxfId="100" priority="1" operator="lessThan">
      <formula>0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5459-8D9A-4BB4-B3CA-4BFB1FE4F32C}">
  <dimension ref="A1:AC89"/>
  <sheetViews>
    <sheetView topLeftCell="B7" zoomScale="70" zoomScaleNormal="70" workbookViewId="0">
      <selection activeCell="E14" sqref="E14"/>
    </sheetView>
  </sheetViews>
  <sheetFormatPr baseColWidth="10" defaultColWidth="14.42578125" defaultRowHeight="18" customHeight="1" x14ac:dyDescent="0.2"/>
  <cols>
    <col min="1" max="1" width="2.7109375" style="239" customWidth="1"/>
    <col min="2" max="2" width="12.85546875" style="239" customWidth="1"/>
    <col min="3" max="3" width="20.7109375" style="239" customWidth="1"/>
    <col min="4" max="4" width="24.8554687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5</v>
      </c>
      <c r="D7" s="492" t="s">
        <v>377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5.17</v>
      </c>
      <c r="D8" s="494" t="s">
        <v>311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381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470</v>
      </c>
      <c r="D13" s="529"/>
      <c r="E13" s="259">
        <v>2</v>
      </c>
      <c r="F13" s="260">
        <v>2.1</v>
      </c>
      <c r="G13" s="260"/>
      <c r="H13" s="262"/>
      <c r="I13" s="262"/>
      <c r="J13" s="263">
        <f>SUM(E13*F13)</f>
        <v>4.2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422</v>
      </c>
      <c r="D14" s="529"/>
      <c r="E14" s="309"/>
      <c r="F14" s="260">
        <v>1.36</v>
      </c>
      <c r="G14" s="260"/>
      <c r="H14" s="262"/>
      <c r="I14" s="262"/>
      <c r="J14" s="263">
        <f>SUM(+F14)</f>
        <v>1.36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 t="s">
        <v>471</v>
      </c>
      <c r="D15" s="529"/>
      <c r="E15" s="309">
        <v>2.71</v>
      </c>
      <c r="F15" s="260">
        <v>1.7</v>
      </c>
      <c r="G15" s="260"/>
      <c r="H15" s="262"/>
      <c r="I15" s="262"/>
      <c r="J15" s="263">
        <f t="shared" ref="J15:J19" si="0">SUM(E15*F15)</f>
        <v>4.6070000000000002</v>
      </c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361"/>
      <c r="D16" s="362"/>
      <c r="E16" s="309">
        <v>2.71</v>
      </c>
      <c r="F16" s="260">
        <v>0.14000000000000001</v>
      </c>
      <c r="G16" s="260"/>
      <c r="H16" s="262"/>
      <c r="I16" s="262"/>
      <c r="J16" s="263">
        <f t="shared" si="0"/>
        <v>0.37940000000000002</v>
      </c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 t="s">
        <v>423</v>
      </c>
      <c r="D17" s="529"/>
      <c r="E17" s="309">
        <v>2.71</v>
      </c>
      <c r="F17" s="260">
        <v>2</v>
      </c>
      <c r="G17" s="260"/>
      <c r="H17" s="262"/>
      <c r="I17" s="262"/>
      <c r="J17" s="263">
        <f t="shared" si="0"/>
        <v>5.42</v>
      </c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 t="s">
        <v>422</v>
      </c>
      <c r="D18" s="529"/>
      <c r="E18" s="309">
        <v>2.71</v>
      </c>
      <c r="F18" s="260">
        <v>0.71</v>
      </c>
      <c r="G18" s="260"/>
      <c r="H18" s="262"/>
      <c r="I18" s="262"/>
      <c r="J18" s="263">
        <f t="shared" si="0"/>
        <v>1.9240999999999999</v>
      </c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 t="s">
        <v>472</v>
      </c>
      <c r="D19" s="529"/>
      <c r="E19" s="309">
        <v>3.1</v>
      </c>
      <c r="F19" s="260">
        <v>2</v>
      </c>
      <c r="G19" s="260"/>
      <c r="H19" s="262"/>
      <c r="I19" s="262"/>
      <c r="J19" s="263">
        <f t="shared" si="0"/>
        <v>6.2</v>
      </c>
      <c r="K19" s="541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thickBot="1" x14ac:dyDescent="0.25">
      <c r="A20" s="253"/>
      <c r="B20" s="265"/>
      <c r="C20" s="528" t="s">
        <v>422</v>
      </c>
      <c r="D20" s="529"/>
      <c r="E20" s="309"/>
      <c r="F20" s="260">
        <v>1.36</v>
      </c>
      <c r="G20" s="260"/>
      <c r="H20" s="262"/>
      <c r="I20" s="262"/>
      <c r="J20" s="263">
        <f>SUM(+F20)</f>
        <v>1.36</v>
      </c>
      <c r="K20" s="541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thickBot="1" x14ac:dyDescent="0.25">
      <c r="A21" s="238"/>
      <c r="B21" s="546" t="s">
        <v>349</v>
      </c>
      <c r="C21" s="547"/>
      <c r="D21" s="547"/>
      <c r="E21" s="547"/>
      <c r="F21" s="547"/>
      <c r="G21" s="547"/>
      <c r="H21" s="547"/>
      <c r="I21" s="548"/>
      <c r="J21" s="267">
        <f>SUM(J13:J20)</f>
        <v>25.450500000000002</v>
      </c>
      <c r="K21" s="541"/>
      <c r="L21" s="506"/>
      <c r="M21" s="506"/>
      <c r="N21" s="506"/>
      <c r="O21" s="506"/>
      <c r="P21" s="542"/>
      <c r="Q21" s="238"/>
      <c r="R21" s="253"/>
      <c r="S21" s="238"/>
    </row>
    <row r="22" spans="1:29" ht="18" customHeight="1" thickBot="1" x14ac:dyDescent="0.25">
      <c r="A22" s="238"/>
      <c r="B22" s="546" t="s">
        <v>350</v>
      </c>
      <c r="C22" s="547"/>
      <c r="D22" s="547"/>
      <c r="E22" s="547"/>
      <c r="F22" s="547"/>
      <c r="G22" s="547"/>
      <c r="H22" s="547"/>
      <c r="I22" s="548"/>
      <c r="J22" s="268">
        <v>0</v>
      </c>
      <c r="K22" s="541"/>
      <c r="L22" s="506"/>
      <c r="M22" s="506"/>
      <c r="N22" s="506"/>
      <c r="O22" s="506"/>
      <c r="P22" s="542"/>
      <c r="Q22" s="238"/>
      <c r="S22" s="238"/>
    </row>
    <row r="23" spans="1:29" ht="18" customHeight="1" thickBot="1" x14ac:dyDescent="0.25">
      <c r="A23" s="238"/>
      <c r="B23" s="549" t="s">
        <v>342</v>
      </c>
      <c r="C23" s="550"/>
      <c r="D23" s="550"/>
      <c r="E23" s="550"/>
      <c r="F23" s="550"/>
      <c r="G23" s="550"/>
      <c r="H23" s="550"/>
      <c r="I23" s="551"/>
      <c r="J23" s="291">
        <f>J21-J22</f>
        <v>25.450500000000002</v>
      </c>
      <c r="K23" s="543"/>
      <c r="L23" s="544"/>
      <c r="M23" s="544"/>
      <c r="N23" s="544"/>
      <c r="O23" s="544"/>
      <c r="P23" s="545"/>
      <c r="Q23" s="238"/>
      <c r="R23" s="238"/>
      <c r="S23" s="238"/>
    </row>
    <row r="24" spans="1:29" ht="18" customHeight="1" x14ac:dyDescent="0.2">
      <c r="A24" s="238"/>
      <c r="B24" s="292"/>
      <c r="C24" s="293"/>
      <c r="D24" s="293"/>
      <c r="E24" s="293"/>
      <c r="F24" s="293"/>
      <c r="G24" s="293"/>
      <c r="H24" s="294"/>
      <c r="I24" s="294"/>
      <c r="J24" s="294"/>
      <c r="K24" s="295"/>
      <c r="L24" s="294"/>
      <c r="M24" s="294"/>
      <c r="N24" s="294"/>
      <c r="O24" s="294"/>
      <c r="P24" s="296"/>
      <c r="Q24" s="238"/>
      <c r="R24" s="238"/>
      <c r="S24" s="238"/>
    </row>
    <row r="25" spans="1:29" s="269" customFormat="1" ht="18" customHeight="1" x14ac:dyDescent="0.2">
      <c r="B25" s="499" t="s">
        <v>351</v>
      </c>
      <c r="C25" s="500"/>
      <c r="D25" s="280"/>
      <c r="E25" s="290"/>
      <c r="F25" s="270"/>
      <c r="G25" s="282"/>
      <c r="I25" s="297" t="s">
        <v>352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x14ac:dyDescent="0.2">
      <c r="B26" s="501" t="s">
        <v>353</v>
      </c>
      <c r="C26" s="502"/>
      <c r="D26" s="502"/>
      <c r="E26" s="290"/>
      <c r="F26" s="270"/>
      <c r="G26" s="282"/>
      <c r="I26" s="280" t="s">
        <v>354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thickBot="1" x14ac:dyDescent="0.25">
      <c r="B27" s="298"/>
      <c r="C27" s="299"/>
      <c r="D27" s="299"/>
      <c r="E27" s="300"/>
      <c r="F27" s="301"/>
      <c r="G27" s="302"/>
      <c r="H27" s="303"/>
      <c r="I27" s="304"/>
      <c r="J27" s="305"/>
      <c r="K27" s="304"/>
      <c r="L27" s="304"/>
      <c r="M27" s="304"/>
      <c r="N27" s="304"/>
      <c r="O27" s="305"/>
      <c r="P27" s="306"/>
      <c r="U27" s="271"/>
      <c r="V27" s="271"/>
      <c r="W27" s="271"/>
      <c r="X27" s="271"/>
      <c r="AA27" s="272"/>
    </row>
    <row r="28" spans="1:29" s="269" customFormat="1" ht="18" customHeight="1" x14ac:dyDescent="0.2">
      <c r="B28" s="279"/>
      <c r="C28" s="279"/>
      <c r="D28" s="280"/>
      <c r="E28" s="281"/>
      <c r="F28" s="270"/>
      <c r="G28" s="282"/>
      <c r="I28" s="283"/>
      <c r="J28" s="284"/>
      <c r="K28" s="283"/>
      <c r="L28" s="284"/>
      <c r="M28" s="284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6"/>
      <c r="C29" s="287"/>
      <c r="D29" s="287"/>
      <c r="E29" s="287"/>
      <c r="F29" s="287"/>
      <c r="G29" s="287"/>
      <c r="I29" s="283"/>
      <c r="J29" s="251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2"/>
      <c r="C30" s="288"/>
      <c r="D30" s="288"/>
      <c r="E30" s="288"/>
      <c r="F30" s="288"/>
      <c r="G30" s="288"/>
      <c r="I30" s="282"/>
      <c r="J30" s="288"/>
      <c r="K30" s="288"/>
      <c r="L30" s="288"/>
      <c r="M30" s="288"/>
      <c r="N30" s="284"/>
      <c r="O30" s="289"/>
      <c r="P30" s="289"/>
      <c r="U30" s="273"/>
      <c r="V30" s="271"/>
      <c r="W30" s="273"/>
      <c r="X30" s="273"/>
      <c r="AA30" s="272"/>
    </row>
    <row r="31" spans="1:29" s="269" customFormat="1" ht="18" customHeight="1" x14ac:dyDescent="0.2">
      <c r="A31" s="238"/>
      <c r="B31" s="280"/>
      <c r="C31" s="290"/>
      <c r="D31" s="290"/>
      <c r="E31" s="290"/>
      <c r="F31" s="290"/>
      <c r="G31" s="290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U31" s="271"/>
      <c r="V31" s="271"/>
      <c r="W31" s="271"/>
      <c r="X31" s="271"/>
      <c r="AA31" s="272"/>
      <c r="AC31" s="269">
        <f>+X32*0.01</f>
        <v>0</v>
      </c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AA32" s="274"/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  <c r="AC35" s="275">
        <f>+AA35-AB35</f>
        <v>0</v>
      </c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AB38" s="276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77"/>
      <c r="L40" s="238"/>
      <c r="M40" s="238"/>
      <c r="N40" s="238"/>
      <c r="O40" s="238"/>
      <c r="P40" s="238"/>
      <c r="Q40" s="238"/>
      <c r="R40" s="238"/>
      <c r="S40" s="238"/>
      <c r="AB40" s="27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27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27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27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27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U52" s="239"/>
      <c r="V52" s="239"/>
      <c r="W52" s="239"/>
      <c r="X52" s="239"/>
      <c r="AA52" s="239"/>
    </row>
    <row r="53" spans="1:27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U53" s="239"/>
      <c r="V53" s="239"/>
      <c r="W53" s="239"/>
      <c r="X53" s="239"/>
      <c r="AA53" s="239"/>
    </row>
    <row r="54" spans="1:27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U54" s="239"/>
      <c r="V54" s="239"/>
      <c r="W54" s="239"/>
      <c r="X54" s="239"/>
      <c r="AA54" s="239"/>
    </row>
    <row r="55" spans="1:27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U55" s="239"/>
      <c r="V55" s="239"/>
      <c r="W55" s="239"/>
      <c r="X55" s="239"/>
      <c r="AA55" s="239"/>
    </row>
    <row r="56" spans="1:27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U56" s="239"/>
      <c r="V56" s="239"/>
      <c r="W56" s="239"/>
      <c r="X56" s="239"/>
      <c r="AA56" s="239"/>
    </row>
    <row r="57" spans="1:27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U57" s="239"/>
      <c r="V57" s="239"/>
      <c r="W57" s="239"/>
      <c r="X57" s="239"/>
      <c r="AA57" s="239"/>
    </row>
    <row r="58" spans="1:27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U58" s="239"/>
      <c r="V58" s="239"/>
      <c r="W58" s="239"/>
      <c r="X58" s="239"/>
      <c r="AA58" s="239"/>
    </row>
    <row r="59" spans="1:27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U59" s="239"/>
      <c r="V59" s="239"/>
      <c r="W59" s="239"/>
      <c r="X59" s="239"/>
      <c r="AA59" s="239"/>
    </row>
    <row r="60" spans="1:27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U60" s="239"/>
      <c r="V60" s="239"/>
      <c r="W60" s="239"/>
      <c r="X60" s="239"/>
      <c r="AA60" s="239"/>
    </row>
    <row r="61" spans="1:27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U61" s="239"/>
      <c r="V61" s="239"/>
      <c r="W61" s="239"/>
      <c r="X61" s="239"/>
      <c r="AA61" s="239"/>
    </row>
    <row r="62" spans="1:27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U62" s="239"/>
      <c r="V62" s="239"/>
      <c r="W62" s="239"/>
      <c r="X62" s="239"/>
      <c r="AA62" s="239"/>
    </row>
    <row r="63" spans="1:27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U63" s="239"/>
      <c r="V63" s="239"/>
      <c r="W63" s="239"/>
      <c r="X63" s="239"/>
      <c r="AA63" s="239"/>
    </row>
    <row r="64" spans="1:27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U64" s="239"/>
      <c r="V64" s="239"/>
      <c r="W64" s="239"/>
      <c r="X64" s="239"/>
      <c r="AA64" s="239"/>
    </row>
    <row r="65" spans="1:27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U65" s="239"/>
      <c r="V65" s="239"/>
      <c r="W65" s="239"/>
      <c r="X65" s="239"/>
      <c r="AA65" s="239"/>
    </row>
    <row r="66" spans="1:27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U66" s="239"/>
      <c r="V66" s="239"/>
      <c r="W66" s="239"/>
      <c r="X66" s="239"/>
      <c r="AA66" s="239"/>
    </row>
    <row r="67" spans="1:27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U67" s="239"/>
      <c r="V67" s="239"/>
      <c r="W67" s="239"/>
      <c r="X67" s="239"/>
      <c r="AA67" s="239"/>
    </row>
    <row r="68" spans="1:27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U68" s="239"/>
      <c r="V68" s="239"/>
      <c r="W68" s="239"/>
      <c r="X68" s="239"/>
      <c r="AA68" s="239"/>
    </row>
    <row r="69" spans="1:27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U69" s="239"/>
      <c r="V69" s="239"/>
      <c r="W69" s="239"/>
      <c r="X69" s="239"/>
      <c r="AA69" s="239"/>
    </row>
    <row r="70" spans="1:27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U70" s="239"/>
      <c r="V70" s="239"/>
      <c r="W70" s="239"/>
      <c r="X70" s="239"/>
      <c r="AA70" s="239"/>
    </row>
    <row r="71" spans="1:27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U71" s="239"/>
      <c r="V71" s="239"/>
      <c r="W71" s="239"/>
      <c r="X71" s="239"/>
      <c r="AA71" s="239"/>
    </row>
    <row r="72" spans="1:27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U72" s="239"/>
      <c r="V72" s="239"/>
      <c r="W72" s="239"/>
      <c r="X72" s="239"/>
      <c r="AA72" s="239"/>
    </row>
    <row r="73" spans="1:27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U73" s="239"/>
      <c r="V73" s="239"/>
      <c r="W73" s="239"/>
      <c r="X73" s="239"/>
      <c r="AA73" s="239"/>
    </row>
    <row r="74" spans="1:27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U74" s="239"/>
      <c r="V74" s="239"/>
      <c r="W74" s="239"/>
      <c r="X74" s="239"/>
      <c r="AA74" s="239"/>
    </row>
    <row r="75" spans="1:27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U75" s="239"/>
      <c r="V75" s="239"/>
      <c r="W75" s="239"/>
      <c r="X75" s="239"/>
      <c r="AA75" s="239"/>
    </row>
    <row r="76" spans="1:27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U76" s="239"/>
      <c r="V76" s="239"/>
      <c r="W76" s="239"/>
      <c r="X76" s="239"/>
      <c r="AA76" s="239"/>
    </row>
    <row r="77" spans="1:27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U77" s="239"/>
      <c r="V77" s="239"/>
      <c r="W77" s="239"/>
      <c r="X77" s="239"/>
      <c r="AA77" s="239"/>
    </row>
    <row r="78" spans="1:27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U78" s="239"/>
      <c r="V78" s="239"/>
      <c r="W78" s="239"/>
      <c r="X78" s="239"/>
      <c r="AA78" s="239"/>
    </row>
    <row r="79" spans="1:27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U79" s="239"/>
      <c r="V79" s="239"/>
      <c r="W79" s="239"/>
      <c r="X79" s="239"/>
      <c r="AA79" s="239"/>
    </row>
    <row r="80" spans="1:27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U80" s="239"/>
      <c r="V80" s="239"/>
      <c r="W80" s="239"/>
      <c r="X80" s="239"/>
      <c r="AA80" s="239"/>
    </row>
    <row r="81" spans="1:27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U81" s="239"/>
      <c r="V81" s="239"/>
      <c r="W81" s="239"/>
      <c r="X81" s="239"/>
      <c r="AA81" s="239"/>
    </row>
    <row r="82" spans="1:27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U82" s="239"/>
      <c r="V82" s="239"/>
      <c r="W82" s="239"/>
      <c r="X82" s="239"/>
      <c r="AA82" s="239"/>
    </row>
    <row r="83" spans="1:27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U83" s="239"/>
      <c r="V83" s="239"/>
      <c r="W83" s="239"/>
      <c r="X83" s="239"/>
      <c r="AA83" s="239"/>
    </row>
    <row r="84" spans="1:27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U84" s="239"/>
      <c r="V84" s="239"/>
      <c r="W84" s="239"/>
      <c r="X84" s="239"/>
      <c r="AA84" s="239"/>
    </row>
    <row r="85" spans="1:27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U85" s="239"/>
      <c r="V85" s="239"/>
      <c r="W85" s="239"/>
      <c r="X85" s="239"/>
      <c r="AA85" s="239"/>
    </row>
    <row r="86" spans="1:27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U86" s="239"/>
      <c r="V86" s="239"/>
      <c r="W86" s="239"/>
      <c r="X86" s="239"/>
      <c r="AA86" s="239"/>
    </row>
    <row r="87" spans="1:27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U87" s="239"/>
      <c r="V87" s="239"/>
      <c r="W87" s="239"/>
      <c r="X87" s="239"/>
      <c r="AA87" s="239"/>
    </row>
    <row r="88" spans="1:27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U88" s="239"/>
      <c r="V88" s="239"/>
      <c r="W88" s="239"/>
      <c r="X88" s="239"/>
      <c r="AA88" s="239"/>
    </row>
    <row r="89" spans="1:27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  <c r="U89" s="239"/>
      <c r="V89" s="239"/>
      <c r="W89" s="239"/>
      <c r="X89" s="239"/>
      <c r="AA89" s="239"/>
    </row>
  </sheetData>
  <mergeCells count="32">
    <mergeCell ref="O2:P3"/>
    <mergeCell ref="B4:P4"/>
    <mergeCell ref="B5:E5"/>
    <mergeCell ref="F5:G5"/>
    <mergeCell ref="H5:J5"/>
    <mergeCell ref="K5:P5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B26:D26"/>
    <mergeCell ref="C17:D17"/>
    <mergeCell ref="C18:D18"/>
    <mergeCell ref="C19:D19"/>
    <mergeCell ref="K12:P23"/>
    <mergeCell ref="C15:D15"/>
    <mergeCell ref="B11:B12"/>
    <mergeCell ref="B25:C25"/>
    <mergeCell ref="C13:D13"/>
    <mergeCell ref="C14:D14"/>
    <mergeCell ref="C20:D20"/>
    <mergeCell ref="B21:I21"/>
    <mergeCell ref="B22:I22"/>
    <mergeCell ref="B23:I23"/>
    <mergeCell ref="K11:P11"/>
    <mergeCell ref="C11:D12"/>
  </mergeCells>
  <conditionalFormatting sqref="A1:S9 A10:M10 O10:S10 B11:C11 E11:S12 A11:A30 H13:J20 K13:S23 J22:J23 B23 H24:S28 H29:M29 N29:S30 H30">
    <cfRule type="cellIs" dxfId="99" priority="27" operator="lessThan">
      <formula>0</formula>
    </cfRule>
  </conditionalFormatting>
  <conditionalFormatting sqref="B24:G29 C30 J30 B31:G31">
    <cfRule type="cellIs" dxfId="98" priority="26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DC7A-EA97-4823-AA66-7578E1CAA546}">
  <dimension ref="A1:AC93"/>
  <sheetViews>
    <sheetView topLeftCell="A40" zoomScale="60" zoomScaleNormal="60" workbookViewId="0">
      <selection activeCell="J60" sqref="J60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6</v>
      </c>
      <c r="D7" s="492" t="s">
        <v>377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6.17</v>
      </c>
      <c r="D8" s="494" t="s">
        <v>484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474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381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425</v>
      </c>
      <c r="D13" s="529"/>
      <c r="E13" s="259"/>
      <c r="F13" s="260"/>
      <c r="G13" s="260">
        <v>8.31</v>
      </c>
      <c r="H13" s="262"/>
      <c r="I13" s="262">
        <v>2</v>
      </c>
      <c r="J13" s="263">
        <f>SUM(G13-I13)</f>
        <v>6.3100000000000005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427</v>
      </c>
      <c r="D14" s="529"/>
      <c r="E14" s="309"/>
      <c r="F14" s="260"/>
      <c r="G14" s="260">
        <v>8.31</v>
      </c>
      <c r="H14" s="262"/>
      <c r="I14" s="262">
        <v>2</v>
      </c>
      <c r="J14" s="263">
        <f>SUM(G14-I14)</f>
        <v>6.3100000000000005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 t="s">
        <v>426</v>
      </c>
      <c r="D15" s="529"/>
      <c r="E15" s="309">
        <v>2.71</v>
      </c>
      <c r="F15" s="260">
        <v>1.7</v>
      </c>
      <c r="G15" s="260">
        <f>SUM(E15*F15)</f>
        <v>4.6070000000000002</v>
      </c>
      <c r="H15" s="262"/>
      <c r="I15" s="262"/>
      <c r="J15" s="263">
        <f t="shared" ref="J15:J23" si="0">SUM(+G15)</f>
        <v>4.6070000000000002</v>
      </c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 t="s">
        <v>426</v>
      </c>
      <c r="D16" s="529"/>
      <c r="E16" s="309">
        <v>2.71</v>
      </c>
      <c r="F16" s="260">
        <f>SUM(0.14+0.25)</f>
        <v>0.39</v>
      </c>
      <c r="G16" s="260">
        <f>SUM(E16*F16)</f>
        <v>1.0569</v>
      </c>
      <c r="H16" s="262"/>
      <c r="I16" s="262"/>
      <c r="J16" s="263">
        <f t="shared" si="0"/>
        <v>1.0569</v>
      </c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 t="s">
        <v>475</v>
      </c>
      <c r="D17" s="529"/>
      <c r="E17" s="309">
        <v>2.71</v>
      </c>
      <c r="F17" s="260">
        <v>1.7</v>
      </c>
      <c r="G17" s="260">
        <f>SUM(E17*F17)</f>
        <v>4.6070000000000002</v>
      </c>
      <c r="H17" s="262"/>
      <c r="I17" s="262"/>
      <c r="J17" s="263">
        <f t="shared" si="0"/>
        <v>4.6070000000000002</v>
      </c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 t="s">
        <v>475</v>
      </c>
      <c r="D18" s="529"/>
      <c r="E18" s="309">
        <v>2.71</v>
      </c>
      <c r="F18" s="260">
        <f>SUM(0.14+0.25)</f>
        <v>0.39</v>
      </c>
      <c r="G18" s="260">
        <f>SUM(E18*F18)</f>
        <v>1.0569</v>
      </c>
      <c r="H18" s="262"/>
      <c r="I18" s="262"/>
      <c r="J18" s="263">
        <f t="shared" si="0"/>
        <v>1.0569</v>
      </c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 t="s">
        <v>424</v>
      </c>
      <c r="D19" s="529"/>
      <c r="E19" s="309">
        <v>2.71</v>
      </c>
      <c r="F19" s="260">
        <v>2.95</v>
      </c>
      <c r="G19" s="260">
        <f>SUM(E19*F19)</f>
        <v>7.9945000000000004</v>
      </c>
      <c r="H19" s="262"/>
      <c r="I19" s="262"/>
      <c r="J19" s="263">
        <f t="shared" si="0"/>
        <v>7.9945000000000004</v>
      </c>
      <c r="K19" s="541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28" t="s">
        <v>428</v>
      </c>
      <c r="D20" s="529"/>
      <c r="E20" s="309"/>
      <c r="F20" s="260"/>
      <c r="G20" s="260">
        <v>8.31</v>
      </c>
      <c r="H20" s="262"/>
      <c r="I20" s="262"/>
      <c r="J20" s="263">
        <f t="shared" si="0"/>
        <v>8.31</v>
      </c>
      <c r="K20" s="541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53"/>
      <c r="B21" s="265"/>
      <c r="C21" s="528" t="s">
        <v>429</v>
      </c>
      <c r="D21" s="529"/>
      <c r="E21" s="309">
        <v>1.9</v>
      </c>
      <c r="F21" s="260">
        <v>0.6</v>
      </c>
      <c r="G21" s="260">
        <f t="shared" ref="G21:G23" si="1">SUM(E21*F21)</f>
        <v>1.1399999999999999</v>
      </c>
      <c r="H21" s="317"/>
      <c r="I21" s="262"/>
      <c r="J21" s="263">
        <f t="shared" si="0"/>
        <v>1.1399999999999999</v>
      </c>
      <c r="K21" s="541"/>
      <c r="L21" s="506"/>
      <c r="M21" s="506"/>
      <c r="N21" s="506"/>
      <c r="O21" s="506"/>
      <c r="P21" s="542"/>
      <c r="Q21" s="253"/>
      <c r="R21" s="253"/>
      <c r="S21" s="253"/>
      <c r="AC21" s="264"/>
    </row>
    <row r="22" spans="1:29" ht="18" customHeight="1" x14ac:dyDescent="0.2">
      <c r="A22" s="253"/>
      <c r="B22" s="265"/>
      <c r="C22" s="530"/>
      <c r="D22" s="531"/>
      <c r="E22" s="309">
        <v>0.87</v>
      </c>
      <c r="F22" s="260">
        <v>0.6</v>
      </c>
      <c r="G22" s="260">
        <f t="shared" si="1"/>
        <v>0.52200000000000002</v>
      </c>
      <c r="H22" s="317"/>
      <c r="I22" s="262"/>
      <c r="J22" s="263">
        <f t="shared" si="0"/>
        <v>0.52200000000000002</v>
      </c>
      <c r="K22" s="541"/>
      <c r="L22" s="506"/>
      <c r="M22" s="506"/>
      <c r="N22" s="506"/>
      <c r="O22" s="506"/>
      <c r="P22" s="542"/>
      <c r="Q22" s="253"/>
      <c r="R22" s="253"/>
      <c r="S22" s="253"/>
      <c r="AC22" s="264"/>
    </row>
    <row r="23" spans="1:29" ht="18" customHeight="1" x14ac:dyDescent="0.2">
      <c r="A23" s="253"/>
      <c r="B23" s="265"/>
      <c r="C23" s="530"/>
      <c r="D23" s="531"/>
      <c r="E23" s="309">
        <v>1.75</v>
      </c>
      <c r="F23" s="260">
        <v>0.6</v>
      </c>
      <c r="G23" s="260">
        <f t="shared" si="1"/>
        <v>1.05</v>
      </c>
      <c r="H23" s="317"/>
      <c r="I23" s="262"/>
      <c r="J23" s="263">
        <f t="shared" si="0"/>
        <v>1.05</v>
      </c>
      <c r="K23" s="541"/>
      <c r="L23" s="506"/>
      <c r="M23" s="506"/>
      <c r="N23" s="506"/>
      <c r="O23" s="506"/>
      <c r="P23" s="542"/>
      <c r="Q23" s="253"/>
      <c r="R23" s="253"/>
      <c r="S23" s="253"/>
      <c r="AC23" s="264"/>
    </row>
    <row r="24" spans="1:29" ht="18" customHeight="1" thickBot="1" x14ac:dyDescent="0.25">
      <c r="A24" s="238"/>
      <c r="B24" s="335"/>
      <c r="C24" s="336"/>
      <c r="D24" s="336"/>
      <c r="E24" s="337"/>
      <c r="F24" s="338"/>
      <c r="G24" s="338"/>
      <c r="H24" s="339"/>
      <c r="I24" s="339"/>
      <c r="J24" s="315"/>
      <c r="K24" s="541"/>
      <c r="L24" s="506"/>
      <c r="M24" s="506"/>
      <c r="N24" s="506"/>
      <c r="O24" s="506"/>
      <c r="P24" s="542"/>
      <c r="Q24" s="238"/>
      <c r="R24" s="238"/>
      <c r="S24" s="238"/>
    </row>
    <row r="25" spans="1:29" ht="18" customHeight="1" thickBot="1" x14ac:dyDescent="0.25">
      <c r="A25" s="238"/>
      <c r="B25" s="546" t="s">
        <v>349</v>
      </c>
      <c r="C25" s="547"/>
      <c r="D25" s="547"/>
      <c r="E25" s="547"/>
      <c r="F25" s="547"/>
      <c r="G25" s="547"/>
      <c r="H25" s="547"/>
      <c r="I25" s="548"/>
      <c r="J25" s="267">
        <f>SUM(J13:J23)</f>
        <v>42.964299999999994</v>
      </c>
      <c r="K25" s="541"/>
      <c r="L25" s="506"/>
      <c r="M25" s="506"/>
      <c r="N25" s="506"/>
      <c r="O25" s="506"/>
      <c r="P25" s="542"/>
      <c r="Q25" s="238"/>
      <c r="R25" s="253"/>
      <c r="S25" s="238"/>
    </row>
    <row r="26" spans="1:29" ht="18" customHeight="1" thickBot="1" x14ac:dyDescent="0.25">
      <c r="A26" s="238"/>
      <c r="B26" s="546" t="s">
        <v>350</v>
      </c>
      <c r="C26" s="547"/>
      <c r="D26" s="547"/>
      <c r="E26" s="547"/>
      <c r="F26" s="547"/>
      <c r="G26" s="547"/>
      <c r="H26" s="547"/>
      <c r="I26" s="548"/>
      <c r="J26" s="268">
        <v>0</v>
      </c>
      <c r="K26" s="541"/>
      <c r="L26" s="506"/>
      <c r="M26" s="506"/>
      <c r="N26" s="506"/>
      <c r="O26" s="506"/>
      <c r="P26" s="542"/>
      <c r="Q26" s="238"/>
      <c r="S26" s="238"/>
    </row>
    <row r="27" spans="1:29" ht="18" customHeight="1" thickBot="1" x14ac:dyDescent="0.25">
      <c r="A27" s="238"/>
      <c r="B27" s="549" t="s">
        <v>342</v>
      </c>
      <c r="C27" s="550"/>
      <c r="D27" s="550"/>
      <c r="E27" s="550"/>
      <c r="F27" s="550"/>
      <c r="G27" s="550"/>
      <c r="H27" s="550"/>
      <c r="I27" s="551"/>
      <c r="J27" s="291">
        <f>J25-J26</f>
        <v>42.964299999999994</v>
      </c>
      <c r="K27" s="543"/>
      <c r="L27" s="544"/>
      <c r="M27" s="544"/>
      <c r="N27" s="544"/>
      <c r="O27" s="544"/>
      <c r="P27" s="545"/>
      <c r="Q27" s="238"/>
      <c r="R27" s="238"/>
      <c r="S27" s="238"/>
    </row>
    <row r="28" spans="1:29" ht="18" customHeight="1" x14ac:dyDescent="0.2">
      <c r="A28" s="238"/>
      <c r="B28" s="292"/>
      <c r="C28" s="293"/>
      <c r="D28" s="293"/>
      <c r="E28" s="293"/>
      <c r="F28" s="293"/>
      <c r="G28" s="293"/>
      <c r="H28" s="294"/>
      <c r="I28" s="294"/>
      <c r="J28" s="294"/>
      <c r="K28" s="295"/>
      <c r="L28" s="294"/>
      <c r="M28" s="294"/>
      <c r="N28" s="294"/>
      <c r="O28" s="294"/>
      <c r="P28" s="296"/>
      <c r="Q28" s="238"/>
      <c r="R28" s="238"/>
      <c r="S28" s="238"/>
    </row>
    <row r="29" spans="1:29" s="269" customFormat="1" ht="18" customHeight="1" x14ac:dyDescent="0.2">
      <c r="B29" s="499" t="s">
        <v>351</v>
      </c>
      <c r="C29" s="500"/>
      <c r="D29" s="280"/>
      <c r="E29" s="290"/>
      <c r="F29" s="270"/>
      <c r="G29" s="282"/>
      <c r="I29" s="297" t="s">
        <v>352</v>
      </c>
      <c r="J29" s="238"/>
      <c r="K29" s="284"/>
      <c r="L29" s="284"/>
      <c r="M29" s="284"/>
      <c r="N29" s="284"/>
      <c r="O29" s="238"/>
      <c r="P29" s="249"/>
      <c r="U29" s="271"/>
      <c r="V29" s="271"/>
      <c r="W29" s="271"/>
      <c r="X29" s="271"/>
      <c r="AA29" s="272"/>
    </row>
    <row r="30" spans="1:29" s="269" customFormat="1" ht="18" customHeight="1" x14ac:dyDescent="0.2">
      <c r="B30" s="501" t="s">
        <v>353</v>
      </c>
      <c r="C30" s="502"/>
      <c r="D30" s="502"/>
      <c r="E30" s="290"/>
      <c r="F30" s="270"/>
      <c r="G30" s="282"/>
      <c r="I30" s="280" t="s">
        <v>354</v>
      </c>
      <c r="J30" s="238"/>
      <c r="K30" s="284"/>
      <c r="L30" s="284"/>
      <c r="M30" s="284"/>
      <c r="N30" s="284"/>
      <c r="O30" s="238"/>
      <c r="P30" s="249"/>
      <c r="U30" s="271"/>
      <c r="V30" s="271"/>
      <c r="W30" s="271"/>
      <c r="X30" s="271"/>
      <c r="AA30" s="272"/>
    </row>
    <row r="31" spans="1:29" s="269" customFormat="1" ht="18" customHeight="1" thickBot="1" x14ac:dyDescent="0.25">
      <c r="B31" s="298"/>
      <c r="C31" s="299"/>
      <c r="D31" s="299"/>
      <c r="E31" s="300"/>
      <c r="F31" s="301"/>
      <c r="G31" s="302"/>
      <c r="H31" s="303"/>
      <c r="I31" s="304"/>
      <c r="J31" s="305"/>
      <c r="K31" s="304"/>
      <c r="L31" s="304"/>
      <c r="M31" s="304"/>
      <c r="N31" s="304"/>
      <c r="O31" s="305"/>
      <c r="P31" s="306"/>
      <c r="U31" s="271"/>
      <c r="V31" s="271"/>
      <c r="W31" s="271"/>
      <c r="X31" s="271"/>
      <c r="AA31" s="272"/>
    </row>
    <row r="32" spans="1:29" s="269" customFormat="1" ht="18" customHeight="1" x14ac:dyDescent="0.2">
      <c r="B32" s="279"/>
      <c r="C32" s="279"/>
      <c r="D32" s="280"/>
      <c r="E32" s="281"/>
      <c r="F32" s="270"/>
      <c r="G32" s="282"/>
      <c r="I32" s="283"/>
      <c r="J32" s="284"/>
      <c r="K32" s="283"/>
      <c r="L32" s="284"/>
      <c r="M32" s="284"/>
      <c r="N32" s="284"/>
      <c r="O32" s="285"/>
      <c r="P32" s="285"/>
      <c r="U32" s="271"/>
      <c r="V32" s="271"/>
      <c r="W32" s="271"/>
      <c r="X32" s="271"/>
      <c r="AA32" s="272"/>
    </row>
    <row r="33" spans="1:29" s="269" customFormat="1" ht="18" customHeight="1" x14ac:dyDescent="0.2">
      <c r="B33" s="286"/>
      <c r="C33" s="287"/>
      <c r="D33" s="287"/>
      <c r="E33" s="287"/>
      <c r="F33" s="287"/>
      <c r="G33" s="287"/>
      <c r="I33" s="283"/>
      <c r="J33" s="251"/>
      <c r="N33" s="284"/>
      <c r="O33" s="285"/>
      <c r="P33" s="285"/>
      <c r="U33" s="271"/>
      <c r="V33" s="271"/>
      <c r="W33" s="271"/>
      <c r="X33" s="271"/>
      <c r="AA33" s="272"/>
    </row>
    <row r="34" spans="1:29" s="269" customFormat="1" ht="18" customHeight="1" thickBot="1" x14ac:dyDescent="0.25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U34" s="273"/>
      <c r="V34" s="271"/>
      <c r="W34" s="273"/>
      <c r="X34" s="273"/>
      <c r="AA34" s="272"/>
    </row>
    <row r="35" spans="1:29" s="269" customFormat="1" ht="18" customHeight="1" x14ac:dyDescent="0.2">
      <c r="A35" s="238"/>
      <c r="B35" s="467"/>
      <c r="C35" s="469" t="s">
        <v>337</v>
      </c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1"/>
      <c r="O35" s="475"/>
      <c r="P35" s="476"/>
      <c r="Q35" s="238"/>
      <c r="R35" s="238"/>
      <c r="S35" s="238"/>
      <c r="U35" s="271"/>
      <c r="V35" s="271"/>
      <c r="W35" s="271"/>
      <c r="X35" s="271"/>
      <c r="AA35" s="272"/>
      <c r="AC35" s="269">
        <f>+X36*0.01</f>
        <v>0</v>
      </c>
    </row>
    <row r="36" spans="1:29" ht="18" customHeight="1" x14ac:dyDescent="0.2">
      <c r="A36" s="238"/>
      <c r="B36" s="468"/>
      <c r="C36" s="472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4"/>
      <c r="O36" s="477"/>
      <c r="P36" s="478"/>
      <c r="Q36" s="238"/>
      <c r="R36" s="238"/>
      <c r="S36" s="238"/>
      <c r="AA36" s="274"/>
    </row>
    <row r="37" spans="1:29" ht="18" customHeight="1" x14ac:dyDescent="0.2">
      <c r="A37" s="238"/>
      <c r="B37" s="479"/>
      <c r="C37" s="480"/>
      <c r="D37" s="480"/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1"/>
      <c r="Q37" s="238"/>
      <c r="R37" s="238"/>
      <c r="S37" s="238"/>
    </row>
    <row r="38" spans="1:29" ht="18" customHeight="1" thickBot="1" x14ac:dyDescent="0.25">
      <c r="A38" s="238"/>
      <c r="B38" s="482" t="s">
        <v>356</v>
      </c>
      <c r="C38" s="483"/>
      <c r="D38" s="483"/>
      <c r="E38" s="484"/>
      <c r="F38" s="485"/>
      <c r="G38" s="485"/>
      <c r="H38" s="486"/>
      <c r="I38" s="483"/>
      <c r="J38" s="484"/>
      <c r="K38" s="487" t="s">
        <v>355</v>
      </c>
      <c r="L38" s="488"/>
      <c r="M38" s="488"/>
      <c r="N38" s="488"/>
      <c r="O38" s="488"/>
      <c r="P38" s="489"/>
      <c r="Q38" s="269"/>
      <c r="R38" s="269"/>
      <c r="S38" s="269"/>
    </row>
    <row r="39" spans="1:29" ht="18" customHeight="1" x14ac:dyDescent="0.2">
      <c r="A39" s="238"/>
      <c r="B39" s="242" t="s">
        <v>338</v>
      </c>
      <c r="C39" s="490" t="s">
        <v>448</v>
      </c>
      <c r="D39" s="490"/>
      <c r="E39" s="490"/>
      <c r="F39" s="490"/>
      <c r="G39" s="490"/>
      <c r="H39" s="490"/>
      <c r="I39" s="490"/>
      <c r="J39" s="490"/>
      <c r="K39" s="490"/>
      <c r="L39" s="490"/>
      <c r="M39" s="490"/>
      <c r="N39" s="490"/>
      <c r="O39" s="490"/>
      <c r="P39" s="491"/>
      <c r="Q39" s="269"/>
      <c r="R39" s="269"/>
      <c r="S39" s="269"/>
      <c r="AC39" s="275">
        <f>+AA39-AB39</f>
        <v>0</v>
      </c>
    </row>
    <row r="40" spans="1:29" ht="18" customHeight="1" x14ac:dyDescent="0.2">
      <c r="A40" s="238"/>
      <c r="B40" s="243" t="s">
        <v>333</v>
      </c>
      <c r="C40" s="244">
        <v>6</v>
      </c>
      <c r="D40" s="492" t="s">
        <v>377</v>
      </c>
      <c r="E40" s="492"/>
      <c r="F40" s="492"/>
      <c r="G40" s="492"/>
      <c r="H40" s="492"/>
      <c r="I40" s="492"/>
      <c r="J40" s="492"/>
      <c r="K40" s="492"/>
      <c r="L40" s="492"/>
      <c r="M40" s="492"/>
      <c r="N40" s="492"/>
      <c r="O40" s="492"/>
      <c r="P40" s="493"/>
      <c r="Q40" s="238"/>
      <c r="R40" s="238"/>
      <c r="S40" s="238"/>
    </row>
    <row r="41" spans="1:29" ht="18" customHeight="1" thickBot="1" x14ac:dyDescent="0.25">
      <c r="A41" s="238"/>
      <c r="B41" s="245" t="s">
        <v>6</v>
      </c>
      <c r="C41" s="246">
        <v>6.17</v>
      </c>
      <c r="D41" s="494" t="s">
        <v>484</v>
      </c>
      <c r="E41" s="494"/>
      <c r="F41" s="494"/>
      <c r="G41" s="494"/>
      <c r="H41" s="494"/>
      <c r="I41" s="494"/>
      <c r="J41" s="494"/>
      <c r="K41" s="494"/>
      <c r="L41" s="494"/>
      <c r="M41" s="494"/>
      <c r="N41" s="247" t="s">
        <v>8</v>
      </c>
      <c r="O41" s="495"/>
      <c r="P41" s="496"/>
      <c r="Q41" s="238"/>
      <c r="R41" s="238"/>
      <c r="S41" s="238"/>
    </row>
    <row r="42" spans="1:29" ht="18" customHeight="1" x14ac:dyDescent="0.2">
      <c r="A42" s="238"/>
      <c r="B42" s="24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497" t="s">
        <v>15</v>
      </c>
      <c r="O42" s="238"/>
      <c r="P42" s="249"/>
      <c r="Q42" s="238"/>
      <c r="R42" s="238"/>
      <c r="S42" s="238"/>
      <c r="AB42" s="276"/>
    </row>
    <row r="43" spans="1:29" ht="18" customHeight="1" thickBot="1" x14ac:dyDescent="0.25">
      <c r="A43" s="238"/>
      <c r="B43" s="250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498"/>
      <c r="O43" s="251"/>
      <c r="P43" s="252"/>
      <c r="Q43" s="238"/>
      <c r="R43" s="238"/>
      <c r="S43" s="238"/>
    </row>
    <row r="44" spans="1:29" ht="18" customHeight="1" thickBot="1" x14ac:dyDescent="0.3">
      <c r="A44" s="253"/>
      <c r="B44" s="517" t="s">
        <v>339</v>
      </c>
      <c r="C44" s="554" t="s">
        <v>340</v>
      </c>
      <c r="D44" s="555"/>
      <c r="E44" s="519" t="s">
        <v>341</v>
      </c>
      <c r="F44" s="521"/>
      <c r="G44" s="521"/>
      <c r="H44" s="526" t="s">
        <v>9</v>
      </c>
      <c r="I44" s="526" t="s">
        <v>474</v>
      </c>
      <c r="J44" s="254" t="s">
        <v>342</v>
      </c>
      <c r="K44" s="552" t="s">
        <v>343</v>
      </c>
      <c r="L44" s="503"/>
      <c r="M44" s="503"/>
      <c r="N44" s="503"/>
      <c r="O44" s="503"/>
      <c r="P44" s="553"/>
      <c r="Q44" s="238"/>
      <c r="R44" s="238"/>
      <c r="S44" s="238"/>
      <c r="AB44" s="278"/>
    </row>
    <row r="45" spans="1:29" ht="18" customHeight="1" x14ac:dyDescent="0.2">
      <c r="A45" s="255"/>
      <c r="B45" s="518"/>
      <c r="C45" s="556"/>
      <c r="D45" s="557"/>
      <c r="E45" s="256" t="s">
        <v>372</v>
      </c>
      <c r="F45" s="313" t="s">
        <v>381</v>
      </c>
      <c r="G45" s="313" t="s">
        <v>382</v>
      </c>
      <c r="H45" s="527"/>
      <c r="I45" s="527"/>
      <c r="J45" s="257" t="s">
        <v>347</v>
      </c>
      <c r="K45" s="538" t="s">
        <v>348</v>
      </c>
      <c r="L45" s="539"/>
      <c r="M45" s="539"/>
      <c r="N45" s="539"/>
      <c r="O45" s="539"/>
      <c r="P45" s="540"/>
      <c r="Q45" s="238"/>
      <c r="R45" s="238"/>
      <c r="S45" s="238"/>
    </row>
    <row r="46" spans="1:29" ht="18" customHeight="1" x14ac:dyDescent="0.2">
      <c r="A46" s="253"/>
      <c r="B46" s="258"/>
      <c r="C46" s="528"/>
      <c r="D46" s="529"/>
      <c r="E46" s="260">
        <v>0.7556697819314645</v>
      </c>
      <c r="F46" s="260">
        <v>2.14</v>
      </c>
      <c r="G46" s="260">
        <f>SUM(E46*F46)</f>
        <v>1.6171333333333342</v>
      </c>
      <c r="H46" s="262">
        <v>6</v>
      </c>
      <c r="I46" s="262"/>
      <c r="J46" s="263">
        <f>SUM(G46*H46)</f>
        <v>9.7028000000000052</v>
      </c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x14ac:dyDescent="0.2">
      <c r="A47" s="253"/>
      <c r="B47" s="265"/>
      <c r="C47" s="528"/>
      <c r="D47" s="529"/>
      <c r="E47" s="260">
        <v>1.37</v>
      </c>
      <c r="F47" s="260">
        <v>2.14</v>
      </c>
      <c r="G47" s="260">
        <f t="shared" ref="G47:G49" si="2">SUM(E47*F47)</f>
        <v>2.9318000000000004</v>
      </c>
      <c r="H47" s="262">
        <v>6</v>
      </c>
      <c r="I47" s="262"/>
      <c r="J47" s="263">
        <f t="shared" ref="J47:J49" si="3">SUM(G47*H47)</f>
        <v>17.590800000000002</v>
      </c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x14ac:dyDescent="0.2">
      <c r="A48" s="253"/>
      <c r="B48" s="265"/>
      <c r="C48" s="528"/>
      <c r="D48" s="529"/>
      <c r="E48" s="260">
        <v>0.34</v>
      </c>
      <c r="F48" s="260">
        <v>2.14</v>
      </c>
      <c r="G48" s="260">
        <f t="shared" si="2"/>
        <v>0.72760000000000014</v>
      </c>
      <c r="H48" s="262">
        <v>6</v>
      </c>
      <c r="I48" s="262"/>
      <c r="J48" s="263">
        <f t="shared" si="3"/>
        <v>4.3656000000000006</v>
      </c>
      <c r="K48" s="541"/>
      <c r="L48" s="506"/>
      <c r="M48" s="506"/>
      <c r="N48" s="506"/>
      <c r="O48" s="506"/>
      <c r="P48" s="542"/>
      <c r="Q48" s="238"/>
      <c r="R48" s="238"/>
      <c r="S48" s="238"/>
    </row>
    <row r="49" spans="1:27" ht="18" customHeight="1" x14ac:dyDescent="0.2">
      <c r="A49" s="253"/>
      <c r="B49" s="265"/>
      <c r="C49" s="528"/>
      <c r="D49" s="529"/>
      <c r="E49" s="260">
        <v>0.12</v>
      </c>
      <c r="F49" s="260">
        <v>2.14</v>
      </c>
      <c r="G49" s="260">
        <f t="shared" si="2"/>
        <v>0.25680000000000003</v>
      </c>
      <c r="H49" s="262">
        <v>6</v>
      </c>
      <c r="I49" s="262"/>
      <c r="J49" s="263">
        <f t="shared" si="3"/>
        <v>1.5408000000000002</v>
      </c>
      <c r="K49" s="541"/>
      <c r="L49" s="506"/>
      <c r="M49" s="506"/>
      <c r="N49" s="506"/>
      <c r="O49" s="506"/>
      <c r="P49" s="542"/>
      <c r="Q49" s="238"/>
      <c r="R49" s="238"/>
      <c r="S49" s="238"/>
    </row>
    <row r="50" spans="1:27" ht="18" customHeight="1" x14ac:dyDescent="0.2">
      <c r="A50" s="253"/>
      <c r="B50" s="265"/>
      <c r="C50" s="528"/>
      <c r="D50" s="529"/>
      <c r="E50" s="309"/>
      <c r="F50" s="260"/>
      <c r="G50" s="260"/>
      <c r="H50" s="262"/>
      <c r="I50" s="262"/>
      <c r="J50" s="263"/>
      <c r="K50" s="541"/>
      <c r="L50" s="506"/>
      <c r="M50" s="506"/>
      <c r="N50" s="506"/>
      <c r="O50" s="506"/>
      <c r="P50" s="542"/>
      <c r="Q50" s="238"/>
      <c r="R50" s="238"/>
      <c r="S50" s="238"/>
      <c r="U50" s="239"/>
      <c r="V50" s="239"/>
      <c r="W50" s="239"/>
      <c r="X50" s="239"/>
      <c r="AA50" s="239"/>
    </row>
    <row r="51" spans="1:27" ht="18" customHeight="1" x14ac:dyDescent="0.2">
      <c r="A51" s="253"/>
      <c r="B51" s="265"/>
      <c r="C51" s="528"/>
      <c r="D51" s="529"/>
      <c r="E51" s="309"/>
      <c r="F51" s="260"/>
      <c r="G51" s="260"/>
      <c r="H51" s="262"/>
      <c r="I51" s="262"/>
      <c r="J51" s="263"/>
      <c r="K51" s="541"/>
      <c r="L51" s="506"/>
      <c r="M51" s="506"/>
      <c r="N51" s="506"/>
      <c r="O51" s="506"/>
      <c r="P51" s="542"/>
      <c r="Q51" s="238"/>
      <c r="R51" s="238"/>
      <c r="S51" s="238"/>
      <c r="U51" s="239"/>
      <c r="V51" s="239"/>
      <c r="W51" s="239"/>
      <c r="X51" s="239"/>
      <c r="AA51" s="239"/>
    </row>
    <row r="52" spans="1:27" ht="18" customHeight="1" x14ac:dyDescent="0.2">
      <c r="A52" s="253"/>
      <c r="B52" s="265"/>
      <c r="C52" s="528"/>
      <c r="D52" s="529"/>
      <c r="E52" s="309"/>
      <c r="F52" s="260"/>
      <c r="G52" s="260"/>
      <c r="H52" s="262"/>
      <c r="I52" s="262"/>
      <c r="J52" s="263"/>
      <c r="K52" s="541"/>
      <c r="L52" s="506"/>
      <c r="M52" s="506"/>
      <c r="N52" s="506"/>
      <c r="O52" s="506"/>
      <c r="P52" s="542"/>
      <c r="Q52" s="238"/>
      <c r="R52" s="238"/>
      <c r="S52" s="238"/>
      <c r="U52" s="239"/>
      <c r="V52" s="239"/>
      <c r="W52" s="239"/>
      <c r="X52" s="239"/>
      <c r="AA52" s="239"/>
    </row>
    <row r="53" spans="1:27" ht="18" customHeight="1" x14ac:dyDescent="0.2">
      <c r="A53" s="253"/>
      <c r="B53" s="265"/>
      <c r="C53" s="528"/>
      <c r="D53" s="529"/>
      <c r="E53" s="309"/>
      <c r="F53" s="260"/>
      <c r="G53" s="260"/>
      <c r="H53" s="262"/>
      <c r="I53" s="262"/>
      <c r="J53" s="263"/>
      <c r="K53" s="541"/>
      <c r="L53" s="506"/>
      <c r="M53" s="506"/>
      <c r="N53" s="506"/>
      <c r="O53" s="506"/>
      <c r="P53" s="542"/>
      <c r="Q53" s="238"/>
      <c r="R53" s="238"/>
      <c r="S53" s="238"/>
      <c r="U53" s="239"/>
      <c r="V53" s="239"/>
      <c r="W53" s="239"/>
      <c r="X53" s="239"/>
      <c r="AA53" s="239"/>
    </row>
    <row r="54" spans="1:27" ht="18" customHeight="1" x14ac:dyDescent="0.2">
      <c r="A54" s="253"/>
      <c r="B54" s="265"/>
      <c r="C54" s="528"/>
      <c r="D54" s="529"/>
      <c r="E54" s="309"/>
      <c r="F54" s="260"/>
      <c r="G54" s="260"/>
      <c r="H54" s="317"/>
      <c r="I54" s="262"/>
      <c r="J54" s="263"/>
      <c r="K54" s="541"/>
      <c r="L54" s="506"/>
      <c r="M54" s="506"/>
      <c r="N54" s="506"/>
      <c r="O54" s="506"/>
      <c r="P54" s="542"/>
      <c r="Q54" s="238"/>
      <c r="R54" s="238"/>
      <c r="S54" s="238"/>
      <c r="U54" s="239"/>
      <c r="V54" s="239"/>
      <c r="W54" s="239"/>
      <c r="X54" s="239"/>
      <c r="AA54" s="239"/>
    </row>
    <row r="55" spans="1:27" ht="18" customHeight="1" x14ac:dyDescent="0.2">
      <c r="A55" s="253"/>
      <c r="B55" s="265"/>
      <c r="C55" s="530"/>
      <c r="D55" s="531"/>
      <c r="E55" s="309"/>
      <c r="F55" s="260"/>
      <c r="G55" s="260"/>
      <c r="H55" s="317"/>
      <c r="I55" s="262"/>
      <c r="J55" s="263"/>
      <c r="K55" s="541"/>
      <c r="L55" s="506"/>
      <c r="M55" s="506"/>
      <c r="N55" s="506"/>
      <c r="O55" s="506"/>
      <c r="P55" s="542"/>
      <c r="Q55" s="238"/>
      <c r="R55" s="238"/>
      <c r="S55" s="238"/>
      <c r="U55" s="239"/>
      <c r="V55" s="239"/>
      <c r="W55" s="239"/>
      <c r="X55" s="239"/>
      <c r="AA55" s="239"/>
    </row>
    <row r="56" spans="1:27" ht="18" customHeight="1" x14ac:dyDescent="0.2">
      <c r="A56" s="253"/>
      <c r="B56" s="265"/>
      <c r="C56" s="530"/>
      <c r="D56" s="531"/>
      <c r="E56" s="309"/>
      <c r="F56" s="260"/>
      <c r="G56" s="260"/>
      <c r="H56" s="317"/>
      <c r="I56" s="262"/>
      <c r="J56" s="263"/>
      <c r="K56" s="541"/>
      <c r="L56" s="506"/>
      <c r="M56" s="506"/>
      <c r="N56" s="506"/>
      <c r="O56" s="506"/>
      <c r="P56" s="542"/>
      <c r="Q56" s="238"/>
      <c r="R56" s="238"/>
      <c r="S56" s="238"/>
      <c r="U56" s="239"/>
      <c r="V56" s="239"/>
      <c r="W56" s="239"/>
      <c r="X56" s="239"/>
      <c r="AA56" s="239"/>
    </row>
    <row r="57" spans="1:27" ht="18" customHeight="1" thickBot="1" x14ac:dyDescent="0.25">
      <c r="A57" s="238"/>
      <c r="B57" s="335"/>
      <c r="C57" s="336"/>
      <c r="D57" s="336"/>
      <c r="E57" s="337"/>
      <c r="F57" s="338"/>
      <c r="G57" s="338"/>
      <c r="H57" s="339"/>
      <c r="I57" s="339"/>
      <c r="J57" s="315"/>
      <c r="K57" s="541"/>
      <c r="L57" s="506"/>
      <c r="M57" s="506"/>
      <c r="N57" s="506"/>
      <c r="O57" s="506"/>
      <c r="P57" s="542"/>
      <c r="Q57" s="238"/>
      <c r="R57" s="238"/>
      <c r="S57" s="238"/>
      <c r="U57" s="239"/>
      <c r="V57" s="239"/>
      <c r="W57" s="239"/>
      <c r="X57" s="239"/>
      <c r="AA57" s="239"/>
    </row>
    <row r="58" spans="1:27" ht="18" customHeight="1" thickBot="1" x14ac:dyDescent="0.25">
      <c r="A58" s="238"/>
      <c r="B58" s="546" t="s">
        <v>349</v>
      </c>
      <c r="C58" s="547"/>
      <c r="D58" s="547"/>
      <c r="E58" s="547"/>
      <c r="F58" s="547"/>
      <c r="G58" s="547"/>
      <c r="H58" s="547"/>
      <c r="I58" s="548"/>
      <c r="J58" s="267">
        <f>SUM(J46:J56)</f>
        <v>33.200000000000003</v>
      </c>
      <c r="K58" s="541"/>
      <c r="L58" s="506"/>
      <c r="M58" s="506"/>
      <c r="N58" s="506"/>
      <c r="O58" s="506"/>
      <c r="P58" s="542"/>
      <c r="Q58" s="238"/>
      <c r="R58" s="238"/>
      <c r="S58" s="238"/>
      <c r="U58" s="239"/>
      <c r="V58" s="239"/>
      <c r="W58" s="239"/>
      <c r="X58" s="239"/>
      <c r="AA58" s="239"/>
    </row>
    <row r="59" spans="1:27" ht="18" customHeight="1" thickBot="1" x14ac:dyDescent="0.25">
      <c r="A59" s="238"/>
      <c r="B59" s="546" t="s">
        <v>350</v>
      </c>
      <c r="C59" s="547"/>
      <c r="D59" s="547"/>
      <c r="E59" s="547"/>
      <c r="F59" s="547"/>
      <c r="G59" s="547"/>
      <c r="H59" s="547"/>
      <c r="I59" s="548"/>
      <c r="J59" s="268">
        <v>0</v>
      </c>
      <c r="K59" s="541"/>
      <c r="L59" s="506"/>
      <c r="M59" s="506"/>
      <c r="N59" s="506"/>
      <c r="O59" s="506"/>
      <c r="P59" s="542"/>
      <c r="Q59" s="238"/>
      <c r="R59" s="238"/>
      <c r="S59" s="238"/>
      <c r="U59" s="239"/>
      <c r="V59" s="239"/>
      <c r="W59" s="239"/>
      <c r="X59" s="239"/>
      <c r="AA59" s="239"/>
    </row>
    <row r="60" spans="1:27" ht="18" customHeight="1" thickBot="1" x14ac:dyDescent="0.25">
      <c r="A60" s="238"/>
      <c r="B60" s="549" t="s">
        <v>342</v>
      </c>
      <c r="C60" s="550"/>
      <c r="D60" s="550"/>
      <c r="E60" s="550"/>
      <c r="F60" s="550"/>
      <c r="G60" s="550"/>
      <c r="H60" s="550"/>
      <c r="I60" s="551"/>
      <c r="J60" s="291">
        <f>J58-J59</f>
        <v>33.200000000000003</v>
      </c>
      <c r="K60" s="543"/>
      <c r="L60" s="544"/>
      <c r="M60" s="544"/>
      <c r="N60" s="544"/>
      <c r="O60" s="544"/>
      <c r="P60" s="545"/>
      <c r="Q60" s="238"/>
      <c r="R60" s="238"/>
      <c r="S60" s="238"/>
      <c r="U60" s="239"/>
      <c r="V60" s="239"/>
      <c r="W60" s="239"/>
      <c r="X60" s="239"/>
      <c r="AA60" s="239"/>
    </row>
    <row r="61" spans="1:27" ht="18" customHeight="1" x14ac:dyDescent="0.2">
      <c r="A61" s="238"/>
      <c r="B61" s="292"/>
      <c r="C61" s="293"/>
      <c r="D61" s="293"/>
      <c r="E61" s="293"/>
      <c r="F61" s="293"/>
      <c r="G61" s="293"/>
      <c r="H61" s="294"/>
      <c r="I61" s="294"/>
      <c r="J61" s="294"/>
      <c r="K61" s="295"/>
      <c r="L61" s="294"/>
      <c r="M61" s="294"/>
      <c r="N61" s="294"/>
      <c r="O61" s="294"/>
      <c r="P61" s="296"/>
      <c r="Q61" s="238"/>
      <c r="R61" s="238"/>
      <c r="S61" s="238"/>
      <c r="U61" s="239"/>
      <c r="V61" s="239"/>
      <c r="W61" s="239"/>
      <c r="X61" s="239"/>
      <c r="AA61" s="239"/>
    </row>
    <row r="62" spans="1:27" ht="18" customHeight="1" x14ac:dyDescent="0.2">
      <c r="A62" s="269"/>
      <c r="B62" s="499" t="s">
        <v>351</v>
      </c>
      <c r="C62" s="500"/>
      <c r="D62" s="280"/>
      <c r="E62" s="290"/>
      <c r="F62" s="270"/>
      <c r="G62" s="282"/>
      <c r="H62" s="269"/>
      <c r="I62" s="297" t="s">
        <v>352</v>
      </c>
      <c r="J62" s="238"/>
      <c r="K62" s="284"/>
      <c r="L62" s="284"/>
      <c r="M62" s="284"/>
      <c r="N62" s="284"/>
      <c r="O62" s="238"/>
      <c r="P62" s="249"/>
      <c r="Q62" s="238"/>
      <c r="R62" s="238"/>
      <c r="S62" s="238"/>
      <c r="U62" s="239"/>
      <c r="V62" s="239"/>
      <c r="W62" s="239"/>
      <c r="X62" s="239"/>
      <c r="AA62" s="239"/>
    </row>
    <row r="63" spans="1:27" ht="18" customHeight="1" x14ac:dyDescent="0.2">
      <c r="A63" s="269"/>
      <c r="B63" s="501" t="s">
        <v>353</v>
      </c>
      <c r="C63" s="502"/>
      <c r="D63" s="502"/>
      <c r="E63" s="290"/>
      <c r="F63" s="270"/>
      <c r="G63" s="282"/>
      <c r="H63" s="269"/>
      <c r="I63" s="280" t="s">
        <v>354</v>
      </c>
      <c r="J63" s="238"/>
      <c r="K63" s="284"/>
      <c r="L63" s="284"/>
      <c r="M63" s="284"/>
      <c r="N63" s="284"/>
      <c r="O63" s="238"/>
      <c r="P63" s="249"/>
      <c r="Q63" s="238"/>
      <c r="R63" s="238"/>
      <c r="S63" s="238"/>
      <c r="U63" s="239"/>
      <c r="V63" s="239"/>
      <c r="W63" s="239"/>
      <c r="X63" s="239"/>
      <c r="AA63" s="239"/>
    </row>
    <row r="64" spans="1:27" ht="18" customHeight="1" thickBot="1" x14ac:dyDescent="0.25">
      <c r="A64" s="269"/>
      <c r="B64" s="298"/>
      <c r="C64" s="299"/>
      <c r="D64" s="299"/>
      <c r="E64" s="300"/>
      <c r="F64" s="301"/>
      <c r="G64" s="302"/>
      <c r="H64" s="303"/>
      <c r="I64" s="304"/>
      <c r="J64" s="305"/>
      <c r="K64" s="304"/>
      <c r="L64" s="304"/>
      <c r="M64" s="304"/>
      <c r="N64" s="304"/>
      <c r="O64" s="305"/>
      <c r="P64" s="306"/>
      <c r="Q64" s="238"/>
      <c r="R64" s="238"/>
      <c r="S64" s="238"/>
      <c r="U64" s="239"/>
      <c r="V64" s="239"/>
      <c r="W64" s="239"/>
      <c r="X64" s="239"/>
      <c r="AA64" s="239"/>
    </row>
    <row r="65" spans="1:27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U65" s="239"/>
      <c r="V65" s="239"/>
      <c r="W65" s="239"/>
      <c r="X65" s="239"/>
      <c r="AA65" s="239"/>
    </row>
    <row r="66" spans="1:27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U66" s="239"/>
      <c r="V66" s="239"/>
      <c r="W66" s="239"/>
      <c r="X66" s="239"/>
      <c r="AA66" s="239"/>
    </row>
    <row r="67" spans="1:27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U67" s="239"/>
      <c r="V67" s="239"/>
      <c r="W67" s="239"/>
      <c r="X67" s="239"/>
      <c r="AA67" s="239"/>
    </row>
    <row r="68" spans="1:27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U68" s="239"/>
      <c r="V68" s="239"/>
      <c r="W68" s="239"/>
      <c r="X68" s="239"/>
      <c r="AA68" s="239"/>
    </row>
    <row r="69" spans="1:27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U69" s="239"/>
      <c r="V69" s="239"/>
      <c r="W69" s="239"/>
      <c r="X69" s="239"/>
      <c r="AA69" s="239"/>
    </row>
    <row r="70" spans="1:27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U70" s="239"/>
      <c r="V70" s="239"/>
      <c r="W70" s="239"/>
      <c r="X70" s="239"/>
      <c r="AA70" s="239"/>
    </row>
    <row r="71" spans="1:27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U71" s="239"/>
      <c r="V71" s="239"/>
      <c r="W71" s="239"/>
      <c r="X71" s="239"/>
      <c r="AA71" s="239"/>
    </row>
    <row r="72" spans="1:27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U72" s="239"/>
      <c r="V72" s="239"/>
      <c r="W72" s="239"/>
      <c r="X72" s="239"/>
      <c r="AA72" s="239"/>
    </row>
    <row r="73" spans="1:27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U73" s="239"/>
      <c r="V73" s="239"/>
      <c r="W73" s="239"/>
      <c r="X73" s="239"/>
      <c r="AA73" s="239"/>
    </row>
    <row r="74" spans="1:27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U74" s="239"/>
      <c r="V74" s="239"/>
      <c r="W74" s="239"/>
      <c r="X74" s="239"/>
      <c r="AA74" s="239"/>
    </row>
    <row r="75" spans="1:27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U75" s="239"/>
      <c r="V75" s="239"/>
      <c r="W75" s="239"/>
      <c r="X75" s="239"/>
      <c r="AA75" s="239"/>
    </row>
    <row r="76" spans="1:27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U76" s="239"/>
      <c r="V76" s="239"/>
      <c r="W76" s="239"/>
      <c r="X76" s="239"/>
      <c r="AA76" s="239"/>
    </row>
    <row r="77" spans="1:27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U77" s="239"/>
      <c r="V77" s="239"/>
      <c r="W77" s="239"/>
      <c r="X77" s="239"/>
      <c r="AA77" s="239"/>
    </row>
    <row r="78" spans="1:27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U78" s="239"/>
      <c r="V78" s="239"/>
      <c r="W78" s="239"/>
      <c r="X78" s="239"/>
      <c r="AA78" s="239"/>
    </row>
    <row r="79" spans="1:27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U79" s="239"/>
      <c r="V79" s="239"/>
      <c r="W79" s="239"/>
      <c r="X79" s="239"/>
      <c r="AA79" s="239"/>
    </row>
    <row r="80" spans="1:27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U80" s="239"/>
      <c r="V80" s="239"/>
      <c r="W80" s="239"/>
      <c r="X80" s="239"/>
      <c r="AA80" s="239"/>
    </row>
    <row r="81" spans="1:27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U81" s="239"/>
      <c r="V81" s="239"/>
      <c r="W81" s="239"/>
      <c r="X81" s="239"/>
      <c r="AA81" s="239"/>
    </row>
    <row r="82" spans="1:27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U82" s="239"/>
      <c r="V82" s="239"/>
      <c r="W82" s="239"/>
      <c r="X82" s="239"/>
      <c r="AA82" s="239"/>
    </row>
    <row r="83" spans="1:27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U83" s="239"/>
      <c r="V83" s="239"/>
      <c r="W83" s="239"/>
      <c r="X83" s="239"/>
      <c r="AA83" s="239"/>
    </row>
    <row r="84" spans="1:27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U84" s="239"/>
      <c r="V84" s="239"/>
      <c r="W84" s="239"/>
      <c r="X84" s="239"/>
      <c r="AA84" s="239"/>
    </row>
    <row r="85" spans="1:27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U85" s="239"/>
      <c r="V85" s="239"/>
      <c r="W85" s="239"/>
      <c r="X85" s="239"/>
      <c r="AA85" s="239"/>
    </row>
    <row r="86" spans="1:27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U86" s="239"/>
      <c r="V86" s="239"/>
      <c r="W86" s="239"/>
      <c r="X86" s="239"/>
      <c r="AA86" s="239"/>
    </row>
    <row r="87" spans="1:27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U87" s="239"/>
      <c r="V87" s="239"/>
      <c r="W87" s="239"/>
      <c r="X87" s="239"/>
      <c r="AA87" s="239"/>
    </row>
    <row r="88" spans="1:27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U88" s="239"/>
      <c r="V88" s="239"/>
      <c r="W88" s="239"/>
      <c r="X88" s="239"/>
      <c r="AA88" s="239"/>
    </row>
    <row r="89" spans="1:27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  <c r="U89" s="239"/>
      <c r="V89" s="239"/>
      <c r="W89" s="239"/>
      <c r="X89" s="239"/>
      <c r="AA89" s="239"/>
    </row>
    <row r="90" spans="1:27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  <c r="U90" s="239"/>
      <c r="V90" s="239"/>
      <c r="W90" s="239"/>
      <c r="X90" s="239"/>
      <c r="AA90" s="239"/>
    </row>
    <row r="91" spans="1:27" ht="18" customHeight="1" x14ac:dyDescent="0.2">
      <c r="A91" s="238"/>
      <c r="B91" s="238"/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8"/>
      <c r="O91" s="238"/>
      <c r="P91" s="238"/>
      <c r="Q91" s="238"/>
      <c r="R91" s="238"/>
      <c r="S91" s="238"/>
      <c r="U91" s="239"/>
      <c r="V91" s="239"/>
      <c r="W91" s="239"/>
      <c r="X91" s="239"/>
      <c r="AA91" s="239"/>
    </row>
    <row r="92" spans="1:27" ht="18" customHeight="1" x14ac:dyDescent="0.2">
      <c r="A92" s="238"/>
      <c r="B92" s="238"/>
      <c r="C92" s="238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U92" s="239"/>
      <c r="V92" s="239"/>
      <c r="W92" s="239"/>
      <c r="X92" s="239"/>
      <c r="AA92" s="239"/>
    </row>
    <row r="93" spans="1:27" ht="18" customHeight="1" x14ac:dyDescent="0.2">
      <c r="A93" s="238"/>
      <c r="B93" s="238"/>
      <c r="C93" s="238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U93" s="239"/>
      <c r="V93" s="239"/>
      <c r="W93" s="239"/>
      <c r="X93" s="239"/>
      <c r="AA93" s="239"/>
    </row>
  </sheetData>
  <mergeCells count="72"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  <mergeCell ref="K12:P27"/>
    <mergeCell ref="C21:D21"/>
    <mergeCell ref="C20:D20"/>
    <mergeCell ref="B27:I27"/>
    <mergeCell ref="B11:B12"/>
    <mergeCell ref="C11:D12"/>
    <mergeCell ref="E11:G11"/>
    <mergeCell ref="H11:H12"/>
    <mergeCell ref="I11:I12"/>
    <mergeCell ref="C14:D14"/>
    <mergeCell ref="C19:D19"/>
    <mergeCell ref="K11:P11"/>
    <mergeCell ref="B30:D30"/>
    <mergeCell ref="B25:I25"/>
    <mergeCell ref="B26:I26"/>
    <mergeCell ref="C13:D13"/>
    <mergeCell ref="C15:D15"/>
    <mergeCell ref="C16:D16"/>
    <mergeCell ref="C22:D22"/>
    <mergeCell ref="C23:D23"/>
    <mergeCell ref="C17:D17"/>
    <mergeCell ref="C18:D18"/>
    <mergeCell ref="B29:C29"/>
    <mergeCell ref="B35:B36"/>
    <mergeCell ref="C35:N36"/>
    <mergeCell ref="O35:P36"/>
    <mergeCell ref="B37:P37"/>
    <mergeCell ref="B38:E38"/>
    <mergeCell ref="F38:G38"/>
    <mergeCell ref="H38:J38"/>
    <mergeCell ref="K38:P38"/>
    <mergeCell ref="C39:P39"/>
    <mergeCell ref="D40:P40"/>
    <mergeCell ref="D41:M41"/>
    <mergeCell ref="O41:P41"/>
    <mergeCell ref="N42:N43"/>
    <mergeCell ref="B59:I59"/>
    <mergeCell ref="B60:I60"/>
    <mergeCell ref="B44:B45"/>
    <mergeCell ref="C44:D45"/>
    <mergeCell ref="E44:G44"/>
    <mergeCell ref="H44:H45"/>
    <mergeCell ref="I44:I45"/>
    <mergeCell ref="B62:C62"/>
    <mergeCell ref="B63:D63"/>
    <mergeCell ref="K44:P44"/>
    <mergeCell ref="K45:P60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B58:I58"/>
  </mergeCells>
  <conditionalFormatting sqref="A34:P42 A43:M43 O43:P43 B44:C44 E44:P45 A44:A56 H46:P57 A57:B57 K58:P60 A58:A64 J59:J60 B60 H61:P64">
    <cfRule type="cellIs" dxfId="97" priority="1" operator="lessThan">
      <formula>0</formula>
    </cfRule>
  </conditionalFormatting>
  <conditionalFormatting sqref="A1:S9 A10:M10 O10:S10 B11:C11 E11:S12 A11:A23 H13:S24 A24:B24 K25:S27 A25:A33 J26:J27 B27 H28:S33 Q34:S34">
    <cfRule type="cellIs" dxfId="96" priority="23" operator="lessThan">
      <formula>0</formula>
    </cfRule>
  </conditionalFormatting>
  <conditionalFormatting sqref="B28:G33">
    <cfRule type="cellIs" dxfId="95" priority="27" operator="lessThan">
      <formula>0</formula>
    </cfRule>
  </conditionalFormatting>
  <conditionalFormatting sqref="B61:G64">
    <cfRule type="cellIs" dxfId="94" priority="2" operator="lessThan">
      <formula>0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97889-20DB-4B01-A0E7-529939A59925}">
  <dimension ref="A1:AC88"/>
  <sheetViews>
    <sheetView zoomScale="70" zoomScaleNormal="70" workbookViewId="0">
      <selection activeCell="F14" sqref="F14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7</v>
      </c>
      <c r="D7" s="492" t="s">
        <v>384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7.2</v>
      </c>
      <c r="D8" s="494" t="s">
        <v>385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430</v>
      </c>
      <c r="D13" s="529"/>
      <c r="E13" s="309">
        <v>4</v>
      </c>
      <c r="F13" s="260">
        <v>3.95</v>
      </c>
      <c r="G13" s="260">
        <f>SUM(E13*F13)</f>
        <v>15.8</v>
      </c>
      <c r="H13" s="262"/>
      <c r="I13" s="262"/>
      <c r="J13" s="263">
        <f>SUM(+G13)</f>
        <v>15.8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15.8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15.8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B2:B3"/>
    <mergeCell ref="C2:N3"/>
    <mergeCell ref="O2:P3"/>
    <mergeCell ref="B4:P4"/>
    <mergeCell ref="B5:E5"/>
    <mergeCell ref="F5:G5"/>
    <mergeCell ref="H5:J5"/>
    <mergeCell ref="K5:P5"/>
    <mergeCell ref="B11:B12"/>
    <mergeCell ref="C11:D12"/>
    <mergeCell ref="E11:G11"/>
    <mergeCell ref="H11:H12"/>
    <mergeCell ref="I11:I12"/>
    <mergeCell ref="C6:P6"/>
    <mergeCell ref="D7:P7"/>
    <mergeCell ref="D8:M8"/>
    <mergeCell ref="O8:P8"/>
    <mergeCell ref="N9:N10"/>
    <mergeCell ref="K11:P11"/>
    <mergeCell ref="K12:P22"/>
    <mergeCell ref="C13:D13"/>
    <mergeCell ref="C14:D14"/>
    <mergeCell ref="C15:D15"/>
    <mergeCell ref="C16:D16"/>
    <mergeCell ref="C17:D17"/>
    <mergeCell ref="C18:D18"/>
    <mergeCell ref="B25:D25"/>
    <mergeCell ref="C19:D19"/>
    <mergeCell ref="B20:I20"/>
    <mergeCell ref="B21:I21"/>
    <mergeCell ref="B22:I22"/>
    <mergeCell ref="B24:C24"/>
  </mergeCells>
  <conditionalFormatting sqref="A1:S9 A10:M10 O10:S10 B11:C11 E11:S12 A11:A18 H13:S19 A19:B19 K20:S22 A20:A29 J21:J22 B22 H23:S27 H28:M28 N28:S29 H29">
    <cfRule type="cellIs" dxfId="93" priority="9" operator="lessThan">
      <formula>0</formula>
    </cfRule>
  </conditionalFormatting>
  <conditionalFormatting sqref="B23:G28 C29 J29 B30:G30">
    <cfRule type="cellIs" dxfId="92" priority="13" operator="lessThan">
      <formula>0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50A36-A49C-4FC9-8F87-537286F3D1F5}">
  <dimension ref="A1:AC88"/>
  <sheetViews>
    <sheetView topLeftCell="A4" zoomScale="70" zoomScaleNormal="70" workbookViewId="0">
      <selection activeCell="C14" sqref="C14:D14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/>
      <c r="D7" s="492" t="s">
        <v>485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 t="s">
        <v>304</v>
      </c>
      <c r="D8" s="494" t="s">
        <v>387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430</v>
      </c>
      <c r="D13" s="529"/>
      <c r="E13" s="309">
        <v>4</v>
      </c>
      <c r="F13" s="260">
        <v>3.95</v>
      </c>
      <c r="G13" s="260">
        <f>SUM(E13*F13)</f>
        <v>15.8</v>
      </c>
      <c r="H13" s="262"/>
      <c r="I13" s="262"/>
      <c r="J13" s="263">
        <f>SUM(+G13)</f>
        <v>15.8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15.8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15.8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</mergeCells>
  <conditionalFormatting sqref="A1:S9 A10:M10 O10:S10 B11:C11 E11:S12 A11:A18 A19:B19 K20:S22 A20:A29 J21:J22 B22 H23:S27 H28:M28 N28:S29 H29">
    <cfRule type="cellIs" dxfId="91" priority="7" operator="lessThan">
      <formula>0</formula>
    </cfRule>
  </conditionalFormatting>
  <conditionalFormatting sqref="B23:G28 C29 J29 B30:G30">
    <cfRule type="cellIs" dxfId="90" priority="11" operator="lessThan">
      <formula>0</formula>
    </cfRule>
  </conditionalFormatting>
  <conditionalFormatting sqref="H13:S19">
    <cfRule type="cellIs" dxfId="89" priority="1" operator="lessThan">
      <formula>0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70573-A206-41C2-A6A5-924746372F69}">
  <dimension ref="A1:AC88"/>
  <sheetViews>
    <sheetView topLeftCell="A22" zoomScale="60" zoomScaleNormal="60" workbookViewId="0">
      <selection activeCell="C31" sqref="C31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10</v>
      </c>
      <c r="D7" s="492" t="s">
        <v>307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10.4</v>
      </c>
      <c r="D8" s="494" t="s">
        <v>308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8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431</v>
      </c>
      <c r="D13" s="529"/>
      <c r="E13" s="259"/>
      <c r="F13" s="260"/>
      <c r="G13" s="260"/>
      <c r="H13" s="262">
        <v>1</v>
      </c>
      <c r="I13" s="262"/>
      <c r="J13" s="263">
        <f>SUM(+H13)</f>
        <v>1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</mergeCells>
  <conditionalFormatting sqref="A1:S9 A10:M10 O10:S10 B11:C11 E11:S12 A11:A18 H13:S19 A19:B19 K20:S22 A20:A29 J21:J22 B22 H23:S27 H28:M28 N28:S29 H29">
    <cfRule type="cellIs" dxfId="88" priority="6" operator="lessThan">
      <formula>0</formula>
    </cfRule>
  </conditionalFormatting>
  <conditionalFormatting sqref="B23:G28 C29 J29 B30:G30">
    <cfRule type="cellIs" dxfId="87" priority="10" operator="lessThan">
      <formula>0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75A1-98C8-490C-99E9-18FFB4A2C694}">
  <dimension ref="A1:AC88"/>
  <sheetViews>
    <sheetView topLeftCell="A7" zoomScale="60" zoomScaleNormal="60" workbookViewId="0">
      <selection activeCell="C27" sqref="C27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10</v>
      </c>
      <c r="D7" s="492" t="s">
        <v>307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10.7</v>
      </c>
      <c r="D8" s="494" t="s">
        <v>294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431</v>
      </c>
      <c r="D13" s="529"/>
      <c r="E13" s="309">
        <v>2</v>
      </c>
      <c r="F13" s="260">
        <v>1</v>
      </c>
      <c r="G13" s="260"/>
      <c r="H13" s="262">
        <v>1</v>
      </c>
      <c r="I13" s="262"/>
      <c r="J13" s="263">
        <f>SUM(E13*F13*H13)</f>
        <v>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>
        <v>1.6</v>
      </c>
      <c r="F14" s="260">
        <v>0.9</v>
      </c>
      <c r="G14" s="260"/>
      <c r="H14" s="262">
        <v>3</v>
      </c>
      <c r="I14" s="262"/>
      <c r="J14" s="263">
        <f>SUM(E14*F14*H14)</f>
        <v>4.32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6.32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6.32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thickBot="1" x14ac:dyDescent="0.25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467"/>
      <c r="C30" s="469" t="s">
        <v>337</v>
      </c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1"/>
      <c r="O30" s="475"/>
      <c r="P30" s="476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468"/>
      <c r="C31" s="472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4"/>
      <c r="O31" s="477"/>
      <c r="P31" s="478"/>
      <c r="Q31" s="238"/>
      <c r="R31" s="238"/>
      <c r="S31" s="238"/>
      <c r="AA31" s="274"/>
    </row>
    <row r="32" spans="1:29" ht="18" customHeight="1" x14ac:dyDescent="0.2">
      <c r="A32" s="238"/>
      <c r="B32" s="479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1"/>
      <c r="Q32" s="238"/>
      <c r="R32" s="238"/>
      <c r="S32" s="238"/>
    </row>
    <row r="33" spans="1:29" ht="18" customHeight="1" thickBot="1" x14ac:dyDescent="0.25">
      <c r="A33" s="238"/>
      <c r="B33" s="482" t="s">
        <v>356</v>
      </c>
      <c r="C33" s="483"/>
      <c r="D33" s="483"/>
      <c r="E33" s="484"/>
      <c r="F33" s="485"/>
      <c r="G33" s="485"/>
      <c r="H33" s="486"/>
      <c r="I33" s="483"/>
      <c r="J33" s="484"/>
      <c r="K33" s="487" t="s">
        <v>355</v>
      </c>
      <c r="L33" s="488"/>
      <c r="M33" s="488"/>
      <c r="N33" s="488"/>
      <c r="O33" s="488"/>
      <c r="P33" s="489"/>
      <c r="Q33" s="269"/>
      <c r="R33" s="269"/>
      <c r="S33" s="269"/>
    </row>
    <row r="34" spans="1:29" ht="18" customHeight="1" x14ac:dyDescent="0.2">
      <c r="A34" s="238"/>
      <c r="B34" s="242" t="s">
        <v>338</v>
      </c>
      <c r="C34" s="490" t="s">
        <v>448</v>
      </c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1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43" t="s">
        <v>333</v>
      </c>
      <c r="C35" s="244">
        <v>10</v>
      </c>
      <c r="D35" s="492" t="s">
        <v>307</v>
      </c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3"/>
      <c r="Q35" s="238"/>
      <c r="R35" s="238"/>
      <c r="S35" s="238"/>
    </row>
    <row r="36" spans="1:29" ht="18" customHeight="1" thickBot="1" x14ac:dyDescent="0.25">
      <c r="A36" s="238"/>
      <c r="B36" s="245" t="s">
        <v>6</v>
      </c>
      <c r="C36" s="322">
        <v>10.7</v>
      </c>
      <c r="D36" s="494" t="s">
        <v>294</v>
      </c>
      <c r="E36" s="494"/>
      <c r="F36" s="494"/>
      <c r="G36" s="494"/>
      <c r="H36" s="494"/>
      <c r="I36" s="494"/>
      <c r="J36" s="494"/>
      <c r="K36" s="494"/>
      <c r="L36" s="494"/>
      <c r="M36" s="494"/>
      <c r="N36" s="247" t="s">
        <v>8</v>
      </c>
      <c r="O36" s="495"/>
      <c r="P36" s="496"/>
      <c r="Q36" s="238"/>
      <c r="R36" s="238"/>
      <c r="S36" s="238"/>
    </row>
    <row r="37" spans="1:29" ht="18" customHeight="1" x14ac:dyDescent="0.2">
      <c r="A37" s="238"/>
      <c r="B37" s="24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497" t="s">
        <v>386</v>
      </c>
      <c r="O37" s="238"/>
      <c r="P37" s="249"/>
      <c r="Q37" s="238"/>
      <c r="R37" s="238"/>
      <c r="S37" s="238"/>
      <c r="AB37" s="276"/>
    </row>
    <row r="38" spans="1:29" ht="18" customHeight="1" thickBot="1" x14ac:dyDescent="0.25">
      <c r="A38" s="238"/>
      <c r="B38" s="250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498"/>
      <c r="O38" s="251"/>
      <c r="P38" s="252"/>
      <c r="Q38" s="238"/>
      <c r="R38" s="238"/>
      <c r="S38" s="238"/>
    </row>
    <row r="39" spans="1:29" ht="18" customHeight="1" thickBot="1" x14ac:dyDescent="0.3">
      <c r="A39" s="253"/>
      <c r="B39" s="517" t="s">
        <v>339</v>
      </c>
      <c r="C39" s="554" t="s">
        <v>340</v>
      </c>
      <c r="D39" s="555"/>
      <c r="E39" s="519" t="s">
        <v>341</v>
      </c>
      <c r="F39" s="521"/>
      <c r="G39" s="521"/>
      <c r="H39" s="526" t="s">
        <v>9</v>
      </c>
      <c r="I39" s="526" t="s">
        <v>383</v>
      </c>
      <c r="J39" s="254" t="s">
        <v>342</v>
      </c>
      <c r="K39" s="552" t="s">
        <v>343</v>
      </c>
      <c r="L39" s="503"/>
      <c r="M39" s="503"/>
      <c r="N39" s="503"/>
      <c r="O39" s="503"/>
      <c r="P39" s="553"/>
      <c r="Q39" s="238"/>
      <c r="R39" s="238"/>
      <c r="S39" s="238"/>
      <c r="AB39" s="278"/>
    </row>
    <row r="40" spans="1:29" ht="18" customHeight="1" x14ac:dyDescent="0.2">
      <c r="A40" s="255"/>
      <c r="B40" s="518"/>
      <c r="C40" s="556"/>
      <c r="D40" s="557"/>
      <c r="E40" s="256" t="s">
        <v>372</v>
      </c>
      <c r="F40" s="313" t="s">
        <v>346</v>
      </c>
      <c r="G40" s="313" t="s">
        <v>382</v>
      </c>
      <c r="H40" s="527"/>
      <c r="I40" s="527"/>
      <c r="J40" s="257" t="s">
        <v>347</v>
      </c>
      <c r="K40" s="538" t="s">
        <v>348</v>
      </c>
      <c r="L40" s="539"/>
      <c r="M40" s="539"/>
      <c r="N40" s="539"/>
      <c r="O40" s="539"/>
      <c r="P40" s="540"/>
      <c r="Q40" s="238"/>
      <c r="R40" s="238"/>
      <c r="S40" s="238"/>
    </row>
    <row r="41" spans="1:29" ht="18" customHeight="1" x14ac:dyDescent="0.2">
      <c r="A41" s="253"/>
      <c r="B41" s="258"/>
      <c r="C41" s="528" t="s">
        <v>431</v>
      </c>
      <c r="D41" s="529"/>
      <c r="E41" s="309">
        <v>1.7</v>
      </c>
      <c r="F41" s="260">
        <v>0.6</v>
      </c>
      <c r="G41" s="260">
        <f>SUM(E41*F41)</f>
        <v>1.02</v>
      </c>
      <c r="H41" s="262">
        <v>6</v>
      </c>
      <c r="I41" s="262"/>
      <c r="J41" s="263">
        <f>SUM(E41*F41*H41)</f>
        <v>6.12</v>
      </c>
      <c r="K41" s="541"/>
      <c r="L41" s="506"/>
      <c r="M41" s="506"/>
      <c r="N41" s="506"/>
      <c r="O41" s="506"/>
      <c r="P41" s="542"/>
      <c r="Q41" s="238"/>
      <c r="R41" s="238"/>
      <c r="S41" s="238"/>
    </row>
    <row r="42" spans="1:29" ht="18" customHeight="1" x14ac:dyDescent="0.2">
      <c r="A42" s="253"/>
      <c r="B42" s="265"/>
      <c r="C42" s="528"/>
      <c r="D42" s="529"/>
      <c r="E42" s="309"/>
      <c r="F42" s="260"/>
      <c r="G42" s="260"/>
      <c r="H42" s="262"/>
      <c r="I42" s="262"/>
      <c r="J42" s="263"/>
      <c r="K42" s="541"/>
      <c r="L42" s="506"/>
      <c r="M42" s="506"/>
      <c r="N42" s="506"/>
      <c r="O42" s="506"/>
      <c r="P42" s="542"/>
      <c r="Q42" s="238"/>
      <c r="R42" s="238"/>
      <c r="S42" s="238"/>
    </row>
    <row r="43" spans="1:29" ht="18" customHeight="1" x14ac:dyDescent="0.2">
      <c r="A43" s="253"/>
      <c r="B43" s="265"/>
      <c r="C43" s="558"/>
      <c r="D43" s="559"/>
      <c r="E43" s="309"/>
      <c r="F43" s="260"/>
      <c r="G43" s="260"/>
      <c r="H43" s="262"/>
      <c r="I43" s="262"/>
      <c r="J43" s="263"/>
      <c r="K43" s="541"/>
      <c r="L43" s="506"/>
      <c r="M43" s="506"/>
      <c r="N43" s="506"/>
      <c r="O43" s="506"/>
      <c r="P43" s="542"/>
      <c r="Q43" s="238"/>
      <c r="R43" s="238"/>
      <c r="S43" s="238"/>
    </row>
    <row r="44" spans="1:29" ht="18" customHeight="1" x14ac:dyDescent="0.2">
      <c r="A44" s="253"/>
      <c r="B44" s="265"/>
      <c r="C44" s="528"/>
      <c r="D44" s="529"/>
      <c r="E44" s="309"/>
      <c r="F44" s="260"/>
      <c r="G44" s="260"/>
      <c r="H44" s="262"/>
      <c r="I44" s="262"/>
      <c r="J44" s="263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x14ac:dyDescent="0.2">
      <c r="A45" s="253"/>
      <c r="B45" s="265"/>
      <c r="C45" s="558"/>
      <c r="D45" s="559"/>
      <c r="E45" s="309"/>
      <c r="F45" s="260"/>
      <c r="G45" s="260"/>
      <c r="H45" s="317"/>
      <c r="I45" s="262"/>
      <c r="J45" s="263"/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x14ac:dyDescent="0.2">
      <c r="A46" s="253"/>
      <c r="B46" s="265"/>
      <c r="C46" s="528"/>
      <c r="D46" s="529"/>
      <c r="E46" s="309"/>
      <c r="F46" s="260"/>
      <c r="G46" s="260"/>
      <c r="H46" s="262"/>
      <c r="I46" s="262"/>
      <c r="J46" s="263"/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thickBot="1" x14ac:dyDescent="0.25">
      <c r="A47" s="238"/>
      <c r="B47" s="266"/>
      <c r="C47" s="528"/>
      <c r="D47" s="529"/>
      <c r="E47" s="309"/>
      <c r="F47" s="260"/>
      <c r="G47" s="260"/>
      <c r="H47" s="262"/>
      <c r="I47" s="262"/>
      <c r="J47" s="315"/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thickBot="1" x14ac:dyDescent="0.25">
      <c r="A48" s="238"/>
      <c r="B48" s="546" t="s">
        <v>349</v>
      </c>
      <c r="C48" s="547"/>
      <c r="D48" s="547"/>
      <c r="E48" s="547"/>
      <c r="F48" s="547"/>
      <c r="G48" s="547"/>
      <c r="H48" s="547"/>
      <c r="I48" s="548"/>
      <c r="J48" s="267">
        <f>SUM(J41:J47)</f>
        <v>6.12</v>
      </c>
      <c r="K48" s="541"/>
      <c r="L48" s="506"/>
      <c r="M48" s="506"/>
      <c r="N48" s="506"/>
      <c r="O48" s="506"/>
      <c r="P48" s="542"/>
      <c r="Q48" s="238"/>
      <c r="R48" s="238"/>
      <c r="S48" s="238"/>
    </row>
    <row r="49" spans="1:19" ht="18" customHeight="1" thickBot="1" x14ac:dyDescent="0.25">
      <c r="A49" s="238"/>
      <c r="B49" s="546" t="s">
        <v>350</v>
      </c>
      <c r="C49" s="547"/>
      <c r="D49" s="547"/>
      <c r="E49" s="547"/>
      <c r="F49" s="547"/>
      <c r="G49" s="547"/>
      <c r="H49" s="547"/>
      <c r="I49" s="548"/>
      <c r="J49" s="268">
        <v>0</v>
      </c>
      <c r="K49" s="541"/>
      <c r="L49" s="506"/>
      <c r="M49" s="506"/>
      <c r="N49" s="506"/>
      <c r="O49" s="506"/>
      <c r="P49" s="542"/>
      <c r="Q49" s="238"/>
      <c r="R49" s="238"/>
      <c r="S49" s="238"/>
    </row>
    <row r="50" spans="1:19" ht="18" customHeight="1" thickBot="1" x14ac:dyDescent="0.25">
      <c r="A50" s="238"/>
      <c r="B50" s="549" t="s">
        <v>342</v>
      </c>
      <c r="C50" s="550"/>
      <c r="D50" s="550"/>
      <c r="E50" s="550"/>
      <c r="F50" s="550"/>
      <c r="G50" s="550"/>
      <c r="H50" s="550"/>
      <c r="I50" s="551"/>
      <c r="J50" s="291">
        <f>J48-J49</f>
        <v>6.12</v>
      </c>
      <c r="K50" s="543"/>
      <c r="L50" s="544"/>
      <c r="M50" s="544"/>
      <c r="N50" s="544"/>
      <c r="O50" s="544"/>
      <c r="P50" s="545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62"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30:B31"/>
    <mergeCell ref="C30:N31"/>
    <mergeCell ref="O30:P31"/>
    <mergeCell ref="B32:P32"/>
    <mergeCell ref="B33:E33"/>
    <mergeCell ref="F33:G33"/>
    <mergeCell ref="H33:J33"/>
    <mergeCell ref="K33:P33"/>
    <mergeCell ref="K39:P39"/>
    <mergeCell ref="K40:P50"/>
    <mergeCell ref="C41:D41"/>
    <mergeCell ref="C42:D42"/>
    <mergeCell ref="C43:D43"/>
    <mergeCell ref="C44:D44"/>
    <mergeCell ref="C45:D45"/>
    <mergeCell ref="C46:D46"/>
    <mergeCell ref="C47:D47"/>
    <mergeCell ref="B48:I48"/>
    <mergeCell ref="C34:P34"/>
    <mergeCell ref="D35:P35"/>
    <mergeCell ref="D36:M36"/>
    <mergeCell ref="O36:P36"/>
    <mergeCell ref="N37:N38"/>
    <mergeCell ref="B49:I49"/>
    <mergeCell ref="B50:I50"/>
    <mergeCell ref="B39:B40"/>
    <mergeCell ref="C39:D40"/>
    <mergeCell ref="E39:G39"/>
    <mergeCell ref="H39:H40"/>
    <mergeCell ref="I39:I40"/>
  </mergeCells>
  <conditionalFormatting sqref="A29:P37 A38:M38 O38:P38 B39:C39 E39:P40 A39:A46 A47:B47 A48:A50 K48:P50 J49:J50 B50">
    <cfRule type="cellIs" dxfId="86" priority="4" operator="lessThan">
      <formula>0</formula>
    </cfRule>
  </conditionalFormatting>
  <conditionalFormatting sqref="A1:S9 A10:M10 O10:S10 B11:C11 E11:S12 A11:A18 A19:B19 K20:S22 A20:A28 J21:J22 B22 H23:S28 Q29:S29">
    <cfRule type="cellIs" dxfId="85" priority="11" operator="lessThan">
      <formula>0</formula>
    </cfRule>
  </conditionalFormatting>
  <conditionalFormatting sqref="B23:G28">
    <cfRule type="cellIs" dxfId="84" priority="15" operator="lessThan">
      <formula>0</formula>
    </cfRule>
  </conditionalFormatting>
  <conditionalFormatting sqref="H41:P47">
    <cfRule type="cellIs" dxfId="83" priority="1" operator="lessThan">
      <formula>0</formula>
    </cfRule>
  </conditionalFormatting>
  <conditionalFormatting sqref="H13:S19">
    <cfRule type="cellIs" dxfId="82" priority="5" operator="lessThan">
      <formula>0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1563-1502-4568-89AC-BE6C15FA2337}">
  <dimension ref="A1:AC87"/>
  <sheetViews>
    <sheetView topLeftCell="A4" zoomScale="70" zoomScaleNormal="70" workbookViewId="0">
      <selection activeCell="E14" sqref="E14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10</v>
      </c>
      <c r="D7" s="492" t="s">
        <v>307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10.199999999999999</v>
      </c>
      <c r="D8" s="494" t="s">
        <v>405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65"/>
      <c r="C13" s="528" t="s">
        <v>432</v>
      </c>
      <c r="D13" s="529"/>
      <c r="E13" s="309">
        <v>2.68</v>
      </c>
      <c r="F13" s="260">
        <v>0.3</v>
      </c>
      <c r="G13" s="260"/>
      <c r="H13" s="262"/>
      <c r="I13" s="262"/>
      <c r="J13" s="263">
        <f>SUM(E13*F13)</f>
        <v>0.80400000000000005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58"/>
      <c r="D14" s="55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58"/>
      <c r="D16" s="559"/>
      <c r="E16" s="309"/>
      <c r="F16" s="260"/>
      <c r="G16" s="260"/>
      <c r="H16" s="317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262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thickBot="1" x14ac:dyDescent="0.25">
      <c r="A18" s="238"/>
      <c r="B18" s="266"/>
      <c r="C18" s="528"/>
      <c r="D18" s="529"/>
      <c r="E18" s="309"/>
      <c r="F18" s="260"/>
      <c r="G18" s="260"/>
      <c r="H18" s="262"/>
      <c r="I18" s="262"/>
      <c r="J18" s="315"/>
      <c r="K18" s="541"/>
      <c r="L18" s="506"/>
      <c r="M18" s="506"/>
      <c r="N18" s="506"/>
      <c r="O18" s="506"/>
      <c r="P18" s="542"/>
      <c r="Q18" s="238"/>
      <c r="R18" s="238"/>
      <c r="S18" s="238"/>
    </row>
    <row r="19" spans="1:29" ht="18" customHeight="1" thickBot="1" x14ac:dyDescent="0.25">
      <c r="A19" s="238"/>
      <c r="B19" s="546" t="s">
        <v>349</v>
      </c>
      <c r="C19" s="547"/>
      <c r="D19" s="547"/>
      <c r="E19" s="547"/>
      <c r="F19" s="547"/>
      <c r="G19" s="547"/>
      <c r="H19" s="547"/>
      <c r="I19" s="548"/>
      <c r="J19" s="267">
        <f>SUM(J13:J18)</f>
        <v>0.80400000000000005</v>
      </c>
      <c r="K19" s="541"/>
      <c r="L19" s="506"/>
      <c r="M19" s="506"/>
      <c r="N19" s="506"/>
      <c r="O19" s="506"/>
      <c r="P19" s="542"/>
      <c r="Q19" s="238"/>
      <c r="R19" s="253"/>
      <c r="S19" s="238"/>
    </row>
    <row r="20" spans="1:29" ht="18" customHeight="1" thickBot="1" x14ac:dyDescent="0.25">
      <c r="A20" s="238"/>
      <c r="B20" s="546" t="s">
        <v>350</v>
      </c>
      <c r="C20" s="547"/>
      <c r="D20" s="547"/>
      <c r="E20" s="547"/>
      <c r="F20" s="547"/>
      <c r="G20" s="547"/>
      <c r="H20" s="547"/>
      <c r="I20" s="548"/>
      <c r="J20" s="268">
        <v>0</v>
      </c>
      <c r="K20" s="541"/>
      <c r="L20" s="506"/>
      <c r="M20" s="506"/>
      <c r="N20" s="506"/>
      <c r="O20" s="506"/>
      <c r="P20" s="542"/>
      <c r="Q20" s="238"/>
      <c r="S20" s="238"/>
    </row>
    <row r="21" spans="1:29" ht="18" customHeight="1" thickBot="1" x14ac:dyDescent="0.25">
      <c r="A21" s="238"/>
      <c r="B21" s="549" t="s">
        <v>342</v>
      </c>
      <c r="C21" s="550"/>
      <c r="D21" s="550"/>
      <c r="E21" s="550"/>
      <c r="F21" s="550"/>
      <c r="G21" s="550"/>
      <c r="H21" s="550"/>
      <c r="I21" s="551"/>
      <c r="J21" s="291">
        <f>J19-J20</f>
        <v>0.80400000000000005</v>
      </c>
      <c r="K21" s="543"/>
      <c r="L21" s="544"/>
      <c r="M21" s="544"/>
      <c r="N21" s="544"/>
      <c r="O21" s="544"/>
      <c r="P21" s="545"/>
      <c r="Q21" s="238"/>
      <c r="R21" s="238"/>
      <c r="S21" s="238"/>
    </row>
    <row r="22" spans="1:29" ht="18" customHeight="1" x14ac:dyDescent="0.2">
      <c r="A22" s="238"/>
      <c r="B22" s="292"/>
      <c r="C22" s="293"/>
      <c r="D22" s="293"/>
      <c r="E22" s="293"/>
      <c r="F22" s="293"/>
      <c r="G22" s="293"/>
      <c r="H22" s="294"/>
      <c r="I22" s="294"/>
      <c r="J22" s="294"/>
      <c r="K22" s="295"/>
      <c r="L22" s="294"/>
      <c r="M22" s="294"/>
      <c r="N22" s="294"/>
      <c r="O22" s="294"/>
      <c r="P22" s="296"/>
      <c r="Q22" s="238"/>
      <c r="R22" s="238"/>
      <c r="S22" s="238"/>
    </row>
    <row r="23" spans="1:29" s="269" customFormat="1" ht="18" customHeight="1" x14ac:dyDescent="0.2">
      <c r="B23" s="499" t="s">
        <v>351</v>
      </c>
      <c r="C23" s="500"/>
      <c r="D23" s="280"/>
      <c r="E23" s="290"/>
      <c r="F23" s="270"/>
      <c r="G23" s="282"/>
      <c r="I23" s="297" t="s">
        <v>352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x14ac:dyDescent="0.2">
      <c r="B24" s="501" t="s">
        <v>353</v>
      </c>
      <c r="C24" s="502"/>
      <c r="D24" s="502"/>
      <c r="E24" s="290"/>
      <c r="F24" s="270"/>
      <c r="G24" s="282"/>
      <c r="I24" s="280" t="s">
        <v>354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thickBot="1" x14ac:dyDescent="0.25">
      <c r="B25" s="298"/>
      <c r="C25" s="299"/>
      <c r="D25" s="299"/>
      <c r="E25" s="300"/>
      <c r="F25" s="301"/>
      <c r="G25" s="302"/>
      <c r="H25" s="303"/>
      <c r="I25" s="304"/>
      <c r="J25" s="305"/>
      <c r="K25" s="304"/>
      <c r="L25" s="304"/>
      <c r="M25" s="304"/>
      <c r="N25" s="304"/>
      <c r="O25" s="305"/>
      <c r="P25" s="306"/>
      <c r="U25" s="271"/>
      <c r="V25" s="271"/>
      <c r="W25" s="271"/>
      <c r="X25" s="271"/>
      <c r="AA25" s="272"/>
    </row>
    <row r="26" spans="1:29" s="269" customFormat="1" ht="18" customHeight="1" x14ac:dyDescent="0.2">
      <c r="B26" s="279"/>
      <c r="C26" s="279"/>
      <c r="D26" s="280"/>
      <c r="E26" s="281"/>
      <c r="F26" s="270"/>
      <c r="G26" s="282"/>
      <c r="I26" s="283"/>
      <c r="J26" s="284"/>
      <c r="K26" s="283"/>
      <c r="L26" s="284"/>
      <c r="M26" s="284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6"/>
      <c r="C27" s="287"/>
      <c r="D27" s="287"/>
      <c r="E27" s="287"/>
      <c r="F27" s="287"/>
      <c r="G27" s="287"/>
      <c r="I27" s="283"/>
      <c r="J27" s="251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2"/>
      <c r="C28" s="288"/>
      <c r="D28" s="288"/>
      <c r="E28" s="288"/>
      <c r="F28" s="288"/>
      <c r="G28" s="288"/>
      <c r="I28" s="282"/>
      <c r="J28" s="288"/>
      <c r="K28" s="288"/>
      <c r="L28" s="288"/>
      <c r="M28" s="288"/>
      <c r="N28" s="284"/>
      <c r="O28" s="289"/>
      <c r="P28" s="289"/>
      <c r="U28" s="273"/>
      <c r="V28" s="271"/>
      <c r="W28" s="273"/>
      <c r="X28" s="273"/>
      <c r="AA28" s="272"/>
    </row>
    <row r="29" spans="1:29" s="269" customFormat="1" ht="18" customHeight="1" x14ac:dyDescent="0.2">
      <c r="A29" s="238"/>
      <c r="B29" s="280"/>
      <c r="C29" s="290"/>
      <c r="D29" s="290"/>
      <c r="E29" s="290"/>
      <c r="F29" s="290"/>
      <c r="G29" s="290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U29" s="271"/>
      <c r="V29" s="271"/>
      <c r="W29" s="271"/>
      <c r="X29" s="271"/>
      <c r="AA29" s="272"/>
      <c r="AC29" s="269">
        <f>+X30*0.01</f>
        <v>0</v>
      </c>
    </row>
    <row r="30" spans="1:29" ht="18" customHeight="1" x14ac:dyDescent="0.2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AA30" s="274"/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</row>
    <row r="32" spans="1:29" ht="18" customHeight="1" x14ac:dyDescent="0.2">
      <c r="A32" s="269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69"/>
      <c r="R32" s="269"/>
      <c r="S32" s="269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  <c r="AC33" s="275">
        <f>+AA33-AB33</f>
        <v>0</v>
      </c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AB36" s="276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77"/>
      <c r="L38" s="238"/>
      <c r="M38" s="238"/>
      <c r="N38" s="238"/>
      <c r="O38" s="238"/>
      <c r="P38" s="238"/>
      <c r="Q38" s="238"/>
      <c r="R38" s="238"/>
      <c r="S38" s="238"/>
      <c r="AB38" s="27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</sheetData>
  <mergeCells count="31"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0:I20"/>
    <mergeCell ref="B21:I21"/>
    <mergeCell ref="B23:C23"/>
    <mergeCell ref="B24:D24"/>
    <mergeCell ref="K11:P11"/>
    <mergeCell ref="K12:P21"/>
    <mergeCell ref="C13:D13"/>
    <mergeCell ref="C14:D14"/>
    <mergeCell ref="C15:D15"/>
    <mergeCell ref="C16:D16"/>
    <mergeCell ref="C17:D17"/>
    <mergeCell ref="C18:D18"/>
    <mergeCell ref="B19:I19"/>
    <mergeCell ref="B11:B12"/>
    <mergeCell ref="C11:D12"/>
    <mergeCell ref="E11:G11"/>
  </mergeCells>
  <conditionalFormatting sqref="A1:S9 A10:M10 O10:S10 B11:C11 E11:S12 A11:A17 H13:S18 A18:B18 K19:S21 A19:A28 J20:J21 B21 H22:S26 H27:M27 N27:S28 H28">
    <cfRule type="cellIs" dxfId="81" priority="1" operator="lessThan">
      <formula>0</formula>
    </cfRule>
  </conditionalFormatting>
  <conditionalFormatting sqref="B22:G27 C28 J28 B29:G29">
    <cfRule type="cellIs" dxfId="80" priority="2" operator="lessThan">
      <formula>0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5881-A90E-4587-B3FD-A967505E719C}">
  <sheetPr>
    <tabColor rgb="FF92D050"/>
  </sheetPr>
  <dimension ref="A1:AC88"/>
  <sheetViews>
    <sheetView topLeftCell="A4" zoomScale="70" zoomScaleNormal="70" workbookViewId="0">
      <selection activeCell="C7" sqref="C7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11.8</v>
      </c>
      <c r="D8" s="494" t="s">
        <v>295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434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389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431</v>
      </c>
      <c r="D13" s="529"/>
      <c r="E13" s="307"/>
      <c r="F13" s="260"/>
      <c r="G13" s="260"/>
      <c r="H13" s="262">
        <v>1</v>
      </c>
      <c r="I13" s="262"/>
      <c r="J13" s="263">
        <f>SUM(+H13)</f>
        <v>1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E11:S12 A11:A18 H13:S19 A19:B19 K20:S22 A20:A29 J21:J22 B22 H23:S27 H28:M28 N28:S29 H29">
    <cfRule type="cellIs" dxfId="79" priority="6" operator="lessThan">
      <formula>0</formula>
    </cfRule>
  </conditionalFormatting>
  <conditionalFormatting sqref="B23:G28 C29 J29 B30:G30">
    <cfRule type="cellIs" dxfId="78" priority="10" operator="lessThan">
      <formula>0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3C9E-C15D-4E01-88E6-A09A66CC9EC6}">
  <dimension ref="A1:AC88"/>
  <sheetViews>
    <sheetView topLeftCell="A28" zoomScale="70" zoomScaleNormal="70" workbookViewId="0">
      <selection activeCell="K40" sqref="K40:P50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11.12</v>
      </c>
      <c r="D8" s="494" t="s">
        <v>332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432</v>
      </c>
      <c r="D13" s="529"/>
      <c r="E13" s="259"/>
      <c r="F13" s="260"/>
      <c r="G13" s="260"/>
      <c r="H13" s="262">
        <v>2</v>
      </c>
      <c r="I13" s="262"/>
      <c r="J13" s="263">
        <f>SUM(+H13)</f>
        <v>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2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2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thickBot="1" x14ac:dyDescent="0.25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467"/>
      <c r="C30" s="469" t="s">
        <v>337</v>
      </c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1"/>
      <c r="O30" s="475"/>
      <c r="P30" s="476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468"/>
      <c r="C31" s="472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4"/>
      <c r="O31" s="477"/>
      <c r="P31" s="478"/>
      <c r="Q31" s="238"/>
      <c r="R31" s="238"/>
      <c r="S31" s="238"/>
      <c r="AA31" s="274"/>
    </row>
    <row r="32" spans="1:29" ht="18" customHeight="1" x14ac:dyDescent="0.2">
      <c r="A32" s="238"/>
      <c r="B32" s="479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1"/>
      <c r="Q32" s="238"/>
      <c r="R32" s="238"/>
      <c r="S32" s="238"/>
    </row>
    <row r="33" spans="1:29" ht="18" customHeight="1" thickBot="1" x14ac:dyDescent="0.25">
      <c r="A33" s="238"/>
      <c r="B33" s="482" t="s">
        <v>356</v>
      </c>
      <c r="C33" s="483"/>
      <c r="D33" s="483"/>
      <c r="E33" s="484"/>
      <c r="F33" s="485"/>
      <c r="G33" s="485"/>
      <c r="H33" s="486"/>
      <c r="I33" s="483"/>
      <c r="J33" s="484"/>
      <c r="K33" s="487" t="s">
        <v>355</v>
      </c>
      <c r="L33" s="488"/>
      <c r="M33" s="488"/>
      <c r="N33" s="488"/>
      <c r="O33" s="488"/>
      <c r="P33" s="489"/>
      <c r="Q33" s="269"/>
      <c r="R33" s="269"/>
      <c r="S33" s="269"/>
    </row>
    <row r="34" spans="1:29" ht="18" customHeight="1" x14ac:dyDescent="0.2">
      <c r="A34" s="238"/>
      <c r="B34" s="242" t="s">
        <v>338</v>
      </c>
      <c r="C34" s="490" t="s">
        <v>448</v>
      </c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1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43" t="s">
        <v>333</v>
      </c>
      <c r="C35" s="244">
        <v>11</v>
      </c>
      <c r="D35" s="492" t="s">
        <v>305</v>
      </c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3"/>
      <c r="Q35" s="238"/>
      <c r="R35" s="238"/>
      <c r="S35" s="238"/>
    </row>
    <row r="36" spans="1:29" ht="18" customHeight="1" thickBot="1" x14ac:dyDescent="0.25">
      <c r="A36" s="238"/>
      <c r="B36" s="245" t="s">
        <v>6</v>
      </c>
      <c r="C36" s="318">
        <v>11.12</v>
      </c>
      <c r="D36" s="494" t="s">
        <v>332</v>
      </c>
      <c r="E36" s="494"/>
      <c r="F36" s="494"/>
      <c r="G36" s="494"/>
      <c r="H36" s="494"/>
      <c r="I36" s="494"/>
      <c r="J36" s="494"/>
      <c r="K36" s="494"/>
      <c r="L36" s="494"/>
      <c r="M36" s="494"/>
      <c r="N36" s="247"/>
      <c r="O36" s="495"/>
      <c r="P36" s="496"/>
      <c r="Q36" s="238"/>
      <c r="R36" s="238"/>
      <c r="S36" s="238"/>
    </row>
    <row r="37" spans="1:29" ht="18" customHeight="1" x14ac:dyDescent="0.2">
      <c r="A37" s="238"/>
      <c r="B37" s="24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497" t="s">
        <v>386</v>
      </c>
      <c r="O37" s="238"/>
      <c r="P37" s="249"/>
      <c r="Q37" s="238"/>
      <c r="R37" s="238"/>
      <c r="S37" s="238"/>
      <c r="AB37" s="276"/>
    </row>
    <row r="38" spans="1:29" ht="18" customHeight="1" thickBot="1" x14ac:dyDescent="0.25">
      <c r="A38" s="238"/>
      <c r="B38" s="250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498"/>
      <c r="O38" s="251"/>
      <c r="P38" s="252"/>
      <c r="Q38" s="238"/>
      <c r="R38" s="238"/>
      <c r="S38" s="238"/>
    </row>
    <row r="39" spans="1:29" ht="18" customHeight="1" thickBot="1" x14ac:dyDescent="0.3">
      <c r="A39" s="253"/>
      <c r="B39" s="517" t="s">
        <v>339</v>
      </c>
      <c r="C39" s="554" t="s">
        <v>340</v>
      </c>
      <c r="D39" s="555"/>
      <c r="E39" s="519" t="s">
        <v>341</v>
      </c>
      <c r="F39" s="521"/>
      <c r="G39" s="521"/>
      <c r="H39" s="526" t="s">
        <v>9</v>
      </c>
      <c r="I39" s="526" t="s">
        <v>383</v>
      </c>
      <c r="J39" s="254" t="s">
        <v>342</v>
      </c>
      <c r="K39" s="552" t="s">
        <v>343</v>
      </c>
      <c r="L39" s="503"/>
      <c r="M39" s="503"/>
      <c r="N39" s="503"/>
      <c r="O39" s="503"/>
      <c r="P39" s="553"/>
      <c r="Q39" s="238"/>
      <c r="R39" s="238"/>
      <c r="S39" s="238"/>
      <c r="AB39" s="278"/>
    </row>
    <row r="40" spans="1:29" ht="18" customHeight="1" x14ac:dyDescent="0.2">
      <c r="A40" s="255"/>
      <c r="B40" s="518"/>
      <c r="C40" s="556"/>
      <c r="D40" s="557"/>
      <c r="E40" s="256" t="s">
        <v>372</v>
      </c>
      <c r="F40" s="313" t="s">
        <v>346</v>
      </c>
      <c r="G40" s="313" t="s">
        <v>382</v>
      </c>
      <c r="H40" s="527"/>
      <c r="I40" s="527"/>
      <c r="J40" s="257" t="s">
        <v>347</v>
      </c>
      <c r="K40" s="538" t="s">
        <v>348</v>
      </c>
      <c r="L40" s="539"/>
      <c r="M40" s="539"/>
      <c r="N40" s="539"/>
      <c r="O40" s="539"/>
      <c r="P40" s="540"/>
      <c r="Q40" s="238"/>
      <c r="R40" s="238"/>
      <c r="S40" s="238"/>
    </row>
    <row r="41" spans="1:29" ht="18" customHeight="1" x14ac:dyDescent="0.2">
      <c r="A41" s="253"/>
      <c r="B41" s="258"/>
      <c r="C41" s="528" t="s">
        <v>432</v>
      </c>
      <c r="D41" s="529"/>
      <c r="E41" s="259"/>
      <c r="F41" s="260"/>
      <c r="G41" s="260"/>
      <c r="H41" s="262">
        <v>4</v>
      </c>
      <c r="I41" s="262"/>
      <c r="J41" s="263">
        <f>SUM(+H41)</f>
        <v>4</v>
      </c>
      <c r="K41" s="541"/>
      <c r="L41" s="506"/>
      <c r="M41" s="506"/>
      <c r="N41" s="506"/>
      <c r="O41" s="506"/>
      <c r="P41" s="542"/>
      <c r="Q41" s="238"/>
      <c r="R41" s="238"/>
      <c r="S41" s="238"/>
    </row>
    <row r="42" spans="1:29" ht="18" customHeight="1" x14ac:dyDescent="0.2">
      <c r="A42" s="253"/>
      <c r="B42" s="265"/>
      <c r="C42" s="528"/>
      <c r="D42" s="529"/>
      <c r="E42" s="309"/>
      <c r="F42" s="260"/>
      <c r="G42" s="260"/>
      <c r="H42" s="262"/>
      <c r="I42" s="262"/>
      <c r="J42" s="263"/>
      <c r="K42" s="541"/>
      <c r="L42" s="506"/>
      <c r="M42" s="506"/>
      <c r="N42" s="506"/>
      <c r="O42" s="506"/>
      <c r="P42" s="542"/>
      <c r="Q42" s="238"/>
      <c r="R42" s="238"/>
      <c r="S42" s="238"/>
    </row>
    <row r="43" spans="1:29" ht="18" customHeight="1" x14ac:dyDescent="0.2">
      <c r="A43" s="253"/>
      <c r="B43" s="265"/>
      <c r="C43" s="558"/>
      <c r="D43" s="559"/>
      <c r="E43" s="309"/>
      <c r="F43" s="260"/>
      <c r="G43" s="260"/>
      <c r="H43" s="262"/>
      <c r="I43" s="262"/>
      <c r="J43" s="263"/>
      <c r="K43" s="541"/>
      <c r="L43" s="506"/>
      <c r="M43" s="506"/>
      <c r="N43" s="506"/>
      <c r="O43" s="506"/>
      <c r="P43" s="542"/>
      <c r="Q43" s="238"/>
      <c r="R43" s="238"/>
      <c r="S43" s="238"/>
    </row>
    <row r="44" spans="1:29" ht="18" customHeight="1" x14ac:dyDescent="0.2">
      <c r="A44" s="253"/>
      <c r="B44" s="265"/>
      <c r="C44" s="528"/>
      <c r="D44" s="529"/>
      <c r="E44" s="309"/>
      <c r="F44" s="260"/>
      <c r="G44" s="260"/>
      <c r="H44" s="262"/>
      <c r="I44" s="262"/>
      <c r="J44" s="263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x14ac:dyDescent="0.2">
      <c r="A45" s="253"/>
      <c r="B45" s="265"/>
      <c r="C45" s="558"/>
      <c r="D45" s="559"/>
      <c r="E45" s="309"/>
      <c r="F45" s="260"/>
      <c r="G45" s="260"/>
      <c r="H45" s="317"/>
      <c r="I45" s="262"/>
      <c r="J45" s="263"/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x14ac:dyDescent="0.2">
      <c r="A46" s="253"/>
      <c r="B46" s="265"/>
      <c r="C46" s="528"/>
      <c r="D46" s="529"/>
      <c r="E46" s="309"/>
      <c r="F46" s="260"/>
      <c r="G46" s="260"/>
      <c r="H46" s="262"/>
      <c r="I46" s="262"/>
      <c r="J46" s="263"/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thickBot="1" x14ac:dyDescent="0.25">
      <c r="A47" s="238"/>
      <c r="B47" s="266"/>
      <c r="C47" s="528"/>
      <c r="D47" s="529"/>
      <c r="E47" s="309"/>
      <c r="F47" s="260"/>
      <c r="G47" s="260"/>
      <c r="H47" s="262"/>
      <c r="I47" s="262"/>
      <c r="J47" s="315"/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thickBot="1" x14ac:dyDescent="0.25">
      <c r="A48" s="238"/>
      <c r="B48" s="546" t="s">
        <v>349</v>
      </c>
      <c r="C48" s="547"/>
      <c r="D48" s="547"/>
      <c r="E48" s="547"/>
      <c r="F48" s="547"/>
      <c r="G48" s="547"/>
      <c r="H48" s="547"/>
      <c r="I48" s="548"/>
      <c r="J48" s="267">
        <f>SUM(J41:J47)</f>
        <v>4</v>
      </c>
      <c r="K48" s="541"/>
      <c r="L48" s="506"/>
      <c r="M48" s="506"/>
      <c r="N48" s="506"/>
      <c r="O48" s="506"/>
      <c r="P48" s="542"/>
      <c r="Q48" s="238"/>
      <c r="R48" s="238"/>
      <c r="S48" s="238"/>
    </row>
    <row r="49" spans="1:19" ht="18" customHeight="1" thickBot="1" x14ac:dyDescent="0.25">
      <c r="A49" s="238"/>
      <c r="B49" s="546" t="s">
        <v>350</v>
      </c>
      <c r="C49" s="547"/>
      <c r="D49" s="547"/>
      <c r="E49" s="547"/>
      <c r="F49" s="547"/>
      <c r="G49" s="547"/>
      <c r="H49" s="547"/>
      <c r="I49" s="548"/>
      <c r="J49" s="268">
        <v>0</v>
      </c>
      <c r="K49" s="541"/>
      <c r="L49" s="506"/>
      <c r="M49" s="506"/>
      <c r="N49" s="506"/>
      <c r="O49" s="506"/>
      <c r="P49" s="542"/>
      <c r="Q49" s="238"/>
      <c r="R49" s="238"/>
      <c r="S49" s="238"/>
    </row>
    <row r="50" spans="1:19" ht="18" customHeight="1" thickBot="1" x14ac:dyDescent="0.25">
      <c r="A50" s="238"/>
      <c r="B50" s="549" t="s">
        <v>342</v>
      </c>
      <c r="C50" s="550"/>
      <c r="D50" s="550"/>
      <c r="E50" s="550"/>
      <c r="F50" s="550"/>
      <c r="G50" s="550"/>
      <c r="H50" s="550"/>
      <c r="I50" s="551"/>
      <c r="J50" s="291">
        <f>J48-J49</f>
        <v>4</v>
      </c>
      <c r="K50" s="543"/>
      <c r="L50" s="544"/>
      <c r="M50" s="544"/>
      <c r="N50" s="544"/>
      <c r="O50" s="544"/>
      <c r="P50" s="545"/>
      <c r="Q50" s="238"/>
      <c r="R50" s="238"/>
      <c r="S50" s="238"/>
    </row>
    <row r="51" spans="1:19" ht="18" customHeight="1" x14ac:dyDescent="0.2">
      <c r="A51" s="238"/>
      <c r="B51" s="292"/>
      <c r="C51" s="293"/>
      <c r="D51" s="293"/>
      <c r="E51" s="293"/>
      <c r="F51" s="293"/>
      <c r="G51" s="293"/>
      <c r="H51" s="294"/>
      <c r="I51" s="294"/>
      <c r="J51" s="294"/>
      <c r="K51" s="295"/>
      <c r="L51" s="294"/>
      <c r="M51" s="294"/>
      <c r="N51" s="294"/>
      <c r="O51" s="294"/>
      <c r="P51" s="296"/>
      <c r="Q51" s="238"/>
      <c r="R51" s="238"/>
      <c r="S51" s="238"/>
    </row>
    <row r="52" spans="1:19" ht="18" customHeight="1" x14ac:dyDescent="0.2">
      <c r="A52" s="269"/>
      <c r="B52" s="499" t="s">
        <v>351</v>
      </c>
      <c r="C52" s="500"/>
      <c r="D52" s="280"/>
      <c r="E52" s="290"/>
      <c r="F52" s="270"/>
      <c r="G52" s="282"/>
      <c r="H52" s="269"/>
      <c r="I52" s="297" t="s">
        <v>352</v>
      </c>
      <c r="J52" s="238"/>
      <c r="K52" s="284"/>
      <c r="L52" s="284"/>
      <c r="M52" s="284"/>
      <c r="N52" s="284"/>
      <c r="O52" s="238"/>
      <c r="P52" s="249"/>
      <c r="Q52" s="238"/>
      <c r="R52" s="238"/>
      <c r="S52" s="238"/>
    </row>
    <row r="53" spans="1:19" ht="18" customHeight="1" x14ac:dyDescent="0.2">
      <c r="A53" s="269"/>
      <c r="B53" s="501" t="s">
        <v>353</v>
      </c>
      <c r="C53" s="502"/>
      <c r="D53" s="502"/>
      <c r="E53" s="290"/>
      <c r="F53" s="270"/>
      <c r="G53" s="282"/>
      <c r="H53" s="269"/>
      <c r="I53" s="280" t="s">
        <v>354</v>
      </c>
      <c r="J53" s="238"/>
      <c r="K53" s="284"/>
      <c r="L53" s="284"/>
      <c r="M53" s="284"/>
      <c r="N53" s="284"/>
      <c r="O53" s="238"/>
      <c r="P53" s="249"/>
      <c r="Q53" s="238"/>
      <c r="R53" s="238"/>
      <c r="S53" s="238"/>
    </row>
    <row r="54" spans="1:19" ht="18" customHeight="1" thickBot="1" x14ac:dyDescent="0.25">
      <c r="A54" s="269"/>
      <c r="B54" s="298"/>
      <c r="C54" s="299"/>
      <c r="D54" s="299"/>
      <c r="E54" s="300"/>
      <c r="F54" s="301"/>
      <c r="G54" s="302"/>
      <c r="H54" s="303"/>
      <c r="I54" s="304"/>
      <c r="J54" s="305"/>
      <c r="K54" s="304"/>
      <c r="L54" s="304"/>
      <c r="M54" s="304"/>
      <c r="N54" s="304"/>
      <c r="O54" s="305"/>
      <c r="P54" s="306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64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B30:B31"/>
    <mergeCell ref="C30:N31"/>
    <mergeCell ref="O30:P31"/>
    <mergeCell ref="B32:P32"/>
    <mergeCell ref="B33:E33"/>
    <mergeCell ref="F33:G33"/>
    <mergeCell ref="H33:J33"/>
    <mergeCell ref="K33:P33"/>
    <mergeCell ref="E39:G39"/>
    <mergeCell ref="H39:H40"/>
    <mergeCell ref="I39:I40"/>
    <mergeCell ref="C34:P34"/>
    <mergeCell ref="D35:P35"/>
    <mergeCell ref="D36:M36"/>
    <mergeCell ref="O36:P36"/>
    <mergeCell ref="N37:N38"/>
    <mergeCell ref="B52:C52"/>
    <mergeCell ref="B53:D53"/>
    <mergeCell ref="K39:P39"/>
    <mergeCell ref="K40:P50"/>
    <mergeCell ref="C41:D41"/>
    <mergeCell ref="C42:D42"/>
    <mergeCell ref="C43:D43"/>
    <mergeCell ref="C44:D44"/>
    <mergeCell ref="C45:D45"/>
    <mergeCell ref="C46:D46"/>
    <mergeCell ref="C47:D47"/>
    <mergeCell ref="B48:I48"/>
    <mergeCell ref="B49:I49"/>
    <mergeCell ref="B50:I50"/>
    <mergeCell ref="B39:B40"/>
    <mergeCell ref="C39:D40"/>
  </mergeCells>
  <conditionalFormatting sqref="A29:P37 A38:M38 O38:P38 B39:C39 E39:P40 A39:A46 H41:P47 A47:B47 K48:P50 A48:A54 J49:J50 B50 H51:P54">
    <cfRule type="cellIs" dxfId="77" priority="1" operator="lessThan">
      <formula>0</formula>
    </cfRule>
  </conditionalFormatting>
  <conditionalFormatting sqref="A1:S9 A10:M10 O10:S10 B11:C11 E11:S12 A11:A18 H13:S19 A19:B19 K20:S22 A20:A28 J21:J22 B22 H23:S28 Q29:S29">
    <cfRule type="cellIs" dxfId="76" priority="8" operator="lessThan">
      <formula>0</formula>
    </cfRule>
  </conditionalFormatting>
  <conditionalFormatting sqref="B23:G28">
    <cfRule type="cellIs" dxfId="75" priority="12" operator="lessThan">
      <formula>0</formula>
    </cfRule>
  </conditionalFormatting>
  <conditionalFormatting sqref="B51:G54">
    <cfRule type="cellIs" dxfId="74" priority="2" operator="lessThan">
      <formula>0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D9B22-B9C8-4D0D-A231-2A82C1590000}">
  <dimension ref="A1:AC87"/>
  <sheetViews>
    <sheetView topLeftCell="A4" zoomScale="70" zoomScaleNormal="70" workbookViewId="0">
      <selection activeCell="G16" sqref="G16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11" style="239" customWidth="1"/>
    <col min="6" max="6" width="13.85546875" style="239" customWidth="1"/>
    <col min="7" max="7" width="12.57031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11.16</v>
      </c>
      <c r="D8" s="494" t="s">
        <v>310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410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25">
      <c r="A11" s="253"/>
      <c r="B11" s="517" t="s">
        <v>339</v>
      </c>
      <c r="C11" s="554" t="s">
        <v>340</v>
      </c>
      <c r="D11" s="555"/>
      <c r="E11" s="560" t="s">
        <v>393</v>
      </c>
      <c r="F11" s="561"/>
      <c r="G11" s="561"/>
      <c r="H11" s="562"/>
      <c r="I11" s="526" t="s">
        <v>395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327" t="s">
        <v>390</v>
      </c>
      <c r="F12" s="328" t="s">
        <v>391</v>
      </c>
      <c r="G12" s="328" t="s">
        <v>392</v>
      </c>
      <c r="H12" s="328" t="s">
        <v>394</v>
      </c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65"/>
      <c r="C13" s="528" t="s">
        <v>432</v>
      </c>
      <c r="D13" s="529"/>
      <c r="E13" s="309"/>
      <c r="F13" s="314">
        <v>2</v>
      </c>
      <c r="G13" s="314">
        <v>3</v>
      </c>
      <c r="H13" s="262"/>
      <c r="I13" s="262"/>
      <c r="J13" s="344">
        <f>SUM(+F13+G13)</f>
        <v>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58"/>
      <c r="D14" s="55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58"/>
      <c r="D16" s="559"/>
      <c r="E16" s="309"/>
      <c r="F16" s="260"/>
      <c r="G16" s="260"/>
      <c r="H16" s="317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262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thickBot="1" x14ac:dyDescent="0.25">
      <c r="A18" s="238"/>
      <c r="B18" s="266"/>
      <c r="C18" s="528"/>
      <c r="D18" s="529"/>
      <c r="E18" s="309"/>
      <c r="F18" s="260"/>
      <c r="G18" s="260"/>
      <c r="H18" s="262"/>
      <c r="I18" s="262"/>
      <c r="J18" s="315"/>
      <c r="K18" s="541"/>
      <c r="L18" s="506"/>
      <c r="M18" s="506"/>
      <c r="N18" s="506"/>
      <c r="O18" s="506"/>
      <c r="P18" s="542"/>
      <c r="Q18" s="238"/>
      <c r="R18" s="238"/>
      <c r="S18" s="238"/>
    </row>
    <row r="19" spans="1:29" ht="18" customHeight="1" thickBot="1" x14ac:dyDescent="0.25">
      <c r="A19" s="238"/>
      <c r="B19" s="546" t="s">
        <v>349</v>
      </c>
      <c r="C19" s="547"/>
      <c r="D19" s="547"/>
      <c r="E19" s="547"/>
      <c r="F19" s="547"/>
      <c r="G19" s="547"/>
      <c r="H19" s="547"/>
      <c r="I19" s="548"/>
      <c r="J19" s="267">
        <f>SUM(J13:J18)</f>
        <v>5</v>
      </c>
      <c r="K19" s="541"/>
      <c r="L19" s="506"/>
      <c r="M19" s="506"/>
      <c r="N19" s="506"/>
      <c r="O19" s="506"/>
      <c r="P19" s="542"/>
      <c r="Q19" s="238"/>
      <c r="R19" s="253"/>
      <c r="S19" s="238"/>
    </row>
    <row r="20" spans="1:29" ht="18" customHeight="1" thickBot="1" x14ac:dyDescent="0.25">
      <c r="A20" s="238"/>
      <c r="B20" s="546" t="s">
        <v>350</v>
      </c>
      <c r="C20" s="547"/>
      <c r="D20" s="547"/>
      <c r="E20" s="547"/>
      <c r="F20" s="547"/>
      <c r="G20" s="547"/>
      <c r="H20" s="547"/>
      <c r="I20" s="548"/>
      <c r="J20" s="268">
        <v>0</v>
      </c>
      <c r="K20" s="541"/>
      <c r="L20" s="506"/>
      <c r="M20" s="506"/>
      <c r="N20" s="506"/>
      <c r="O20" s="506"/>
      <c r="P20" s="542"/>
      <c r="Q20" s="238"/>
      <c r="S20" s="238"/>
    </row>
    <row r="21" spans="1:29" ht="18" customHeight="1" thickBot="1" x14ac:dyDescent="0.25">
      <c r="A21" s="238"/>
      <c r="B21" s="549" t="s">
        <v>342</v>
      </c>
      <c r="C21" s="550"/>
      <c r="D21" s="550"/>
      <c r="E21" s="550"/>
      <c r="F21" s="550"/>
      <c r="G21" s="550"/>
      <c r="H21" s="550"/>
      <c r="I21" s="551"/>
      <c r="J21" s="291">
        <f>J19-J20</f>
        <v>5</v>
      </c>
      <c r="K21" s="543"/>
      <c r="L21" s="544"/>
      <c r="M21" s="544"/>
      <c r="N21" s="544"/>
      <c r="O21" s="544"/>
      <c r="P21" s="545"/>
      <c r="Q21" s="238"/>
      <c r="R21" s="238"/>
      <c r="S21" s="238"/>
    </row>
    <row r="22" spans="1:29" ht="18" customHeight="1" x14ac:dyDescent="0.2">
      <c r="A22" s="238"/>
      <c r="B22" s="292"/>
      <c r="C22" s="293"/>
      <c r="D22" s="293"/>
      <c r="E22" s="293"/>
      <c r="F22" s="293"/>
      <c r="G22" s="293"/>
      <c r="H22" s="294"/>
      <c r="I22" s="294"/>
      <c r="J22" s="294"/>
      <c r="K22" s="295"/>
      <c r="L22" s="294"/>
      <c r="M22" s="294"/>
      <c r="N22" s="294"/>
      <c r="O22" s="294"/>
      <c r="P22" s="296"/>
      <c r="Q22" s="238"/>
      <c r="R22" s="238"/>
      <c r="S22" s="238"/>
    </row>
    <row r="23" spans="1:29" s="269" customFormat="1" ht="18" customHeight="1" x14ac:dyDescent="0.2">
      <c r="B23" s="499" t="s">
        <v>351</v>
      </c>
      <c r="C23" s="500"/>
      <c r="D23" s="280"/>
      <c r="E23" s="290"/>
      <c r="F23" s="270"/>
      <c r="G23" s="282"/>
      <c r="I23" s="297" t="s">
        <v>352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x14ac:dyDescent="0.2">
      <c r="B24" s="501" t="s">
        <v>353</v>
      </c>
      <c r="C24" s="502"/>
      <c r="D24" s="502"/>
      <c r="E24" s="290"/>
      <c r="F24" s="270"/>
      <c r="G24" s="282"/>
      <c r="I24" s="280" t="s">
        <v>354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thickBot="1" x14ac:dyDescent="0.25">
      <c r="B25" s="298"/>
      <c r="C25" s="299"/>
      <c r="D25" s="299"/>
      <c r="E25" s="300"/>
      <c r="F25" s="301"/>
      <c r="G25" s="302"/>
      <c r="H25" s="303"/>
      <c r="I25" s="304"/>
      <c r="J25" s="305"/>
      <c r="K25" s="304"/>
      <c r="L25" s="304"/>
      <c r="M25" s="304"/>
      <c r="N25" s="304"/>
      <c r="O25" s="305"/>
      <c r="P25" s="306"/>
      <c r="U25" s="271"/>
      <c r="V25" s="271"/>
      <c r="W25" s="271"/>
      <c r="X25" s="271"/>
      <c r="AA25" s="272"/>
    </row>
    <row r="26" spans="1:29" s="269" customFormat="1" ht="18" customHeight="1" x14ac:dyDescent="0.2">
      <c r="B26" s="279"/>
      <c r="C26" s="279"/>
      <c r="D26" s="280"/>
      <c r="E26" s="281"/>
      <c r="F26" s="270"/>
      <c r="G26" s="282"/>
      <c r="I26" s="283"/>
      <c r="J26" s="284"/>
      <c r="K26" s="283"/>
      <c r="L26" s="284"/>
      <c r="M26" s="284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6"/>
      <c r="C27" s="287"/>
      <c r="D27" s="287"/>
      <c r="E27" s="287"/>
      <c r="F27" s="287"/>
      <c r="G27" s="287"/>
      <c r="I27" s="283"/>
      <c r="J27" s="251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2"/>
      <c r="C28" s="288"/>
      <c r="D28" s="288"/>
      <c r="E28" s="288"/>
      <c r="F28" s="288"/>
      <c r="G28" s="288"/>
      <c r="I28" s="282"/>
      <c r="J28" s="288"/>
      <c r="K28" s="288"/>
      <c r="L28" s="288"/>
      <c r="M28" s="288"/>
      <c r="N28" s="284"/>
      <c r="O28" s="289"/>
      <c r="P28" s="289"/>
      <c r="U28" s="273"/>
      <c r="V28" s="271"/>
      <c r="W28" s="273"/>
      <c r="X28" s="273"/>
      <c r="AA28" s="272"/>
    </row>
    <row r="29" spans="1:29" s="269" customFormat="1" ht="18" customHeight="1" x14ac:dyDescent="0.2">
      <c r="A29" s="238"/>
      <c r="B29" s="280"/>
      <c r="C29" s="290"/>
      <c r="D29" s="290"/>
      <c r="E29" s="290"/>
      <c r="F29" s="290"/>
      <c r="G29" s="290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U29" s="271"/>
      <c r="V29" s="271"/>
      <c r="W29" s="271"/>
      <c r="X29" s="271"/>
      <c r="AA29" s="272"/>
      <c r="AC29" s="269">
        <f>+X30*0.01</f>
        <v>0</v>
      </c>
    </row>
    <row r="30" spans="1:29" ht="18" customHeight="1" x14ac:dyDescent="0.2">
      <c r="A30" s="238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AA30" s="274"/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</row>
    <row r="32" spans="1:29" ht="18" customHeight="1" x14ac:dyDescent="0.2">
      <c r="A32" s="269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69"/>
      <c r="R32" s="269"/>
      <c r="S32" s="269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  <c r="AC33" s="275">
        <f>+AA33-AB33</f>
        <v>0</v>
      </c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AB36" s="276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77"/>
      <c r="L38" s="238"/>
      <c r="M38" s="238"/>
      <c r="N38" s="238"/>
      <c r="O38" s="238"/>
      <c r="P38" s="238"/>
      <c r="Q38" s="238"/>
      <c r="R38" s="238"/>
      <c r="S38" s="238"/>
      <c r="AB38" s="27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</sheetData>
  <mergeCells count="30">
    <mergeCell ref="B2:B3"/>
    <mergeCell ref="C2:N3"/>
    <mergeCell ref="E11:H11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0:I20"/>
    <mergeCell ref="B21:I21"/>
    <mergeCell ref="B23:C23"/>
    <mergeCell ref="B24:D24"/>
    <mergeCell ref="K11:P11"/>
    <mergeCell ref="K12:P21"/>
    <mergeCell ref="C13:D13"/>
    <mergeCell ref="C14:D14"/>
    <mergeCell ref="C15:D15"/>
    <mergeCell ref="C16:D16"/>
    <mergeCell ref="C17:D17"/>
    <mergeCell ref="C18:D18"/>
    <mergeCell ref="B19:I19"/>
    <mergeCell ref="B11:B12"/>
    <mergeCell ref="C11:D12"/>
    <mergeCell ref="I11:I12"/>
  </mergeCells>
  <conditionalFormatting sqref="A1:S9 A10:M10 O10:S10 B11:C11 E11 I11:S11 A11:A17 E12:S12 H13:S18 A18:B18 K19:S21 A19:A28 J20:J21 B21 H22:S26 H27:M27 N27:S28 H28">
    <cfRule type="cellIs" dxfId="73" priority="6" operator="lessThan">
      <formula>0</formula>
    </cfRule>
  </conditionalFormatting>
  <conditionalFormatting sqref="B22:G27 C28 J28 B29:G29">
    <cfRule type="cellIs" dxfId="72" priority="10" operator="lessThan">
      <formula>0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BD6D9-F813-4E2F-8096-0035E43A5E3F}">
  <dimension ref="A1:AC88"/>
  <sheetViews>
    <sheetView topLeftCell="A4" zoomScale="70" zoomScaleNormal="70" workbookViewId="0">
      <selection activeCell="C9" sqref="C9"/>
    </sheetView>
  </sheetViews>
  <sheetFormatPr baseColWidth="10" defaultColWidth="14.42578125" defaultRowHeight="18" customHeight="1" x14ac:dyDescent="0.2"/>
  <cols>
    <col min="1" max="1" width="4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8.7109375" style="239" customWidth="1"/>
    <col min="6" max="6" width="14.140625" style="239" customWidth="1"/>
    <col min="7" max="7" width="12.5703125" style="239" bestFit="1" customWidth="1"/>
    <col min="8" max="8" width="11.425781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11.19</v>
      </c>
      <c r="D8" s="494" t="s">
        <v>330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386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24.75" customHeight="1" thickBot="1" x14ac:dyDescent="0.25">
      <c r="A11" s="253"/>
      <c r="B11" s="517" t="s">
        <v>339</v>
      </c>
      <c r="C11" s="554" t="s">
        <v>340</v>
      </c>
      <c r="D11" s="555"/>
      <c r="E11" s="327"/>
      <c r="F11" s="328"/>
      <c r="G11" s="328"/>
      <c r="H11" s="328"/>
      <c r="I11" s="526" t="s">
        <v>434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9"/>
      <c r="F12" s="314"/>
      <c r="G12" s="314"/>
      <c r="H12" s="329"/>
      <c r="I12" s="527"/>
      <c r="J12" s="257"/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473</v>
      </c>
      <c r="D13" s="529"/>
      <c r="E13" s="259"/>
      <c r="F13" s="260"/>
      <c r="G13" s="260"/>
      <c r="H13" s="262"/>
      <c r="I13" s="330">
        <v>2</v>
      </c>
      <c r="J13" s="263">
        <f>SUM(+I13)</f>
        <v>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330"/>
      <c r="J14" s="344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330"/>
      <c r="J15" s="344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330"/>
      <c r="J16" s="344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SUM(J12:J19)</f>
        <v>2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2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0"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I11:S12 A11:A18 H13:S19 A19:B19 K20:S22 A20:A29 J21:J22 B22 H23:S27 H28:M28 N28:S29 H29">
    <cfRule type="cellIs" dxfId="71" priority="7" operator="lessThan">
      <formula>0</formula>
    </cfRule>
  </conditionalFormatting>
  <conditionalFormatting sqref="B23:G28 C29 J29 B30:G30">
    <cfRule type="cellIs" dxfId="70" priority="11" operator="lessThan">
      <formula>0</formula>
    </cfRule>
  </conditionalFormatting>
  <conditionalFormatting sqref="E11:H11 H12">
    <cfRule type="cellIs" dxfId="69" priority="1" operator="lessThan">
      <formula>0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CFDEB-304B-41B9-B307-F72E9D595BB4}">
  <dimension ref="A1:AC88"/>
  <sheetViews>
    <sheetView topLeftCell="A4" zoomScale="70" zoomScaleNormal="70" workbookViewId="0">
      <selection activeCell="C9" sqref="C9"/>
    </sheetView>
  </sheetViews>
  <sheetFormatPr baseColWidth="10" defaultColWidth="14.42578125" defaultRowHeight="18" customHeight="1" x14ac:dyDescent="0.2"/>
  <cols>
    <col min="1" max="1" width="4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8.7109375" style="239" customWidth="1"/>
    <col min="6" max="6" width="14.140625" style="239" customWidth="1"/>
    <col min="7" max="7" width="12.5703125" style="239" bestFit="1" customWidth="1"/>
    <col min="8" max="8" width="11.425781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11.21</v>
      </c>
      <c r="D8" s="494" t="s">
        <v>396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325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24.75" customHeight="1" thickBot="1" x14ac:dyDescent="0.25">
      <c r="A11" s="253"/>
      <c r="B11" s="517" t="s">
        <v>339</v>
      </c>
      <c r="C11" s="554" t="s">
        <v>340</v>
      </c>
      <c r="D11" s="555"/>
      <c r="E11" s="327"/>
      <c r="F11" s="328"/>
      <c r="G11" s="328"/>
      <c r="H11" s="328"/>
      <c r="I11" s="341" t="s">
        <v>397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5">
      <c r="A12" s="255"/>
      <c r="B12" s="518"/>
      <c r="C12" s="556"/>
      <c r="D12" s="557"/>
      <c r="E12" s="259"/>
      <c r="F12" s="314"/>
      <c r="G12" s="314"/>
      <c r="H12" s="329"/>
      <c r="I12" s="324"/>
      <c r="J12" s="257"/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432</v>
      </c>
      <c r="D13" s="529"/>
      <c r="E13" s="259"/>
      <c r="F13" s="260"/>
      <c r="G13" s="260"/>
      <c r="H13" s="262"/>
      <c r="I13" s="330">
        <v>3</v>
      </c>
      <c r="J13" s="344">
        <f>SUM(+I13)</f>
        <v>3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330"/>
      <c r="J14" s="344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SUM(J12:J19)</f>
        <v>3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3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29">
    <mergeCell ref="B25:D25"/>
    <mergeCell ref="C13:D13"/>
    <mergeCell ref="C14:D14"/>
    <mergeCell ref="C15:D15"/>
    <mergeCell ref="C16:D16"/>
    <mergeCell ref="C17:D17"/>
    <mergeCell ref="C18:D18"/>
    <mergeCell ref="C19:D19"/>
    <mergeCell ref="B20:I20"/>
    <mergeCell ref="B21:I21"/>
    <mergeCell ref="B22:I22"/>
    <mergeCell ref="B24:C24"/>
    <mergeCell ref="B11:B12"/>
    <mergeCell ref="C11:D12"/>
    <mergeCell ref="K11:P11"/>
    <mergeCell ref="K12:P22"/>
    <mergeCell ref="C6:P6"/>
    <mergeCell ref="D7:P7"/>
    <mergeCell ref="D8:M8"/>
    <mergeCell ref="O8:P8"/>
    <mergeCell ref="N9:N10"/>
    <mergeCell ref="B2:B3"/>
    <mergeCell ref="C2:N3"/>
    <mergeCell ref="O2:P3"/>
    <mergeCell ref="B4:P4"/>
    <mergeCell ref="B5:E5"/>
    <mergeCell ref="F5:G5"/>
    <mergeCell ref="H5:J5"/>
    <mergeCell ref="K5:P5"/>
  </mergeCells>
  <conditionalFormatting sqref="A1:S9 A10:M10 O10:S10 B11:C11 I11:S12 A11:A18 H13:S19 A19:B19 K20:S22 A20:A29 J21:J22 B22 H23:S27 H28:M28 N28:S29 H29">
    <cfRule type="cellIs" dxfId="68" priority="2" operator="lessThan">
      <formula>0</formula>
    </cfRule>
  </conditionalFormatting>
  <conditionalFormatting sqref="B23:G28 C29 J29 B30:G30">
    <cfRule type="cellIs" dxfId="67" priority="3" operator="lessThan">
      <formula>0</formula>
    </cfRule>
  </conditionalFormatting>
  <conditionalFormatting sqref="E11:H11 H12">
    <cfRule type="cellIs" dxfId="66" priority="1" operator="lessThan">
      <formula>0</formula>
    </cfRule>
  </conditionalFormatting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33FB-F5CF-41B6-9603-ECEB2CD3CE2C}">
  <dimension ref="A1:AC88"/>
  <sheetViews>
    <sheetView topLeftCell="A4" zoomScale="80" zoomScaleNormal="80" workbookViewId="0">
      <selection activeCell="C15" sqref="C15:D15"/>
    </sheetView>
  </sheetViews>
  <sheetFormatPr baseColWidth="10" defaultColWidth="14.42578125" defaultRowHeight="18" customHeight="1" x14ac:dyDescent="0.2"/>
  <cols>
    <col min="1" max="1" width="4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9.42578125" style="239" customWidth="1"/>
    <col min="6" max="6" width="14.140625" style="239" customWidth="1"/>
    <col min="7" max="7" width="12.5703125" style="239" bestFit="1" customWidth="1"/>
    <col min="8" max="8" width="11.425781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11.31</v>
      </c>
      <c r="D8" s="494" t="s">
        <v>436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325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24.75" customHeight="1" thickBot="1" x14ac:dyDescent="0.25">
      <c r="A11" s="253"/>
      <c r="B11" s="517" t="s">
        <v>339</v>
      </c>
      <c r="C11" s="554" t="s">
        <v>340</v>
      </c>
      <c r="D11" s="555"/>
      <c r="E11" s="327"/>
      <c r="F11" s="328"/>
      <c r="G11" s="328"/>
      <c r="H11" s="328"/>
      <c r="I11" s="341" t="s">
        <v>397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5">
      <c r="A12" s="255"/>
      <c r="B12" s="518"/>
      <c r="C12" s="556"/>
      <c r="D12" s="557"/>
      <c r="E12" s="259" t="s">
        <v>409</v>
      </c>
      <c r="F12" s="314"/>
      <c r="G12" s="314"/>
      <c r="H12" s="329"/>
      <c r="I12" s="324"/>
      <c r="J12" s="257"/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437</v>
      </c>
      <c r="D13" s="529"/>
      <c r="E13" s="259">
        <f>SUM(3.42+3.48)</f>
        <v>6.9</v>
      </c>
      <c r="F13" s="260"/>
      <c r="G13" s="260"/>
      <c r="H13" s="262"/>
      <c r="I13" s="262"/>
      <c r="J13" s="263">
        <f>SUM(+E13)</f>
        <v>6.9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SUM(J12:J19)</f>
        <v>6.9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6.9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29">
    <mergeCell ref="B2:B3"/>
    <mergeCell ref="C2:N3"/>
    <mergeCell ref="O2:P3"/>
    <mergeCell ref="B4:P4"/>
    <mergeCell ref="B5:E5"/>
    <mergeCell ref="F5:G5"/>
    <mergeCell ref="H5:J5"/>
    <mergeCell ref="K5:P5"/>
    <mergeCell ref="C17:D17"/>
    <mergeCell ref="C18:D18"/>
    <mergeCell ref="B20:I20"/>
    <mergeCell ref="B21:I21"/>
    <mergeCell ref="B22:I22"/>
    <mergeCell ref="B24:C24"/>
    <mergeCell ref="B25:D25"/>
    <mergeCell ref="C6:P6"/>
    <mergeCell ref="D7:P7"/>
    <mergeCell ref="D8:M8"/>
    <mergeCell ref="O8:P8"/>
    <mergeCell ref="N9:N10"/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</mergeCells>
  <conditionalFormatting sqref="A1:S9 A10:M10 O10:S10 B11:C11 I11:S12 A11:A18 H13:S19 A19:B19 K20:S22 A20:A29 J21:J22 B22 H23:S27 H28:M28 N28:S29 H29">
    <cfRule type="cellIs" dxfId="65" priority="2" operator="lessThan">
      <formula>0</formula>
    </cfRule>
  </conditionalFormatting>
  <conditionalFormatting sqref="B23:G28 C29 J29 B30:G30">
    <cfRule type="cellIs" dxfId="64" priority="3" operator="lessThan">
      <formula>0</formula>
    </cfRule>
  </conditionalFormatting>
  <conditionalFormatting sqref="E11:H11 H12">
    <cfRule type="cellIs" dxfId="63" priority="1" operator="lessThan">
      <formula>0</formula>
    </cfRule>
  </conditionalFormatting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3C1C-72F0-4DDC-A7B9-163CEF3CB10F}">
  <dimension ref="A1:AC88"/>
  <sheetViews>
    <sheetView zoomScale="70" zoomScaleNormal="70" workbookViewId="0">
      <selection activeCell="E14" sqref="E14"/>
    </sheetView>
  </sheetViews>
  <sheetFormatPr baseColWidth="10" defaultColWidth="14.42578125" defaultRowHeight="18" customHeight="1" x14ac:dyDescent="0.2"/>
  <cols>
    <col min="1" max="1" width="4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11.140625" style="239" customWidth="1"/>
    <col min="6" max="6" width="14.140625" style="239" customWidth="1"/>
    <col min="7" max="7" width="12.5703125" style="239" bestFit="1" customWidth="1"/>
    <col min="8" max="8" width="11.425781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11.33</v>
      </c>
      <c r="D8" s="494" t="s">
        <v>435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325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24.75" customHeight="1" thickBot="1" x14ac:dyDescent="0.25">
      <c r="A11" s="253"/>
      <c r="B11" s="517" t="s">
        <v>339</v>
      </c>
      <c r="C11" s="554" t="s">
        <v>340</v>
      </c>
      <c r="D11" s="555"/>
      <c r="E11" s="327" t="s">
        <v>409</v>
      </c>
      <c r="F11" s="328"/>
      <c r="G11" s="328"/>
      <c r="H11" s="328"/>
      <c r="I11" s="341" t="s">
        <v>397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5">
      <c r="A12" s="255"/>
      <c r="B12" s="518"/>
      <c r="C12" s="556"/>
      <c r="D12" s="557"/>
      <c r="E12" s="259"/>
      <c r="F12" s="314"/>
      <c r="G12" s="314"/>
      <c r="H12" s="329"/>
      <c r="I12" s="324"/>
      <c r="J12" s="257"/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432</v>
      </c>
      <c r="D13" s="529"/>
      <c r="E13" s="259">
        <v>10</v>
      </c>
      <c r="F13" s="260"/>
      <c r="G13" s="260"/>
      <c r="H13" s="262"/>
      <c r="I13" s="262"/>
      <c r="J13" s="263">
        <f>SUM(+E13)</f>
        <v>10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SUM(J12:J19)</f>
        <v>10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10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29">
    <mergeCell ref="B2:B3"/>
    <mergeCell ref="C2:N3"/>
    <mergeCell ref="O2:P3"/>
    <mergeCell ref="B4:P4"/>
    <mergeCell ref="B5:E5"/>
    <mergeCell ref="F5:G5"/>
    <mergeCell ref="H5:J5"/>
    <mergeCell ref="K5:P5"/>
    <mergeCell ref="C17:D17"/>
    <mergeCell ref="C18:D18"/>
    <mergeCell ref="B20:I20"/>
    <mergeCell ref="B21:I21"/>
    <mergeCell ref="B22:I22"/>
    <mergeCell ref="B24:C24"/>
    <mergeCell ref="B25:D25"/>
    <mergeCell ref="C6:P6"/>
    <mergeCell ref="D7:P7"/>
    <mergeCell ref="D8:M8"/>
    <mergeCell ref="O8:P8"/>
    <mergeCell ref="N9:N10"/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</mergeCells>
  <conditionalFormatting sqref="A1:S9 A10:M10 O10:S10 B11:C11 I11:S12 A11:A18 H13:S19 A19:B19 K20:S22 A20:A29 J21:J22 B22 H23:S27 H28:M28 N28:S29 H29">
    <cfRule type="cellIs" dxfId="62" priority="2" operator="lessThan">
      <formula>0</formula>
    </cfRule>
  </conditionalFormatting>
  <conditionalFormatting sqref="B23:G28 C29 J29 B30:G30">
    <cfRule type="cellIs" dxfId="61" priority="3" operator="lessThan">
      <formula>0</formula>
    </cfRule>
  </conditionalFormatting>
  <conditionalFormatting sqref="E11:H11 H12">
    <cfRule type="cellIs" dxfId="60" priority="1" operator="lessThan">
      <formula>0</formula>
    </cfRule>
  </conditionalFormatting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4F07-53FB-4A93-83B7-E27CE2B0D07A}">
  <dimension ref="A1:AC88"/>
  <sheetViews>
    <sheetView zoomScale="70" zoomScaleNormal="70" workbookViewId="0">
      <selection activeCell="I14" sqref="I14"/>
    </sheetView>
  </sheetViews>
  <sheetFormatPr baseColWidth="10" defaultColWidth="14.42578125" defaultRowHeight="18" customHeight="1" x14ac:dyDescent="0.2"/>
  <cols>
    <col min="1" max="1" width="4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5" width="11.140625" style="239" customWidth="1"/>
    <col min="6" max="6" width="14.140625" style="239" customWidth="1"/>
    <col min="7" max="7" width="12.5703125" style="239" bestFit="1" customWidth="1"/>
    <col min="8" max="8" width="11.425781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/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/>
      <c r="D8" s="494" t="s">
        <v>438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325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24.75" customHeight="1" thickBot="1" x14ac:dyDescent="0.25">
      <c r="A11" s="253"/>
      <c r="B11" s="517" t="s">
        <v>339</v>
      </c>
      <c r="C11" s="554" t="s">
        <v>340</v>
      </c>
      <c r="D11" s="555"/>
      <c r="E11" s="327"/>
      <c r="F11" s="328"/>
      <c r="G11" s="328"/>
      <c r="H11" s="328"/>
      <c r="I11" s="341" t="s">
        <v>397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5">
      <c r="A12" s="255"/>
      <c r="B12" s="518"/>
      <c r="C12" s="556"/>
      <c r="D12" s="557"/>
      <c r="E12" s="259"/>
      <c r="F12" s="314"/>
      <c r="G12" s="314"/>
      <c r="H12" s="329"/>
      <c r="I12" s="324"/>
      <c r="J12" s="257"/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437</v>
      </c>
      <c r="D13" s="529"/>
      <c r="E13" s="259"/>
      <c r="F13" s="260"/>
      <c r="G13" s="260"/>
      <c r="H13" s="262"/>
      <c r="I13" s="262">
        <v>1</v>
      </c>
      <c r="J13" s="263">
        <v>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SUM(J12:J19)</f>
        <v>2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2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29">
    <mergeCell ref="B2:B3"/>
    <mergeCell ref="C2:N3"/>
    <mergeCell ref="O2:P3"/>
    <mergeCell ref="B4:P4"/>
    <mergeCell ref="B5:E5"/>
    <mergeCell ref="F5:G5"/>
    <mergeCell ref="H5:J5"/>
    <mergeCell ref="K5:P5"/>
    <mergeCell ref="C17:D17"/>
    <mergeCell ref="C18:D18"/>
    <mergeCell ref="B20:I20"/>
    <mergeCell ref="B21:I21"/>
    <mergeCell ref="B22:I22"/>
    <mergeCell ref="B24:C24"/>
    <mergeCell ref="B25:D25"/>
    <mergeCell ref="C6:P6"/>
    <mergeCell ref="D7:P7"/>
    <mergeCell ref="D8:M8"/>
    <mergeCell ref="O8:P8"/>
    <mergeCell ref="N9:N10"/>
    <mergeCell ref="B11:B12"/>
    <mergeCell ref="C11:D12"/>
    <mergeCell ref="K11:P11"/>
    <mergeCell ref="K12:P22"/>
    <mergeCell ref="C13:D13"/>
    <mergeCell ref="C19:D19"/>
    <mergeCell ref="C14:D14"/>
    <mergeCell ref="C15:D15"/>
    <mergeCell ref="C16:D16"/>
  </mergeCells>
  <conditionalFormatting sqref="A1:S9 A10:M10 O10:S10 B11:C11 I11:S12 A11:A18 H13:S19 A19:B19 K20:S22 A20:A29 J21:J22 B22 H23:S27 H28:M28 N28:S29 H29">
    <cfRule type="cellIs" dxfId="59" priority="2" operator="lessThan">
      <formula>0</formula>
    </cfRule>
  </conditionalFormatting>
  <conditionalFormatting sqref="B23:G28 C29 J29 B30:G30">
    <cfRule type="cellIs" dxfId="58" priority="3" operator="lessThan">
      <formula>0</formula>
    </cfRule>
  </conditionalFormatting>
  <conditionalFormatting sqref="E11:H11 H12">
    <cfRule type="cellIs" dxfId="57" priority="1" operator="lessThan">
      <formula>0</formula>
    </cfRule>
  </conditionalFormatting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9D2A-D585-4816-BD64-8141521F969C}">
  <dimension ref="A1:AC90"/>
  <sheetViews>
    <sheetView topLeftCell="A4" zoomScale="70" zoomScaleNormal="70" workbookViewId="0">
      <selection activeCell="H20" sqref="H20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11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11.23</v>
      </c>
      <c r="D8" s="494" t="s">
        <v>296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345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437</v>
      </c>
      <c r="D13" s="529"/>
      <c r="E13" s="259">
        <v>12</v>
      </c>
      <c r="F13" s="260"/>
      <c r="G13" s="260"/>
      <c r="H13" s="262"/>
      <c r="I13" s="262"/>
      <c r="J13" s="263">
        <f>SUM(+E13)</f>
        <v>12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/>
      <c r="D19" s="529"/>
      <c r="E19" s="260"/>
      <c r="F19" s="260"/>
      <c r="G19" s="260"/>
      <c r="H19" s="262"/>
      <c r="I19" s="262"/>
      <c r="J19" s="262"/>
      <c r="K19" s="506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30"/>
      <c r="D20" s="531"/>
      <c r="E20" s="260"/>
      <c r="F20" s="260"/>
      <c r="G20" s="260"/>
      <c r="H20" s="262"/>
      <c r="I20" s="262"/>
      <c r="J20" s="262"/>
      <c r="K20" s="506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38"/>
      <c r="B21" s="266"/>
      <c r="C21" s="528"/>
      <c r="D21" s="529"/>
      <c r="E21" s="309"/>
      <c r="F21" s="260"/>
      <c r="G21" s="260"/>
      <c r="H21" s="262"/>
      <c r="I21" s="262"/>
      <c r="J21" s="262"/>
      <c r="K21" s="506"/>
      <c r="L21" s="506"/>
      <c r="M21" s="506"/>
      <c r="N21" s="506"/>
      <c r="O21" s="506"/>
      <c r="P21" s="542"/>
      <c r="Q21" s="238"/>
      <c r="R21" s="238"/>
      <c r="S21" s="238"/>
    </row>
    <row r="22" spans="1:29" ht="18" customHeight="1" thickBot="1" x14ac:dyDescent="0.25">
      <c r="A22" s="238"/>
      <c r="B22" s="546" t="s">
        <v>349</v>
      </c>
      <c r="C22" s="547"/>
      <c r="D22" s="547"/>
      <c r="E22" s="547"/>
      <c r="F22" s="547"/>
      <c r="G22" s="547"/>
      <c r="H22" s="547"/>
      <c r="I22" s="548"/>
      <c r="J22" s="343"/>
      <c r="K22" s="541"/>
      <c r="L22" s="506"/>
      <c r="M22" s="506"/>
      <c r="N22" s="506"/>
      <c r="O22" s="506"/>
      <c r="P22" s="542"/>
      <c r="Q22" s="238"/>
      <c r="R22" s="253"/>
      <c r="S22" s="238"/>
    </row>
    <row r="23" spans="1:29" ht="18" customHeight="1" thickBot="1" x14ac:dyDescent="0.25">
      <c r="A23" s="238"/>
      <c r="B23" s="546" t="s">
        <v>350</v>
      </c>
      <c r="C23" s="547"/>
      <c r="D23" s="547"/>
      <c r="E23" s="547"/>
      <c r="F23" s="547"/>
      <c r="G23" s="547"/>
      <c r="H23" s="547"/>
      <c r="I23" s="548"/>
      <c r="J23" s="268">
        <v>0</v>
      </c>
      <c r="K23" s="541"/>
      <c r="L23" s="506"/>
      <c r="M23" s="506"/>
      <c r="N23" s="506"/>
      <c r="O23" s="506"/>
      <c r="P23" s="542"/>
      <c r="Q23" s="238"/>
      <c r="S23" s="238"/>
    </row>
    <row r="24" spans="1:29" ht="18" customHeight="1" thickBot="1" x14ac:dyDescent="0.25">
      <c r="A24" s="238"/>
      <c r="B24" s="563">
        <f>+F13</f>
        <v>0</v>
      </c>
      <c r="C24" s="564"/>
      <c r="D24" s="564"/>
      <c r="E24" s="564"/>
      <c r="F24" s="564"/>
      <c r="G24" s="564"/>
      <c r="H24" s="564"/>
      <c r="I24" s="565"/>
      <c r="J24" s="291">
        <f>SUM(J13:J19)</f>
        <v>12</v>
      </c>
      <c r="K24" s="543"/>
      <c r="L24" s="544"/>
      <c r="M24" s="544"/>
      <c r="N24" s="544"/>
      <c r="O24" s="544"/>
      <c r="P24" s="545"/>
      <c r="Q24" s="238"/>
      <c r="R24" s="238"/>
      <c r="S24" s="238"/>
    </row>
    <row r="25" spans="1:29" ht="18" customHeight="1" x14ac:dyDescent="0.2">
      <c r="A25" s="238"/>
      <c r="B25" s="292"/>
      <c r="C25" s="293"/>
      <c r="D25" s="293"/>
      <c r="E25" s="293"/>
      <c r="F25" s="293"/>
      <c r="G25" s="293"/>
      <c r="H25" s="294"/>
      <c r="I25" s="294"/>
      <c r="J25" s="294"/>
      <c r="K25" s="295"/>
      <c r="L25" s="294"/>
      <c r="M25" s="294"/>
      <c r="N25" s="294"/>
      <c r="O25" s="294"/>
      <c r="P25" s="296"/>
      <c r="Q25" s="238"/>
      <c r="R25" s="238"/>
      <c r="S25" s="238"/>
    </row>
    <row r="26" spans="1:29" s="269" customFormat="1" ht="18" customHeight="1" x14ac:dyDescent="0.2">
      <c r="B26" s="499" t="s">
        <v>351</v>
      </c>
      <c r="C26" s="500"/>
      <c r="D26" s="280"/>
      <c r="E26" s="290"/>
      <c r="F26" s="270"/>
      <c r="G26" s="282"/>
      <c r="I26" s="297" t="s">
        <v>352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x14ac:dyDescent="0.2">
      <c r="B27" s="501" t="s">
        <v>353</v>
      </c>
      <c r="C27" s="502"/>
      <c r="D27" s="502"/>
      <c r="E27" s="290"/>
      <c r="F27" s="270"/>
      <c r="G27" s="282"/>
      <c r="I27" s="280" t="s">
        <v>354</v>
      </c>
      <c r="J27" s="238"/>
      <c r="K27" s="284"/>
      <c r="L27" s="284"/>
      <c r="M27" s="284"/>
      <c r="N27" s="284"/>
      <c r="O27" s="238"/>
      <c r="P27" s="249"/>
      <c r="U27" s="271"/>
      <c r="V27" s="271"/>
      <c r="W27" s="271"/>
      <c r="X27" s="271"/>
      <c r="AA27" s="272"/>
    </row>
    <row r="28" spans="1:29" s="269" customFormat="1" ht="18" customHeight="1" thickBot="1" x14ac:dyDescent="0.25">
      <c r="B28" s="298"/>
      <c r="C28" s="299"/>
      <c r="D28" s="299"/>
      <c r="E28" s="300"/>
      <c r="F28" s="301"/>
      <c r="G28" s="302"/>
      <c r="H28" s="303"/>
      <c r="I28" s="304"/>
      <c r="J28" s="305"/>
      <c r="K28" s="304"/>
      <c r="L28" s="304"/>
      <c r="M28" s="304"/>
      <c r="N28" s="304"/>
      <c r="O28" s="305"/>
      <c r="P28" s="306"/>
      <c r="U28" s="271"/>
      <c r="V28" s="271"/>
      <c r="W28" s="271"/>
      <c r="X28" s="271"/>
      <c r="AA28" s="272"/>
    </row>
    <row r="29" spans="1:29" s="269" customFormat="1" ht="18" customHeight="1" x14ac:dyDescent="0.2">
      <c r="B29" s="279"/>
      <c r="C29" s="279"/>
      <c r="D29" s="280"/>
      <c r="E29" s="281"/>
      <c r="F29" s="270"/>
      <c r="G29" s="282"/>
      <c r="I29" s="283"/>
      <c r="J29" s="284"/>
      <c r="K29" s="283"/>
      <c r="L29" s="284"/>
      <c r="M29" s="284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6"/>
      <c r="C30" s="287"/>
      <c r="D30" s="287"/>
      <c r="E30" s="287"/>
      <c r="F30" s="287"/>
      <c r="G30" s="287"/>
      <c r="I30" s="283"/>
      <c r="J30" s="251"/>
      <c r="N30" s="284"/>
      <c r="O30" s="285"/>
      <c r="P30" s="285"/>
      <c r="U30" s="271"/>
      <c r="V30" s="271"/>
      <c r="W30" s="271"/>
      <c r="X30" s="271"/>
      <c r="AA30" s="272"/>
    </row>
    <row r="31" spans="1:29" s="269" customFormat="1" ht="18" customHeight="1" x14ac:dyDescent="0.2">
      <c r="B31" s="282"/>
      <c r="C31" s="288"/>
      <c r="D31" s="288"/>
      <c r="E31" s="288"/>
      <c r="F31" s="288"/>
      <c r="G31" s="288"/>
      <c r="I31" s="282"/>
      <c r="J31" s="288"/>
      <c r="K31" s="288"/>
      <c r="L31" s="288"/>
      <c r="M31" s="288"/>
      <c r="N31" s="284"/>
      <c r="O31" s="289"/>
      <c r="P31" s="289"/>
      <c r="U31" s="273"/>
      <c r="V31" s="271"/>
      <c r="W31" s="273"/>
      <c r="X31" s="273"/>
      <c r="AA31" s="272"/>
    </row>
    <row r="32" spans="1:29" s="269" customFormat="1" ht="18" customHeight="1" x14ac:dyDescent="0.2">
      <c r="A32" s="238"/>
      <c r="B32" s="280"/>
      <c r="C32" s="290"/>
      <c r="D32" s="290"/>
      <c r="E32" s="290"/>
      <c r="F32" s="290"/>
      <c r="G32" s="290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U32" s="271"/>
      <c r="V32" s="271"/>
      <c r="W32" s="271"/>
      <c r="X32" s="271"/>
      <c r="AA32" s="272"/>
      <c r="AC32" s="269">
        <f>+X33*0.01</f>
        <v>0</v>
      </c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AA33" s="274"/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</row>
    <row r="36" spans="1:29" ht="18" customHeight="1" x14ac:dyDescent="0.2">
      <c r="A36" s="269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69"/>
      <c r="R36" s="269"/>
      <c r="S36" s="269"/>
      <c r="AC36" s="275">
        <f>+AA36-AB36</f>
        <v>0</v>
      </c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AB39" s="276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77"/>
      <c r="L41" s="238"/>
      <c r="M41" s="238"/>
      <c r="N41" s="238"/>
      <c r="O41" s="238"/>
      <c r="P41" s="238"/>
      <c r="Q41" s="238"/>
      <c r="R41" s="238"/>
      <c r="S41" s="238"/>
      <c r="AB41" s="27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  <row r="90" spans="1:19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</row>
  </sheetData>
  <mergeCells count="34">
    <mergeCell ref="N9:N10"/>
    <mergeCell ref="O2:P3"/>
    <mergeCell ref="B4:P4"/>
    <mergeCell ref="B5:E5"/>
    <mergeCell ref="F5:G5"/>
    <mergeCell ref="H5:J5"/>
    <mergeCell ref="K5:P5"/>
    <mergeCell ref="B2:B3"/>
    <mergeCell ref="C2:N3"/>
    <mergeCell ref="C6:P6"/>
    <mergeCell ref="D7:P7"/>
    <mergeCell ref="D8:M8"/>
    <mergeCell ref="O8:P8"/>
    <mergeCell ref="B27:D27"/>
    <mergeCell ref="K11:P11"/>
    <mergeCell ref="K12:P24"/>
    <mergeCell ref="C13:D13"/>
    <mergeCell ref="C14:D14"/>
    <mergeCell ref="C15:D15"/>
    <mergeCell ref="C16:D16"/>
    <mergeCell ref="C17:D17"/>
    <mergeCell ref="C18:D18"/>
    <mergeCell ref="C21:D21"/>
    <mergeCell ref="B22:I22"/>
    <mergeCell ref="B11:B12"/>
    <mergeCell ref="C11:D12"/>
    <mergeCell ref="E11:G11"/>
    <mergeCell ref="H11:H12"/>
    <mergeCell ref="I11:I12"/>
    <mergeCell ref="C19:D19"/>
    <mergeCell ref="C20:D20"/>
    <mergeCell ref="B23:I23"/>
    <mergeCell ref="B24:I24"/>
    <mergeCell ref="B26:C26"/>
  </mergeCells>
  <conditionalFormatting sqref="A1:S9 A10:M10 O10:S10 B11:C11 E11:S12 A11:A20 H13:S21 A21:B21 K22:S24 A22:A31 J23:J24 B24 H25:S29 H30:M30 N30:S31 H31">
    <cfRule type="cellIs" dxfId="56" priority="6" operator="lessThan">
      <formula>0</formula>
    </cfRule>
  </conditionalFormatting>
  <conditionalFormatting sqref="B25:G30 C31 J31 B32:G32">
    <cfRule type="cellIs" dxfId="55" priority="10" operator="lessThan">
      <formula>0</formula>
    </cfRule>
  </conditionalFormatting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BB70B-0172-412D-A8E1-35DFD9575248}">
  <dimension ref="A1:AC90"/>
  <sheetViews>
    <sheetView zoomScale="60" zoomScaleNormal="60" workbookViewId="0">
      <selection activeCell="C2" sqref="C2:N3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12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12.1</v>
      </c>
      <c r="D8" s="494" t="s">
        <v>413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345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478</v>
      </c>
      <c r="D13" s="529"/>
      <c r="E13" s="259"/>
      <c r="F13" s="260"/>
      <c r="G13" s="260"/>
      <c r="H13" s="262">
        <v>1</v>
      </c>
      <c r="I13" s="262"/>
      <c r="J13" s="263">
        <f>SUM(+H13)</f>
        <v>1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/>
      <c r="D19" s="529"/>
      <c r="E19" s="260"/>
      <c r="F19" s="260"/>
      <c r="G19" s="260"/>
      <c r="H19" s="262"/>
      <c r="I19" s="262"/>
      <c r="J19" s="262"/>
      <c r="K19" s="506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30"/>
      <c r="D20" s="531"/>
      <c r="E20" s="260"/>
      <c r="F20" s="260"/>
      <c r="G20" s="260"/>
      <c r="H20" s="262"/>
      <c r="I20" s="262"/>
      <c r="J20" s="262"/>
      <c r="K20" s="506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38"/>
      <c r="B21" s="266"/>
      <c r="C21" s="528"/>
      <c r="D21" s="529"/>
      <c r="E21" s="309"/>
      <c r="F21" s="260"/>
      <c r="G21" s="260"/>
      <c r="H21" s="262"/>
      <c r="I21" s="262"/>
      <c r="J21" s="262"/>
      <c r="K21" s="506"/>
      <c r="L21" s="506"/>
      <c r="M21" s="506"/>
      <c r="N21" s="506"/>
      <c r="O21" s="506"/>
      <c r="P21" s="542"/>
      <c r="Q21" s="238"/>
      <c r="R21" s="238"/>
      <c r="S21" s="238"/>
    </row>
    <row r="22" spans="1:29" ht="18" customHeight="1" thickBot="1" x14ac:dyDescent="0.25">
      <c r="A22" s="238"/>
      <c r="B22" s="546" t="s">
        <v>349</v>
      </c>
      <c r="C22" s="547"/>
      <c r="D22" s="547"/>
      <c r="E22" s="547"/>
      <c r="F22" s="547"/>
      <c r="G22" s="547"/>
      <c r="H22" s="547"/>
      <c r="I22" s="548"/>
      <c r="J22" s="343"/>
      <c r="K22" s="541"/>
      <c r="L22" s="506"/>
      <c r="M22" s="506"/>
      <c r="N22" s="506"/>
      <c r="O22" s="506"/>
      <c r="P22" s="542"/>
      <c r="Q22" s="238"/>
      <c r="R22" s="253"/>
      <c r="S22" s="238"/>
    </row>
    <row r="23" spans="1:29" ht="18" customHeight="1" thickBot="1" x14ac:dyDescent="0.25">
      <c r="A23" s="238"/>
      <c r="B23" s="546" t="s">
        <v>350</v>
      </c>
      <c r="C23" s="547"/>
      <c r="D23" s="547"/>
      <c r="E23" s="547"/>
      <c r="F23" s="547"/>
      <c r="G23" s="547"/>
      <c r="H23" s="547"/>
      <c r="I23" s="548"/>
      <c r="J23" s="268">
        <v>0</v>
      </c>
      <c r="K23" s="541"/>
      <c r="L23" s="506"/>
      <c r="M23" s="506"/>
      <c r="N23" s="506"/>
      <c r="O23" s="506"/>
      <c r="P23" s="542"/>
      <c r="Q23" s="238"/>
      <c r="S23" s="238"/>
    </row>
    <row r="24" spans="1:29" ht="18" customHeight="1" thickBot="1" x14ac:dyDescent="0.25">
      <c r="A24" s="238"/>
      <c r="B24" s="549">
        <f>+F13</f>
        <v>0</v>
      </c>
      <c r="C24" s="550"/>
      <c r="D24" s="550"/>
      <c r="E24" s="550"/>
      <c r="F24" s="550"/>
      <c r="G24" s="550"/>
      <c r="H24" s="550"/>
      <c r="I24" s="551"/>
      <c r="J24" s="291">
        <f>SUM(J13:J19)</f>
        <v>1</v>
      </c>
      <c r="K24" s="543"/>
      <c r="L24" s="544"/>
      <c r="M24" s="544"/>
      <c r="N24" s="544"/>
      <c r="O24" s="544"/>
      <c r="P24" s="545"/>
      <c r="Q24" s="238"/>
      <c r="R24" s="238"/>
      <c r="S24" s="238"/>
    </row>
    <row r="25" spans="1:29" ht="18" customHeight="1" x14ac:dyDescent="0.2">
      <c r="A25" s="238"/>
      <c r="B25" s="292"/>
      <c r="C25" s="293"/>
      <c r="D25" s="293"/>
      <c r="E25" s="293"/>
      <c r="F25" s="293"/>
      <c r="G25" s="293"/>
      <c r="H25" s="294"/>
      <c r="I25" s="294"/>
      <c r="J25" s="294"/>
      <c r="K25" s="295"/>
      <c r="L25" s="294"/>
      <c r="M25" s="294"/>
      <c r="N25" s="294"/>
      <c r="O25" s="294"/>
      <c r="P25" s="296"/>
      <c r="Q25" s="238"/>
      <c r="R25" s="238"/>
      <c r="S25" s="238"/>
    </row>
    <row r="26" spans="1:29" s="269" customFormat="1" ht="18" customHeight="1" x14ac:dyDescent="0.2">
      <c r="B26" s="499" t="s">
        <v>351</v>
      </c>
      <c r="C26" s="500"/>
      <c r="D26" s="280"/>
      <c r="E26" s="290"/>
      <c r="F26" s="270"/>
      <c r="G26" s="282"/>
      <c r="I26" s="297" t="s">
        <v>352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x14ac:dyDescent="0.2">
      <c r="B27" s="501" t="s">
        <v>353</v>
      </c>
      <c r="C27" s="502"/>
      <c r="D27" s="502"/>
      <c r="E27" s="290"/>
      <c r="F27" s="270"/>
      <c r="G27" s="282"/>
      <c r="I27" s="280" t="s">
        <v>354</v>
      </c>
      <c r="J27" s="238"/>
      <c r="K27" s="284"/>
      <c r="L27" s="284"/>
      <c r="M27" s="284"/>
      <c r="N27" s="284"/>
      <c r="O27" s="238"/>
      <c r="P27" s="249"/>
      <c r="U27" s="271"/>
      <c r="V27" s="271"/>
      <c r="W27" s="271"/>
      <c r="X27" s="271"/>
      <c r="AA27" s="272"/>
    </row>
    <row r="28" spans="1:29" s="269" customFormat="1" ht="18" customHeight="1" thickBot="1" x14ac:dyDescent="0.25">
      <c r="B28" s="298"/>
      <c r="C28" s="299"/>
      <c r="D28" s="299"/>
      <c r="E28" s="300"/>
      <c r="F28" s="301"/>
      <c r="G28" s="302"/>
      <c r="H28" s="303"/>
      <c r="I28" s="304"/>
      <c r="J28" s="305"/>
      <c r="K28" s="304"/>
      <c r="L28" s="304"/>
      <c r="M28" s="304"/>
      <c r="N28" s="304"/>
      <c r="O28" s="305"/>
      <c r="P28" s="306"/>
      <c r="U28" s="271"/>
      <c r="V28" s="271"/>
      <c r="W28" s="271"/>
      <c r="X28" s="271"/>
      <c r="AA28" s="272"/>
    </row>
    <row r="29" spans="1:29" s="269" customFormat="1" ht="18" customHeight="1" x14ac:dyDescent="0.2">
      <c r="B29" s="279"/>
      <c r="C29" s="279"/>
      <c r="D29" s="280"/>
      <c r="E29" s="281"/>
      <c r="F29" s="270"/>
      <c r="G29" s="282"/>
      <c r="I29" s="283"/>
      <c r="J29" s="284"/>
      <c r="K29" s="283"/>
      <c r="L29" s="284"/>
      <c r="M29" s="284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6"/>
      <c r="C30" s="287"/>
      <c r="D30" s="287"/>
      <c r="E30" s="287"/>
      <c r="F30" s="287"/>
      <c r="G30" s="287"/>
      <c r="I30" s="283"/>
      <c r="J30" s="251"/>
      <c r="N30" s="284"/>
      <c r="O30" s="285"/>
      <c r="P30" s="285"/>
      <c r="U30" s="271"/>
      <c r="V30" s="271"/>
      <c r="W30" s="271"/>
      <c r="X30" s="271"/>
      <c r="AA30" s="272"/>
    </row>
    <row r="31" spans="1:29" s="269" customFormat="1" ht="18" customHeight="1" x14ac:dyDescent="0.2">
      <c r="B31" s="282"/>
      <c r="C31" s="288"/>
      <c r="D31" s="288"/>
      <c r="E31" s="288"/>
      <c r="F31" s="288"/>
      <c r="G31" s="288"/>
      <c r="I31" s="282"/>
      <c r="J31" s="288"/>
      <c r="K31" s="288"/>
      <c r="L31" s="288"/>
      <c r="M31" s="288"/>
      <c r="N31" s="284"/>
      <c r="O31" s="289"/>
      <c r="P31" s="289"/>
      <c r="U31" s="273"/>
      <c r="V31" s="271"/>
      <c r="W31" s="273"/>
      <c r="X31" s="273"/>
      <c r="AA31" s="272"/>
    </row>
    <row r="32" spans="1:29" s="269" customFormat="1" ht="18" customHeight="1" x14ac:dyDescent="0.2">
      <c r="A32" s="238"/>
      <c r="B32" s="280"/>
      <c r="C32" s="290"/>
      <c r="D32" s="290"/>
      <c r="E32" s="290"/>
      <c r="F32" s="290"/>
      <c r="G32" s="290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U32" s="271"/>
      <c r="V32" s="271"/>
      <c r="W32" s="271"/>
      <c r="X32" s="271"/>
      <c r="AA32" s="272"/>
      <c r="AC32" s="269">
        <f>+X33*0.01</f>
        <v>0</v>
      </c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AA33" s="274"/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</row>
    <row r="36" spans="1:29" ht="18" customHeight="1" x14ac:dyDescent="0.2">
      <c r="A36" s="269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69"/>
      <c r="R36" s="269"/>
      <c r="S36" s="269"/>
      <c r="AC36" s="275">
        <f>+AA36-AB36</f>
        <v>0</v>
      </c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AB39" s="276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77"/>
      <c r="L41" s="238"/>
      <c r="M41" s="238"/>
      <c r="N41" s="238"/>
      <c r="O41" s="238"/>
      <c r="P41" s="238"/>
      <c r="Q41" s="238"/>
      <c r="R41" s="238"/>
      <c r="S41" s="238"/>
      <c r="AB41" s="27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  <row r="90" spans="1:19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</row>
  </sheetData>
  <mergeCells count="34"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7:D27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E11:G11"/>
    <mergeCell ref="H11:H12"/>
    <mergeCell ref="I11:I12"/>
    <mergeCell ref="C21:D21"/>
    <mergeCell ref="B22:I22"/>
    <mergeCell ref="B23:I23"/>
    <mergeCell ref="B24:I24"/>
    <mergeCell ref="B26:C26"/>
  </mergeCells>
  <conditionalFormatting sqref="A1:S9 A10:M10 O10:S10 B11:C11 E11:S12 A11:A20 H13:S21 A21:B21 K22:S24 A22:A31 J23:J24 B24 H25:S29 H30:M30 N30:S31 H31">
    <cfRule type="cellIs" dxfId="54" priority="1" operator="lessThan">
      <formula>0</formula>
    </cfRule>
  </conditionalFormatting>
  <conditionalFormatting sqref="B25:G30 C31 J31 B32:G32">
    <cfRule type="cellIs" dxfId="53" priority="2" operator="lessThan">
      <formula>0</formula>
    </cfRule>
  </conditionalFormatting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A71-9CAC-434A-9D0D-3170C4668056}">
  <dimension ref="A1:AC90"/>
  <sheetViews>
    <sheetView topLeftCell="A4" zoomScale="70" zoomScaleNormal="70" workbookViewId="0">
      <selection activeCell="K12" sqref="K12:P24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12</v>
      </c>
      <c r="D7" s="492" t="s">
        <v>305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12.2</v>
      </c>
      <c r="D8" s="494" t="s">
        <v>414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345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437</v>
      </c>
      <c r="D13" s="529"/>
      <c r="E13" s="259"/>
      <c r="F13" s="260"/>
      <c r="G13" s="260"/>
      <c r="H13" s="262">
        <v>3</v>
      </c>
      <c r="I13" s="262"/>
      <c r="J13" s="263">
        <f>SUM(+H13)</f>
        <v>3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/>
      <c r="D19" s="529"/>
      <c r="E19" s="260"/>
      <c r="F19" s="260"/>
      <c r="G19" s="260"/>
      <c r="H19" s="262"/>
      <c r="I19" s="262"/>
      <c r="J19" s="262"/>
      <c r="K19" s="506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30"/>
      <c r="D20" s="531"/>
      <c r="E20" s="260"/>
      <c r="F20" s="260"/>
      <c r="G20" s="260"/>
      <c r="H20" s="262"/>
      <c r="I20" s="262"/>
      <c r="J20" s="262"/>
      <c r="K20" s="506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38"/>
      <c r="B21" s="266"/>
      <c r="C21" s="528"/>
      <c r="D21" s="529"/>
      <c r="E21" s="309"/>
      <c r="F21" s="260"/>
      <c r="G21" s="260"/>
      <c r="H21" s="262"/>
      <c r="I21" s="262"/>
      <c r="J21" s="262"/>
      <c r="K21" s="506"/>
      <c r="L21" s="506"/>
      <c r="M21" s="506"/>
      <c r="N21" s="506"/>
      <c r="O21" s="506"/>
      <c r="P21" s="542"/>
      <c r="Q21" s="238"/>
      <c r="R21" s="238"/>
      <c r="S21" s="238"/>
    </row>
    <row r="22" spans="1:29" ht="18" customHeight="1" thickBot="1" x14ac:dyDescent="0.25">
      <c r="A22" s="238"/>
      <c r="B22" s="546" t="s">
        <v>349</v>
      </c>
      <c r="C22" s="547"/>
      <c r="D22" s="547"/>
      <c r="E22" s="547"/>
      <c r="F22" s="547"/>
      <c r="G22" s="547"/>
      <c r="H22" s="547"/>
      <c r="I22" s="548"/>
      <c r="J22" s="343"/>
      <c r="K22" s="541"/>
      <c r="L22" s="506"/>
      <c r="M22" s="506"/>
      <c r="N22" s="506"/>
      <c r="O22" s="506"/>
      <c r="P22" s="542"/>
      <c r="Q22" s="238"/>
      <c r="R22" s="253"/>
      <c r="S22" s="238"/>
    </row>
    <row r="23" spans="1:29" ht="18" customHeight="1" thickBot="1" x14ac:dyDescent="0.25">
      <c r="A23" s="238"/>
      <c r="B23" s="546" t="s">
        <v>350</v>
      </c>
      <c r="C23" s="547"/>
      <c r="D23" s="547"/>
      <c r="E23" s="547"/>
      <c r="F23" s="547"/>
      <c r="G23" s="547"/>
      <c r="H23" s="547"/>
      <c r="I23" s="548"/>
      <c r="J23" s="268">
        <v>0</v>
      </c>
      <c r="K23" s="541"/>
      <c r="L23" s="506"/>
      <c r="M23" s="506"/>
      <c r="N23" s="506"/>
      <c r="O23" s="506"/>
      <c r="P23" s="542"/>
      <c r="Q23" s="238"/>
      <c r="S23" s="238"/>
    </row>
    <row r="24" spans="1:29" ht="18" customHeight="1" thickBot="1" x14ac:dyDescent="0.25">
      <c r="A24" s="238"/>
      <c r="B24" s="549">
        <f>+F13</f>
        <v>0</v>
      </c>
      <c r="C24" s="550"/>
      <c r="D24" s="550"/>
      <c r="E24" s="550"/>
      <c r="F24" s="550"/>
      <c r="G24" s="550"/>
      <c r="H24" s="550"/>
      <c r="I24" s="551"/>
      <c r="J24" s="291">
        <f>SUM(J13:J19)</f>
        <v>3</v>
      </c>
      <c r="K24" s="543"/>
      <c r="L24" s="544"/>
      <c r="M24" s="544"/>
      <c r="N24" s="544"/>
      <c r="O24" s="544"/>
      <c r="P24" s="545"/>
      <c r="Q24" s="238"/>
      <c r="R24" s="238"/>
      <c r="S24" s="238"/>
    </row>
    <row r="25" spans="1:29" ht="18" customHeight="1" x14ac:dyDescent="0.2">
      <c r="A25" s="238"/>
      <c r="B25" s="292"/>
      <c r="C25" s="293"/>
      <c r="D25" s="293"/>
      <c r="E25" s="293"/>
      <c r="F25" s="293"/>
      <c r="G25" s="293"/>
      <c r="H25" s="294"/>
      <c r="I25" s="294"/>
      <c r="J25" s="294"/>
      <c r="K25" s="295"/>
      <c r="L25" s="294"/>
      <c r="M25" s="294"/>
      <c r="N25" s="294"/>
      <c r="O25" s="294"/>
      <c r="P25" s="296"/>
      <c r="Q25" s="238"/>
      <c r="R25" s="238"/>
      <c r="S25" s="238"/>
    </row>
    <row r="26" spans="1:29" s="269" customFormat="1" ht="18" customHeight="1" x14ac:dyDescent="0.2">
      <c r="B26" s="499" t="s">
        <v>351</v>
      </c>
      <c r="C26" s="500"/>
      <c r="D26" s="280"/>
      <c r="E26" s="290"/>
      <c r="F26" s="270"/>
      <c r="G26" s="282"/>
      <c r="I26" s="297" t="s">
        <v>352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x14ac:dyDescent="0.2">
      <c r="B27" s="501" t="s">
        <v>353</v>
      </c>
      <c r="C27" s="502"/>
      <c r="D27" s="502"/>
      <c r="E27" s="290"/>
      <c r="F27" s="270"/>
      <c r="G27" s="282"/>
      <c r="I27" s="280" t="s">
        <v>354</v>
      </c>
      <c r="J27" s="238"/>
      <c r="K27" s="284"/>
      <c r="L27" s="284"/>
      <c r="M27" s="284"/>
      <c r="N27" s="284"/>
      <c r="O27" s="238"/>
      <c r="P27" s="249"/>
      <c r="U27" s="271"/>
      <c r="V27" s="271"/>
      <c r="W27" s="271"/>
      <c r="X27" s="271"/>
      <c r="AA27" s="272"/>
    </row>
    <row r="28" spans="1:29" s="269" customFormat="1" ht="18" customHeight="1" thickBot="1" x14ac:dyDescent="0.25">
      <c r="B28" s="298"/>
      <c r="C28" s="299"/>
      <c r="D28" s="299"/>
      <c r="E28" s="300"/>
      <c r="F28" s="301"/>
      <c r="G28" s="302"/>
      <c r="H28" s="303"/>
      <c r="I28" s="304"/>
      <c r="J28" s="305"/>
      <c r="K28" s="304"/>
      <c r="L28" s="304"/>
      <c r="M28" s="304"/>
      <c r="N28" s="304"/>
      <c r="O28" s="305"/>
      <c r="P28" s="306"/>
      <c r="U28" s="271"/>
      <c r="V28" s="271"/>
      <c r="W28" s="271"/>
      <c r="X28" s="271"/>
      <c r="AA28" s="272"/>
    </row>
    <row r="29" spans="1:29" s="269" customFormat="1" ht="18" customHeight="1" x14ac:dyDescent="0.2">
      <c r="B29" s="279"/>
      <c r="C29" s="279"/>
      <c r="D29" s="280"/>
      <c r="E29" s="281"/>
      <c r="F29" s="270"/>
      <c r="G29" s="282"/>
      <c r="I29" s="283"/>
      <c r="J29" s="284"/>
      <c r="K29" s="283"/>
      <c r="L29" s="284"/>
      <c r="M29" s="284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6"/>
      <c r="C30" s="287"/>
      <c r="D30" s="287"/>
      <c r="E30" s="287"/>
      <c r="F30" s="287"/>
      <c r="G30" s="287"/>
      <c r="I30" s="283"/>
      <c r="J30" s="251"/>
      <c r="N30" s="284"/>
      <c r="O30" s="285"/>
      <c r="P30" s="285"/>
      <c r="U30" s="271"/>
      <c r="V30" s="271"/>
      <c r="W30" s="271"/>
      <c r="X30" s="271"/>
      <c r="AA30" s="272"/>
    </row>
    <row r="31" spans="1:29" s="269" customFormat="1" ht="18" customHeight="1" x14ac:dyDescent="0.2">
      <c r="B31" s="282"/>
      <c r="C31" s="288"/>
      <c r="D31" s="288"/>
      <c r="E31" s="288"/>
      <c r="F31" s="288"/>
      <c r="G31" s="288"/>
      <c r="I31" s="282"/>
      <c r="J31" s="288"/>
      <c r="K31" s="288"/>
      <c r="L31" s="288"/>
      <c r="M31" s="288"/>
      <c r="N31" s="284"/>
      <c r="O31" s="289"/>
      <c r="P31" s="289"/>
      <c r="U31" s="273"/>
      <c r="V31" s="271"/>
      <c r="W31" s="273"/>
      <c r="X31" s="273"/>
      <c r="AA31" s="272"/>
    </row>
    <row r="32" spans="1:29" s="269" customFormat="1" ht="18" customHeight="1" x14ac:dyDescent="0.2">
      <c r="A32" s="238"/>
      <c r="B32" s="280"/>
      <c r="C32" s="290"/>
      <c r="D32" s="290"/>
      <c r="E32" s="290"/>
      <c r="F32" s="290"/>
      <c r="G32" s="290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U32" s="271"/>
      <c r="V32" s="271"/>
      <c r="W32" s="271"/>
      <c r="X32" s="271"/>
      <c r="AA32" s="272"/>
      <c r="AC32" s="269">
        <f>+X33*0.01</f>
        <v>0</v>
      </c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AA33" s="274"/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</row>
    <row r="36" spans="1:29" ht="18" customHeight="1" x14ac:dyDescent="0.2">
      <c r="A36" s="269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69"/>
      <c r="R36" s="269"/>
      <c r="S36" s="269"/>
      <c r="AC36" s="275">
        <f>+AA36-AB36</f>
        <v>0</v>
      </c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AB39" s="276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77"/>
      <c r="L41" s="238"/>
      <c r="M41" s="238"/>
      <c r="N41" s="238"/>
      <c r="O41" s="238"/>
      <c r="P41" s="238"/>
      <c r="Q41" s="238"/>
      <c r="R41" s="238"/>
      <c r="S41" s="238"/>
      <c r="AB41" s="27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  <row r="90" spans="1:19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</row>
  </sheetData>
  <mergeCells count="34"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7:D27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E11:G11"/>
    <mergeCell ref="H11:H12"/>
    <mergeCell ref="I11:I12"/>
    <mergeCell ref="C21:D21"/>
    <mergeCell ref="B22:I22"/>
    <mergeCell ref="B23:I23"/>
    <mergeCell ref="B24:I24"/>
    <mergeCell ref="B26:C26"/>
  </mergeCells>
  <conditionalFormatting sqref="A1:S9 A10:M10 O10:S10 B11:C11 E11:S12 A11:A20 H13:S21 A21:B21 K22:S24 A22:A31 J23:J24 B24 H25:S29 H30:M30 N30:S31 H31">
    <cfRule type="cellIs" dxfId="52" priority="1" operator="lessThan">
      <formula>0</formula>
    </cfRule>
  </conditionalFormatting>
  <conditionalFormatting sqref="B25:G30 C31 J31 B32:G32">
    <cfRule type="cellIs" dxfId="51" priority="2" operator="lessThan">
      <formula>0</formula>
    </cfRule>
  </conditionalFormatting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49A6E-4CBE-4469-9FBB-704429CA2A6A}">
  <dimension ref="A1:AC90"/>
  <sheetViews>
    <sheetView topLeftCell="A7" zoomScale="70" zoomScaleNormal="70" workbookViewId="0">
      <selection activeCell="F19" sqref="F19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12</v>
      </c>
      <c r="D7" s="492"/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12.16</v>
      </c>
      <c r="D8" s="494" t="s">
        <v>415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345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437</v>
      </c>
      <c r="D13" s="529"/>
      <c r="E13" s="259">
        <v>15</v>
      </c>
      <c r="F13" s="260"/>
      <c r="G13" s="260"/>
      <c r="H13" s="262"/>
      <c r="I13" s="262"/>
      <c r="J13" s="263">
        <f>SUM(+E13)</f>
        <v>15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28"/>
      <c r="D19" s="529"/>
      <c r="E19" s="260"/>
      <c r="F19" s="260"/>
      <c r="G19" s="260"/>
      <c r="H19" s="262"/>
      <c r="I19" s="262"/>
      <c r="J19" s="262"/>
      <c r="K19" s="506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30"/>
      <c r="D20" s="531"/>
      <c r="E20" s="260"/>
      <c r="F20" s="260"/>
      <c r="G20" s="260"/>
      <c r="H20" s="262"/>
      <c r="I20" s="262"/>
      <c r="J20" s="262"/>
      <c r="K20" s="506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38"/>
      <c r="B21" s="266"/>
      <c r="C21" s="528"/>
      <c r="D21" s="529"/>
      <c r="E21" s="309"/>
      <c r="F21" s="260"/>
      <c r="G21" s="260"/>
      <c r="H21" s="262"/>
      <c r="I21" s="262"/>
      <c r="J21" s="262"/>
      <c r="K21" s="506"/>
      <c r="L21" s="506"/>
      <c r="M21" s="506"/>
      <c r="N21" s="506"/>
      <c r="O21" s="506"/>
      <c r="P21" s="542"/>
      <c r="Q21" s="238"/>
      <c r="R21" s="238"/>
      <c r="S21" s="238"/>
    </row>
    <row r="22" spans="1:29" ht="18" customHeight="1" thickBot="1" x14ac:dyDescent="0.25">
      <c r="A22" s="238"/>
      <c r="B22" s="546" t="s">
        <v>349</v>
      </c>
      <c r="C22" s="547"/>
      <c r="D22" s="547"/>
      <c r="E22" s="547"/>
      <c r="F22" s="547"/>
      <c r="G22" s="547"/>
      <c r="H22" s="547"/>
      <c r="I22" s="548"/>
      <c r="J22" s="343"/>
      <c r="K22" s="541"/>
      <c r="L22" s="506"/>
      <c r="M22" s="506"/>
      <c r="N22" s="506"/>
      <c r="O22" s="506"/>
      <c r="P22" s="542"/>
      <c r="Q22" s="238"/>
      <c r="R22" s="253"/>
      <c r="S22" s="238"/>
    </row>
    <row r="23" spans="1:29" ht="18" customHeight="1" thickBot="1" x14ac:dyDescent="0.25">
      <c r="A23" s="238"/>
      <c r="B23" s="546" t="s">
        <v>350</v>
      </c>
      <c r="C23" s="547"/>
      <c r="D23" s="547"/>
      <c r="E23" s="547"/>
      <c r="F23" s="547"/>
      <c r="G23" s="547"/>
      <c r="H23" s="547"/>
      <c r="I23" s="548"/>
      <c r="J23" s="268">
        <v>0</v>
      </c>
      <c r="K23" s="541"/>
      <c r="L23" s="506"/>
      <c r="M23" s="506"/>
      <c r="N23" s="506"/>
      <c r="O23" s="506"/>
      <c r="P23" s="542"/>
      <c r="Q23" s="238"/>
      <c r="S23" s="238"/>
    </row>
    <row r="24" spans="1:29" ht="18" customHeight="1" thickBot="1" x14ac:dyDescent="0.25">
      <c r="A24" s="238"/>
      <c r="B24" s="549">
        <f>+F13</f>
        <v>0</v>
      </c>
      <c r="C24" s="550"/>
      <c r="D24" s="550"/>
      <c r="E24" s="550"/>
      <c r="F24" s="550"/>
      <c r="G24" s="550"/>
      <c r="H24" s="550"/>
      <c r="I24" s="551"/>
      <c r="J24" s="291">
        <f>SUM(J13:J19)</f>
        <v>15</v>
      </c>
      <c r="K24" s="543"/>
      <c r="L24" s="544"/>
      <c r="M24" s="544"/>
      <c r="N24" s="544"/>
      <c r="O24" s="544"/>
      <c r="P24" s="545"/>
      <c r="Q24" s="238"/>
      <c r="R24" s="238"/>
      <c r="S24" s="238"/>
    </row>
    <row r="25" spans="1:29" ht="18" customHeight="1" x14ac:dyDescent="0.2">
      <c r="A25" s="238"/>
      <c r="B25" s="292"/>
      <c r="C25" s="293"/>
      <c r="D25" s="293"/>
      <c r="E25" s="293"/>
      <c r="F25" s="293"/>
      <c r="G25" s="293"/>
      <c r="H25" s="294"/>
      <c r="I25" s="294"/>
      <c r="J25" s="294"/>
      <c r="K25" s="295"/>
      <c r="L25" s="294"/>
      <c r="M25" s="294"/>
      <c r="N25" s="294"/>
      <c r="O25" s="294"/>
      <c r="P25" s="296"/>
      <c r="Q25" s="238"/>
      <c r="R25" s="238"/>
      <c r="S25" s="238"/>
    </row>
    <row r="26" spans="1:29" s="269" customFormat="1" ht="18" customHeight="1" x14ac:dyDescent="0.2">
      <c r="B26" s="499" t="s">
        <v>351</v>
      </c>
      <c r="C26" s="500"/>
      <c r="D26" s="280"/>
      <c r="E26" s="290"/>
      <c r="F26" s="270"/>
      <c r="G26" s="282"/>
      <c r="I26" s="297" t="s">
        <v>352</v>
      </c>
      <c r="J26" s="238"/>
      <c r="K26" s="284"/>
      <c r="L26" s="284"/>
      <c r="M26" s="284"/>
      <c r="N26" s="284"/>
      <c r="O26" s="238"/>
      <c r="P26" s="249"/>
      <c r="U26" s="271"/>
      <c r="V26" s="271"/>
      <c r="W26" s="271"/>
      <c r="X26" s="271"/>
      <c r="AA26" s="272"/>
    </row>
    <row r="27" spans="1:29" s="269" customFormat="1" ht="18" customHeight="1" x14ac:dyDescent="0.2">
      <c r="B27" s="501" t="s">
        <v>353</v>
      </c>
      <c r="C27" s="502"/>
      <c r="D27" s="502"/>
      <c r="E27" s="290"/>
      <c r="F27" s="270"/>
      <c r="G27" s="282"/>
      <c r="I27" s="280" t="s">
        <v>354</v>
      </c>
      <c r="J27" s="238"/>
      <c r="K27" s="284"/>
      <c r="L27" s="284"/>
      <c r="M27" s="284"/>
      <c r="N27" s="284"/>
      <c r="O27" s="238"/>
      <c r="P27" s="249"/>
      <c r="U27" s="271"/>
      <c r="V27" s="271"/>
      <c r="W27" s="271"/>
      <c r="X27" s="271"/>
      <c r="AA27" s="272"/>
    </row>
    <row r="28" spans="1:29" s="269" customFormat="1" ht="18" customHeight="1" thickBot="1" x14ac:dyDescent="0.25">
      <c r="B28" s="298"/>
      <c r="C28" s="299"/>
      <c r="D28" s="299"/>
      <c r="E28" s="300"/>
      <c r="F28" s="301"/>
      <c r="G28" s="302"/>
      <c r="H28" s="303"/>
      <c r="I28" s="304"/>
      <c r="J28" s="305"/>
      <c r="K28" s="304"/>
      <c r="L28" s="304"/>
      <c r="M28" s="304"/>
      <c r="N28" s="304"/>
      <c r="O28" s="305"/>
      <c r="P28" s="306"/>
      <c r="U28" s="271"/>
      <c r="V28" s="271"/>
      <c r="W28" s="271"/>
      <c r="X28" s="271"/>
      <c r="AA28" s="272"/>
    </row>
    <row r="29" spans="1:29" s="269" customFormat="1" ht="18" customHeight="1" x14ac:dyDescent="0.2">
      <c r="B29" s="279"/>
      <c r="C29" s="279"/>
      <c r="D29" s="280"/>
      <c r="E29" s="281"/>
      <c r="F29" s="270"/>
      <c r="G29" s="282"/>
      <c r="I29" s="283"/>
      <c r="J29" s="284"/>
      <c r="K29" s="283"/>
      <c r="L29" s="284"/>
      <c r="M29" s="284"/>
      <c r="N29" s="284"/>
      <c r="O29" s="285"/>
      <c r="P29" s="285"/>
      <c r="U29" s="271"/>
      <c r="V29" s="271"/>
      <c r="W29" s="271"/>
      <c r="X29" s="271"/>
      <c r="AA29" s="272"/>
    </row>
    <row r="30" spans="1:29" s="269" customFormat="1" ht="18" customHeight="1" x14ac:dyDescent="0.2">
      <c r="B30" s="286"/>
      <c r="C30" s="287"/>
      <c r="D30" s="287"/>
      <c r="E30" s="287"/>
      <c r="F30" s="287"/>
      <c r="G30" s="287"/>
      <c r="I30" s="283"/>
      <c r="J30" s="251"/>
      <c r="N30" s="284"/>
      <c r="O30" s="285"/>
      <c r="P30" s="285"/>
      <c r="U30" s="271"/>
      <c r="V30" s="271"/>
      <c r="W30" s="271"/>
      <c r="X30" s="271"/>
      <c r="AA30" s="272"/>
    </row>
    <row r="31" spans="1:29" s="269" customFormat="1" ht="18" customHeight="1" x14ac:dyDescent="0.2">
      <c r="B31" s="282"/>
      <c r="C31" s="288"/>
      <c r="D31" s="288"/>
      <c r="E31" s="288"/>
      <c r="F31" s="288"/>
      <c r="G31" s="288"/>
      <c r="I31" s="282"/>
      <c r="J31" s="288"/>
      <c r="K31" s="288"/>
      <c r="L31" s="288"/>
      <c r="M31" s="288"/>
      <c r="N31" s="284"/>
      <c r="O31" s="289"/>
      <c r="P31" s="289"/>
      <c r="U31" s="273"/>
      <c r="V31" s="271"/>
      <c r="W31" s="273"/>
      <c r="X31" s="273"/>
      <c r="AA31" s="272"/>
    </row>
    <row r="32" spans="1:29" s="269" customFormat="1" ht="18" customHeight="1" x14ac:dyDescent="0.2">
      <c r="A32" s="238"/>
      <c r="B32" s="280"/>
      <c r="C32" s="290"/>
      <c r="D32" s="290"/>
      <c r="E32" s="290"/>
      <c r="F32" s="290"/>
      <c r="G32" s="290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U32" s="271"/>
      <c r="V32" s="271"/>
      <c r="W32" s="271"/>
      <c r="X32" s="271"/>
      <c r="AA32" s="272"/>
      <c r="AC32" s="269">
        <f>+X33*0.01</f>
        <v>0</v>
      </c>
    </row>
    <row r="33" spans="1:29" ht="18" customHeigh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AA33" s="274"/>
    </row>
    <row r="34" spans="1:29" ht="18" customHeight="1" x14ac:dyDescent="0.2">
      <c r="A34" s="238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29" ht="18" customHeight="1" x14ac:dyDescent="0.2">
      <c r="A35" s="269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69"/>
      <c r="R35" s="269"/>
      <c r="S35" s="269"/>
    </row>
    <row r="36" spans="1:29" ht="18" customHeight="1" x14ac:dyDescent="0.2">
      <c r="A36" s="269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69"/>
      <c r="R36" s="269"/>
      <c r="S36" s="269"/>
      <c r="AC36" s="275">
        <f>+AA36-AB36</f>
        <v>0</v>
      </c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AB39" s="276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77"/>
      <c r="L41" s="238"/>
      <c r="M41" s="238"/>
      <c r="N41" s="238"/>
      <c r="O41" s="238"/>
      <c r="P41" s="238"/>
      <c r="Q41" s="238"/>
      <c r="R41" s="238"/>
      <c r="S41" s="238"/>
      <c r="AB41" s="27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  <row r="90" spans="1:19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</row>
  </sheetData>
  <mergeCells count="34"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7:D27"/>
    <mergeCell ref="K11:P11"/>
    <mergeCell ref="K12:P24"/>
    <mergeCell ref="C13:D13"/>
    <mergeCell ref="C14:D14"/>
    <mergeCell ref="C15:D15"/>
    <mergeCell ref="C16:D16"/>
    <mergeCell ref="C17:D17"/>
    <mergeCell ref="C18:D18"/>
    <mergeCell ref="C19:D19"/>
    <mergeCell ref="C20:D20"/>
    <mergeCell ref="B11:B12"/>
    <mergeCell ref="C11:D12"/>
    <mergeCell ref="E11:G11"/>
    <mergeCell ref="H11:H12"/>
    <mergeCell ref="I11:I12"/>
    <mergeCell ref="C21:D21"/>
    <mergeCell ref="B22:I22"/>
    <mergeCell ref="B23:I23"/>
    <mergeCell ref="B24:I24"/>
    <mergeCell ref="B26:C26"/>
  </mergeCells>
  <conditionalFormatting sqref="A1:S9 A10:M10 O10:S10 B11:C11 E11:S12 A11:A20 H13:S21 A21:B21 K22:S24 A22:A31 J23:J24 B24 H25:S29 H30:M30 N30:S31 H31">
    <cfRule type="cellIs" dxfId="50" priority="1" operator="lessThan">
      <formula>0</formula>
    </cfRule>
  </conditionalFormatting>
  <conditionalFormatting sqref="B25:G30 C31 J31 B32:G32">
    <cfRule type="cellIs" dxfId="49" priority="2" operator="lessThan">
      <formula>0</formula>
    </cfRule>
  </conditionalFormatting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7073-72EB-416C-AAA7-3FCCB871A645}">
  <dimension ref="A1:AC88"/>
  <sheetViews>
    <sheetView zoomScale="70" zoomScaleNormal="70" workbookViewId="0">
      <selection activeCell="C16" sqref="C16:D16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13</v>
      </c>
      <c r="D7" s="492" t="s">
        <v>297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13.13</v>
      </c>
      <c r="D8" s="494" t="s">
        <v>411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24" customHeight="1" x14ac:dyDescent="0.2">
      <c r="A13" s="253"/>
      <c r="B13" s="258"/>
      <c r="C13" s="510" t="s">
        <v>420</v>
      </c>
      <c r="D13" s="510"/>
      <c r="E13" s="259">
        <v>3.1</v>
      </c>
      <c r="F13" s="260">
        <v>2.88</v>
      </c>
      <c r="G13" s="260">
        <f>SUM(E13*F13)</f>
        <v>8.927999999999999</v>
      </c>
      <c r="H13" s="262"/>
      <c r="I13" s="262"/>
      <c r="J13" s="263">
        <f>SUM(+G13)</f>
        <v>8.927999999999999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477</v>
      </c>
      <c r="D14" s="529"/>
      <c r="E14" s="309">
        <v>1</v>
      </c>
      <c r="F14" s="260">
        <v>1</v>
      </c>
      <c r="G14" s="260">
        <f>SUM(E14*F14)</f>
        <v>1</v>
      </c>
      <c r="H14" s="262"/>
      <c r="I14" s="262"/>
      <c r="J14" s="263">
        <f>SUM(+G14)</f>
        <v>1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9.927999999999999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9.927999999999999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>
        <v>2</v>
      </c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>
        <v>3.1</v>
      </c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>
        <v>5.0999999999999996</v>
      </c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>
        <v>2.2999999999999998</v>
      </c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>
        <v>1.7</v>
      </c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>
        <v>0.88</v>
      </c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>
        <v>2.25</v>
      </c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>
        <f>SUM(J29:J36)</f>
        <v>17.329999999999998</v>
      </c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>
        <v>0.15</v>
      </c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>
        <f>SUM(J37*J38)</f>
        <v>2.5994999999999995</v>
      </c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E11:S12 A11:A18 A19:B19 K20:S22 A20:A29 J21:J22 B22 H23:S27 H28:M28 N28:S29 H29">
    <cfRule type="cellIs" dxfId="48" priority="2" operator="lessThan">
      <formula>0</formula>
    </cfRule>
  </conditionalFormatting>
  <conditionalFormatting sqref="B23:G28 C29 J29 B30:G30">
    <cfRule type="cellIs" dxfId="47" priority="3" operator="lessThan">
      <formula>0</formula>
    </cfRule>
  </conditionalFormatting>
  <conditionalFormatting sqref="H13:S19">
    <cfRule type="cellIs" dxfId="46" priority="1" operator="lessThan">
      <formula>0</formula>
    </cfRule>
  </conditionalFormatting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D8B6-81FA-49AE-BCC1-EC8F61129250}">
  <sheetPr>
    <tabColor theme="5" tint="0.59999389629810485"/>
  </sheetPr>
  <dimension ref="A1:AC88"/>
  <sheetViews>
    <sheetView topLeftCell="B4" zoomScale="70" zoomScaleNormal="70" workbookViewId="0">
      <selection activeCell="F18" sqref="F18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10</v>
      </c>
      <c r="D7" s="492" t="s">
        <v>297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10.4</v>
      </c>
      <c r="D8" s="494" t="s">
        <v>306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23.25" customHeight="1" x14ac:dyDescent="0.2">
      <c r="A13" s="253"/>
      <c r="B13" s="258"/>
      <c r="C13" s="510" t="s">
        <v>420</v>
      </c>
      <c r="D13" s="510"/>
      <c r="E13" s="259">
        <v>3.1</v>
      </c>
      <c r="F13" s="260">
        <v>2.88</v>
      </c>
      <c r="G13" s="260">
        <f>SUM(E13*F13)</f>
        <v>8.927999999999999</v>
      </c>
      <c r="H13" s="262"/>
      <c r="I13" s="262"/>
      <c r="J13" s="263">
        <f>SUM(+G13)</f>
        <v>8.927999999999999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477</v>
      </c>
      <c r="D14" s="529"/>
      <c r="E14" s="309">
        <v>1</v>
      </c>
      <c r="F14" s="260">
        <v>1</v>
      </c>
      <c r="G14" s="260">
        <f>SUM(E14*F14)</f>
        <v>1</v>
      </c>
      <c r="H14" s="262"/>
      <c r="I14" s="262"/>
      <c r="J14" s="263">
        <f>SUM(+G14)</f>
        <v>1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9.927999999999999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9.927999999999999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E11:S12 A11:A18 A19:B19 K20:S22 A20:A29 J21:J22 B22 H23:S27 H28:M28 N28:S29 H29">
    <cfRule type="cellIs" dxfId="45" priority="8" operator="lessThan">
      <formula>0</formula>
    </cfRule>
  </conditionalFormatting>
  <conditionalFormatting sqref="B23:G28 C29 J29 B30:G30">
    <cfRule type="cellIs" dxfId="44" priority="12" operator="lessThan">
      <formula>0</formula>
    </cfRule>
  </conditionalFormatting>
  <conditionalFormatting sqref="H13:S19">
    <cfRule type="cellIs" dxfId="43" priority="1" operator="lessThan">
      <formula>0</formula>
    </cfRule>
  </conditionalFormatting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F42EF-4CBB-49F5-A8D1-9F7365F137CA}">
  <dimension ref="A1:AE88"/>
  <sheetViews>
    <sheetView topLeftCell="C30" zoomScale="70" zoomScaleNormal="70" workbookViewId="0">
      <selection activeCell="M39" sqref="M39:R49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9.140625" style="239" customWidth="1"/>
    <col min="9" max="9" width="14.28515625" style="239" customWidth="1"/>
    <col min="10" max="11" width="16.28515625" style="239" customWidth="1"/>
    <col min="12" max="12" width="16.140625" style="239" customWidth="1"/>
    <col min="13" max="13" width="32.42578125" style="239" customWidth="1"/>
    <col min="14" max="14" width="14.85546875" style="239" customWidth="1"/>
    <col min="15" max="15" width="17.85546875" style="239" customWidth="1"/>
    <col min="16" max="16" width="15.5703125" style="239" customWidth="1"/>
    <col min="17" max="17" width="14" style="239" customWidth="1"/>
    <col min="18" max="18" width="14.140625" style="239" customWidth="1"/>
    <col min="19" max="19" width="2.7109375" style="239" customWidth="1"/>
    <col min="20" max="21" width="10.85546875" style="239" customWidth="1"/>
    <col min="22" max="22" width="6.28515625" style="239" bestFit="1" customWidth="1"/>
    <col min="23" max="23" width="17.140625" style="240" customWidth="1"/>
    <col min="24" max="26" width="14.42578125" style="240"/>
    <col min="27" max="28" width="14.42578125" style="239"/>
    <col min="29" max="29" width="14.42578125" style="241"/>
    <col min="30" max="30" width="11.7109375" style="239" customWidth="1"/>
    <col min="31" max="16384" width="14.42578125" style="239"/>
  </cols>
  <sheetData>
    <row r="1" spans="1:31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</row>
    <row r="2" spans="1:31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1"/>
      <c r="Q2" s="475"/>
      <c r="R2" s="476"/>
      <c r="S2" s="238"/>
      <c r="T2" s="238"/>
      <c r="U2" s="238"/>
    </row>
    <row r="3" spans="1:31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3"/>
      <c r="P3" s="474"/>
      <c r="Q3" s="477"/>
      <c r="R3" s="478"/>
      <c r="S3" s="238"/>
      <c r="T3" s="238"/>
      <c r="U3" s="238"/>
    </row>
    <row r="4" spans="1:31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1"/>
      <c r="S4" s="238"/>
      <c r="T4" s="238"/>
      <c r="U4" s="238"/>
    </row>
    <row r="5" spans="1:31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5"/>
      <c r="I5" s="486"/>
      <c r="J5" s="483"/>
      <c r="K5" s="483"/>
      <c r="L5" s="484"/>
      <c r="M5" s="487" t="s">
        <v>355</v>
      </c>
      <c r="N5" s="488"/>
      <c r="O5" s="488"/>
      <c r="P5" s="488"/>
      <c r="Q5" s="488"/>
      <c r="R5" s="489"/>
      <c r="S5" s="238"/>
      <c r="T5" s="238"/>
      <c r="U5" s="238"/>
    </row>
    <row r="6" spans="1:31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0"/>
      <c r="Q6" s="490"/>
      <c r="R6" s="491"/>
      <c r="S6" s="238"/>
      <c r="T6" s="238"/>
      <c r="U6" s="238"/>
    </row>
    <row r="7" spans="1:31" ht="18" customHeight="1" x14ac:dyDescent="0.2">
      <c r="A7" s="238"/>
      <c r="B7" s="243" t="s">
        <v>333</v>
      </c>
      <c r="C7" s="244">
        <v>14</v>
      </c>
      <c r="D7" s="492" t="s">
        <v>298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3"/>
      <c r="S7" s="238"/>
      <c r="T7" s="238"/>
      <c r="U7" s="238"/>
    </row>
    <row r="8" spans="1:31" ht="18" customHeight="1" thickBot="1" x14ac:dyDescent="0.25">
      <c r="A8" s="238"/>
      <c r="B8" s="245" t="s">
        <v>6</v>
      </c>
      <c r="C8" s="322">
        <v>14.1</v>
      </c>
      <c r="D8" s="494" t="s">
        <v>299</v>
      </c>
      <c r="E8" s="494"/>
      <c r="F8" s="494"/>
      <c r="G8" s="494"/>
      <c r="H8" s="494"/>
      <c r="I8" s="494"/>
      <c r="J8" s="494"/>
      <c r="K8" s="494"/>
      <c r="L8" s="494"/>
      <c r="M8" s="494"/>
      <c r="N8" s="494"/>
      <c r="O8" s="494"/>
      <c r="P8" s="247"/>
      <c r="Q8" s="495"/>
      <c r="R8" s="496"/>
      <c r="S8" s="238"/>
      <c r="T8" s="238"/>
      <c r="U8" s="238"/>
    </row>
    <row r="9" spans="1:31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497" t="s">
        <v>13</v>
      </c>
      <c r="Q9" s="238"/>
      <c r="R9" s="249"/>
      <c r="S9" s="238"/>
      <c r="T9" s="238"/>
      <c r="U9" s="238"/>
    </row>
    <row r="10" spans="1:31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498"/>
      <c r="Q10" s="251"/>
      <c r="R10" s="252"/>
      <c r="S10" s="238"/>
      <c r="T10" s="238"/>
      <c r="U10" s="238"/>
    </row>
    <row r="11" spans="1:31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1"/>
      <c r="I11" s="526" t="s">
        <v>398</v>
      </c>
      <c r="J11" s="526" t="s">
        <v>383</v>
      </c>
      <c r="K11" s="566" t="s">
        <v>397</v>
      </c>
      <c r="L11" s="254" t="s">
        <v>342</v>
      </c>
      <c r="M11" s="552" t="s">
        <v>343</v>
      </c>
      <c r="N11" s="503"/>
      <c r="O11" s="503"/>
      <c r="P11" s="503"/>
      <c r="Q11" s="503"/>
      <c r="R11" s="553"/>
      <c r="S11" s="253"/>
      <c r="T11" s="253"/>
      <c r="U11" s="253"/>
    </row>
    <row r="12" spans="1:31" ht="25.5" customHeight="1" x14ac:dyDescent="0.2">
      <c r="A12" s="255"/>
      <c r="B12" s="518"/>
      <c r="C12" s="556"/>
      <c r="D12" s="557"/>
      <c r="E12" s="256" t="s">
        <v>345</v>
      </c>
      <c r="F12" s="313" t="s">
        <v>346</v>
      </c>
      <c r="G12" s="313" t="s">
        <v>372</v>
      </c>
      <c r="H12" s="313" t="s">
        <v>382</v>
      </c>
      <c r="I12" s="527"/>
      <c r="J12" s="527"/>
      <c r="K12" s="567"/>
      <c r="L12" s="257" t="s">
        <v>347</v>
      </c>
      <c r="M12" s="538" t="s">
        <v>348</v>
      </c>
      <c r="N12" s="539"/>
      <c r="O12" s="539"/>
      <c r="P12" s="539"/>
      <c r="Q12" s="539"/>
      <c r="R12" s="540"/>
      <c r="S12" s="255"/>
      <c r="T12" s="255"/>
      <c r="U12" s="255"/>
    </row>
    <row r="13" spans="1:31" ht="18" customHeight="1" x14ac:dyDescent="0.2">
      <c r="A13" s="253"/>
      <c r="B13" s="258"/>
      <c r="C13" s="528" t="s">
        <v>439</v>
      </c>
      <c r="D13" s="529"/>
      <c r="E13" s="309">
        <v>1.2</v>
      </c>
      <c r="F13" s="260"/>
      <c r="G13" s="260">
        <v>3.1</v>
      </c>
      <c r="H13" s="260">
        <f>SUM(E13*G13)</f>
        <v>3.7199999999999998</v>
      </c>
      <c r="I13" s="262"/>
      <c r="J13" s="262"/>
      <c r="K13" s="331"/>
      <c r="L13" s="263">
        <f>SUM(+H13)</f>
        <v>3.7199999999999998</v>
      </c>
      <c r="M13" s="541"/>
      <c r="N13" s="506"/>
      <c r="O13" s="506"/>
      <c r="P13" s="506"/>
      <c r="Q13" s="506"/>
      <c r="R13" s="542"/>
      <c r="S13" s="253"/>
      <c r="T13" s="253"/>
      <c r="U13" s="253"/>
      <c r="AE13" s="264"/>
    </row>
    <row r="14" spans="1:31" ht="18" customHeight="1" x14ac:dyDescent="0.2">
      <c r="A14" s="253"/>
      <c r="B14" s="265"/>
      <c r="C14" s="528"/>
      <c r="D14" s="529"/>
      <c r="E14" s="309">
        <v>1.2</v>
      </c>
      <c r="F14" s="260"/>
      <c r="G14" s="260">
        <v>2.88</v>
      </c>
      <c r="H14" s="260">
        <f t="shared" ref="H14:H16" si="0">SUM(E14*G14)</f>
        <v>3.456</v>
      </c>
      <c r="I14" s="262"/>
      <c r="J14" s="262"/>
      <c r="K14" s="331"/>
      <c r="L14" s="263">
        <f t="shared" ref="L14:L16" si="1">SUM(+H14)</f>
        <v>3.456</v>
      </c>
      <c r="M14" s="541"/>
      <c r="N14" s="506"/>
      <c r="O14" s="506"/>
      <c r="P14" s="506"/>
      <c r="Q14" s="506"/>
      <c r="R14" s="542"/>
      <c r="S14" s="253"/>
      <c r="T14" s="253"/>
      <c r="U14" s="253"/>
      <c r="AE14" s="264"/>
    </row>
    <row r="15" spans="1:31" ht="18" customHeight="1" x14ac:dyDescent="0.2">
      <c r="A15" s="253"/>
      <c r="B15" s="265"/>
      <c r="C15" s="528"/>
      <c r="D15" s="529"/>
      <c r="E15" s="309">
        <v>1.2</v>
      </c>
      <c r="F15" s="260"/>
      <c r="G15" s="260">
        <v>2.1</v>
      </c>
      <c r="H15" s="260">
        <f t="shared" si="0"/>
        <v>2.52</v>
      </c>
      <c r="I15" s="262"/>
      <c r="J15" s="262"/>
      <c r="K15" s="331"/>
      <c r="L15" s="263">
        <f t="shared" si="1"/>
        <v>2.52</v>
      </c>
      <c r="M15" s="541"/>
      <c r="N15" s="506"/>
      <c r="O15" s="506"/>
      <c r="P15" s="506"/>
      <c r="Q15" s="506"/>
      <c r="R15" s="542"/>
      <c r="S15" s="253"/>
      <c r="T15" s="253"/>
      <c r="U15" s="253"/>
      <c r="AE15" s="264"/>
    </row>
    <row r="16" spans="1:31" ht="18" customHeight="1" x14ac:dyDescent="0.2">
      <c r="A16" s="253"/>
      <c r="B16" s="265"/>
      <c r="C16" s="528"/>
      <c r="D16" s="529"/>
      <c r="E16" s="309">
        <v>1.2</v>
      </c>
      <c r="F16" s="260"/>
      <c r="G16" s="260">
        <v>2.88</v>
      </c>
      <c r="H16" s="260">
        <f t="shared" si="0"/>
        <v>3.456</v>
      </c>
      <c r="I16" s="262"/>
      <c r="J16" s="262"/>
      <c r="K16" s="331"/>
      <c r="L16" s="263">
        <f t="shared" si="1"/>
        <v>3.456</v>
      </c>
      <c r="M16" s="541"/>
      <c r="N16" s="506"/>
      <c r="O16" s="506"/>
      <c r="P16" s="506"/>
      <c r="Q16" s="506"/>
      <c r="R16" s="542"/>
      <c r="S16" s="253"/>
      <c r="T16" s="253"/>
      <c r="U16" s="253"/>
      <c r="AE16" s="264"/>
    </row>
    <row r="17" spans="1:31" ht="18" customHeight="1" x14ac:dyDescent="0.2">
      <c r="A17" s="253"/>
      <c r="B17" s="265"/>
      <c r="C17" s="528"/>
      <c r="D17" s="529"/>
      <c r="E17" s="309"/>
      <c r="F17" s="260"/>
      <c r="G17" s="260"/>
      <c r="H17" s="260"/>
      <c r="I17" s="317"/>
      <c r="J17" s="262"/>
      <c r="K17" s="331"/>
      <c r="L17" s="263"/>
      <c r="M17" s="541"/>
      <c r="N17" s="506"/>
      <c r="O17" s="506"/>
      <c r="P17" s="506"/>
      <c r="Q17" s="506"/>
      <c r="R17" s="542"/>
      <c r="S17" s="253"/>
      <c r="T17" s="253"/>
      <c r="U17" s="253"/>
      <c r="AE17" s="264"/>
    </row>
    <row r="18" spans="1:31" ht="18" customHeight="1" x14ac:dyDescent="0.2">
      <c r="A18" s="253"/>
      <c r="B18" s="265"/>
      <c r="C18" s="528"/>
      <c r="D18" s="529"/>
      <c r="E18" s="309"/>
      <c r="F18" s="260"/>
      <c r="G18" s="260"/>
      <c r="H18" s="260"/>
      <c r="I18" s="262"/>
      <c r="J18" s="262"/>
      <c r="K18" s="331"/>
      <c r="L18" s="263"/>
      <c r="M18" s="541"/>
      <c r="N18" s="506"/>
      <c r="O18" s="506"/>
      <c r="P18" s="506"/>
      <c r="Q18" s="506"/>
      <c r="R18" s="542"/>
      <c r="S18" s="253"/>
      <c r="T18" s="253"/>
      <c r="U18" s="253"/>
      <c r="AE18" s="264"/>
    </row>
    <row r="19" spans="1:31" ht="18" customHeight="1" thickBot="1" x14ac:dyDescent="0.25">
      <c r="A19" s="238"/>
      <c r="B19" s="266"/>
      <c r="C19" s="528"/>
      <c r="D19" s="529"/>
      <c r="E19" s="309"/>
      <c r="F19" s="260"/>
      <c r="G19" s="260"/>
      <c r="H19" s="260"/>
      <c r="I19" s="262"/>
      <c r="J19" s="262"/>
      <c r="K19" s="332"/>
      <c r="L19" s="315"/>
      <c r="M19" s="541"/>
      <c r="N19" s="506"/>
      <c r="O19" s="506"/>
      <c r="P19" s="506"/>
      <c r="Q19" s="506"/>
      <c r="R19" s="542"/>
      <c r="S19" s="238"/>
      <c r="T19" s="238"/>
      <c r="U19" s="238"/>
    </row>
    <row r="20" spans="1:31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7"/>
      <c r="J20" s="548"/>
      <c r="K20" s="333"/>
      <c r="L20" s="267">
        <f>SUM(L13:L19)</f>
        <v>13.151999999999999</v>
      </c>
      <c r="M20" s="541"/>
      <c r="N20" s="506"/>
      <c r="O20" s="506"/>
      <c r="P20" s="506"/>
      <c r="Q20" s="506"/>
      <c r="R20" s="542"/>
      <c r="S20" s="238"/>
      <c r="T20" s="253"/>
      <c r="U20" s="238"/>
    </row>
    <row r="21" spans="1:31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7"/>
      <c r="J21" s="548"/>
      <c r="K21" s="333"/>
      <c r="L21" s="268">
        <v>0</v>
      </c>
      <c r="M21" s="541"/>
      <c r="N21" s="506"/>
      <c r="O21" s="506"/>
      <c r="P21" s="506"/>
      <c r="Q21" s="506"/>
      <c r="R21" s="542"/>
      <c r="S21" s="238"/>
      <c r="U21" s="238"/>
    </row>
    <row r="22" spans="1:31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0"/>
      <c r="J22" s="551"/>
      <c r="K22" s="334"/>
      <c r="L22" s="291">
        <f>L20-L21</f>
        <v>13.151999999999999</v>
      </c>
      <c r="M22" s="543"/>
      <c r="N22" s="544"/>
      <c r="O22" s="544"/>
      <c r="P22" s="544"/>
      <c r="Q22" s="544"/>
      <c r="R22" s="545"/>
      <c r="S22" s="238"/>
      <c r="T22" s="238"/>
      <c r="U22" s="238"/>
    </row>
    <row r="23" spans="1:31" ht="18" customHeight="1" x14ac:dyDescent="0.2">
      <c r="A23" s="238"/>
      <c r="B23" s="292"/>
      <c r="C23" s="293"/>
      <c r="D23" s="293"/>
      <c r="E23" s="293"/>
      <c r="F23" s="293"/>
      <c r="G23" s="293"/>
      <c r="H23" s="293"/>
      <c r="I23" s="294"/>
      <c r="J23" s="294"/>
      <c r="K23" s="294"/>
      <c r="L23" s="294"/>
      <c r="M23" s="295"/>
      <c r="N23" s="294"/>
      <c r="O23" s="294"/>
      <c r="P23" s="294"/>
      <c r="Q23" s="294"/>
      <c r="R23" s="296"/>
      <c r="S23" s="238"/>
      <c r="T23" s="238"/>
      <c r="U23" s="238"/>
    </row>
    <row r="24" spans="1:31" s="269" customFormat="1" ht="18" customHeight="1" x14ac:dyDescent="0.2">
      <c r="B24" s="499" t="s">
        <v>351</v>
      </c>
      <c r="C24" s="500"/>
      <c r="D24" s="280"/>
      <c r="E24" s="290"/>
      <c r="F24" s="270"/>
      <c r="G24" s="270"/>
      <c r="H24" s="282"/>
      <c r="J24" s="297" t="s">
        <v>352</v>
      </c>
      <c r="K24" s="297"/>
      <c r="L24" s="238"/>
      <c r="M24" s="284"/>
      <c r="N24" s="284"/>
      <c r="O24" s="284"/>
      <c r="P24" s="284"/>
      <c r="Q24" s="238"/>
      <c r="R24" s="249"/>
      <c r="W24" s="271"/>
      <c r="X24" s="271"/>
      <c r="Y24" s="271"/>
      <c r="Z24" s="271"/>
      <c r="AC24" s="272"/>
    </row>
    <row r="25" spans="1:31" s="269" customFormat="1" ht="18" customHeight="1" x14ac:dyDescent="0.2">
      <c r="B25" s="501" t="s">
        <v>353</v>
      </c>
      <c r="C25" s="502"/>
      <c r="D25" s="502"/>
      <c r="E25" s="290"/>
      <c r="F25" s="270"/>
      <c r="G25" s="270"/>
      <c r="H25" s="282"/>
      <c r="J25" s="280" t="s">
        <v>354</v>
      </c>
      <c r="K25" s="280"/>
      <c r="L25" s="238"/>
      <c r="M25" s="284"/>
      <c r="N25" s="284"/>
      <c r="O25" s="284"/>
      <c r="P25" s="284"/>
      <c r="Q25" s="238"/>
      <c r="R25" s="249"/>
      <c r="W25" s="271"/>
      <c r="X25" s="271"/>
      <c r="Y25" s="271"/>
      <c r="Z25" s="271"/>
      <c r="AC25" s="272"/>
    </row>
    <row r="26" spans="1:31" s="269" customFormat="1" ht="18" customHeight="1" thickBot="1" x14ac:dyDescent="0.25">
      <c r="B26" s="298"/>
      <c r="C26" s="299"/>
      <c r="D26" s="299"/>
      <c r="E26" s="300"/>
      <c r="F26" s="301"/>
      <c r="G26" s="301"/>
      <c r="H26" s="302"/>
      <c r="I26" s="303"/>
      <c r="J26" s="304"/>
      <c r="K26" s="304"/>
      <c r="L26" s="305"/>
      <c r="M26" s="304"/>
      <c r="N26" s="304"/>
      <c r="O26" s="304"/>
      <c r="P26" s="304"/>
      <c r="Q26" s="305"/>
      <c r="R26" s="306"/>
      <c r="W26" s="271"/>
      <c r="X26" s="271"/>
      <c r="Y26" s="271"/>
      <c r="Z26" s="271"/>
      <c r="AC26" s="272"/>
    </row>
    <row r="27" spans="1:31" s="269" customFormat="1" ht="18" customHeight="1" x14ac:dyDescent="0.2">
      <c r="B27" s="279"/>
      <c r="C27" s="279"/>
      <c r="D27" s="280"/>
      <c r="E27" s="281"/>
      <c r="F27" s="270"/>
      <c r="G27" s="270"/>
      <c r="H27" s="282"/>
      <c r="J27" s="283"/>
      <c r="K27" s="283"/>
      <c r="L27" s="284"/>
      <c r="M27" s="283"/>
      <c r="N27" s="284"/>
      <c r="O27" s="284"/>
      <c r="P27" s="284"/>
      <c r="Q27" s="285"/>
      <c r="R27" s="285"/>
      <c r="W27" s="271"/>
      <c r="X27" s="271"/>
      <c r="Y27" s="271"/>
      <c r="Z27" s="271"/>
      <c r="AC27" s="272"/>
    </row>
    <row r="28" spans="1:31" s="269" customFormat="1" ht="18" customHeight="1" thickBot="1" x14ac:dyDescent="0.25">
      <c r="B28" s="286"/>
      <c r="C28" s="287"/>
      <c r="D28" s="287"/>
      <c r="E28" s="287"/>
      <c r="F28" s="287"/>
      <c r="G28" s="287"/>
      <c r="H28" s="287"/>
      <c r="J28" s="283"/>
      <c r="K28" s="283"/>
      <c r="L28" s="251"/>
      <c r="P28" s="284"/>
      <c r="Q28" s="285"/>
      <c r="R28" s="285"/>
      <c r="W28" s="271"/>
      <c r="X28" s="271"/>
      <c r="Y28" s="271"/>
      <c r="Z28" s="271"/>
      <c r="AC28" s="272"/>
    </row>
    <row r="29" spans="1:31" s="269" customFormat="1" ht="18" customHeight="1" x14ac:dyDescent="0.2">
      <c r="A29" s="238"/>
      <c r="B29" s="467"/>
      <c r="C29" s="469" t="s">
        <v>337</v>
      </c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1"/>
      <c r="Q29" s="475"/>
      <c r="R29" s="476"/>
      <c r="W29" s="273"/>
      <c r="X29" s="271"/>
      <c r="Y29" s="273"/>
      <c r="Z29" s="273"/>
      <c r="AC29" s="272"/>
    </row>
    <row r="30" spans="1:31" s="269" customFormat="1" ht="18" customHeight="1" x14ac:dyDescent="0.2">
      <c r="A30" s="238"/>
      <c r="B30" s="468"/>
      <c r="C30" s="472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4"/>
      <c r="Q30" s="477"/>
      <c r="R30" s="478"/>
      <c r="S30" s="238"/>
      <c r="T30" s="238"/>
      <c r="U30" s="238"/>
      <c r="W30" s="271"/>
      <c r="X30" s="271"/>
      <c r="Y30" s="271"/>
      <c r="Z30" s="271"/>
      <c r="AC30" s="272"/>
      <c r="AE30" s="269">
        <f>+Z31*0.01</f>
        <v>0</v>
      </c>
    </row>
    <row r="31" spans="1:31" ht="18" customHeight="1" x14ac:dyDescent="0.2">
      <c r="A31" s="238"/>
      <c r="B31" s="479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1"/>
      <c r="S31" s="238"/>
      <c r="T31" s="238"/>
      <c r="U31" s="238"/>
      <c r="AC31" s="274"/>
    </row>
    <row r="32" spans="1:31" ht="18" customHeight="1" thickBot="1" x14ac:dyDescent="0.25">
      <c r="A32" s="238"/>
      <c r="B32" s="482" t="s">
        <v>356</v>
      </c>
      <c r="C32" s="483"/>
      <c r="D32" s="483"/>
      <c r="E32" s="484"/>
      <c r="F32" s="485"/>
      <c r="G32" s="485"/>
      <c r="H32" s="485"/>
      <c r="I32" s="486"/>
      <c r="J32" s="483"/>
      <c r="K32" s="483"/>
      <c r="L32" s="484"/>
      <c r="M32" s="487" t="s">
        <v>355</v>
      </c>
      <c r="N32" s="488"/>
      <c r="O32" s="488"/>
      <c r="P32" s="488"/>
      <c r="Q32" s="488"/>
      <c r="R32" s="489"/>
      <c r="S32" s="238"/>
      <c r="T32" s="238"/>
      <c r="U32" s="238"/>
    </row>
    <row r="33" spans="1:31" ht="18" customHeight="1" x14ac:dyDescent="0.2">
      <c r="A33" s="238"/>
      <c r="B33" s="242" t="s">
        <v>338</v>
      </c>
      <c r="C33" s="490" t="s">
        <v>448</v>
      </c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0"/>
      <c r="Q33" s="490"/>
      <c r="R33" s="491"/>
      <c r="S33" s="269"/>
      <c r="T33" s="269"/>
      <c r="U33" s="269"/>
    </row>
    <row r="34" spans="1:31" ht="18" customHeight="1" x14ac:dyDescent="0.2">
      <c r="A34" s="238"/>
      <c r="B34" s="243" t="s">
        <v>333</v>
      </c>
      <c r="C34" s="244">
        <v>14</v>
      </c>
      <c r="D34" s="492" t="s">
        <v>298</v>
      </c>
      <c r="E34" s="492"/>
      <c r="F34" s="492"/>
      <c r="G34" s="492"/>
      <c r="H34" s="492"/>
      <c r="I34" s="492"/>
      <c r="J34" s="492"/>
      <c r="K34" s="492"/>
      <c r="L34" s="492"/>
      <c r="M34" s="492"/>
      <c r="N34" s="492"/>
      <c r="O34" s="492"/>
      <c r="P34" s="492"/>
      <c r="Q34" s="492"/>
      <c r="R34" s="493"/>
      <c r="S34" s="269"/>
      <c r="T34" s="269"/>
      <c r="U34" s="269"/>
      <c r="AE34" s="275">
        <f>+AC34-AD34</f>
        <v>0</v>
      </c>
    </row>
    <row r="35" spans="1:31" ht="18" customHeight="1" thickBot="1" x14ac:dyDescent="0.25">
      <c r="A35" s="238"/>
      <c r="B35" s="245" t="s">
        <v>6</v>
      </c>
      <c r="C35" s="322">
        <v>14.1</v>
      </c>
      <c r="D35" s="494" t="s">
        <v>299</v>
      </c>
      <c r="E35" s="494"/>
      <c r="F35" s="494"/>
      <c r="G35" s="494"/>
      <c r="H35" s="494"/>
      <c r="I35" s="494"/>
      <c r="J35" s="494"/>
      <c r="K35" s="494"/>
      <c r="L35" s="494"/>
      <c r="M35" s="494"/>
      <c r="N35" s="494"/>
      <c r="O35" s="494"/>
      <c r="P35" s="247"/>
      <c r="Q35" s="495"/>
      <c r="R35" s="496"/>
      <c r="S35" s="238"/>
      <c r="T35" s="238"/>
      <c r="U35" s="238"/>
    </row>
    <row r="36" spans="1:31" ht="18" customHeight="1" x14ac:dyDescent="0.2">
      <c r="A36" s="238"/>
      <c r="B36" s="24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497" t="s">
        <v>13</v>
      </c>
      <c r="Q36" s="238"/>
      <c r="R36" s="249"/>
      <c r="S36" s="238"/>
      <c r="T36" s="238"/>
      <c r="U36" s="238"/>
    </row>
    <row r="37" spans="1:31" ht="18" customHeight="1" thickBot="1" x14ac:dyDescent="0.25">
      <c r="A37" s="238"/>
      <c r="B37" s="250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498"/>
      <c r="Q37" s="251"/>
      <c r="R37" s="252"/>
      <c r="S37" s="238"/>
      <c r="T37" s="238"/>
      <c r="U37" s="238"/>
      <c r="AD37" s="276"/>
    </row>
    <row r="38" spans="1:31" ht="18" customHeight="1" thickBot="1" x14ac:dyDescent="0.3">
      <c r="A38" s="253"/>
      <c r="B38" s="517" t="s">
        <v>339</v>
      </c>
      <c r="C38" s="554" t="s">
        <v>340</v>
      </c>
      <c r="D38" s="555"/>
      <c r="E38" s="519" t="s">
        <v>341</v>
      </c>
      <c r="F38" s="521"/>
      <c r="G38" s="521"/>
      <c r="H38" s="521"/>
      <c r="I38" s="526" t="s">
        <v>398</v>
      </c>
      <c r="J38" s="526" t="s">
        <v>383</v>
      </c>
      <c r="K38" s="566" t="s">
        <v>397</v>
      </c>
      <c r="L38" s="254" t="s">
        <v>342</v>
      </c>
      <c r="M38" s="552" t="s">
        <v>343</v>
      </c>
      <c r="N38" s="503"/>
      <c r="O38" s="503"/>
      <c r="P38" s="503"/>
      <c r="Q38" s="503"/>
      <c r="R38" s="553"/>
      <c r="S38" s="238"/>
      <c r="T38" s="238"/>
      <c r="U38" s="238"/>
    </row>
    <row r="39" spans="1:31" ht="18" customHeight="1" x14ac:dyDescent="0.2">
      <c r="A39" s="255"/>
      <c r="B39" s="518"/>
      <c r="C39" s="556"/>
      <c r="D39" s="557"/>
      <c r="E39" s="256" t="s">
        <v>345</v>
      </c>
      <c r="F39" s="313" t="s">
        <v>346</v>
      </c>
      <c r="G39" s="313" t="s">
        <v>372</v>
      </c>
      <c r="H39" s="313" t="s">
        <v>382</v>
      </c>
      <c r="I39" s="527"/>
      <c r="J39" s="527"/>
      <c r="K39" s="567"/>
      <c r="L39" s="257" t="s">
        <v>347</v>
      </c>
      <c r="M39" s="538" t="s">
        <v>348</v>
      </c>
      <c r="N39" s="539"/>
      <c r="O39" s="539"/>
      <c r="P39" s="539"/>
      <c r="Q39" s="539"/>
      <c r="R39" s="540"/>
      <c r="S39" s="238"/>
      <c r="T39" s="238"/>
      <c r="U39" s="238"/>
      <c r="AD39" s="278"/>
    </row>
    <row r="40" spans="1:31" ht="18" customHeight="1" x14ac:dyDescent="0.2">
      <c r="A40" s="253"/>
      <c r="B40" s="258"/>
      <c r="C40" s="528" t="s">
        <v>439</v>
      </c>
      <c r="D40" s="529"/>
      <c r="E40" s="309">
        <v>1.5</v>
      </c>
      <c r="F40" s="260">
        <v>1.18</v>
      </c>
      <c r="G40" s="260"/>
      <c r="H40" s="260">
        <f>SUM(E40*F40)</f>
        <v>1.77</v>
      </c>
      <c r="I40" s="330">
        <v>1</v>
      </c>
      <c r="J40" s="262"/>
      <c r="K40" s="388">
        <v>5</v>
      </c>
      <c r="L40" s="263">
        <f>SUM(H40*I40*K40)</f>
        <v>8.85</v>
      </c>
      <c r="M40" s="541"/>
      <c r="N40" s="506"/>
      <c r="O40" s="506"/>
      <c r="P40" s="506"/>
      <c r="Q40" s="506"/>
      <c r="R40" s="542"/>
      <c r="S40" s="238"/>
      <c r="T40" s="238"/>
      <c r="U40" s="238"/>
    </row>
    <row r="41" spans="1:31" ht="18" customHeight="1" x14ac:dyDescent="0.2">
      <c r="A41" s="253"/>
      <c r="B41" s="265"/>
      <c r="C41" s="528"/>
      <c r="D41" s="529"/>
      <c r="E41" s="309">
        <v>1.5</v>
      </c>
      <c r="F41" s="260">
        <v>1.37</v>
      </c>
      <c r="G41" s="260"/>
      <c r="H41" s="260">
        <f>SUM(E41*F41)</f>
        <v>2.0550000000000002</v>
      </c>
      <c r="I41" s="330">
        <v>2</v>
      </c>
      <c r="J41" s="262"/>
      <c r="K41" s="388">
        <v>5</v>
      </c>
      <c r="L41" s="263">
        <f t="shared" ref="L41:L43" si="2">SUM(H41*I41*K41)</f>
        <v>20.55</v>
      </c>
      <c r="M41" s="541"/>
      <c r="N41" s="506"/>
      <c r="O41" s="506"/>
      <c r="P41" s="506"/>
      <c r="Q41" s="506"/>
      <c r="R41" s="542"/>
      <c r="S41" s="238"/>
      <c r="T41" s="238"/>
      <c r="U41" s="238"/>
    </row>
    <row r="42" spans="1:31" ht="18" customHeight="1" x14ac:dyDescent="0.2">
      <c r="A42" s="253"/>
      <c r="B42" s="265"/>
      <c r="C42" s="528"/>
      <c r="D42" s="529"/>
      <c r="E42" s="309">
        <v>1.5</v>
      </c>
      <c r="F42" s="260">
        <v>0.34</v>
      </c>
      <c r="G42" s="260"/>
      <c r="H42" s="260">
        <f t="shared" ref="H42:H43" si="3">SUM(E42*F42)</f>
        <v>0.51</v>
      </c>
      <c r="I42" s="330">
        <v>1</v>
      </c>
      <c r="J42" s="262"/>
      <c r="K42" s="388">
        <v>5</v>
      </c>
      <c r="L42" s="263">
        <f t="shared" si="2"/>
        <v>2.5499999999999998</v>
      </c>
      <c r="M42" s="541"/>
      <c r="N42" s="506"/>
      <c r="O42" s="506"/>
      <c r="P42" s="506"/>
      <c r="Q42" s="506"/>
      <c r="R42" s="542"/>
      <c r="S42" s="238"/>
      <c r="T42" s="238"/>
      <c r="U42" s="238"/>
    </row>
    <row r="43" spans="1:31" ht="18" customHeight="1" x14ac:dyDescent="0.2">
      <c r="A43" s="253"/>
      <c r="B43" s="265"/>
      <c r="C43" s="528"/>
      <c r="D43" s="529"/>
      <c r="E43" s="309">
        <v>1.5</v>
      </c>
      <c r="F43" s="260">
        <v>0.12</v>
      </c>
      <c r="G43" s="260"/>
      <c r="H43" s="260">
        <f t="shared" si="3"/>
        <v>0.18</v>
      </c>
      <c r="I43" s="330">
        <v>1</v>
      </c>
      <c r="J43" s="262"/>
      <c r="K43" s="388">
        <v>5</v>
      </c>
      <c r="L43" s="263">
        <f t="shared" si="2"/>
        <v>0.89999999999999991</v>
      </c>
      <c r="M43" s="541"/>
      <c r="N43" s="506"/>
      <c r="O43" s="506"/>
      <c r="P43" s="506"/>
      <c r="Q43" s="506"/>
      <c r="R43" s="542"/>
      <c r="S43" s="238"/>
      <c r="T43" s="238"/>
      <c r="U43" s="238"/>
    </row>
    <row r="44" spans="1:31" ht="18" customHeight="1" x14ac:dyDescent="0.2">
      <c r="A44" s="253"/>
      <c r="B44" s="265"/>
      <c r="C44" s="528"/>
      <c r="D44" s="529"/>
      <c r="E44" s="309"/>
      <c r="F44" s="260"/>
      <c r="G44" s="260"/>
      <c r="H44" s="260"/>
      <c r="I44" s="317"/>
      <c r="J44" s="262"/>
      <c r="K44" s="331"/>
      <c r="L44" s="263"/>
      <c r="M44" s="541"/>
      <c r="N44" s="506"/>
      <c r="O44" s="506"/>
      <c r="P44" s="506"/>
      <c r="Q44" s="506"/>
      <c r="R44" s="542"/>
      <c r="S44" s="238"/>
      <c r="T44" s="238"/>
      <c r="U44" s="238"/>
    </row>
    <row r="45" spans="1:31" ht="18" customHeight="1" x14ac:dyDescent="0.2">
      <c r="A45" s="253"/>
      <c r="B45" s="265"/>
      <c r="C45" s="528"/>
      <c r="D45" s="529"/>
      <c r="E45" s="309"/>
      <c r="F45" s="260"/>
      <c r="G45" s="260"/>
      <c r="H45" s="260"/>
      <c r="I45" s="262"/>
      <c r="J45" s="262"/>
      <c r="K45" s="331"/>
      <c r="L45" s="263"/>
      <c r="M45" s="541"/>
      <c r="N45" s="506"/>
      <c r="O45" s="506"/>
      <c r="P45" s="506"/>
      <c r="Q45" s="506"/>
      <c r="R45" s="542"/>
      <c r="S45" s="238"/>
      <c r="T45" s="238"/>
      <c r="U45" s="238"/>
    </row>
    <row r="46" spans="1:31" ht="18" customHeight="1" thickBot="1" x14ac:dyDescent="0.25">
      <c r="A46" s="238"/>
      <c r="B46" s="266"/>
      <c r="C46" s="528"/>
      <c r="D46" s="529"/>
      <c r="E46" s="309"/>
      <c r="F46" s="260"/>
      <c r="G46" s="260"/>
      <c r="H46" s="260"/>
      <c r="I46" s="262"/>
      <c r="J46" s="262"/>
      <c r="K46" s="332"/>
      <c r="L46" s="315"/>
      <c r="M46" s="541"/>
      <c r="N46" s="506"/>
      <c r="O46" s="506"/>
      <c r="P46" s="506"/>
      <c r="Q46" s="506"/>
      <c r="R46" s="542"/>
      <c r="S46" s="238"/>
      <c r="T46" s="238"/>
      <c r="U46" s="238"/>
    </row>
    <row r="47" spans="1:31" ht="18" customHeight="1" thickBot="1" x14ac:dyDescent="0.25">
      <c r="A47" s="238"/>
      <c r="B47" s="546" t="s">
        <v>349</v>
      </c>
      <c r="C47" s="547"/>
      <c r="D47" s="547"/>
      <c r="E47" s="547"/>
      <c r="F47" s="547"/>
      <c r="G47" s="547"/>
      <c r="H47" s="547"/>
      <c r="I47" s="547"/>
      <c r="J47" s="548"/>
      <c r="K47" s="333"/>
      <c r="L47" s="267">
        <f>SUM(L40:L46)</f>
        <v>32.85</v>
      </c>
      <c r="M47" s="541"/>
      <c r="N47" s="506"/>
      <c r="O47" s="506"/>
      <c r="P47" s="506"/>
      <c r="Q47" s="506"/>
      <c r="R47" s="542"/>
      <c r="S47" s="238"/>
      <c r="T47" s="238"/>
      <c r="U47" s="238"/>
    </row>
    <row r="48" spans="1:31" ht="18" customHeight="1" thickBot="1" x14ac:dyDescent="0.25">
      <c r="A48" s="238"/>
      <c r="B48" s="546" t="s">
        <v>350</v>
      </c>
      <c r="C48" s="547"/>
      <c r="D48" s="547"/>
      <c r="E48" s="547"/>
      <c r="F48" s="547"/>
      <c r="G48" s="547"/>
      <c r="H48" s="547"/>
      <c r="I48" s="547"/>
      <c r="J48" s="548"/>
      <c r="K48" s="333"/>
      <c r="L48" s="268">
        <v>0</v>
      </c>
      <c r="M48" s="541"/>
      <c r="N48" s="506"/>
      <c r="O48" s="506"/>
      <c r="P48" s="506"/>
      <c r="Q48" s="506"/>
      <c r="R48" s="542"/>
      <c r="S48" s="238"/>
      <c r="T48" s="238"/>
      <c r="U48" s="238"/>
    </row>
    <row r="49" spans="1:21" ht="18" customHeight="1" thickBot="1" x14ac:dyDescent="0.25">
      <c r="A49" s="238"/>
      <c r="B49" s="549" t="s">
        <v>342</v>
      </c>
      <c r="C49" s="550"/>
      <c r="D49" s="550"/>
      <c r="E49" s="550"/>
      <c r="F49" s="550"/>
      <c r="G49" s="550"/>
      <c r="H49" s="550"/>
      <c r="I49" s="550"/>
      <c r="J49" s="551"/>
      <c r="K49" s="334"/>
      <c r="L49" s="291">
        <f>L47-L48</f>
        <v>32.85</v>
      </c>
      <c r="M49" s="543"/>
      <c r="N49" s="544"/>
      <c r="O49" s="544"/>
      <c r="P49" s="544"/>
      <c r="Q49" s="544"/>
      <c r="R49" s="545"/>
      <c r="S49" s="238"/>
      <c r="T49" s="238"/>
      <c r="U49" s="238"/>
    </row>
    <row r="50" spans="1:21" ht="18" customHeight="1" x14ac:dyDescent="0.2">
      <c r="A50" s="238"/>
      <c r="B50" s="292"/>
      <c r="C50" s="293"/>
      <c r="D50" s="293"/>
      <c r="E50" s="293"/>
      <c r="F50" s="293"/>
      <c r="G50" s="293"/>
      <c r="H50" s="293"/>
      <c r="I50" s="294"/>
      <c r="J50" s="294"/>
      <c r="K50" s="294"/>
      <c r="L50" s="294"/>
      <c r="M50" s="295"/>
      <c r="N50" s="294"/>
      <c r="O50" s="294"/>
      <c r="P50" s="294"/>
      <c r="Q50" s="294"/>
      <c r="R50" s="296"/>
      <c r="S50" s="238"/>
      <c r="T50" s="238"/>
      <c r="U50" s="238"/>
    </row>
    <row r="51" spans="1:21" ht="18" customHeight="1" x14ac:dyDescent="0.2">
      <c r="A51" s="269"/>
      <c r="B51" s="499" t="s">
        <v>351</v>
      </c>
      <c r="C51" s="500"/>
      <c r="D51" s="280"/>
      <c r="E51" s="290"/>
      <c r="F51" s="270"/>
      <c r="G51" s="270"/>
      <c r="H51" s="282"/>
      <c r="I51" s="269"/>
      <c r="J51" s="297" t="s">
        <v>352</v>
      </c>
      <c r="K51" s="297"/>
      <c r="L51" s="238"/>
      <c r="M51" s="284"/>
      <c r="N51" s="284"/>
      <c r="O51" s="284"/>
      <c r="P51" s="284"/>
      <c r="Q51" s="238"/>
      <c r="R51" s="249"/>
      <c r="S51" s="238"/>
      <c r="T51" s="238"/>
      <c r="U51" s="238"/>
    </row>
    <row r="52" spans="1:21" ht="18" customHeight="1" x14ac:dyDescent="0.2">
      <c r="A52" s="269"/>
      <c r="B52" s="501" t="s">
        <v>353</v>
      </c>
      <c r="C52" s="502"/>
      <c r="D52" s="502"/>
      <c r="E52" s="290"/>
      <c r="F52" s="270"/>
      <c r="G52" s="270"/>
      <c r="H52" s="282"/>
      <c r="I52" s="269"/>
      <c r="J52" s="280" t="s">
        <v>354</v>
      </c>
      <c r="K52" s="280"/>
      <c r="L52" s="238"/>
      <c r="M52" s="284"/>
      <c r="N52" s="284"/>
      <c r="O52" s="284"/>
      <c r="P52" s="284"/>
      <c r="Q52" s="238"/>
      <c r="R52" s="249"/>
      <c r="S52" s="238"/>
      <c r="T52" s="238"/>
      <c r="U52" s="238"/>
    </row>
    <row r="53" spans="1:21" ht="18" customHeight="1" thickBot="1" x14ac:dyDescent="0.25">
      <c r="A53" s="269"/>
      <c r="B53" s="298"/>
      <c r="C53" s="299"/>
      <c r="D53" s="299"/>
      <c r="E53" s="300"/>
      <c r="F53" s="301"/>
      <c r="G53" s="301"/>
      <c r="H53" s="302"/>
      <c r="I53" s="303"/>
      <c r="J53" s="304"/>
      <c r="K53" s="304"/>
      <c r="L53" s="305"/>
      <c r="M53" s="304"/>
      <c r="N53" s="304"/>
      <c r="O53" s="304"/>
      <c r="P53" s="304"/>
      <c r="Q53" s="305"/>
      <c r="R53" s="306"/>
      <c r="S53" s="238"/>
      <c r="T53" s="238"/>
      <c r="U53" s="238"/>
    </row>
    <row r="54" spans="1:21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</row>
    <row r="55" spans="1:21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</row>
    <row r="56" spans="1:21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</row>
    <row r="57" spans="1:21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</row>
    <row r="58" spans="1:21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</row>
    <row r="59" spans="1:21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  <c r="U59" s="238"/>
    </row>
    <row r="60" spans="1:21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</row>
    <row r="61" spans="1:21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238"/>
      <c r="U61" s="238"/>
    </row>
    <row r="62" spans="1:21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</row>
    <row r="63" spans="1:21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</row>
    <row r="64" spans="1:21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</row>
    <row r="65" spans="1:21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  <c r="U65" s="238"/>
    </row>
    <row r="66" spans="1:21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</row>
    <row r="67" spans="1:21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  <c r="U67" s="238"/>
    </row>
    <row r="68" spans="1:21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</row>
    <row r="69" spans="1:21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  <c r="U69" s="238"/>
    </row>
    <row r="70" spans="1:21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  <c r="U70" s="238"/>
    </row>
    <row r="71" spans="1:21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</row>
    <row r="72" spans="1:21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</row>
    <row r="73" spans="1:21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  <c r="U73" s="238"/>
    </row>
    <row r="74" spans="1:21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</row>
    <row r="75" spans="1:21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T75" s="238"/>
      <c r="U75" s="238"/>
    </row>
    <row r="76" spans="1:21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  <c r="U76" s="238"/>
    </row>
    <row r="77" spans="1:21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  <c r="U77" s="238"/>
    </row>
    <row r="78" spans="1:21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</row>
    <row r="79" spans="1:21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  <c r="U79" s="238"/>
    </row>
    <row r="80" spans="1:21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  <c r="U80" s="238"/>
    </row>
    <row r="81" spans="1:21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T81" s="238"/>
      <c r="U81" s="238"/>
    </row>
    <row r="82" spans="1:21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  <c r="U82" s="238"/>
    </row>
    <row r="83" spans="1:21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</row>
    <row r="84" spans="1:21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</row>
    <row r="85" spans="1:21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T85" s="238"/>
      <c r="U85" s="238"/>
    </row>
    <row r="86" spans="1:21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</row>
    <row r="87" spans="1:21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T87" s="238"/>
      <c r="U87" s="238"/>
    </row>
    <row r="88" spans="1:21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</row>
  </sheetData>
  <mergeCells count="66">
    <mergeCell ref="M5:R5"/>
    <mergeCell ref="E11:H11"/>
    <mergeCell ref="I11:I12"/>
    <mergeCell ref="J11:J12"/>
    <mergeCell ref="B2:B3"/>
    <mergeCell ref="C2:P3"/>
    <mergeCell ref="K11:K12"/>
    <mergeCell ref="C6:R6"/>
    <mergeCell ref="D7:R7"/>
    <mergeCell ref="D8:O8"/>
    <mergeCell ref="Q8:R8"/>
    <mergeCell ref="P9:P10"/>
    <mergeCell ref="Q2:R3"/>
    <mergeCell ref="B4:R4"/>
    <mergeCell ref="B5:E5"/>
    <mergeCell ref="F5:H5"/>
    <mergeCell ref="I5:L5"/>
    <mergeCell ref="B21:J21"/>
    <mergeCell ref="B22:J22"/>
    <mergeCell ref="B24:C24"/>
    <mergeCell ref="B25:D25"/>
    <mergeCell ref="M11:R11"/>
    <mergeCell ref="M12:R22"/>
    <mergeCell ref="C13:D13"/>
    <mergeCell ref="C14:D14"/>
    <mergeCell ref="C15:D15"/>
    <mergeCell ref="C16:D16"/>
    <mergeCell ref="C17:D17"/>
    <mergeCell ref="C18:D18"/>
    <mergeCell ref="C19:D19"/>
    <mergeCell ref="B20:J20"/>
    <mergeCell ref="B11:B12"/>
    <mergeCell ref="C11:D12"/>
    <mergeCell ref="B29:B30"/>
    <mergeCell ref="C29:P30"/>
    <mergeCell ref="Q29:R30"/>
    <mergeCell ref="B31:R31"/>
    <mergeCell ref="B32:E32"/>
    <mergeCell ref="F32:H32"/>
    <mergeCell ref="I32:L32"/>
    <mergeCell ref="M32:R32"/>
    <mergeCell ref="C38:D39"/>
    <mergeCell ref="E38:H38"/>
    <mergeCell ref="I38:I39"/>
    <mergeCell ref="J38:J39"/>
    <mergeCell ref="C33:R33"/>
    <mergeCell ref="D34:R34"/>
    <mergeCell ref="D35:O35"/>
    <mergeCell ref="Q35:R35"/>
    <mergeCell ref="P36:P37"/>
    <mergeCell ref="B51:C51"/>
    <mergeCell ref="B52:D52"/>
    <mergeCell ref="K38:K39"/>
    <mergeCell ref="M38:R38"/>
    <mergeCell ref="M39:R49"/>
    <mergeCell ref="C40:D40"/>
    <mergeCell ref="C41:D41"/>
    <mergeCell ref="C42:D42"/>
    <mergeCell ref="C43:D43"/>
    <mergeCell ref="C44:D44"/>
    <mergeCell ref="C45:D45"/>
    <mergeCell ref="C46:D46"/>
    <mergeCell ref="B47:J47"/>
    <mergeCell ref="B48:J48"/>
    <mergeCell ref="B49:J49"/>
    <mergeCell ref="B38:B39"/>
  </mergeCells>
  <conditionalFormatting sqref="A29:R36 A37:O37 Q37:R37 B38:C38 E38:R38 A38:A45 E39:J39 L39:R39 A46:B46 M47:R49 A47:A53 L48:L49 B49 I50:R53">
    <cfRule type="cellIs" dxfId="42" priority="4" operator="lessThan">
      <formula>0</formula>
    </cfRule>
  </conditionalFormatting>
  <conditionalFormatting sqref="A1:U9 A10:O10 Q10:U10 B11:C11 E11:U11 A11:A18 E12:J12 L12:U12 A19:B19 M20:U22 A20:A28 L21:L22 B22 I23:U28 S29:U29">
    <cfRule type="cellIs" dxfId="41" priority="12" operator="lessThan">
      <formula>0</formula>
    </cfRule>
  </conditionalFormatting>
  <conditionalFormatting sqref="B23:H28">
    <cfRule type="cellIs" dxfId="40" priority="16" operator="lessThan">
      <formula>0</formula>
    </cfRule>
  </conditionalFormatting>
  <conditionalFormatting sqref="B50:H53">
    <cfRule type="cellIs" dxfId="39" priority="5" operator="lessThan">
      <formula>0</formula>
    </cfRule>
  </conditionalFormatting>
  <conditionalFormatting sqref="I40:R46">
    <cfRule type="cellIs" dxfId="38" priority="1" operator="lessThan">
      <formula>0</formula>
    </cfRule>
  </conditionalFormatting>
  <conditionalFormatting sqref="I13:U19">
    <cfRule type="cellIs" dxfId="37" priority="6" operator="lessThan">
      <formula>0</formula>
    </cfRule>
  </conditionalFormatting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5F260-E4F3-429E-B84B-DEFF4C08FD70}">
  <dimension ref="A1:AE88"/>
  <sheetViews>
    <sheetView topLeftCell="A22" zoomScale="60" zoomScaleNormal="60" workbookViewId="0">
      <selection activeCell="K42" sqref="K42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9.140625" style="239" customWidth="1"/>
    <col min="9" max="9" width="14.28515625" style="239" customWidth="1"/>
    <col min="10" max="11" width="16.28515625" style="239" customWidth="1"/>
    <col min="12" max="12" width="16.140625" style="239" customWidth="1"/>
    <col min="13" max="13" width="32.42578125" style="239" customWidth="1"/>
    <col min="14" max="14" width="14.85546875" style="239" customWidth="1"/>
    <col min="15" max="15" width="17.85546875" style="239" customWidth="1"/>
    <col min="16" max="16" width="15.5703125" style="239" customWidth="1"/>
    <col min="17" max="17" width="14" style="239" customWidth="1"/>
    <col min="18" max="18" width="14.140625" style="239" customWidth="1"/>
    <col min="19" max="19" width="2.7109375" style="239" customWidth="1"/>
    <col min="20" max="21" width="10.85546875" style="239" customWidth="1"/>
    <col min="22" max="22" width="6.28515625" style="239" bestFit="1" customWidth="1"/>
    <col min="23" max="23" width="17.140625" style="240" customWidth="1"/>
    <col min="24" max="26" width="14.42578125" style="240"/>
    <col min="27" max="28" width="14.42578125" style="239"/>
    <col min="29" max="29" width="14.42578125" style="241"/>
    <col min="30" max="30" width="11.7109375" style="239" customWidth="1"/>
    <col min="31" max="16384" width="14.42578125" style="239"/>
  </cols>
  <sheetData>
    <row r="1" spans="1:31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</row>
    <row r="2" spans="1:31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1"/>
      <c r="Q2" s="475"/>
      <c r="R2" s="476"/>
      <c r="S2" s="238"/>
      <c r="T2" s="238"/>
      <c r="U2" s="238"/>
    </row>
    <row r="3" spans="1:31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3"/>
      <c r="P3" s="474"/>
      <c r="Q3" s="477"/>
      <c r="R3" s="478"/>
      <c r="S3" s="238"/>
      <c r="T3" s="238"/>
      <c r="U3" s="238"/>
    </row>
    <row r="4" spans="1:31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1"/>
      <c r="S4" s="238"/>
      <c r="T4" s="238"/>
      <c r="U4" s="238"/>
    </row>
    <row r="5" spans="1:31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5"/>
      <c r="I5" s="486"/>
      <c r="J5" s="483"/>
      <c r="K5" s="483"/>
      <c r="L5" s="484"/>
      <c r="M5" s="487" t="s">
        <v>355</v>
      </c>
      <c r="N5" s="488"/>
      <c r="O5" s="488"/>
      <c r="P5" s="488"/>
      <c r="Q5" s="488"/>
      <c r="R5" s="489"/>
      <c r="S5" s="238"/>
      <c r="T5" s="238"/>
      <c r="U5" s="238"/>
    </row>
    <row r="6" spans="1:31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0"/>
      <c r="Q6" s="490"/>
      <c r="R6" s="491"/>
      <c r="S6" s="238"/>
      <c r="T6" s="238"/>
      <c r="U6" s="238"/>
    </row>
    <row r="7" spans="1:31" ht="18" customHeight="1" x14ac:dyDescent="0.2">
      <c r="A7" s="238"/>
      <c r="B7" s="243" t="s">
        <v>333</v>
      </c>
      <c r="C7" s="244">
        <v>3.2</v>
      </c>
      <c r="D7" s="492" t="s">
        <v>298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3"/>
      <c r="S7" s="238"/>
      <c r="T7" s="238"/>
      <c r="U7" s="238"/>
    </row>
    <row r="8" spans="1:31" ht="18" customHeight="1" thickBot="1" x14ac:dyDescent="0.25">
      <c r="A8" s="238"/>
      <c r="B8" s="245" t="s">
        <v>6</v>
      </c>
      <c r="C8" s="318">
        <v>14.41</v>
      </c>
      <c r="D8" s="494" t="s">
        <v>452</v>
      </c>
      <c r="E8" s="494"/>
      <c r="F8" s="494"/>
      <c r="G8" s="494"/>
      <c r="H8" s="494"/>
      <c r="I8" s="494"/>
      <c r="J8" s="494"/>
      <c r="K8" s="494"/>
      <c r="L8" s="494"/>
      <c r="M8" s="494"/>
      <c r="N8" s="494"/>
      <c r="O8" s="494"/>
      <c r="P8" s="247"/>
      <c r="Q8" s="495"/>
      <c r="R8" s="496"/>
      <c r="S8" s="238"/>
      <c r="T8" s="238"/>
      <c r="U8" s="238"/>
    </row>
    <row r="9" spans="1:31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497" t="s">
        <v>13</v>
      </c>
      <c r="Q9" s="238"/>
      <c r="R9" s="249"/>
      <c r="S9" s="238"/>
      <c r="T9" s="238"/>
      <c r="U9" s="238"/>
    </row>
    <row r="10" spans="1:31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498"/>
      <c r="Q10" s="251"/>
      <c r="R10" s="252"/>
      <c r="S10" s="238"/>
      <c r="T10" s="238"/>
      <c r="U10" s="238"/>
    </row>
    <row r="11" spans="1:31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1"/>
      <c r="I11" s="526" t="s">
        <v>398</v>
      </c>
      <c r="J11" s="526" t="s">
        <v>383</v>
      </c>
      <c r="K11" s="566" t="s">
        <v>397</v>
      </c>
      <c r="L11" s="254" t="s">
        <v>342</v>
      </c>
      <c r="M11" s="552" t="s">
        <v>343</v>
      </c>
      <c r="N11" s="503"/>
      <c r="O11" s="503"/>
      <c r="P11" s="503"/>
      <c r="Q11" s="503"/>
      <c r="R11" s="553"/>
      <c r="S11" s="253"/>
      <c r="T11" s="253"/>
      <c r="U11" s="253"/>
    </row>
    <row r="12" spans="1:31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313" t="s">
        <v>382</v>
      </c>
      <c r="I12" s="527"/>
      <c r="J12" s="527"/>
      <c r="K12" s="567"/>
      <c r="L12" s="257" t="s">
        <v>347</v>
      </c>
      <c r="M12" s="538" t="s">
        <v>348</v>
      </c>
      <c r="N12" s="539"/>
      <c r="O12" s="539"/>
      <c r="P12" s="539"/>
      <c r="Q12" s="539"/>
      <c r="R12" s="540"/>
      <c r="S12" s="255"/>
      <c r="T12" s="255"/>
      <c r="U12" s="255"/>
    </row>
    <row r="13" spans="1:31" ht="18" customHeight="1" x14ac:dyDescent="0.2">
      <c r="A13" s="253"/>
      <c r="B13" s="258"/>
      <c r="C13" s="510" t="s">
        <v>420</v>
      </c>
      <c r="D13" s="510"/>
      <c r="E13" s="259">
        <v>3.1</v>
      </c>
      <c r="F13" s="260">
        <v>2.88</v>
      </c>
      <c r="G13" s="260">
        <f>SUM(E13*F13)</f>
        <v>8.927999999999999</v>
      </c>
      <c r="H13" s="260">
        <f>SUM(+G13)</f>
        <v>8.927999999999999</v>
      </c>
      <c r="I13" s="262"/>
      <c r="J13" s="262"/>
      <c r="K13" s="331"/>
      <c r="L13" s="263">
        <f>SUM(H13-I13)</f>
        <v>8.927999999999999</v>
      </c>
      <c r="M13" s="541"/>
      <c r="N13" s="506"/>
      <c r="O13" s="506"/>
      <c r="P13" s="506"/>
      <c r="Q13" s="506"/>
      <c r="R13" s="542"/>
      <c r="S13" s="253"/>
      <c r="T13" s="253"/>
      <c r="U13" s="253"/>
      <c r="AE13" s="264"/>
    </row>
    <row r="14" spans="1:31" ht="18" customHeight="1" x14ac:dyDescent="0.2">
      <c r="A14" s="253"/>
      <c r="B14" s="265"/>
      <c r="C14" s="528"/>
      <c r="D14" s="529"/>
      <c r="E14" s="309">
        <v>1</v>
      </c>
      <c r="F14" s="260">
        <v>1</v>
      </c>
      <c r="G14" s="260">
        <f>SUM(E14*F14)</f>
        <v>1</v>
      </c>
      <c r="H14" s="260">
        <f>SUM(+G14)</f>
        <v>1</v>
      </c>
      <c r="I14" s="262"/>
      <c r="J14" s="262"/>
      <c r="K14" s="331"/>
      <c r="L14" s="263">
        <f>SUM(H14-I14)</f>
        <v>1</v>
      </c>
      <c r="M14" s="541"/>
      <c r="N14" s="506"/>
      <c r="O14" s="506"/>
      <c r="P14" s="506"/>
      <c r="Q14" s="506"/>
      <c r="R14" s="542"/>
      <c r="S14" s="253"/>
      <c r="T14" s="253"/>
      <c r="U14" s="253"/>
      <c r="AE14" s="264"/>
    </row>
    <row r="15" spans="1:31" ht="18" customHeight="1" x14ac:dyDescent="0.2">
      <c r="A15" s="253"/>
      <c r="B15" s="265"/>
      <c r="C15" s="528"/>
      <c r="D15" s="529"/>
      <c r="E15" s="309"/>
      <c r="F15" s="260"/>
      <c r="G15" s="260"/>
      <c r="H15" s="260"/>
      <c r="I15" s="262"/>
      <c r="J15" s="262"/>
      <c r="K15" s="331"/>
      <c r="L15" s="263"/>
      <c r="M15" s="541"/>
      <c r="N15" s="506"/>
      <c r="O15" s="506"/>
      <c r="P15" s="506"/>
      <c r="Q15" s="506"/>
      <c r="R15" s="542"/>
      <c r="S15" s="253"/>
      <c r="T15" s="253"/>
      <c r="U15" s="253"/>
      <c r="AE15" s="264"/>
    </row>
    <row r="16" spans="1:31" ht="18" customHeight="1" x14ac:dyDescent="0.2">
      <c r="A16" s="253"/>
      <c r="B16" s="265"/>
      <c r="C16" s="528"/>
      <c r="D16" s="529"/>
      <c r="E16" s="309"/>
      <c r="F16" s="260"/>
      <c r="G16" s="260"/>
      <c r="H16" s="260"/>
      <c r="I16" s="262"/>
      <c r="J16" s="262"/>
      <c r="K16" s="331"/>
      <c r="L16" s="263"/>
      <c r="M16" s="541"/>
      <c r="N16" s="506"/>
      <c r="O16" s="506"/>
      <c r="P16" s="506"/>
      <c r="Q16" s="506"/>
      <c r="R16" s="542"/>
      <c r="S16" s="253"/>
      <c r="T16" s="253"/>
      <c r="U16" s="253"/>
      <c r="AE16" s="264"/>
    </row>
    <row r="17" spans="1:31" ht="18" customHeight="1" x14ac:dyDescent="0.2">
      <c r="A17" s="253"/>
      <c r="B17" s="265"/>
      <c r="C17" s="528"/>
      <c r="D17" s="529"/>
      <c r="E17" s="309"/>
      <c r="F17" s="260"/>
      <c r="G17" s="260"/>
      <c r="H17" s="260"/>
      <c r="I17" s="317"/>
      <c r="J17" s="262"/>
      <c r="K17" s="331"/>
      <c r="L17" s="263"/>
      <c r="M17" s="541"/>
      <c r="N17" s="506"/>
      <c r="O17" s="506"/>
      <c r="P17" s="506"/>
      <c r="Q17" s="506"/>
      <c r="R17" s="542"/>
      <c r="S17" s="253"/>
      <c r="T17" s="253"/>
      <c r="U17" s="253"/>
      <c r="AE17" s="264"/>
    </row>
    <row r="18" spans="1:31" ht="18" customHeight="1" x14ac:dyDescent="0.2">
      <c r="A18" s="253"/>
      <c r="B18" s="265"/>
      <c r="C18" s="528"/>
      <c r="D18" s="529"/>
      <c r="E18" s="309"/>
      <c r="F18" s="260"/>
      <c r="G18" s="260"/>
      <c r="H18" s="260"/>
      <c r="I18" s="262"/>
      <c r="J18" s="262"/>
      <c r="K18" s="331"/>
      <c r="L18" s="263"/>
      <c r="M18" s="541"/>
      <c r="N18" s="506"/>
      <c r="O18" s="506"/>
      <c r="P18" s="506"/>
      <c r="Q18" s="506"/>
      <c r="R18" s="542"/>
      <c r="S18" s="253"/>
      <c r="T18" s="253"/>
      <c r="U18" s="253"/>
      <c r="AE18" s="264"/>
    </row>
    <row r="19" spans="1:31" ht="18" customHeight="1" thickBot="1" x14ac:dyDescent="0.25">
      <c r="A19" s="238"/>
      <c r="B19" s="266"/>
      <c r="C19" s="528"/>
      <c r="D19" s="529"/>
      <c r="E19" s="309"/>
      <c r="F19" s="260"/>
      <c r="G19" s="260"/>
      <c r="H19" s="260"/>
      <c r="I19" s="262"/>
      <c r="J19" s="262"/>
      <c r="K19" s="332"/>
      <c r="L19" s="315"/>
      <c r="M19" s="541"/>
      <c r="N19" s="506"/>
      <c r="O19" s="506"/>
      <c r="P19" s="506"/>
      <c r="Q19" s="506"/>
      <c r="R19" s="542"/>
      <c r="S19" s="238"/>
      <c r="T19" s="238"/>
      <c r="U19" s="238"/>
    </row>
    <row r="20" spans="1:31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7"/>
      <c r="J20" s="548"/>
      <c r="K20" s="333"/>
      <c r="L20" s="267">
        <f>SUM(L13:L19)</f>
        <v>9.927999999999999</v>
      </c>
      <c r="M20" s="541"/>
      <c r="N20" s="506"/>
      <c r="O20" s="506"/>
      <c r="P20" s="506"/>
      <c r="Q20" s="506"/>
      <c r="R20" s="542"/>
      <c r="S20" s="238"/>
      <c r="T20" s="253"/>
      <c r="U20" s="238"/>
    </row>
    <row r="21" spans="1:31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7"/>
      <c r="J21" s="548"/>
      <c r="K21" s="333"/>
      <c r="L21" s="268">
        <v>0</v>
      </c>
      <c r="M21" s="541"/>
      <c r="N21" s="506"/>
      <c r="O21" s="506"/>
      <c r="P21" s="506"/>
      <c r="Q21" s="506"/>
      <c r="R21" s="542"/>
      <c r="S21" s="238"/>
      <c r="U21" s="238"/>
    </row>
    <row r="22" spans="1:31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0"/>
      <c r="J22" s="551"/>
      <c r="K22" s="334"/>
      <c r="L22" s="291">
        <f>L20-L21</f>
        <v>9.927999999999999</v>
      </c>
      <c r="M22" s="543"/>
      <c r="N22" s="544"/>
      <c r="O22" s="544"/>
      <c r="P22" s="544"/>
      <c r="Q22" s="544"/>
      <c r="R22" s="545"/>
      <c r="S22" s="238"/>
      <c r="T22" s="238"/>
      <c r="U22" s="238"/>
    </row>
    <row r="23" spans="1:31" ht="18" customHeight="1" x14ac:dyDescent="0.2">
      <c r="A23" s="238"/>
      <c r="B23" s="292"/>
      <c r="C23" s="293"/>
      <c r="D23" s="293"/>
      <c r="E23" s="293"/>
      <c r="F23" s="293"/>
      <c r="G23" s="293"/>
      <c r="H23" s="293"/>
      <c r="I23" s="294"/>
      <c r="J23" s="294"/>
      <c r="K23" s="294"/>
      <c r="L23" s="294"/>
      <c r="M23" s="295"/>
      <c r="N23" s="294"/>
      <c r="O23" s="294"/>
      <c r="P23" s="294"/>
      <c r="Q23" s="294"/>
      <c r="R23" s="296"/>
      <c r="S23" s="238"/>
      <c r="T23" s="238"/>
      <c r="U23" s="238"/>
    </row>
    <row r="24" spans="1:31" s="269" customFormat="1" ht="18" customHeight="1" x14ac:dyDescent="0.2">
      <c r="B24" s="499" t="s">
        <v>351</v>
      </c>
      <c r="C24" s="500"/>
      <c r="D24" s="280"/>
      <c r="E24" s="290"/>
      <c r="F24" s="270"/>
      <c r="G24" s="270"/>
      <c r="H24" s="282"/>
      <c r="J24" s="297" t="s">
        <v>352</v>
      </c>
      <c r="K24" s="297"/>
      <c r="L24" s="238"/>
      <c r="M24" s="284"/>
      <c r="N24" s="284"/>
      <c r="O24" s="284"/>
      <c r="P24" s="284"/>
      <c r="Q24" s="238"/>
      <c r="R24" s="249"/>
      <c r="W24" s="271"/>
      <c r="X24" s="271"/>
      <c r="Y24" s="271"/>
      <c r="Z24" s="271"/>
      <c r="AC24" s="272"/>
    </row>
    <row r="25" spans="1:31" s="269" customFormat="1" ht="18" customHeight="1" x14ac:dyDescent="0.2">
      <c r="B25" s="501" t="s">
        <v>353</v>
      </c>
      <c r="C25" s="502"/>
      <c r="D25" s="502"/>
      <c r="E25" s="290"/>
      <c r="F25" s="270"/>
      <c r="G25" s="270"/>
      <c r="H25" s="282"/>
      <c r="J25" s="280" t="s">
        <v>354</v>
      </c>
      <c r="K25" s="280"/>
      <c r="L25" s="238"/>
      <c r="M25" s="284"/>
      <c r="N25" s="284"/>
      <c r="O25" s="284"/>
      <c r="P25" s="284"/>
      <c r="Q25" s="238"/>
      <c r="R25" s="249"/>
      <c r="W25" s="271"/>
      <c r="X25" s="271"/>
      <c r="Y25" s="271"/>
      <c r="Z25" s="271"/>
      <c r="AC25" s="272"/>
    </row>
    <row r="26" spans="1:31" s="269" customFormat="1" ht="18" customHeight="1" thickBot="1" x14ac:dyDescent="0.25">
      <c r="B26" s="298"/>
      <c r="C26" s="299"/>
      <c r="D26" s="299"/>
      <c r="E26" s="300"/>
      <c r="F26" s="301"/>
      <c r="G26" s="301"/>
      <c r="H26" s="302"/>
      <c r="I26" s="303"/>
      <c r="J26" s="304"/>
      <c r="K26" s="304"/>
      <c r="L26" s="305"/>
      <c r="M26" s="304"/>
      <c r="N26" s="304"/>
      <c r="O26" s="304"/>
      <c r="P26" s="304"/>
      <c r="Q26" s="305"/>
      <c r="R26" s="306"/>
      <c r="W26" s="271"/>
      <c r="X26" s="271"/>
      <c r="Y26" s="271"/>
      <c r="Z26" s="271"/>
      <c r="AC26" s="272"/>
    </row>
    <row r="27" spans="1:31" s="269" customFormat="1" ht="18" customHeight="1" x14ac:dyDescent="0.2">
      <c r="B27" s="279"/>
      <c r="C27" s="279"/>
      <c r="D27" s="280"/>
      <c r="E27" s="281"/>
      <c r="F27" s="270"/>
      <c r="G27" s="270"/>
      <c r="H27" s="282"/>
      <c r="J27" s="283"/>
      <c r="K27" s="283"/>
      <c r="L27" s="284"/>
      <c r="M27" s="283"/>
      <c r="N27" s="284"/>
      <c r="O27" s="284"/>
      <c r="P27" s="284"/>
      <c r="Q27" s="285"/>
      <c r="R27" s="285"/>
      <c r="W27" s="271"/>
      <c r="X27" s="271"/>
      <c r="Y27" s="271"/>
      <c r="Z27" s="271"/>
      <c r="AC27" s="272"/>
    </row>
    <row r="28" spans="1:31" s="269" customFormat="1" ht="18" customHeight="1" x14ac:dyDescent="0.2">
      <c r="B28" s="286"/>
      <c r="C28" s="287"/>
      <c r="D28" s="287"/>
      <c r="E28" s="287"/>
      <c r="F28" s="287"/>
      <c r="G28" s="287"/>
      <c r="H28" s="287"/>
      <c r="J28" s="283"/>
      <c r="K28" s="283"/>
      <c r="L28" s="251"/>
      <c r="P28" s="284"/>
      <c r="Q28" s="285"/>
      <c r="R28" s="285"/>
      <c r="W28" s="271"/>
      <c r="X28" s="271"/>
      <c r="Y28" s="271"/>
      <c r="Z28" s="271"/>
      <c r="AC28" s="272"/>
    </row>
    <row r="29" spans="1:31" s="269" customFormat="1" ht="18" customHeight="1" thickBot="1" x14ac:dyDescent="0.25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W29" s="273"/>
      <c r="X29" s="271"/>
      <c r="Y29" s="273"/>
      <c r="Z29" s="273"/>
      <c r="AC29" s="272"/>
    </row>
    <row r="30" spans="1:31" s="269" customFormat="1" ht="18" customHeight="1" x14ac:dyDescent="0.2">
      <c r="A30" s="238"/>
      <c r="B30" s="467"/>
      <c r="C30" s="469" t="s">
        <v>337</v>
      </c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1"/>
      <c r="Q30" s="475"/>
      <c r="R30" s="476"/>
      <c r="S30" s="238"/>
      <c r="T30" s="238"/>
      <c r="U30" s="238"/>
      <c r="W30" s="271"/>
      <c r="X30" s="271"/>
      <c r="Y30" s="271"/>
      <c r="Z30" s="271"/>
      <c r="AC30" s="272"/>
      <c r="AE30" s="269">
        <f>+Z31*0.01</f>
        <v>0</v>
      </c>
    </row>
    <row r="31" spans="1:31" ht="18" customHeight="1" x14ac:dyDescent="0.2">
      <c r="A31" s="238"/>
      <c r="B31" s="468"/>
      <c r="C31" s="472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4"/>
      <c r="Q31" s="477"/>
      <c r="R31" s="478"/>
      <c r="S31" s="238"/>
      <c r="T31" s="238"/>
      <c r="U31" s="238"/>
      <c r="AC31" s="274"/>
    </row>
    <row r="32" spans="1:31" ht="18" customHeight="1" x14ac:dyDescent="0.2">
      <c r="A32" s="238"/>
      <c r="B32" s="479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1"/>
      <c r="S32" s="238"/>
      <c r="T32" s="238"/>
      <c r="U32" s="238"/>
    </row>
    <row r="33" spans="1:31" ht="18" customHeight="1" thickBot="1" x14ac:dyDescent="0.25">
      <c r="A33" s="238"/>
      <c r="B33" s="482" t="s">
        <v>356</v>
      </c>
      <c r="C33" s="483"/>
      <c r="D33" s="483"/>
      <c r="E33" s="484"/>
      <c r="F33" s="485"/>
      <c r="G33" s="485"/>
      <c r="H33" s="485"/>
      <c r="I33" s="486"/>
      <c r="J33" s="483"/>
      <c r="K33" s="483"/>
      <c r="L33" s="484"/>
      <c r="M33" s="487" t="s">
        <v>355</v>
      </c>
      <c r="N33" s="488"/>
      <c r="O33" s="488"/>
      <c r="P33" s="488"/>
      <c r="Q33" s="488"/>
      <c r="R33" s="489"/>
      <c r="S33" s="269"/>
      <c r="T33" s="269"/>
      <c r="U33" s="269"/>
    </row>
    <row r="34" spans="1:31" ht="18" customHeight="1" x14ac:dyDescent="0.2">
      <c r="A34" s="238"/>
      <c r="B34" s="242" t="s">
        <v>338</v>
      </c>
      <c r="C34" s="490" t="s">
        <v>448</v>
      </c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1"/>
      <c r="S34" s="269"/>
      <c r="T34" s="269"/>
      <c r="U34" s="269"/>
      <c r="AE34" s="275">
        <f>+AC34-AD34</f>
        <v>0</v>
      </c>
    </row>
    <row r="35" spans="1:31" ht="18" customHeight="1" x14ac:dyDescent="0.2">
      <c r="A35" s="238"/>
      <c r="B35" s="243" t="s">
        <v>333</v>
      </c>
      <c r="C35" s="244">
        <v>3.2</v>
      </c>
      <c r="D35" s="492" t="s">
        <v>298</v>
      </c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2"/>
      <c r="Q35" s="492"/>
      <c r="R35" s="493"/>
      <c r="S35" s="238"/>
      <c r="T35" s="238"/>
      <c r="U35" s="238"/>
    </row>
    <row r="36" spans="1:31" ht="18" customHeight="1" thickBot="1" x14ac:dyDescent="0.25">
      <c r="A36" s="238"/>
      <c r="B36" s="245" t="s">
        <v>6</v>
      </c>
      <c r="C36" s="318">
        <v>14.41</v>
      </c>
      <c r="D36" s="494" t="s">
        <v>452</v>
      </c>
      <c r="E36" s="494"/>
      <c r="F36" s="494"/>
      <c r="G36" s="494"/>
      <c r="H36" s="494"/>
      <c r="I36" s="494"/>
      <c r="J36" s="494"/>
      <c r="K36" s="494"/>
      <c r="L36" s="494"/>
      <c r="M36" s="494"/>
      <c r="N36" s="494"/>
      <c r="O36" s="494"/>
      <c r="P36" s="247"/>
      <c r="Q36" s="495"/>
      <c r="R36" s="496"/>
      <c r="S36" s="238"/>
      <c r="T36" s="238"/>
      <c r="U36" s="238"/>
    </row>
    <row r="37" spans="1:31" ht="18" customHeight="1" x14ac:dyDescent="0.2">
      <c r="A37" s="238"/>
      <c r="B37" s="24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497" t="s">
        <v>13</v>
      </c>
      <c r="Q37" s="238"/>
      <c r="R37" s="249"/>
      <c r="S37" s="238"/>
      <c r="T37" s="238"/>
      <c r="U37" s="238"/>
      <c r="AD37" s="276"/>
    </row>
    <row r="38" spans="1:31" ht="18" customHeight="1" thickBot="1" x14ac:dyDescent="0.25">
      <c r="A38" s="238"/>
      <c r="B38" s="250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498"/>
      <c r="Q38" s="251"/>
      <c r="R38" s="252"/>
      <c r="S38" s="238"/>
      <c r="T38" s="238"/>
      <c r="U38" s="238"/>
    </row>
    <row r="39" spans="1:31" ht="18" customHeight="1" thickBot="1" x14ac:dyDescent="0.3">
      <c r="A39" s="253"/>
      <c r="B39" s="517" t="s">
        <v>339</v>
      </c>
      <c r="C39" s="554" t="s">
        <v>340</v>
      </c>
      <c r="D39" s="555"/>
      <c r="E39" s="519" t="s">
        <v>341</v>
      </c>
      <c r="F39" s="521"/>
      <c r="G39" s="521"/>
      <c r="H39" s="521"/>
      <c r="I39" s="526" t="s">
        <v>398</v>
      </c>
      <c r="J39" s="526" t="s">
        <v>383</v>
      </c>
      <c r="K39" s="566" t="s">
        <v>397</v>
      </c>
      <c r="L39" s="254" t="s">
        <v>342</v>
      </c>
      <c r="M39" s="552" t="s">
        <v>343</v>
      </c>
      <c r="N39" s="503"/>
      <c r="O39" s="503"/>
      <c r="P39" s="503"/>
      <c r="Q39" s="503"/>
      <c r="R39" s="553"/>
      <c r="S39" s="238"/>
      <c r="T39" s="238"/>
      <c r="U39" s="238"/>
      <c r="AD39" s="278"/>
    </row>
    <row r="40" spans="1:31" ht="18" customHeight="1" x14ac:dyDescent="0.2">
      <c r="A40" s="255"/>
      <c r="B40" s="518"/>
      <c r="C40" s="556"/>
      <c r="D40" s="557"/>
      <c r="E40" s="256" t="s">
        <v>372</v>
      </c>
      <c r="F40" s="313" t="s">
        <v>346</v>
      </c>
      <c r="G40" s="256" t="s">
        <v>372</v>
      </c>
      <c r="H40" s="313" t="s">
        <v>382</v>
      </c>
      <c r="I40" s="527"/>
      <c r="J40" s="527"/>
      <c r="K40" s="567"/>
      <c r="L40" s="257" t="s">
        <v>347</v>
      </c>
      <c r="M40" s="538" t="s">
        <v>348</v>
      </c>
      <c r="N40" s="539"/>
      <c r="O40" s="539"/>
      <c r="P40" s="539"/>
      <c r="Q40" s="539"/>
      <c r="R40" s="540"/>
      <c r="S40" s="238"/>
      <c r="T40" s="238"/>
      <c r="U40" s="238"/>
    </row>
    <row r="41" spans="1:31" ht="18" customHeight="1" x14ac:dyDescent="0.2">
      <c r="A41" s="253"/>
      <c r="B41" s="258"/>
      <c r="C41" s="510"/>
      <c r="D41" s="510"/>
      <c r="E41" s="259"/>
      <c r="F41" s="260">
        <v>1.18</v>
      </c>
      <c r="G41" s="260">
        <v>1.37</v>
      </c>
      <c r="H41" s="260">
        <f>SUM(F41*G41)</f>
        <v>1.6166</v>
      </c>
      <c r="I41" s="330"/>
      <c r="J41" s="262"/>
      <c r="K41" s="388">
        <v>5</v>
      </c>
      <c r="L41" s="263">
        <f>SUM(H41*K41)</f>
        <v>8.0830000000000002</v>
      </c>
      <c r="M41" s="541"/>
      <c r="N41" s="506"/>
      <c r="O41" s="506"/>
      <c r="P41" s="506"/>
      <c r="Q41" s="506"/>
      <c r="R41" s="542"/>
      <c r="S41" s="238"/>
      <c r="T41" s="238"/>
      <c r="U41" s="238"/>
    </row>
    <row r="42" spans="1:31" ht="18" customHeight="1" x14ac:dyDescent="0.2">
      <c r="A42" s="253"/>
      <c r="B42" s="265"/>
      <c r="C42" s="528"/>
      <c r="D42" s="529"/>
      <c r="E42" s="309"/>
      <c r="F42" s="260"/>
      <c r="G42" s="260"/>
      <c r="H42" s="260"/>
      <c r="I42" s="262"/>
      <c r="J42" s="262"/>
      <c r="K42" s="331"/>
      <c r="L42" s="263"/>
      <c r="M42" s="541"/>
      <c r="N42" s="506"/>
      <c r="O42" s="506"/>
      <c r="P42" s="506"/>
      <c r="Q42" s="506"/>
      <c r="R42" s="542"/>
      <c r="S42" s="238"/>
      <c r="T42" s="238"/>
      <c r="U42" s="238"/>
    </row>
    <row r="43" spans="1:31" ht="18" customHeight="1" x14ac:dyDescent="0.2">
      <c r="A43" s="253"/>
      <c r="B43" s="265"/>
      <c r="C43" s="528"/>
      <c r="D43" s="529"/>
      <c r="E43" s="309"/>
      <c r="F43" s="260"/>
      <c r="G43" s="260"/>
      <c r="H43" s="260"/>
      <c r="I43" s="262"/>
      <c r="J43" s="262"/>
      <c r="K43" s="331"/>
      <c r="L43" s="263"/>
      <c r="M43" s="541"/>
      <c r="N43" s="506"/>
      <c r="O43" s="506"/>
      <c r="P43" s="506"/>
      <c r="Q43" s="506"/>
      <c r="R43" s="542"/>
      <c r="S43" s="238"/>
      <c r="T43" s="238"/>
      <c r="U43" s="238"/>
    </row>
    <row r="44" spans="1:31" ht="18" customHeight="1" x14ac:dyDescent="0.2">
      <c r="A44" s="253"/>
      <c r="B44" s="265"/>
      <c r="C44" s="528"/>
      <c r="D44" s="529"/>
      <c r="E44" s="309"/>
      <c r="F44" s="260"/>
      <c r="G44" s="260"/>
      <c r="H44" s="260"/>
      <c r="I44" s="262"/>
      <c r="J44" s="262"/>
      <c r="K44" s="331"/>
      <c r="L44" s="263"/>
      <c r="M44" s="541"/>
      <c r="N44" s="506"/>
      <c r="O44" s="506"/>
      <c r="P44" s="506"/>
      <c r="Q44" s="506"/>
      <c r="R44" s="542"/>
      <c r="S44" s="238"/>
      <c r="T44" s="238"/>
      <c r="U44" s="238"/>
    </row>
    <row r="45" spans="1:31" ht="18" customHeight="1" x14ac:dyDescent="0.2">
      <c r="A45" s="253"/>
      <c r="B45" s="265"/>
      <c r="C45" s="528"/>
      <c r="D45" s="529"/>
      <c r="E45" s="309"/>
      <c r="F45" s="260"/>
      <c r="G45" s="260"/>
      <c r="H45" s="260"/>
      <c r="I45" s="317"/>
      <c r="J45" s="262"/>
      <c r="K45" s="331"/>
      <c r="L45" s="263"/>
      <c r="M45" s="541"/>
      <c r="N45" s="506"/>
      <c r="O45" s="506"/>
      <c r="P45" s="506"/>
      <c r="Q45" s="506"/>
      <c r="R45" s="542"/>
      <c r="S45" s="238"/>
      <c r="T45" s="238"/>
      <c r="U45" s="238"/>
    </row>
    <row r="46" spans="1:31" ht="18" customHeight="1" x14ac:dyDescent="0.2">
      <c r="A46" s="253"/>
      <c r="B46" s="265"/>
      <c r="C46" s="528"/>
      <c r="D46" s="529"/>
      <c r="E46" s="309"/>
      <c r="F46" s="260"/>
      <c r="G46" s="260"/>
      <c r="H46" s="260"/>
      <c r="I46" s="262"/>
      <c r="J46" s="262"/>
      <c r="K46" s="331"/>
      <c r="L46" s="263"/>
      <c r="M46" s="541"/>
      <c r="N46" s="506"/>
      <c r="O46" s="506"/>
      <c r="P46" s="506"/>
      <c r="Q46" s="506"/>
      <c r="R46" s="542"/>
      <c r="S46" s="238"/>
      <c r="T46" s="238"/>
      <c r="U46" s="238"/>
    </row>
    <row r="47" spans="1:31" ht="18" customHeight="1" thickBot="1" x14ac:dyDescent="0.25">
      <c r="A47" s="238"/>
      <c r="B47" s="266"/>
      <c r="C47" s="528"/>
      <c r="D47" s="529"/>
      <c r="E47" s="309"/>
      <c r="F47" s="260"/>
      <c r="G47" s="260"/>
      <c r="H47" s="260"/>
      <c r="I47" s="262"/>
      <c r="J47" s="262"/>
      <c r="K47" s="332"/>
      <c r="L47" s="315"/>
      <c r="M47" s="541"/>
      <c r="N47" s="506"/>
      <c r="O47" s="506"/>
      <c r="P47" s="506"/>
      <c r="Q47" s="506"/>
      <c r="R47" s="542"/>
      <c r="S47" s="238"/>
      <c r="T47" s="238"/>
      <c r="U47" s="238"/>
    </row>
    <row r="48" spans="1:31" ht="18" customHeight="1" thickBot="1" x14ac:dyDescent="0.25">
      <c r="A48" s="238"/>
      <c r="B48" s="546" t="s">
        <v>349</v>
      </c>
      <c r="C48" s="547"/>
      <c r="D48" s="547"/>
      <c r="E48" s="547"/>
      <c r="F48" s="547"/>
      <c r="G48" s="547"/>
      <c r="H48" s="547"/>
      <c r="I48" s="547"/>
      <c r="J48" s="548"/>
      <c r="K48" s="333"/>
      <c r="L48" s="267">
        <f>SUM(L41:L47)</f>
        <v>8.0830000000000002</v>
      </c>
      <c r="M48" s="541"/>
      <c r="N48" s="506"/>
      <c r="O48" s="506"/>
      <c r="P48" s="506"/>
      <c r="Q48" s="506"/>
      <c r="R48" s="542"/>
      <c r="S48" s="238"/>
      <c r="T48" s="238"/>
      <c r="U48" s="238"/>
    </row>
    <row r="49" spans="1:21" ht="18" customHeight="1" thickBot="1" x14ac:dyDescent="0.25">
      <c r="A49" s="238"/>
      <c r="B49" s="546" t="s">
        <v>350</v>
      </c>
      <c r="C49" s="547"/>
      <c r="D49" s="547"/>
      <c r="E49" s="547"/>
      <c r="F49" s="547"/>
      <c r="G49" s="547"/>
      <c r="H49" s="547"/>
      <c r="I49" s="547"/>
      <c r="J49" s="548"/>
      <c r="K49" s="333"/>
      <c r="L49" s="268">
        <v>0</v>
      </c>
      <c r="M49" s="541"/>
      <c r="N49" s="506"/>
      <c r="O49" s="506"/>
      <c r="P49" s="506"/>
      <c r="Q49" s="506"/>
      <c r="R49" s="542"/>
      <c r="S49" s="238"/>
      <c r="T49" s="238"/>
      <c r="U49" s="238"/>
    </row>
    <row r="50" spans="1:21" ht="18" customHeight="1" thickBot="1" x14ac:dyDescent="0.25">
      <c r="A50" s="238"/>
      <c r="B50" s="549" t="s">
        <v>342</v>
      </c>
      <c r="C50" s="550"/>
      <c r="D50" s="550"/>
      <c r="E50" s="550"/>
      <c r="F50" s="550"/>
      <c r="G50" s="550"/>
      <c r="H50" s="550"/>
      <c r="I50" s="550"/>
      <c r="J50" s="551"/>
      <c r="K50" s="334"/>
      <c r="L50" s="291">
        <f>L48-L49</f>
        <v>8.0830000000000002</v>
      </c>
      <c r="M50" s="543"/>
      <c r="N50" s="544"/>
      <c r="O50" s="544"/>
      <c r="P50" s="544"/>
      <c r="Q50" s="544"/>
      <c r="R50" s="545"/>
      <c r="S50" s="238"/>
      <c r="T50" s="238"/>
      <c r="U50" s="238"/>
    </row>
    <row r="51" spans="1:21" ht="18" customHeight="1" x14ac:dyDescent="0.2">
      <c r="A51" s="238"/>
      <c r="B51" s="292"/>
      <c r="C51" s="293"/>
      <c r="D51" s="293"/>
      <c r="E51" s="293"/>
      <c r="F51" s="293"/>
      <c r="G51" s="293"/>
      <c r="H51" s="293"/>
      <c r="I51" s="294"/>
      <c r="J51" s="294"/>
      <c r="K51" s="294"/>
      <c r="L51" s="294"/>
      <c r="M51" s="295"/>
      <c r="N51" s="294"/>
      <c r="O51" s="294"/>
      <c r="P51" s="294"/>
      <c r="Q51" s="294"/>
      <c r="R51" s="296"/>
      <c r="S51" s="238"/>
      <c r="T51" s="238"/>
      <c r="U51" s="238"/>
    </row>
    <row r="52" spans="1:21" ht="18" customHeight="1" x14ac:dyDescent="0.2">
      <c r="A52" s="269"/>
      <c r="B52" s="499" t="s">
        <v>351</v>
      </c>
      <c r="C52" s="500"/>
      <c r="D52" s="280"/>
      <c r="E52" s="290"/>
      <c r="F52" s="270"/>
      <c r="G52" s="270"/>
      <c r="H52" s="282"/>
      <c r="I52" s="269"/>
      <c r="J52" s="297" t="s">
        <v>352</v>
      </c>
      <c r="K52" s="297"/>
      <c r="L52" s="238"/>
      <c r="M52" s="284"/>
      <c r="N52" s="284"/>
      <c r="O52" s="284"/>
      <c r="P52" s="284"/>
      <c r="Q52" s="238"/>
      <c r="R52" s="249"/>
      <c r="S52" s="238"/>
      <c r="T52" s="238"/>
      <c r="U52" s="238"/>
    </row>
    <row r="53" spans="1:21" ht="18" customHeight="1" x14ac:dyDescent="0.2">
      <c r="A53" s="269"/>
      <c r="B53" s="501" t="s">
        <v>353</v>
      </c>
      <c r="C53" s="502"/>
      <c r="D53" s="502"/>
      <c r="E53" s="290"/>
      <c r="F53" s="270"/>
      <c r="G53" s="270"/>
      <c r="H53" s="282"/>
      <c r="I53" s="269"/>
      <c r="J53" s="280" t="s">
        <v>354</v>
      </c>
      <c r="K53" s="280"/>
      <c r="L53" s="238"/>
      <c r="M53" s="284"/>
      <c r="N53" s="284"/>
      <c r="O53" s="284"/>
      <c r="P53" s="284"/>
      <c r="Q53" s="238"/>
      <c r="R53" s="249"/>
      <c r="S53" s="238"/>
      <c r="T53" s="238"/>
      <c r="U53" s="238"/>
    </row>
    <row r="54" spans="1:21" ht="18" customHeight="1" thickBot="1" x14ac:dyDescent="0.25">
      <c r="A54" s="269"/>
      <c r="B54" s="298"/>
      <c r="C54" s="299"/>
      <c r="D54" s="299"/>
      <c r="E54" s="300"/>
      <c r="F54" s="301"/>
      <c r="G54" s="301"/>
      <c r="H54" s="302"/>
      <c r="I54" s="303"/>
      <c r="J54" s="304"/>
      <c r="K54" s="304"/>
      <c r="L54" s="305"/>
      <c r="M54" s="304"/>
      <c r="N54" s="304"/>
      <c r="O54" s="304"/>
      <c r="P54" s="304"/>
      <c r="Q54" s="305"/>
      <c r="R54" s="306"/>
      <c r="S54" s="238"/>
      <c r="T54" s="238"/>
      <c r="U54" s="238"/>
    </row>
    <row r="55" spans="1:21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</row>
    <row r="56" spans="1:21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</row>
    <row r="57" spans="1:21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</row>
    <row r="58" spans="1:21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</row>
    <row r="59" spans="1:21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  <c r="U59" s="238"/>
    </row>
    <row r="60" spans="1:21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</row>
    <row r="61" spans="1:21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238"/>
      <c r="U61" s="238"/>
    </row>
    <row r="62" spans="1:21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</row>
    <row r="63" spans="1:21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</row>
    <row r="64" spans="1:21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</row>
    <row r="65" spans="1:21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  <c r="U65" s="238"/>
    </row>
    <row r="66" spans="1:21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</row>
    <row r="67" spans="1:21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  <c r="U67" s="238"/>
    </row>
    <row r="68" spans="1:21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</row>
    <row r="69" spans="1:21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  <c r="U69" s="238"/>
    </row>
    <row r="70" spans="1:21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  <c r="U70" s="238"/>
    </row>
    <row r="71" spans="1:21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</row>
    <row r="72" spans="1:21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</row>
    <row r="73" spans="1:21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  <c r="U73" s="238"/>
    </row>
    <row r="74" spans="1:21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</row>
    <row r="75" spans="1:21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T75" s="238"/>
      <c r="U75" s="238"/>
    </row>
    <row r="76" spans="1:21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  <c r="U76" s="238"/>
    </row>
    <row r="77" spans="1:21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  <c r="U77" s="238"/>
    </row>
    <row r="78" spans="1:21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</row>
    <row r="79" spans="1:21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  <c r="U79" s="238"/>
    </row>
    <row r="80" spans="1:21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  <c r="U80" s="238"/>
    </row>
    <row r="81" spans="1:21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T81" s="238"/>
      <c r="U81" s="238"/>
    </row>
    <row r="82" spans="1:21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  <c r="U82" s="238"/>
    </row>
    <row r="83" spans="1:21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</row>
    <row r="84" spans="1:21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</row>
    <row r="85" spans="1:21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T85" s="238"/>
      <c r="U85" s="238"/>
    </row>
    <row r="86" spans="1:21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</row>
    <row r="87" spans="1:21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T87" s="238"/>
      <c r="U87" s="238"/>
    </row>
    <row r="88" spans="1:21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</row>
  </sheetData>
  <mergeCells count="66">
    <mergeCell ref="C11:D12"/>
    <mergeCell ref="E11:H11"/>
    <mergeCell ref="I11:I12"/>
    <mergeCell ref="J11:J12"/>
    <mergeCell ref="P9:P10"/>
    <mergeCell ref="B2:B3"/>
    <mergeCell ref="C2:P3"/>
    <mergeCell ref="C6:R6"/>
    <mergeCell ref="D7:R7"/>
    <mergeCell ref="D8:O8"/>
    <mergeCell ref="Q8:R8"/>
    <mergeCell ref="Q2:R3"/>
    <mergeCell ref="B4:R4"/>
    <mergeCell ref="B5:E5"/>
    <mergeCell ref="F5:H5"/>
    <mergeCell ref="I5:L5"/>
    <mergeCell ref="M5:R5"/>
    <mergeCell ref="B24:C24"/>
    <mergeCell ref="B25:D25"/>
    <mergeCell ref="K11:K12"/>
    <mergeCell ref="M11:R11"/>
    <mergeCell ref="M12:R22"/>
    <mergeCell ref="C13:D13"/>
    <mergeCell ref="C14:D14"/>
    <mergeCell ref="C15:D15"/>
    <mergeCell ref="C16:D16"/>
    <mergeCell ref="C17:D17"/>
    <mergeCell ref="C18:D18"/>
    <mergeCell ref="C19:D19"/>
    <mergeCell ref="B20:J20"/>
    <mergeCell ref="B21:J21"/>
    <mergeCell ref="B22:J22"/>
    <mergeCell ref="B11:B12"/>
    <mergeCell ref="B30:B31"/>
    <mergeCell ref="C30:P31"/>
    <mergeCell ref="Q30:R31"/>
    <mergeCell ref="B32:R32"/>
    <mergeCell ref="B33:E33"/>
    <mergeCell ref="F33:H33"/>
    <mergeCell ref="I33:L33"/>
    <mergeCell ref="M33:R33"/>
    <mergeCell ref="C39:D40"/>
    <mergeCell ref="E39:H39"/>
    <mergeCell ref="I39:I40"/>
    <mergeCell ref="J39:J40"/>
    <mergeCell ref="C34:R34"/>
    <mergeCell ref="D35:R35"/>
    <mergeCell ref="D36:O36"/>
    <mergeCell ref="Q36:R36"/>
    <mergeCell ref="P37:P38"/>
    <mergeCell ref="B52:C52"/>
    <mergeCell ref="B53:D53"/>
    <mergeCell ref="K39:K40"/>
    <mergeCell ref="M39:R39"/>
    <mergeCell ref="M40:R50"/>
    <mergeCell ref="C41:D41"/>
    <mergeCell ref="C42:D42"/>
    <mergeCell ref="C43:D43"/>
    <mergeCell ref="C44:D44"/>
    <mergeCell ref="C45:D45"/>
    <mergeCell ref="C46:D46"/>
    <mergeCell ref="C47:D47"/>
    <mergeCell ref="B48:J48"/>
    <mergeCell ref="B49:J49"/>
    <mergeCell ref="B50:J50"/>
    <mergeCell ref="B39:B40"/>
  </mergeCells>
  <conditionalFormatting sqref="A29:R37 A38:O38 Q38:R38 B39:C39 E39:R39 A39:A46 L40:R40 A47:B47 M48:R50 A48:A54 L49:L50 B50 I51:R54">
    <cfRule type="cellIs" dxfId="36" priority="4" operator="lessThan">
      <formula>0</formula>
    </cfRule>
  </conditionalFormatting>
  <conditionalFormatting sqref="A1:U9 A10:O10 Q10:U10 B11:C11 E11:U11 A11:A18 L12:U12 A19:B19 M20:U22 A20:A28 L21:L22 B22 I23:U28 S29:U29">
    <cfRule type="cellIs" dxfId="35" priority="8" operator="lessThan">
      <formula>0</formula>
    </cfRule>
  </conditionalFormatting>
  <conditionalFormatting sqref="B23:H28">
    <cfRule type="cellIs" dxfId="34" priority="9" operator="lessThan">
      <formula>0</formula>
    </cfRule>
  </conditionalFormatting>
  <conditionalFormatting sqref="B51:H54">
    <cfRule type="cellIs" dxfId="33" priority="5" operator="lessThan">
      <formula>0</formula>
    </cfRule>
  </conditionalFormatting>
  <conditionalFormatting sqref="E12:J12">
    <cfRule type="cellIs" dxfId="32" priority="6" operator="lessThan">
      <formula>0</formula>
    </cfRule>
  </conditionalFormatting>
  <conditionalFormatting sqref="E40:J40">
    <cfRule type="cellIs" dxfId="31" priority="2" operator="lessThan">
      <formula>0</formula>
    </cfRule>
  </conditionalFormatting>
  <conditionalFormatting sqref="I41:R47">
    <cfRule type="cellIs" dxfId="30" priority="1" operator="lessThan">
      <formula>0</formula>
    </cfRule>
  </conditionalFormatting>
  <conditionalFormatting sqref="I13:U19">
    <cfRule type="cellIs" dxfId="29" priority="7" operator="lessThan">
      <formula>0</formula>
    </cfRule>
  </conditionalFormatting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7416B-73EF-49A2-8572-2B286039B1D1}">
  <dimension ref="A1:AE88"/>
  <sheetViews>
    <sheetView topLeftCell="A4" zoomScale="70" zoomScaleNormal="70" workbookViewId="0">
      <selection activeCell="G18" sqref="G18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7" width="8.7109375" style="239" customWidth="1"/>
    <col min="8" max="8" width="9.140625" style="239" customWidth="1"/>
    <col min="9" max="9" width="14.28515625" style="239" customWidth="1"/>
    <col min="10" max="11" width="16.28515625" style="239" customWidth="1"/>
    <col min="12" max="12" width="16.140625" style="239" customWidth="1"/>
    <col min="13" max="13" width="32.42578125" style="239" customWidth="1"/>
    <col min="14" max="14" width="14.85546875" style="239" customWidth="1"/>
    <col min="15" max="15" width="17.85546875" style="239" customWidth="1"/>
    <col min="16" max="16" width="15.5703125" style="239" customWidth="1"/>
    <col min="17" max="17" width="14" style="239" customWidth="1"/>
    <col min="18" max="18" width="14.140625" style="239" customWidth="1"/>
    <col min="19" max="19" width="2.7109375" style="239" customWidth="1"/>
    <col min="20" max="21" width="10.85546875" style="239" customWidth="1"/>
    <col min="22" max="22" width="6.28515625" style="239" bestFit="1" customWidth="1"/>
    <col min="23" max="23" width="17.140625" style="240" customWidth="1"/>
    <col min="24" max="26" width="14.42578125" style="240"/>
    <col min="27" max="28" width="14.42578125" style="239"/>
    <col min="29" max="29" width="14.42578125" style="241"/>
    <col min="30" max="30" width="11.7109375" style="239" customWidth="1"/>
    <col min="31" max="16384" width="14.42578125" style="239"/>
  </cols>
  <sheetData>
    <row r="1" spans="1:31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</row>
    <row r="2" spans="1:31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1"/>
      <c r="Q2" s="475"/>
      <c r="R2" s="476"/>
      <c r="S2" s="238"/>
      <c r="T2" s="238"/>
      <c r="U2" s="238"/>
    </row>
    <row r="3" spans="1:31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3"/>
      <c r="P3" s="474"/>
      <c r="Q3" s="477"/>
      <c r="R3" s="478"/>
      <c r="S3" s="238"/>
      <c r="T3" s="238"/>
      <c r="U3" s="238"/>
    </row>
    <row r="4" spans="1:31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1"/>
      <c r="S4" s="238"/>
      <c r="T4" s="238"/>
      <c r="U4" s="238"/>
    </row>
    <row r="5" spans="1:31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5"/>
      <c r="I5" s="486"/>
      <c r="J5" s="483"/>
      <c r="K5" s="483"/>
      <c r="L5" s="484"/>
      <c r="M5" s="487" t="s">
        <v>355</v>
      </c>
      <c r="N5" s="488"/>
      <c r="O5" s="488"/>
      <c r="P5" s="488"/>
      <c r="Q5" s="488"/>
      <c r="R5" s="489"/>
      <c r="S5" s="238"/>
      <c r="T5" s="238"/>
      <c r="U5" s="238"/>
    </row>
    <row r="6" spans="1:31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0"/>
      <c r="Q6" s="490"/>
      <c r="R6" s="491"/>
      <c r="S6" s="238"/>
      <c r="T6" s="238"/>
      <c r="U6" s="238"/>
    </row>
    <row r="7" spans="1:31" ht="18" customHeight="1" x14ac:dyDescent="0.2">
      <c r="A7" s="238"/>
      <c r="B7" s="243" t="s">
        <v>333</v>
      </c>
      <c r="C7" s="244">
        <v>14</v>
      </c>
      <c r="D7" s="492" t="s">
        <v>298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3"/>
      <c r="S7" s="238"/>
      <c r="T7" s="238"/>
      <c r="U7" s="238"/>
    </row>
    <row r="8" spans="1:31" ht="18" customHeight="1" thickBot="1" x14ac:dyDescent="0.25">
      <c r="A8" s="238"/>
      <c r="B8" s="245" t="s">
        <v>6</v>
      </c>
      <c r="C8" s="322">
        <v>14.8</v>
      </c>
      <c r="D8" s="494" t="s">
        <v>486</v>
      </c>
      <c r="E8" s="494"/>
      <c r="F8" s="494"/>
      <c r="G8" s="494"/>
      <c r="H8" s="494"/>
      <c r="I8" s="494"/>
      <c r="J8" s="494"/>
      <c r="K8" s="494"/>
      <c r="L8" s="494"/>
      <c r="M8" s="494"/>
      <c r="N8" s="494"/>
      <c r="O8" s="494"/>
      <c r="P8" s="247"/>
      <c r="Q8" s="495"/>
      <c r="R8" s="496"/>
      <c r="S8" s="238"/>
      <c r="T8" s="238"/>
      <c r="U8" s="238"/>
    </row>
    <row r="9" spans="1:31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497" t="s">
        <v>13</v>
      </c>
      <c r="Q9" s="238"/>
      <c r="R9" s="249"/>
      <c r="S9" s="238"/>
      <c r="T9" s="238"/>
      <c r="U9" s="238"/>
    </row>
    <row r="10" spans="1:31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498"/>
      <c r="Q10" s="251"/>
      <c r="R10" s="252"/>
      <c r="S10" s="238"/>
      <c r="T10" s="238"/>
      <c r="U10" s="238"/>
    </row>
    <row r="11" spans="1:31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1"/>
      <c r="I11" s="526" t="s">
        <v>398</v>
      </c>
      <c r="J11" s="526" t="s">
        <v>383</v>
      </c>
      <c r="K11" s="566" t="s">
        <v>397</v>
      </c>
      <c r="L11" s="254" t="s">
        <v>342</v>
      </c>
      <c r="M11" s="552" t="s">
        <v>343</v>
      </c>
      <c r="N11" s="503"/>
      <c r="O11" s="503"/>
      <c r="P11" s="503"/>
      <c r="Q11" s="503"/>
      <c r="R11" s="553"/>
      <c r="S11" s="253"/>
      <c r="T11" s="253"/>
      <c r="U11" s="253"/>
    </row>
    <row r="12" spans="1:31" ht="25.5" customHeight="1" x14ac:dyDescent="0.2">
      <c r="A12" s="255"/>
      <c r="B12" s="518"/>
      <c r="C12" s="556"/>
      <c r="D12" s="557"/>
      <c r="E12" s="256" t="s">
        <v>345</v>
      </c>
      <c r="F12" s="313" t="s">
        <v>346</v>
      </c>
      <c r="G12" s="313" t="s">
        <v>372</v>
      </c>
      <c r="H12" s="313" t="s">
        <v>382</v>
      </c>
      <c r="I12" s="527"/>
      <c r="J12" s="527"/>
      <c r="K12" s="567"/>
      <c r="L12" s="257" t="s">
        <v>347</v>
      </c>
      <c r="M12" s="538" t="s">
        <v>348</v>
      </c>
      <c r="N12" s="539"/>
      <c r="O12" s="539"/>
      <c r="P12" s="539"/>
      <c r="Q12" s="539"/>
      <c r="R12" s="540"/>
      <c r="S12" s="255"/>
      <c r="T12" s="255"/>
      <c r="U12" s="255"/>
    </row>
    <row r="13" spans="1:31" ht="18" customHeight="1" x14ac:dyDescent="0.2">
      <c r="A13" s="253"/>
      <c r="B13" s="258"/>
      <c r="C13" s="528" t="s">
        <v>439</v>
      </c>
      <c r="D13" s="529"/>
      <c r="E13" s="309">
        <v>1.9</v>
      </c>
      <c r="F13" s="260"/>
      <c r="G13" s="260">
        <v>0.6</v>
      </c>
      <c r="H13" s="260">
        <f>SUM(E13*G13)</f>
        <v>1.1399999999999999</v>
      </c>
      <c r="I13" s="262"/>
      <c r="J13" s="262"/>
      <c r="K13" s="331"/>
      <c r="L13" s="263">
        <f>SUM(H13-I13)</f>
        <v>1.1399999999999999</v>
      </c>
      <c r="M13" s="541"/>
      <c r="N13" s="506"/>
      <c r="O13" s="506"/>
      <c r="P13" s="506"/>
      <c r="Q13" s="506"/>
      <c r="R13" s="542"/>
      <c r="S13" s="253"/>
      <c r="T13" s="253"/>
      <c r="U13" s="253"/>
      <c r="AE13" s="264"/>
    </row>
    <row r="14" spans="1:31" ht="18" customHeight="1" x14ac:dyDescent="0.2">
      <c r="A14" s="253"/>
      <c r="B14" s="265"/>
      <c r="C14" s="528"/>
      <c r="D14" s="529"/>
      <c r="E14" s="309"/>
      <c r="F14" s="260"/>
      <c r="G14" s="260"/>
      <c r="H14" s="260"/>
      <c r="I14" s="262"/>
      <c r="J14" s="262"/>
      <c r="K14" s="331"/>
      <c r="L14" s="263">
        <f>SUM(H14-I14)</f>
        <v>0</v>
      </c>
      <c r="M14" s="541"/>
      <c r="N14" s="506"/>
      <c r="O14" s="506"/>
      <c r="P14" s="506"/>
      <c r="Q14" s="506"/>
      <c r="R14" s="542"/>
      <c r="S14" s="253"/>
      <c r="T14" s="253"/>
      <c r="U14" s="253"/>
      <c r="AE14" s="264"/>
    </row>
    <row r="15" spans="1:31" ht="18" customHeight="1" x14ac:dyDescent="0.2">
      <c r="A15" s="253"/>
      <c r="B15" s="265"/>
      <c r="C15" s="528"/>
      <c r="D15" s="529"/>
      <c r="E15" s="309"/>
      <c r="F15" s="260"/>
      <c r="G15" s="260"/>
      <c r="H15" s="260"/>
      <c r="I15" s="262"/>
      <c r="J15" s="262"/>
      <c r="K15" s="331"/>
      <c r="L15" s="263">
        <f>SUM(+H15)</f>
        <v>0</v>
      </c>
      <c r="M15" s="541"/>
      <c r="N15" s="506"/>
      <c r="O15" s="506"/>
      <c r="P15" s="506"/>
      <c r="Q15" s="506"/>
      <c r="R15" s="542"/>
      <c r="S15" s="253"/>
      <c r="T15" s="253"/>
      <c r="U15" s="253"/>
      <c r="AE15" s="264"/>
    </row>
    <row r="16" spans="1:31" ht="18" customHeight="1" x14ac:dyDescent="0.2">
      <c r="A16" s="253"/>
      <c r="B16" s="265"/>
      <c r="C16" s="528"/>
      <c r="D16" s="529"/>
      <c r="E16" s="309"/>
      <c r="F16" s="260"/>
      <c r="G16" s="260"/>
      <c r="H16" s="260"/>
      <c r="I16" s="262"/>
      <c r="J16" s="262"/>
      <c r="K16" s="331"/>
      <c r="L16" s="263">
        <f>SUM(+H16)</f>
        <v>0</v>
      </c>
      <c r="M16" s="541"/>
      <c r="N16" s="506"/>
      <c r="O16" s="506"/>
      <c r="P16" s="506"/>
      <c r="Q16" s="506"/>
      <c r="R16" s="542"/>
      <c r="S16" s="253"/>
      <c r="T16" s="253"/>
      <c r="U16" s="253"/>
      <c r="AE16" s="264"/>
    </row>
    <row r="17" spans="1:31" ht="18" customHeight="1" x14ac:dyDescent="0.2">
      <c r="A17" s="253"/>
      <c r="B17" s="265"/>
      <c r="C17" s="528"/>
      <c r="D17" s="529"/>
      <c r="E17" s="309"/>
      <c r="F17" s="260"/>
      <c r="G17" s="260"/>
      <c r="H17" s="260"/>
      <c r="I17" s="317"/>
      <c r="J17" s="262"/>
      <c r="K17" s="331"/>
      <c r="L17" s="263"/>
      <c r="M17" s="541"/>
      <c r="N17" s="506"/>
      <c r="O17" s="506"/>
      <c r="P17" s="506"/>
      <c r="Q17" s="506"/>
      <c r="R17" s="542"/>
      <c r="S17" s="253"/>
      <c r="T17" s="253"/>
      <c r="U17" s="253"/>
      <c r="AE17" s="264"/>
    </row>
    <row r="18" spans="1:31" ht="18" customHeight="1" x14ac:dyDescent="0.2">
      <c r="A18" s="253"/>
      <c r="B18" s="265"/>
      <c r="C18" s="528"/>
      <c r="D18" s="529"/>
      <c r="E18" s="309"/>
      <c r="F18" s="260"/>
      <c r="G18" s="260"/>
      <c r="H18" s="260"/>
      <c r="I18" s="262"/>
      <c r="J18" s="262"/>
      <c r="K18" s="331"/>
      <c r="L18" s="263"/>
      <c r="M18" s="541"/>
      <c r="N18" s="506"/>
      <c r="O18" s="506"/>
      <c r="P18" s="506"/>
      <c r="Q18" s="506"/>
      <c r="R18" s="542"/>
      <c r="S18" s="253"/>
      <c r="T18" s="253"/>
      <c r="U18" s="253"/>
      <c r="AE18" s="264"/>
    </row>
    <row r="19" spans="1:31" ht="18" customHeight="1" thickBot="1" x14ac:dyDescent="0.25">
      <c r="A19" s="238"/>
      <c r="B19" s="266"/>
      <c r="C19" s="528"/>
      <c r="D19" s="529"/>
      <c r="E19" s="309"/>
      <c r="F19" s="260"/>
      <c r="G19" s="260"/>
      <c r="H19" s="260"/>
      <c r="I19" s="262"/>
      <c r="J19" s="262"/>
      <c r="K19" s="332"/>
      <c r="L19" s="315"/>
      <c r="M19" s="541"/>
      <c r="N19" s="506"/>
      <c r="O19" s="506"/>
      <c r="P19" s="506"/>
      <c r="Q19" s="506"/>
      <c r="R19" s="542"/>
      <c r="S19" s="238"/>
      <c r="T19" s="238"/>
      <c r="U19" s="238"/>
    </row>
    <row r="20" spans="1:31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7"/>
      <c r="J20" s="548"/>
      <c r="K20" s="333"/>
      <c r="L20" s="267">
        <f>SUM(L13:L19)</f>
        <v>1.1399999999999999</v>
      </c>
      <c r="M20" s="541"/>
      <c r="N20" s="506"/>
      <c r="O20" s="506"/>
      <c r="P20" s="506"/>
      <c r="Q20" s="506"/>
      <c r="R20" s="542"/>
      <c r="S20" s="238"/>
      <c r="T20" s="253"/>
      <c r="U20" s="238"/>
    </row>
    <row r="21" spans="1:31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7"/>
      <c r="J21" s="548"/>
      <c r="K21" s="333"/>
      <c r="L21" s="268">
        <v>0</v>
      </c>
      <c r="M21" s="541"/>
      <c r="N21" s="506"/>
      <c r="O21" s="506"/>
      <c r="P21" s="506"/>
      <c r="Q21" s="506"/>
      <c r="R21" s="542"/>
      <c r="S21" s="238"/>
      <c r="U21" s="238"/>
    </row>
    <row r="22" spans="1:31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0"/>
      <c r="J22" s="551"/>
      <c r="K22" s="334"/>
      <c r="L22" s="291">
        <f>L20-L21</f>
        <v>1.1399999999999999</v>
      </c>
      <c r="M22" s="543"/>
      <c r="N22" s="544"/>
      <c r="O22" s="544"/>
      <c r="P22" s="544"/>
      <c r="Q22" s="544"/>
      <c r="R22" s="545"/>
      <c r="S22" s="238"/>
      <c r="T22" s="238"/>
      <c r="U22" s="238"/>
    </row>
    <row r="23" spans="1:31" ht="18" customHeight="1" x14ac:dyDescent="0.2">
      <c r="A23" s="238"/>
      <c r="B23" s="292"/>
      <c r="C23" s="293"/>
      <c r="D23" s="293"/>
      <c r="E23" s="293"/>
      <c r="F23" s="293"/>
      <c r="G23" s="293"/>
      <c r="H23" s="293"/>
      <c r="I23" s="294"/>
      <c r="J23" s="294"/>
      <c r="K23" s="294"/>
      <c r="L23" s="294"/>
      <c r="M23" s="295"/>
      <c r="N23" s="294"/>
      <c r="O23" s="294"/>
      <c r="P23" s="294"/>
      <c r="Q23" s="294"/>
      <c r="R23" s="296"/>
      <c r="S23" s="238"/>
      <c r="T23" s="238"/>
      <c r="U23" s="238"/>
    </row>
    <row r="24" spans="1:31" s="269" customFormat="1" ht="18" customHeight="1" x14ac:dyDescent="0.2">
      <c r="B24" s="499" t="s">
        <v>351</v>
      </c>
      <c r="C24" s="500"/>
      <c r="D24" s="280"/>
      <c r="E24" s="290"/>
      <c r="F24" s="270"/>
      <c r="G24" s="270"/>
      <c r="H24" s="282"/>
      <c r="J24" s="297" t="s">
        <v>352</v>
      </c>
      <c r="K24" s="297"/>
      <c r="L24" s="238"/>
      <c r="M24" s="284"/>
      <c r="N24" s="284"/>
      <c r="O24" s="284"/>
      <c r="P24" s="284"/>
      <c r="Q24" s="238"/>
      <c r="R24" s="249"/>
      <c r="W24" s="271"/>
      <c r="X24" s="271"/>
      <c r="Y24" s="271"/>
      <c r="Z24" s="271"/>
      <c r="AC24" s="272"/>
    </row>
    <row r="25" spans="1:31" s="269" customFormat="1" ht="18" customHeight="1" x14ac:dyDescent="0.2">
      <c r="B25" s="501" t="s">
        <v>353</v>
      </c>
      <c r="C25" s="502"/>
      <c r="D25" s="502"/>
      <c r="E25" s="290"/>
      <c r="F25" s="270"/>
      <c r="G25" s="270"/>
      <c r="H25" s="282"/>
      <c r="J25" s="280" t="s">
        <v>354</v>
      </c>
      <c r="K25" s="280"/>
      <c r="L25" s="238"/>
      <c r="M25" s="284"/>
      <c r="N25" s="284"/>
      <c r="O25" s="284"/>
      <c r="P25" s="284"/>
      <c r="Q25" s="238"/>
      <c r="R25" s="249"/>
      <c r="W25" s="271"/>
      <c r="X25" s="271"/>
      <c r="Y25" s="271"/>
      <c r="Z25" s="271"/>
      <c r="AC25" s="272"/>
    </row>
    <row r="26" spans="1:31" s="269" customFormat="1" ht="18" customHeight="1" thickBot="1" x14ac:dyDescent="0.25">
      <c r="B26" s="298"/>
      <c r="C26" s="299"/>
      <c r="D26" s="299"/>
      <c r="E26" s="300"/>
      <c r="F26" s="301"/>
      <c r="G26" s="301"/>
      <c r="H26" s="302"/>
      <c r="I26" s="303"/>
      <c r="J26" s="304"/>
      <c r="K26" s="304"/>
      <c r="L26" s="305"/>
      <c r="M26" s="304"/>
      <c r="N26" s="304"/>
      <c r="O26" s="304"/>
      <c r="P26" s="304"/>
      <c r="Q26" s="305"/>
      <c r="R26" s="306"/>
      <c r="W26" s="271"/>
      <c r="X26" s="271"/>
      <c r="Y26" s="271"/>
      <c r="Z26" s="271"/>
      <c r="AC26" s="272"/>
    </row>
    <row r="27" spans="1:31" s="269" customFormat="1" ht="18" customHeight="1" x14ac:dyDescent="0.2">
      <c r="B27" s="279"/>
      <c r="C27" s="279"/>
      <c r="D27" s="280"/>
      <c r="E27" s="281"/>
      <c r="F27" s="270"/>
      <c r="G27" s="270"/>
      <c r="H27" s="282"/>
      <c r="J27" s="283"/>
      <c r="K27" s="283"/>
      <c r="L27" s="284"/>
      <c r="M27" s="283"/>
      <c r="N27" s="284"/>
      <c r="O27" s="284"/>
      <c r="P27" s="284"/>
      <c r="Q27" s="285"/>
      <c r="R27" s="285"/>
      <c r="W27" s="271"/>
      <c r="X27" s="271"/>
      <c r="Y27" s="271"/>
      <c r="Z27" s="271"/>
      <c r="AC27" s="272"/>
    </row>
    <row r="28" spans="1:31" s="269" customFormat="1" ht="18" customHeight="1" x14ac:dyDescent="0.2">
      <c r="B28" s="286"/>
      <c r="C28" s="287"/>
      <c r="D28" s="287"/>
      <c r="E28" s="287"/>
      <c r="F28" s="287"/>
      <c r="G28" s="287"/>
      <c r="H28" s="287"/>
      <c r="J28" s="283"/>
      <c r="K28" s="283"/>
      <c r="L28" s="251"/>
      <c r="P28" s="284"/>
      <c r="Q28" s="285"/>
      <c r="R28" s="285"/>
      <c r="W28" s="271"/>
      <c r="X28" s="271"/>
      <c r="Y28" s="271"/>
      <c r="Z28" s="271"/>
      <c r="AC28" s="272"/>
    </row>
    <row r="29" spans="1:31" s="269" customFormat="1" ht="18" customHeight="1" x14ac:dyDescent="0.2">
      <c r="B29" s="282"/>
      <c r="C29" s="288"/>
      <c r="D29" s="288"/>
      <c r="E29" s="288"/>
      <c r="F29" s="288"/>
      <c r="G29" s="288"/>
      <c r="H29" s="288"/>
      <c r="J29" s="282"/>
      <c r="K29" s="282"/>
      <c r="L29" s="288"/>
      <c r="M29" s="288"/>
      <c r="N29" s="288"/>
      <c r="O29" s="288"/>
      <c r="P29" s="284"/>
      <c r="Q29" s="289"/>
      <c r="R29" s="289"/>
      <c r="W29" s="273"/>
      <c r="X29" s="271"/>
      <c r="Y29" s="273"/>
      <c r="Z29" s="273"/>
      <c r="AC29" s="272"/>
    </row>
    <row r="30" spans="1:31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90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W30" s="271"/>
      <c r="X30" s="271"/>
      <c r="Y30" s="271"/>
      <c r="Z30" s="271"/>
      <c r="AC30" s="272"/>
      <c r="AE30" s="269">
        <f>+Z31*0.01</f>
        <v>0</v>
      </c>
    </row>
    <row r="31" spans="1:31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T31" s="238"/>
      <c r="U31" s="238"/>
      <c r="AC31" s="274"/>
    </row>
    <row r="32" spans="1:31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8"/>
    </row>
    <row r="33" spans="1:31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69"/>
      <c r="T33" s="269"/>
      <c r="U33" s="269"/>
    </row>
    <row r="34" spans="1:31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69"/>
      <c r="T34" s="269"/>
      <c r="U34" s="269"/>
      <c r="AE34" s="275">
        <f>+AC34-AD34</f>
        <v>0</v>
      </c>
    </row>
    <row r="35" spans="1:31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</row>
    <row r="36" spans="1:31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</row>
    <row r="37" spans="1:31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AD37" s="276"/>
    </row>
    <row r="38" spans="1:31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</row>
    <row r="39" spans="1:31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77"/>
      <c r="N39" s="238"/>
      <c r="O39" s="238"/>
      <c r="P39" s="238"/>
      <c r="Q39" s="238"/>
      <c r="R39" s="238"/>
      <c r="S39" s="238"/>
      <c r="T39" s="238"/>
      <c r="U39" s="238"/>
      <c r="AD39" s="278"/>
    </row>
    <row r="40" spans="1:31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</row>
    <row r="41" spans="1:31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</row>
    <row r="42" spans="1:31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</row>
    <row r="43" spans="1:31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</row>
    <row r="44" spans="1:31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</row>
    <row r="45" spans="1:31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  <c r="U45" s="238"/>
    </row>
    <row r="46" spans="1:31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</row>
    <row r="47" spans="1:31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</row>
    <row r="48" spans="1:31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</row>
    <row r="49" spans="1:21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8"/>
    </row>
    <row r="50" spans="1:21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</row>
    <row r="51" spans="1:21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  <c r="U51" s="238"/>
    </row>
    <row r="52" spans="1:21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</row>
    <row r="53" spans="1:21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</row>
    <row r="54" spans="1:21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</row>
    <row r="55" spans="1:21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</row>
    <row r="56" spans="1:21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</row>
    <row r="57" spans="1:21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</row>
    <row r="58" spans="1:21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</row>
    <row r="59" spans="1:21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  <c r="U59" s="238"/>
    </row>
    <row r="60" spans="1:21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</row>
    <row r="61" spans="1:21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238"/>
      <c r="U61" s="238"/>
    </row>
    <row r="62" spans="1:21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</row>
    <row r="63" spans="1:21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</row>
    <row r="64" spans="1:21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</row>
    <row r="65" spans="1:21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  <c r="U65" s="238"/>
    </row>
    <row r="66" spans="1:21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</row>
    <row r="67" spans="1:21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  <c r="U67" s="238"/>
    </row>
    <row r="68" spans="1:21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</row>
    <row r="69" spans="1:21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  <c r="U69" s="238"/>
    </row>
    <row r="70" spans="1:21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  <c r="U70" s="238"/>
    </row>
    <row r="71" spans="1:21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</row>
    <row r="72" spans="1:21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</row>
    <row r="73" spans="1:21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  <c r="U73" s="238"/>
    </row>
    <row r="74" spans="1:21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</row>
    <row r="75" spans="1:21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  <c r="T75" s="238"/>
      <c r="U75" s="238"/>
    </row>
    <row r="76" spans="1:21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  <c r="U76" s="238"/>
    </row>
    <row r="77" spans="1:21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  <c r="U77" s="238"/>
    </row>
    <row r="78" spans="1:21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</row>
    <row r="79" spans="1:21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  <c r="U79" s="238"/>
    </row>
    <row r="80" spans="1:21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  <c r="U80" s="238"/>
    </row>
    <row r="81" spans="1:21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  <c r="T81" s="238"/>
      <c r="U81" s="238"/>
    </row>
    <row r="82" spans="1:21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  <c r="U82" s="238"/>
    </row>
    <row r="83" spans="1:21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</row>
    <row r="84" spans="1:21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</row>
    <row r="85" spans="1:21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  <c r="T85" s="238"/>
      <c r="U85" s="238"/>
    </row>
    <row r="86" spans="1:21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</row>
    <row r="87" spans="1:21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  <c r="T87" s="238"/>
      <c r="U87" s="238"/>
    </row>
    <row r="88" spans="1:21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</row>
  </sheetData>
  <mergeCells count="33">
    <mergeCell ref="C11:D12"/>
    <mergeCell ref="E11:H11"/>
    <mergeCell ref="I11:I12"/>
    <mergeCell ref="J11:J12"/>
    <mergeCell ref="P9:P10"/>
    <mergeCell ref="B2:B3"/>
    <mergeCell ref="C2:P3"/>
    <mergeCell ref="C6:R6"/>
    <mergeCell ref="D7:R7"/>
    <mergeCell ref="D8:O8"/>
    <mergeCell ref="Q8:R8"/>
    <mergeCell ref="Q2:R3"/>
    <mergeCell ref="B4:R4"/>
    <mergeCell ref="B5:E5"/>
    <mergeCell ref="F5:H5"/>
    <mergeCell ref="I5:L5"/>
    <mergeCell ref="M5:R5"/>
    <mergeCell ref="B24:C24"/>
    <mergeCell ref="B25:D25"/>
    <mergeCell ref="K11:K12"/>
    <mergeCell ref="M11:R11"/>
    <mergeCell ref="M12:R22"/>
    <mergeCell ref="C13:D13"/>
    <mergeCell ref="C14:D14"/>
    <mergeCell ref="C15:D15"/>
    <mergeCell ref="C16:D16"/>
    <mergeCell ref="C17:D17"/>
    <mergeCell ref="C18:D18"/>
    <mergeCell ref="C19:D19"/>
    <mergeCell ref="B20:J20"/>
    <mergeCell ref="B21:J21"/>
    <mergeCell ref="B22:J22"/>
    <mergeCell ref="B11:B12"/>
  </mergeCells>
  <conditionalFormatting sqref="A1:U9 A10:O10 Q10:U10 B11:C11 E11:U11 A11:A18 E12:J12 L12:U12 A19:B19 M20:U22 A20:A29 L21:L22 B22 I23:U27 I28:O28 P28:U29 I29">
    <cfRule type="cellIs" dxfId="28" priority="2" operator="lessThan">
      <formula>0</formula>
    </cfRule>
  </conditionalFormatting>
  <conditionalFormatting sqref="B23:H28 C29 L29 B30:H30">
    <cfRule type="cellIs" dxfId="27" priority="3" operator="lessThan">
      <formula>0</formula>
    </cfRule>
  </conditionalFormatting>
  <conditionalFormatting sqref="I13:U19">
    <cfRule type="cellIs" dxfId="26" priority="1" operator="lessThan">
      <formula>0</formula>
    </cfRule>
  </conditionalFormatting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72E9-525F-4EBD-AD3C-11055E3B1343}">
  <dimension ref="A1:AC88"/>
  <sheetViews>
    <sheetView zoomScale="70" zoomScaleNormal="70" workbookViewId="0">
      <selection activeCell="C9" sqref="C9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14</v>
      </c>
      <c r="D7" s="492" t="s">
        <v>298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14.32</v>
      </c>
      <c r="D8" s="494" t="s">
        <v>329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/>
      <c r="D13" s="529"/>
      <c r="E13" s="259"/>
      <c r="F13" s="260"/>
      <c r="G13" s="260"/>
      <c r="H13" s="262">
        <v>1</v>
      </c>
      <c r="I13" s="262"/>
      <c r="J13" s="263">
        <f>SUM(+H13)</f>
        <v>1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E11:S12 A11:A18 H13:S19 A19:B19 K20:S22 A20:A29 J21:J22 B22 H23:S27 H28:M28 N28:S29 H29">
    <cfRule type="cellIs" dxfId="25" priority="6" operator="lessThan">
      <formula>0</formula>
    </cfRule>
  </conditionalFormatting>
  <conditionalFormatting sqref="B23:G28 C29 J29 B30:G30">
    <cfRule type="cellIs" dxfId="24" priority="10" operator="lessThan">
      <formula>0</formula>
    </cfRule>
  </conditionalFormatting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6023D-6C17-4572-BB93-3F444F230CF5}">
  <dimension ref="A1:AC88"/>
  <sheetViews>
    <sheetView topLeftCell="A34" zoomScale="70" zoomScaleNormal="70" workbookViewId="0">
      <selection activeCell="H42" sqref="H42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17</v>
      </c>
      <c r="D7" s="492" t="s">
        <v>300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17.100000000000001</v>
      </c>
      <c r="D8" s="494" t="s">
        <v>301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432</v>
      </c>
      <c r="D13" s="529"/>
      <c r="E13" s="259"/>
      <c r="F13" s="260"/>
      <c r="G13" s="260"/>
      <c r="H13" s="330">
        <v>3</v>
      </c>
      <c r="I13" s="330"/>
      <c r="J13" s="344">
        <f>SUM(+H13)</f>
        <v>3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/>
      <c r="F14" s="260"/>
      <c r="G14" s="260"/>
      <c r="H14" s="330"/>
      <c r="I14" s="330"/>
      <c r="J14" s="344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3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3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thickBot="1" x14ac:dyDescent="0.25">
      <c r="A29" s="238"/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467"/>
      <c r="C30" s="469" t="s">
        <v>337</v>
      </c>
      <c r="D30" s="470"/>
      <c r="E30" s="470"/>
      <c r="F30" s="470"/>
      <c r="G30" s="470"/>
      <c r="H30" s="470"/>
      <c r="I30" s="470"/>
      <c r="J30" s="470"/>
      <c r="K30" s="470"/>
      <c r="L30" s="470"/>
      <c r="M30" s="470"/>
      <c r="N30" s="471"/>
      <c r="O30" s="475"/>
      <c r="P30" s="476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468"/>
      <c r="C31" s="472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4"/>
      <c r="O31" s="477"/>
      <c r="P31" s="478"/>
      <c r="Q31" s="238"/>
      <c r="R31" s="238"/>
      <c r="S31" s="238"/>
      <c r="AA31" s="274"/>
    </row>
    <row r="32" spans="1:29" ht="18" customHeight="1" x14ac:dyDescent="0.2">
      <c r="A32" s="238"/>
      <c r="B32" s="479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1"/>
      <c r="Q32" s="238"/>
      <c r="R32" s="238"/>
      <c r="S32" s="238"/>
    </row>
    <row r="33" spans="1:29" ht="18" customHeight="1" thickBot="1" x14ac:dyDescent="0.25">
      <c r="A33" s="238"/>
      <c r="B33" s="482" t="s">
        <v>356</v>
      </c>
      <c r="C33" s="483"/>
      <c r="D33" s="483"/>
      <c r="E33" s="484"/>
      <c r="F33" s="485"/>
      <c r="G33" s="485"/>
      <c r="H33" s="486"/>
      <c r="I33" s="483"/>
      <c r="J33" s="484"/>
      <c r="K33" s="487" t="s">
        <v>355</v>
      </c>
      <c r="L33" s="488"/>
      <c r="M33" s="488"/>
      <c r="N33" s="488"/>
      <c r="O33" s="488"/>
      <c r="P33" s="489"/>
      <c r="Q33" s="269"/>
      <c r="R33" s="269"/>
      <c r="S33" s="269"/>
    </row>
    <row r="34" spans="1:29" ht="18" customHeight="1" x14ac:dyDescent="0.2">
      <c r="A34" s="238"/>
      <c r="B34" s="242" t="s">
        <v>338</v>
      </c>
      <c r="C34" s="490" t="s">
        <v>448</v>
      </c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1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43" t="s">
        <v>333</v>
      </c>
      <c r="C35" s="244">
        <v>17</v>
      </c>
      <c r="D35" s="492" t="s">
        <v>300</v>
      </c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3"/>
      <c r="Q35" s="238"/>
      <c r="R35" s="238"/>
      <c r="S35" s="238"/>
    </row>
    <row r="36" spans="1:29" ht="18" customHeight="1" thickBot="1" x14ac:dyDescent="0.25">
      <c r="A36" s="238"/>
      <c r="B36" s="245" t="s">
        <v>6</v>
      </c>
      <c r="C36" s="322">
        <v>17.100000000000001</v>
      </c>
      <c r="D36" s="494" t="s">
        <v>301</v>
      </c>
      <c r="E36" s="494"/>
      <c r="F36" s="494"/>
      <c r="G36" s="494"/>
      <c r="H36" s="494"/>
      <c r="I36" s="494"/>
      <c r="J36" s="494"/>
      <c r="K36" s="494"/>
      <c r="L36" s="494"/>
      <c r="M36" s="494"/>
      <c r="N36" s="247"/>
      <c r="O36" s="495"/>
      <c r="P36" s="496"/>
      <c r="Q36" s="238"/>
      <c r="R36" s="238"/>
      <c r="S36" s="238"/>
    </row>
    <row r="37" spans="1:29" ht="18" customHeight="1" x14ac:dyDescent="0.2">
      <c r="A37" s="238"/>
      <c r="B37" s="24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497" t="s">
        <v>13</v>
      </c>
      <c r="O37" s="238"/>
      <c r="P37" s="249"/>
      <c r="Q37" s="238"/>
      <c r="R37" s="238"/>
      <c r="S37" s="238"/>
      <c r="AB37" s="276"/>
    </row>
    <row r="38" spans="1:29" ht="18" customHeight="1" thickBot="1" x14ac:dyDescent="0.25">
      <c r="A38" s="238"/>
      <c r="B38" s="250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498"/>
      <c r="O38" s="251"/>
      <c r="P38" s="252"/>
      <c r="Q38" s="238"/>
      <c r="R38" s="238"/>
      <c r="S38" s="238"/>
    </row>
    <row r="39" spans="1:29" ht="18" customHeight="1" thickBot="1" x14ac:dyDescent="0.3">
      <c r="A39" s="253"/>
      <c r="B39" s="517" t="s">
        <v>339</v>
      </c>
      <c r="C39" s="554" t="s">
        <v>340</v>
      </c>
      <c r="D39" s="555"/>
      <c r="E39" s="519" t="s">
        <v>341</v>
      </c>
      <c r="F39" s="521"/>
      <c r="G39" s="521"/>
      <c r="H39" s="526" t="s">
        <v>9</v>
      </c>
      <c r="I39" s="526" t="s">
        <v>383</v>
      </c>
      <c r="J39" s="254" t="s">
        <v>342</v>
      </c>
      <c r="K39" s="552" t="s">
        <v>343</v>
      </c>
      <c r="L39" s="503"/>
      <c r="M39" s="503"/>
      <c r="N39" s="503"/>
      <c r="O39" s="503"/>
      <c r="P39" s="553"/>
      <c r="Q39" s="238"/>
      <c r="R39" s="238"/>
      <c r="S39" s="238"/>
      <c r="AB39" s="278"/>
    </row>
    <row r="40" spans="1:29" ht="18" customHeight="1" x14ac:dyDescent="0.2">
      <c r="A40" s="255"/>
      <c r="B40" s="518"/>
      <c r="C40" s="556"/>
      <c r="D40" s="557"/>
      <c r="E40" s="256" t="s">
        <v>372</v>
      </c>
      <c r="F40" s="313" t="s">
        <v>346</v>
      </c>
      <c r="G40" s="313" t="s">
        <v>382</v>
      </c>
      <c r="H40" s="527"/>
      <c r="I40" s="527"/>
      <c r="J40" s="257" t="s">
        <v>347</v>
      </c>
      <c r="K40" s="538" t="s">
        <v>348</v>
      </c>
      <c r="L40" s="539"/>
      <c r="M40" s="539"/>
      <c r="N40" s="539"/>
      <c r="O40" s="539"/>
      <c r="P40" s="540"/>
      <c r="Q40" s="238"/>
      <c r="R40" s="238"/>
      <c r="S40" s="238"/>
    </row>
    <row r="41" spans="1:29" ht="18" customHeight="1" x14ac:dyDescent="0.2">
      <c r="A41" s="253"/>
      <c r="B41" s="258"/>
      <c r="C41" s="528" t="s">
        <v>432</v>
      </c>
      <c r="D41" s="529"/>
      <c r="E41" s="259"/>
      <c r="F41" s="260"/>
      <c r="G41" s="260"/>
      <c r="H41" s="330">
        <v>5</v>
      </c>
      <c r="I41" s="330"/>
      <c r="J41" s="344">
        <f>SUM(+H41)</f>
        <v>5</v>
      </c>
      <c r="K41" s="541"/>
      <c r="L41" s="506"/>
      <c r="M41" s="506"/>
      <c r="N41" s="506"/>
      <c r="O41" s="506"/>
      <c r="P41" s="542"/>
      <c r="Q41" s="238"/>
      <c r="R41" s="238"/>
      <c r="S41" s="238"/>
    </row>
    <row r="42" spans="1:29" ht="18" customHeight="1" x14ac:dyDescent="0.2">
      <c r="A42" s="253"/>
      <c r="B42" s="265"/>
      <c r="C42" s="528"/>
      <c r="D42" s="529"/>
      <c r="E42" s="309"/>
      <c r="F42" s="260"/>
      <c r="G42" s="260"/>
      <c r="H42" s="330"/>
      <c r="I42" s="330"/>
      <c r="J42" s="344"/>
      <c r="K42" s="541"/>
      <c r="L42" s="506"/>
      <c r="M42" s="506"/>
      <c r="N42" s="506"/>
      <c r="O42" s="506"/>
      <c r="P42" s="542"/>
      <c r="Q42" s="238"/>
      <c r="R42" s="238"/>
      <c r="S42" s="238"/>
    </row>
    <row r="43" spans="1:29" ht="18" customHeight="1" x14ac:dyDescent="0.2">
      <c r="A43" s="253"/>
      <c r="B43" s="265"/>
      <c r="C43" s="558"/>
      <c r="D43" s="559"/>
      <c r="E43" s="309"/>
      <c r="F43" s="260"/>
      <c r="G43" s="260"/>
      <c r="H43" s="262"/>
      <c r="I43" s="262"/>
      <c r="J43" s="263"/>
      <c r="K43" s="541"/>
      <c r="L43" s="506"/>
      <c r="M43" s="506"/>
      <c r="N43" s="506"/>
      <c r="O43" s="506"/>
      <c r="P43" s="542"/>
      <c r="Q43" s="238"/>
      <c r="R43" s="238"/>
      <c r="S43" s="238"/>
    </row>
    <row r="44" spans="1:29" ht="18" customHeight="1" x14ac:dyDescent="0.2">
      <c r="A44" s="253"/>
      <c r="B44" s="265"/>
      <c r="C44" s="528"/>
      <c r="D44" s="529"/>
      <c r="E44" s="309"/>
      <c r="F44" s="260"/>
      <c r="G44" s="260"/>
      <c r="H44" s="262"/>
      <c r="I44" s="262"/>
      <c r="J44" s="263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x14ac:dyDescent="0.2">
      <c r="A45" s="253"/>
      <c r="B45" s="265"/>
      <c r="C45" s="558"/>
      <c r="D45" s="559"/>
      <c r="E45" s="309"/>
      <c r="F45" s="260"/>
      <c r="G45" s="260"/>
      <c r="H45" s="317"/>
      <c r="I45" s="262"/>
      <c r="J45" s="263"/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x14ac:dyDescent="0.2">
      <c r="A46" s="253"/>
      <c r="B46" s="265"/>
      <c r="C46" s="528"/>
      <c r="D46" s="529"/>
      <c r="E46" s="309"/>
      <c r="F46" s="260"/>
      <c r="G46" s="260"/>
      <c r="H46" s="262"/>
      <c r="I46" s="262"/>
      <c r="J46" s="263"/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thickBot="1" x14ac:dyDescent="0.25">
      <c r="A47" s="238"/>
      <c r="B47" s="266"/>
      <c r="C47" s="528"/>
      <c r="D47" s="529"/>
      <c r="E47" s="309"/>
      <c r="F47" s="260"/>
      <c r="G47" s="260"/>
      <c r="H47" s="262"/>
      <c r="I47" s="262"/>
      <c r="J47" s="315"/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thickBot="1" x14ac:dyDescent="0.25">
      <c r="A48" s="238"/>
      <c r="B48" s="546" t="s">
        <v>349</v>
      </c>
      <c r="C48" s="547"/>
      <c r="D48" s="547"/>
      <c r="E48" s="547"/>
      <c r="F48" s="547"/>
      <c r="G48" s="547"/>
      <c r="H48" s="547"/>
      <c r="I48" s="548"/>
      <c r="J48" s="267">
        <f>SUM(J41:J47)</f>
        <v>5</v>
      </c>
      <c r="K48" s="541"/>
      <c r="L48" s="506"/>
      <c r="M48" s="506"/>
      <c r="N48" s="506"/>
      <c r="O48" s="506"/>
      <c r="P48" s="542"/>
      <c r="Q48" s="238"/>
      <c r="R48" s="238"/>
      <c r="S48" s="238"/>
    </row>
    <row r="49" spans="1:19" ht="18" customHeight="1" thickBot="1" x14ac:dyDescent="0.25">
      <c r="A49" s="238"/>
      <c r="B49" s="546" t="s">
        <v>350</v>
      </c>
      <c r="C49" s="547"/>
      <c r="D49" s="547"/>
      <c r="E49" s="547"/>
      <c r="F49" s="547"/>
      <c r="G49" s="547"/>
      <c r="H49" s="547"/>
      <c r="I49" s="548"/>
      <c r="J49" s="268">
        <v>0</v>
      </c>
      <c r="K49" s="541"/>
      <c r="L49" s="506"/>
      <c r="M49" s="506"/>
      <c r="N49" s="506"/>
      <c r="O49" s="506"/>
      <c r="P49" s="542"/>
      <c r="Q49" s="238"/>
      <c r="R49" s="238"/>
      <c r="S49" s="238"/>
    </row>
    <row r="50" spans="1:19" ht="18" customHeight="1" thickBot="1" x14ac:dyDescent="0.25">
      <c r="A50" s="238"/>
      <c r="B50" s="549" t="s">
        <v>342</v>
      </c>
      <c r="C50" s="550"/>
      <c r="D50" s="550"/>
      <c r="E50" s="550"/>
      <c r="F50" s="550"/>
      <c r="G50" s="550"/>
      <c r="H50" s="550"/>
      <c r="I50" s="551"/>
      <c r="J50" s="291">
        <f>J48-J49</f>
        <v>5</v>
      </c>
      <c r="K50" s="543"/>
      <c r="L50" s="544"/>
      <c r="M50" s="544"/>
      <c r="N50" s="544"/>
      <c r="O50" s="544"/>
      <c r="P50" s="545"/>
      <c r="Q50" s="238"/>
      <c r="R50" s="238"/>
      <c r="S50" s="238"/>
    </row>
    <row r="51" spans="1:19" ht="18" customHeight="1" x14ac:dyDescent="0.2">
      <c r="A51" s="238"/>
      <c r="B51" s="292"/>
      <c r="C51" s="293"/>
      <c r="D51" s="293"/>
      <c r="E51" s="293"/>
      <c r="F51" s="293"/>
      <c r="G51" s="293"/>
      <c r="H51" s="294"/>
      <c r="I51" s="294"/>
      <c r="J51" s="294"/>
      <c r="K51" s="295"/>
      <c r="L51" s="294"/>
      <c r="M51" s="294"/>
      <c r="N51" s="294"/>
      <c r="O51" s="294"/>
      <c r="P51" s="296"/>
      <c r="Q51" s="238"/>
      <c r="R51" s="238"/>
      <c r="S51" s="238"/>
    </row>
    <row r="52" spans="1:19" ht="18" customHeight="1" x14ac:dyDescent="0.2">
      <c r="A52" s="269"/>
      <c r="B52" s="499" t="s">
        <v>351</v>
      </c>
      <c r="C52" s="500"/>
      <c r="D52" s="280"/>
      <c r="E52" s="290"/>
      <c r="F52" s="270"/>
      <c r="G52" s="282"/>
      <c r="H52" s="269"/>
      <c r="I52" s="297" t="s">
        <v>352</v>
      </c>
      <c r="J52" s="238"/>
      <c r="K52" s="284"/>
      <c r="L52" s="284"/>
      <c r="M52" s="284"/>
      <c r="N52" s="284"/>
      <c r="O52" s="238"/>
      <c r="P52" s="249"/>
      <c r="Q52" s="238"/>
      <c r="R52" s="238"/>
      <c r="S52" s="238"/>
    </row>
    <row r="53" spans="1:19" ht="18" customHeight="1" x14ac:dyDescent="0.2">
      <c r="A53" s="269"/>
      <c r="B53" s="501" t="s">
        <v>353</v>
      </c>
      <c r="C53" s="502"/>
      <c r="D53" s="502"/>
      <c r="E53" s="290"/>
      <c r="F53" s="270"/>
      <c r="G53" s="282"/>
      <c r="H53" s="269"/>
      <c r="I53" s="280" t="s">
        <v>354</v>
      </c>
      <c r="J53" s="238"/>
      <c r="K53" s="284"/>
      <c r="L53" s="284"/>
      <c r="M53" s="284"/>
      <c r="N53" s="284"/>
      <c r="O53" s="238"/>
      <c r="P53" s="249"/>
      <c r="Q53" s="238"/>
      <c r="R53" s="238"/>
      <c r="S53" s="238"/>
    </row>
    <row r="54" spans="1:19" ht="18" customHeight="1" thickBot="1" x14ac:dyDescent="0.25">
      <c r="A54" s="269"/>
      <c r="B54" s="298"/>
      <c r="C54" s="299"/>
      <c r="D54" s="299"/>
      <c r="E54" s="300"/>
      <c r="F54" s="301"/>
      <c r="G54" s="302"/>
      <c r="H54" s="303"/>
      <c r="I54" s="304"/>
      <c r="J54" s="305"/>
      <c r="K54" s="304"/>
      <c r="L54" s="304"/>
      <c r="M54" s="304"/>
      <c r="N54" s="304"/>
      <c r="O54" s="305"/>
      <c r="P54" s="306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64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B30:B31"/>
    <mergeCell ref="C30:N31"/>
    <mergeCell ref="O30:P31"/>
    <mergeCell ref="B32:P32"/>
    <mergeCell ref="B33:E33"/>
    <mergeCell ref="F33:G33"/>
    <mergeCell ref="H33:J33"/>
    <mergeCell ref="K33:P33"/>
    <mergeCell ref="E39:G39"/>
    <mergeCell ref="H39:H40"/>
    <mergeCell ref="I39:I40"/>
    <mergeCell ref="C34:P34"/>
    <mergeCell ref="D35:P35"/>
    <mergeCell ref="D36:M36"/>
    <mergeCell ref="O36:P36"/>
    <mergeCell ref="N37:N38"/>
    <mergeCell ref="B52:C52"/>
    <mergeCell ref="B53:D53"/>
    <mergeCell ref="K39:P39"/>
    <mergeCell ref="K40:P50"/>
    <mergeCell ref="C41:D41"/>
    <mergeCell ref="C42:D42"/>
    <mergeCell ref="C43:D43"/>
    <mergeCell ref="C44:D44"/>
    <mergeCell ref="C45:D45"/>
    <mergeCell ref="C46:D46"/>
    <mergeCell ref="C47:D47"/>
    <mergeCell ref="B48:I48"/>
    <mergeCell ref="B49:I49"/>
    <mergeCell ref="B50:I50"/>
    <mergeCell ref="B39:B40"/>
    <mergeCell ref="C39:D40"/>
  </mergeCells>
  <conditionalFormatting sqref="A29:P37 A38:M38 O38:P38 B39:C39 E39:P40 A39:A46 H41:P47 A47:B47 K48:P50 A48:A54 J49:J50 B50 H51:P54">
    <cfRule type="cellIs" dxfId="23" priority="1" operator="lessThan">
      <formula>0</formula>
    </cfRule>
  </conditionalFormatting>
  <conditionalFormatting sqref="A1:S9 A10:M10 O10:S10 B11:C11 E11:S12 A11:A18 H13:S19 A19:B19 K20:S22 A20:A28 J21:J22 B22 H23:S28 Q29:S29">
    <cfRule type="cellIs" dxfId="22" priority="8" operator="lessThan">
      <formula>0</formula>
    </cfRule>
  </conditionalFormatting>
  <conditionalFormatting sqref="B23:G28">
    <cfRule type="cellIs" dxfId="21" priority="12" operator="lessThan">
      <formula>0</formula>
    </cfRule>
  </conditionalFormatting>
  <conditionalFormatting sqref="B51:G54">
    <cfRule type="cellIs" dxfId="20" priority="2" operator="lessThan">
      <formula>0</formula>
    </cfRule>
  </conditionalFormatting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C5078-4921-44C8-80BF-8071B5C152BF}">
  <dimension ref="A1:AC87"/>
  <sheetViews>
    <sheetView topLeftCell="A25" zoomScale="70" zoomScaleNormal="70" workbookViewId="0">
      <selection activeCell="J48" sqref="J48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17</v>
      </c>
      <c r="D7" s="492" t="s">
        <v>300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17.600000000000001</v>
      </c>
      <c r="D8" s="494" t="s">
        <v>388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410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65"/>
      <c r="C13" s="528" t="s">
        <v>433</v>
      </c>
      <c r="D13" s="529"/>
      <c r="E13" s="309"/>
      <c r="F13" s="260"/>
      <c r="G13" s="260"/>
      <c r="H13" s="330">
        <v>2</v>
      </c>
      <c r="I13" s="330"/>
      <c r="J13" s="344">
        <f>SUM(+H13)</f>
        <v>2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58"/>
      <c r="D14" s="559"/>
      <c r="E14" s="309"/>
      <c r="F14" s="260"/>
      <c r="G14" s="260"/>
      <c r="H14" s="262"/>
      <c r="I14" s="262"/>
      <c r="J14" s="263"/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58"/>
      <c r="D16" s="559"/>
      <c r="E16" s="309"/>
      <c r="F16" s="260"/>
      <c r="G16" s="260"/>
      <c r="H16" s="317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262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thickBot="1" x14ac:dyDescent="0.25">
      <c r="A18" s="238"/>
      <c r="B18" s="266"/>
      <c r="C18" s="528"/>
      <c r="D18" s="529"/>
      <c r="E18" s="309"/>
      <c r="F18" s="260"/>
      <c r="G18" s="260"/>
      <c r="H18" s="262"/>
      <c r="I18" s="262"/>
      <c r="J18" s="315"/>
      <c r="K18" s="541"/>
      <c r="L18" s="506"/>
      <c r="M18" s="506"/>
      <c r="N18" s="506"/>
      <c r="O18" s="506"/>
      <c r="P18" s="542"/>
      <c r="Q18" s="238"/>
      <c r="R18" s="238"/>
      <c r="S18" s="238"/>
    </row>
    <row r="19" spans="1:29" ht="18" customHeight="1" thickBot="1" x14ac:dyDescent="0.25">
      <c r="A19" s="238"/>
      <c r="B19" s="546" t="s">
        <v>349</v>
      </c>
      <c r="C19" s="547"/>
      <c r="D19" s="547"/>
      <c r="E19" s="547"/>
      <c r="F19" s="547"/>
      <c r="G19" s="547"/>
      <c r="H19" s="547"/>
      <c r="I19" s="548"/>
      <c r="J19" s="267">
        <f>SUM(J13:J18)</f>
        <v>2</v>
      </c>
      <c r="K19" s="541"/>
      <c r="L19" s="506"/>
      <c r="M19" s="506"/>
      <c r="N19" s="506"/>
      <c r="O19" s="506"/>
      <c r="P19" s="542"/>
      <c r="Q19" s="238"/>
      <c r="R19" s="253"/>
      <c r="S19" s="238"/>
    </row>
    <row r="20" spans="1:29" ht="18" customHeight="1" thickBot="1" x14ac:dyDescent="0.25">
      <c r="A20" s="238"/>
      <c r="B20" s="546" t="s">
        <v>350</v>
      </c>
      <c r="C20" s="547"/>
      <c r="D20" s="547"/>
      <c r="E20" s="547"/>
      <c r="F20" s="547"/>
      <c r="G20" s="547"/>
      <c r="H20" s="547"/>
      <c r="I20" s="548"/>
      <c r="J20" s="268">
        <v>0</v>
      </c>
      <c r="K20" s="541"/>
      <c r="L20" s="506"/>
      <c r="M20" s="506"/>
      <c r="N20" s="506"/>
      <c r="O20" s="506"/>
      <c r="P20" s="542"/>
      <c r="Q20" s="238"/>
      <c r="S20" s="238"/>
    </row>
    <row r="21" spans="1:29" ht="18" customHeight="1" thickBot="1" x14ac:dyDescent="0.25">
      <c r="A21" s="238"/>
      <c r="B21" s="549" t="s">
        <v>342</v>
      </c>
      <c r="C21" s="550"/>
      <c r="D21" s="550"/>
      <c r="E21" s="550"/>
      <c r="F21" s="550"/>
      <c r="G21" s="550"/>
      <c r="H21" s="550"/>
      <c r="I21" s="551"/>
      <c r="J21" s="291">
        <f>J19-J20</f>
        <v>2</v>
      </c>
      <c r="K21" s="543"/>
      <c r="L21" s="544"/>
      <c r="M21" s="544"/>
      <c r="N21" s="544"/>
      <c r="O21" s="544"/>
      <c r="P21" s="545"/>
      <c r="Q21" s="238"/>
      <c r="R21" s="238"/>
      <c r="S21" s="238"/>
    </row>
    <row r="22" spans="1:29" ht="18" customHeight="1" x14ac:dyDescent="0.2">
      <c r="A22" s="238"/>
      <c r="B22" s="292"/>
      <c r="C22" s="293"/>
      <c r="D22" s="293"/>
      <c r="E22" s="293"/>
      <c r="F22" s="293"/>
      <c r="G22" s="293"/>
      <c r="H22" s="294"/>
      <c r="I22" s="294"/>
      <c r="J22" s="294"/>
      <c r="K22" s="295"/>
      <c r="L22" s="294"/>
      <c r="M22" s="294"/>
      <c r="N22" s="294"/>
      <c r="O22" s="294"/>
      <c r="P22" s="296"/>
      <c r="Q22" s="238"/>
      <c r="R22" s="238"/>
      <c r="S22" s="238"/>
    </row>
    <row r="23" spans="1:29" s="269" customFormat="1" ht="18" customHeight="1" x14ac:dyDescent="0.2">
      <c r="B23" s="499" t="s">
        <v>351</v>
      </c>
      <c r="C23" s="500"/>
      <c r="D23" s="280"/>
      <c r="E23" s="290"/>
      <c r="F23" s="270"/>
      <c r="G23" s="282"/>
      <c r="I23" s="297" t="s">
        <v>352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x14ac:dyDescent="0.2">
      <c r="B24" s="501" t="s">
        <v>353</v>
      </c>
      <c r="C24" s="502"/>
      <c r="D24" s="502"/>
      <c r="E24" s="290"/>
      <c r="F24" s="270"/>
      <c r="G24" s="282"/>
      <c r="I24" s="280" t="s">
        <v>354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thickBot="1" x14ac:dyDescent="0.25">
      <c r="B25" s="298"/>
      <c r="C25" s="299"/>
      <c r="D25" s="299"/>
      <c r="E25" s="300"/>
      <c r="F25" s="301"/>
      <c r="G25" s="302"/>
      <c r="H25" s="303"/>
      <c r="I25" s="304"/>
      <c r="J25" s="305"/>
      <c r="K25" s="304"/>
      <c r="L25" s="304"/>
      <c r="M25" s="304"/>
      <c r="N25" s="304"/>
      <c r="O25" s="305"/>
      <c r="P25" s="306"/>
      <c r="U25" s="271"/>
      <c r="V25" s="271"/>
      <c r="W25" s="271"/>
      <c r="X25" s="271"/>
      <c r="AA25" s="272"/>
    </row>
    <row r="26" spans="1:29" s="269" customFormat="1" ht="18" customHeight="1" x14ac:dyDescent="0.2">
      <c r="B26" s="279"/>
      <c r="C26" s="279"/>
      <c r="D26" s="280"/>
      <c r="E26" s="281"/>
      <c r="F26" s="270"/>
      <c r="G26" s="282"/>
      <c r="I26" s="283"/>
      <c r="J26" s="284"/>
      <c r="K26" s="283"/>
      <c r="L26" s="284"/>
      <c r="M26" s="284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6"/>
      <c r="C27" s="287"/>
      <c r="D27" s="287"/>
      <c r="E27" s="287"/>
      <c r="F27" s="287"/>
      <c r="G27" s="287"/>
      <c r="I27" s="283"/>
      <c r="J27" s="251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thickBot="1" x14ac:dyDescent="0.25">
      <c r="A28" s="238"/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U28" s="273"/>
      <c r="V28" s="271"/>
      <c r="W28" s="273"/>
      <c r="X28" s="273"/>
      <c r="AA28" s="272"/>
    </row>
    <row r="29" spans="1:29" s="269" customFormat="1" ht="18" customHeight="1" x14ac:dyDescent="0.2">
      <c r="A29" s="238"/>
      <c r="B29" s="467"/>
      <c r="C29" s="469" t="s">
        <v>337</v>
      </c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1"/>
      <c r="O29" s="475"/>
      <c r="P29" s="476"/>
      <c r="Q29" s="238"/>
      <c r="R29" s="238"/>
      <c r="S29" s="238"/>
      <c r="U29" s="271"/>
      <c r="V29" s="271"/>
      <c r="W29" s="271"/>
      <c r="X29" s="271"/>
      <c r="AA29" s="272"/>
      <c r="AC29" s="269">
        <f>+X30*0.01</f>
        <v>0</v>
      </c>
    </row>
    <row r="30" spans="1:29" ht="18" customHeight="1" x14ac:dyDescent="0.2">
      <c r="A30" s="238"/>
      <c r="B30" s="468"/>
      <c r="C30" s="472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4"/>
      <c r="O30" s="477"/>
      <c r="P30" s="478"/>
      <c r="Q30" s="238"/>
      <c r="R30" s="238"/>
      <c r="S30" s="238"/>
      <c r="AA30" s="274"/>
    </row>
    <row r="31" spans="1:29" ht="18" customHeight="1" x14ac:dyDescent="0.2">
      <c r="A31" s="238"/>
      <c r="B31" s="479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1"/>
      <c r="Q31" s="238"/>
      <c r="R31" s="238"/>
      <c r="S31" s="238"/>
    </row>
    <row r="32" spans="1:29" ht="18" customHeight="1" thickBot="1" x14ac:dyDescent="0.25">
      <c r="A32" s="238"/>
      <c r="B32" s="482" t="s">
        <v>356</v>
      </c>
      <c r="C32" s="483"/>
      <c r="D32" s="483"/>
      <c r="E32" s="484"/>
      <c r="F32" s="485"/>
      <c r="G32" s="485"/>
      <c r="H32" s="486"/>
      <c r="I32" s="483"/>
      <c r="J32" s="484"/>
      <c r="K32" s="487" t="s">
        <v>355</v>
      </c>
      <c r="L32" s="488"/>
      <c r="M32" s="488"/>
      <c r="N32" s="488"/>
      <c r="O32" s="488"/>
      <c r="P32" s="489"/>
      <c r="Q32" s="269"/>
      <c r="R32" s="269"/>
      <c r="S32" s="269"/>
    </row>
    <row r="33" spans="1:29" ht="18" customHeight="1" x14ac:dyDescent="0.2">
      <c r="A33" s="238"/>
      <c r="B33" s="242" t="s">
        <v>338</v>
      </c>
      <c r="C33" s="490" t="s">
        <v>448</v>
      </c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1"/>
      <c r="Q33" s="269"/>
      <c r="R33" s="269"/>
      <c r="S33" s="269"/>
      <c r="AC33" s="275">
        <f>+AA33-AB33</f>
        <v>0</v>
      </c>
    </row>
    <row r="34" spans="1:29" ht="18" customHeight="1" x14ac:dyDescent="0.2">
      <c r="A34" s="238"/>
      <c r="B34" s="243" t="s">
        <v>333</v>
      </c>
      <c r="C34" s="244">
        <v>17</v>
      </c>
      <c r="D34" s="492" t="s">
        <v>300</v>
      </c>
      <c r="E34" s="492"/>
      <c r="F34" s="492"/>
      <c r="G34" s="492"/>
      <c r="H34" s="492"/>
      <c r="I34" s="492"/>
      <c r="J34" s="492"/>
      <c r="K34" s="492"/>
      <c r="L34" s="492"/>
      <c r="M34" s="492"/>
      <c r="N34" s="492"/>
      <c r="O34" s="492"/>
      <c r="P34" s="493"/>
      <c r="Q34" s="238"/>
      <c r="R34" s="238"/>
      <c r="S34" s="238"/>
    </row>
    <row r="35" spans="1:29" ht="18" customHeight="1" thickBot="1" x14ac:dyDescent="0.25">
      <c r="A35" s="238"/>
      <c r="B35" s="245" t="s">
        <v>6</v>
      </c>
      <c r="C35" s="322">
        <v>17.600000000000001</v>
      </c>
      <c r="D35" s="494" t="s">
        <v>388</v>
      </c>
      <c r="E35" s="494"/>
      <c r="F35" s="494"/>
      <c r="G35" s="494"/>
      <c r="H35" s="494"/>
      <c r="I35" s="494"/>
      <c r="J35" s="494"/>
      <c r="K35" s="494"/>
      <c r="L35" s="494"/>
      <c r="M35" s="494"/>
      <c r="N35" s="247"/>
      <c r="O35" s="495"/>
      <c r="P35" s="496"/>
      <c r="Q35" s="238"/>
      <c r="R35" s="238"/>
      <c r="S35" s="238"/>
    </row>
    <row r="36" spans="1:29" ht="18" customHeight="1" x14ac:dyDescent="0.2">
      <c r="A36" s="238"/>
      <c r="B36" s="24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497" t="s">
        <v>410</v>
      </c>
      <c r="O36" s="238"/>
      <c r="P36" s="249"/>
      <c r="Q36" s="238"/>
      <c r="R36" s="238"/>
      <c r="S36" s="238"/>
      <c r="AB36" s="276"/>
    </row>
    <row r="37" spans="1:29" ht="18" customHeight="1" thickBot="1" x14ac:dyDescent="0.25">
      <c r="A37" s="238"/>
      <c r="B37" s="250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498"/>
      <c r="O37" s="251"/>
      <c r="P37" s="252"/>
      <c r="Q37" s="238"/>
      <c r="R37" s="238"/>
      <c r="S37" s="238"/>
    </row>
    <row r="38" spans="1:29" ht="18" customHeight="1" thickBot="1" x14ac:dyDescent="0.3">
      <c r="A38" s="253"/>
      <c r="B38" s="517" t="s">
        <v>339</v>
      </c>
      <c r="C38" s="554" t="s">
        <v>340</v>
      </c>
      <c r="D38" s="555"/>
      <c r="E38" s="519" t="s">
        <v>341</v>
      </c>
      <c r="F38" s="521"/>
      <c r="G38" s="521"/>
      <c r="H38" s="526" t="s">
        <v>9</v>
      </c>
      <c r="I38" s="526" t="s">
        <v>383</v>
      </c>
      <c r="J38" s="254" t="s">
        <v>342</v>
      </c>
      <c r="K38" s="552" t="s">
        <v>343</v>
      </c>
      <c r="L38" s="503"/>
      <c r="M38" s="503"/>
      <c r="N38" s="503"/>
      <c r="O38" s="503"/>
      <c r="P38" s="553"/>
      <c r="Q38" s="238"/>
      <c r="R38" s="238"/>
      <c r="S38" s="238"/>
      <c r="AB38" s="278"/>
    </row>
    <row r="39" spans="1:29" ht="18" customHeight="1" x14ac:dyDescent="0.2">
      <c r="A39" s="255"/>
      <c r="B39" s="518"/>
      <c r="C39" s="556"/>
      <c r="D39" s="557"/>
      <c r="E39" s="256" t="s">
        <v>372</v>
      </c>
      <c r="F39" s="313" t="s">
        <v>346</v>
      </c>
      <c r="G39" s="313" t="s">
        <v>382</v>
      </c>
      <c r="H39" s="527"/>
      <c r="I39" s="527"/>
      <c r="J39" s="257" t="s">
        <v>347</v>
      </c>
      <c r="K39" s="538" t="s">
        <v>348</v>
      </c>
      <c r="L39" s="539"/>
      <c r="M39" s="539"/>
      <c r="N39" s="539"/>
      <c r="O39" s="539"/>
      <c r="P39" s="540"/>
      <c r="Q39" s="238"/>
      <c r="R39" s="238"/>
      <c r="S39" s="238"/>
    </row>
    <row r="40" spans="1:29" ht="18" customHeight="1" x14ac:dyDescent="0.2">
      <c r="A40" s="253"/>
      <c r="B40" s="265"/>
      <c r="C40" s="528" t="s">
        <v>433</v>
      </c>
      <c r="D40" s="529"/>
      <c r="E40" s="309"/>
      <c r="F40" s="260"/>
      <c r="G40" s="260"/>
      <c r="H40" s="330">
        <v>2</v>
      </c>
      <c r="I40" s="330"/>
      <c r="J40" s="344">
        <f>SUM(+H40)</f>
        <v>2</v>
      </c>
      <c r="K40" s="541"/>
      <c r="L40" s="506"/>
      <c r="M40" s="506"/>
      <c r="N40" s="506"/>
      <c r="O40" s="506"/>
      <c r="P40" s="542"/>
      <c r="Q40" s="238"/>
      <c r="R40" s="238"/>
      <c r="S40" s="238"/>
    </row>
    <row r="41" spans="1:29" ht="18" customHeight="1" x14ac:dyDescent="0.2">
      <c r="A41" s="253"/>
      <c r="B41" s="265"/>
      <c r="C41" s="558"/>
      <c r="D41" s="559"/>
      <c r="E41" s="309"/>
      <c r="F41" s="260"/>
      <c r="G41" s="260"/>
      <c r="H41" s="262"/>
      <c r="I41" s="262"/>
      <c r="J41" s="263"/>
      <c r="K41" s="541"/>
      <c r="L41" s="506"/>
      <c r="M41" s="506"/>
      <c r="N41" s="506"/>
      <c r="O41" s="506"/>
      <c r="P41" s="542"/>
      <c r="Q41" s="238"/>
      <c r="R41" s="238"/>
      <c r="S41" s="238"/>
    </row>
    <row r="42" spans="1:29" ht="18" customHeight="1" x14ac:dyDescent="0.2">
      <c r="A42" s="253"/>
      <c r="B42" s="265"/>
      <c r="C42" s="528"/>
      <c r="D42" s="529"/>
      <c r="E42" s="309"/>
      <c r="F42" s="260"/>
      <c r="G42" s="260"/>
      <c r="H42" s="262"/>
      <c r="I42" s="262"/>
      <c r="J42" s="263"/>
      <c r="K42" s="541"/>
      <c r="L42" s="506"/>
      <c r="M42" s="506"/>
      <c r="N42" s="506"/>
      <c r="O42" s="506"/>
      <c r="P42" s="542"/>
      <c r="Q42" s="238"/>
      <c r="R42" s="238"/>
      <c r="S42" s="238"/>
    </row>
    <row r="43" spans="1:29" ht="18" customHeight="1" x14ac:dyDescent="0.2">
      <c r="A43" s="253"/>
      <c r="B43" s="265"/>
      <c r="C43" s="558"/>
      <c r="D43" s="559"/>
      <c r="E43" s="309"/>
      <c r="F43" s="260"/>
      <c r="G43" s="260"/>
      <c r="H43" s="317"/>
      <c r="I43" s="262"/>
      <c r="J43" s="263"/>
      <c r="K43" s="541"/>
      <c r="L43" s="506"/>
      <c r="M43" s="506"/>
      <c r="N43" s="506"/>
      <c r="O43" s="506"/>
      <c r="P43" s="542"/>
      <c r="Q43" s="238"/>
      <c r="R43" s="238"/>
      <c r="S43" s="238"/>
    </row>
    <row r="44" spans="1:29" ht="18" customHeight="1" x14ac:dyDescent="0.2">
      <c r="A44" s="253"/>
      <c r="B44" s="265"/>
      <c r="C44" s="528"/>
      <c r="D44" s="529"/>
      <c r="E44" s="309"/>
      <c r="F44" s="260"/>
      <c r="G44" s="260"/>
      <c r="H44" s="262"/>
      <c r="I44" s="262"/>
      <c r="J44" s="263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thickBot="1" x14ac:dyDescent="0.25">
      <c r="A45" s="238"/>
      <c r="B45" s="266"/>
      <c r="C45" s="528"/>
      <c r="D45" s="529"/>
      <c r="E45" s="309"/>
      <c r="F45" s="260"/>
      <c r="G45" s="260"/>
      <c r="H45" s="262"/>
      <c r="I45" s="262"/>
      <c r="J45" s="315"/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thickBot="1" x14ac:dyDescent="0.25">
      <c r="A46" s="238"/>
      <c r="B46" s="546" t="s">
        <v>349</v>
      </c>
      <c r="C46" s="547"/>
      <c r="D46" s="547"/>
      <c r="E46" s="547"/>
      <c r="F46" s="547"/>
      <c r="G46" s="547"/>
      <c r="H46" s="547"/>
      <c r="I46" s="548"/>
      <c r="J46" s="267">
        <f>SUM(J40:J45)</f>
        <v>2</v>
      </c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thickBot="1" x14ac:dyDescent="0.25">
      <c r="A47" s="238"/>
      <c r="B47" s="546" t="s">
        <v>350</v>
      </c>
      <c r="C47" s="547"/>
      <c r="D47" s="547"/>
      <c r="E47" s="547"/>
      <c r="F47" s="547"/>
      <c r="G47" s="547"/>
      <c r="H47" s="547"/>
      <c r="I47" s="548"/>
      <c r="J47" s="268">
        <v>0</v>
      </c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thickBot="1" x14ac:dyDescent="0.25">
      <c r="A48" s="238"/>
      <c r="B48" s="549" t="s">
        <v>342</v>
      </c>
      <c r="C48" s="550"/>
      <c r="D48" s="550"/>
      <c r="E48" s="550"/>
      <c r="F48" s="550"/>
      <c r="G48" s="550"/>
      <c r="H48" s="550"/>
      <c r="I48" s="551"/>
      <c r="J48" s="291">
        <f>J46-J47</f>
        <v>2</v>
      </c>
      <c r="K48" s="543"/>
      <c r="L48" s="544"/>
      <c r="M48" s="544"/>
      <c r="N48" s="544"/>
      <c r="O48" s="544"/>
      <c r="P48" s="545"/>
      <c r="Q48" s="238"/>
      <c r="R48" s="238"/>
      <c r="S48" s="238"/>
    </row>
    <row r="49" spans="1:19" ht="18" customHeight="1" x14ac:dyDescent="0.2">
      <c r="A49" s="238"/>
      <c r="B49" s="292"/>
      <c r="C49" s="293"/>
      <c r="D49" s="293"/>
      <c r="E49" s="293"/>
      <c r="F49" s="293"/>
      <c r="G49" s="293"/>
      <c r="H49" s="294"/>
      <c r="I49" s="294"/>
      <c r="J49" s="294"/>
      <c r="K49" s="295"/>
      <c r="L49" s="294"/>
      <c r="M49" s="294"/>
      <c r="N49" s="294"/>
      <c r="O49" s="294"/>
      <c r="P49" s="296"/>
      <c r="Q49" s="238"/>
      <c r="R49" s="238"/>
      <c r="S49" s="238"/>
    </row>
    <row r="50" spans="1:19" ht="18" customHeight="1" x14ac:dyDescent="0.2">
      <c r="A50" s="269"/>
      <c r="B50" s="499" t="s">
        <v>351</v>
      </c>
      <c r="C50" s="500"/>
      <c r="D50" s="280"/>
      <c r="E50" s="290"/>
      <c r="F50" s="270"/>
      <c r="G50" s="282"/>
      <c r="H50" s="269"/>
      <c r="I50" s="297" t="s">
        <v>352</v>
      </c>
      <c r="J50" s="238"/>
      <c r="K50" s="284"/>
      <c r="L50" s="284"/>
      <c r="M50" s="284"/>
      <c r="N50" s="284"/>
      <c r="O50" s="238"/>
      <c r="P50" s="249"/>
      <c r="Q50" s="238"/>
      <c r="R50" s="238"/>
      <c r="S50" s="238"/>
    </row>
    <row r="51" spans="1:19" ht="18" customHeight="1" x14ac:dyDescent="0.2">
      <c r="A51" s="269"/>
      <c r="B51" s="501" t="s">
        <v>353</v>
      </c>
      <c r="C51" s="502"/>
      <c r="D51" s="502"/>
      <c r="E51" s="290"/>
      <c r="F51" s="270"/>
      <c r="G51" s="282"/>
      <c r="H51" s="269"/>
      <c r="I51" s="280" t="s">
        <v>354</v>
      </c>
      <c r="J51" s="238"/>
      <c r="K51" s="284"/>
      <c r="L51" s="284"/>
      <c r="M51" s="284"/>
      <c r="N51" s="284"/>
      <c r="O51" s="238"/>
      <c r="P51" s="249"/>
      <c r="Q51" s="238"/>
      <c r="R51" s="238"/>
      <c r="S51" s="238"/>
    </row>
    <row r="52" spans="1:19" ht="18" customHeight="1" thickBot="1" x14ac:dyDescent="0.25">
      <c r="A52" s="269"/>
      <c r="B52" s="298"/>
      <c r="C52" s="299"/>
      <c r="D52" s="299"/>
      <c r="E52" s="300"/>
      <c r="F52" s="301"/>
      <c r="G52" s="302"/>
      <c r="H52" s="303"/>
      <c r="I52" s="304"/>
      <c r="J52" s="305"/>
      <c r="K52" s="304"/>
      <c r="L52" s="304"/>
      <c r="M52" s="304"/>
      <c r="N52" s="304"/>
      <c r="O52" s="305"/>
      <c r="P52" s="306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</sheetData>
  <mergeCells count="62">
    <mergeCell ref="H11:H12"/>
    <mergeCell ref="I11:I12"/>
    <mergeCell ref="B2:B3"/>
    <mergeCell ref="C2:N3"/>
    <mergeCell ref="O2:P3"/>
    <mergeCell ref="B4:P4"/>
    <mergeCell ref="B5:E5"/>
    <mergeCell ref="F5:G5"/>
    <mergeCell ref="H5:J5"/>
    <mergeCell ref="K5:P5"/>
    <mergeCell ref="C6:P6"/>
    <mergeCell ref="D7:P7"/>
    <mergeCell ref="D8:M8"/>
    <mergeCell ref="O8:P8"/>
    <mergeCell ref="N9:N10"/>
    <mergeCell ref="B20:I20"/>
    <mergeCell ref="B21:I21"/>
    <mergeCell ref="B23:C23"/>
    <mergeCell ref="B24:D24"/>
    <mergeCell ref="K11:P11"/>
    <mergeCell ref="K12:P21"/>
    <mergeCell ref="C13:D13"/>
    <mergeCell ref="C14:D14"/>
    <mergeCell ref="C15:D15"/>
    <mergeCell ref="C16:D16"/>
    <mergeCell ref="C17:D17"/>
    <mergeCell ref="C18:D18"/>
    <mergeCell ref="B19:I19"/>
    <mergeCell ref="B11:B12"/>
    <mergeCell ref="C11:D12"/>
    <mergeCell ref="E11:G11"/>
    <mergeCell ref="B29:B30"/>
    <mergeCell ref="C29:N30"/>
    <mergeCell ref="O29:P30"/>
    <mergeCell ref="B31:P31"/>
    <mergeCell ref="B32:E32"/>
    <mergeCell ref="F32:G32"/>
    <mergeCell ref="H32:J32"/>
    <mergeCell ref="K32:P32"/>
    <mergeCell ref="H38:H39"/>
    <mergeCell ref="I38:I39"/>
    <mergeCell ref="C33:P33"/>
    <mergeCell ref="D34:P34"/>
    <mergeCell ref="D35:M35"/>
    <mergeCell ref="O35:P35"/>
    <mergeCell ref="N36:N37"/>
    <mergeCell ref="B50:C50"/>
    <mergeCell ref="B51:D51"/>
    <mergeCell ref="K38:P38"/>
    <mergeCell ref="K39:P48"/>
    <mergeCell ref="C40:D40"/>
    <mergeCell ref="C41:D41"/>
    <mergeCell ref="C42:D42"/>
    <mergeCell ref="C43:D43"/>
    <mergeCell ref="C44:D44"/>
    <mergeCell ref="C45:D45"/>
    <mergeCell ref="B46:I46"/>
    <mergeCell ref="B47:I47"/>
    <mergeCell ref="B48:I48"/>
    <mergeCell ref="B38:B39"/>
    <mergeCell ref="C38:D39"/>
    <mergeCell ref="E38:G38"/>
  </mergeCells>
  <conditionalFormatting sqref="A28:P36 A37:M37 O37:P37 B38:C38 E38:P39 A38:A44 H40:P45 A45:B45 K46:P48 A46:A52 J47:J48 B48 H49:P52">
    <cfRule type="cellIs" dxfId="19" priority="1" operator="lessThan">
      <formula>0</formula>
    </cfRule>
  </conditionalFormatting>
  <conditionalFormatting sqref="A1:S9 A10:M10 O10:S10 B11:C11 E11:S12 A11:A17 H13:S18 A18:B18 K19:S21 A19:A27 J20:J21 B21 H22:S27 Q28:S28">
    <cfRule type="cellIs" dxfId="18" priority="3" operator="lessThan">
      <formula>0</formula>
    </cfRule>
  </conditionalFormatting>
  <conditionalFormatting sqref="B22:G27">
    <cfRule type="cellIs" dxfId="17" priority="4" operator="lessThan">
      <formula>0</formula>
    </cfRule>
  </conditionalFormatting>
  <conditionalFormatting sqref="B49:G52">
    <cfRule type="cellIs" dxfId="16" priority="2" operator="lessThan">
      <formula>0</formula>
    </cfRule>
  </conditionalFormatting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FED95-5321-49CD-B134-4B37BA0D9453}">
  <dimension ref="A1:AC87"/>
  <sheetViews>
    <sheetView topLeftCell="A28" zoomScale="70" zoomScaleNormal="70" workbookViewId="0">
      <selection activeCell="E41" sqref="E41:J41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18</v>
      </c>
      <c r="D7" s="492" t="s">
        <v>314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22">
        <v>18.899999999999999</v>
      </c>
      <c r="D8" s="494" t="s">
        <v>302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13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400</v>
      </c>
      <c r="I11" s="526" t="s">
        <v>441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345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442</v>
      </c>
      <c r="D13" s="529"/>
      <c r="E13" s="309">
        <v>2.1</v>
      </c>
      <c r="F13" s="260">
        <v>0.6</v>
      </c>
      <c r="G13" s="260">
        <f>SUM(E13*F13)</f>
        <v>1.26</v>
      </c>
      <c r="H13" s="345">
        <v>2</v>
      </c>
      <c r="I13" s="262">
        <v>3</v>
      </c>
      <c r="J13" s="263">
        <f>SUM(G13*H13*I13)</f>
        <v>7.5600000000000005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>
        <v>2</v>
      </c>
      <c r="F14" s="260">
        <v>1</v>
      </c>
      <c r="G14" s="260">
        <f>SUM(E14*F14)</f>
        <v>2</v>
      </c>
      <c r="H14" s="345">
        <v>2</v>
      </c>
      <c r="I14" s="262">
        <v>1</v>
      </c>
      <c r="J14" s="263">
        <f>SUM(G14*H14*I14)</f>
        <v>4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28"/>
      <c r="D15" s="529"/>
      <c r="E15" s="309"/>
      <c r="F15" s="260"/>
      <c r="G15" s="260"/>
      <c r="H15" s="345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58"/>
      <c r="D16" s="559"/>
      <c r="E16" s="309"/>
      <c r="F16" s="260"/>
      <c r="G16" s="260"/>
      <c r="H16" s="346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28"/>
      <c r="D17" s="529"/>
      <c r="E17" s="309"/>
      <c r="F17" s="260"/>
      <c r="G17" s="260"/>
      <c r="H17" s="262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thickBot="1" x14ac:dyDescent="0.25">
      <c r="A18" s="238"/>
      <c r="B18" s="266"/>
      <c r="C18" s="528"/>
      <c r="D18" s="529"/>
      <c r="E18" s="309"/>
      <c r="F18" s="260"/>
      <c r="G18" s="260"/>
      <c r="H18" s="262"/>
      <c r="I18" s="262"/>
      <c r="J18" s="315"/>
      <c r="K18" s="541"/>
      <c r="L18" s="506"/>
      <c r="M18" s="506"/>
      <c r="N18" s="506"/>
      <c r="O18" s="506"/>
      <c r="P18" s="542"/>
      <c r="Q18" s="238"/>
      <c r="R18" s="238"/>
      <c r="S18" s="238"/>
    </row>
    <row r="19" spans="1:29" ht="18" customHeight="1" thickBot="1" x14ac:dyDescent="0.25">
      <c r="A19" s="238"/>
      <c r="B19" s="546" t="s">
        <v>349</v>
      </c>
      <c r="C19" s="547"/>
      <c r="D19" s="547"/>
      <c r="E19" s="547"/>
      <c r="F19" s="547"/>
      <c r="G19" s="547"/>
      <c r="H19" s="547"/>
      <c r="I19" s="548"/>
      <c r="J19" s="267">
        <f>SUM(J13:J18)</f>
        <v>11.56</v>
      </c>
      <c r="K19" s="541"/>
      <c r="L19" s="506"/>
      <c r="M19" s="506"/>
      <c r="N19" s="506"/>
      <c r="O19" s="506"/>
      <c r="P19" s="542"/>
      <c r="Q19" s="238"/>
      <c r="R19" s="253"/>
      <c r="S19" s="238"/>
    </row>
    <row r="20" spans="1:29" ht="18" customHeight="1" thickBot="1" x14ac:dyDescent="0.25">
      <c r="A20" s="238"/>
      <c r="B20" s="546" t="s">
        <v>350</v>
      </c>
      <c r="C20" s="547"/>
      <c r="D20" s="547"/>
      <c r="E20" s="547"/>
      <c r="F20" s="547"/>
      <c r="G20" s="547"/>
      <c r="H20" s="547"/>
      <c r="I20" s="548"/>
      <c r="J20" s="268">
        <v>0</v>
      </c>
      <c r="K20" s="541"/>
      <c r="L20" s="506"/>
      <c r="M20" s="506"/>
      <c r="N20" s="506"/>
      <c r="O20" s="506"/>
      <c r="P20" s="542"/>
      <c r="Q20" s="238"/>
      <c r="S20" s="238"/>
    </row>
    <row r="21" spans="1:29" ht="18" customHeight="1" thickBot="1" x14ac:dyDescent="0.25">
      <c r="A21" s="238"/>
      <c r="B21" s="549" t="s">
        <v>342</v>
      </c>
      <c r="C21" s="550"/>
      <c r="D21" s="550"/>
      <c r="E21" s="550"/>
      <c r="F21" s="550"/>
      <c r="G21" s="550"/>
      <c r="H21" s="550"/>
      <c r="I21" s="551"/>
      <c r="J21" s="291">
        <f>J19-J20</f>
        <v>11.56</v>
      </c>
      <c r="K21" s="543"/>
      <c r="L21" s="544"/>
      <c r="M21" s="544"/>
      <c r="N21" s="544"/>
      <c r="O21" s="544"/>
      <c r="P21" s="545"/>
      <c r="Q21" s="238"/>
      <c r="R21" s="238"/>
      <c r="S21" s="238"/>
    </row>
    <row r="22" spans="1:29" ht="18" customHeight="1" x14ac:dyDescent="0.2">
      <c r="A22" s="238"/>
      <c r="B22" s="292"/>
      <c r="C22" s="293"/>
      <c r="D22" s="293"/>
      <c r="E22" s="293"/>
      <c r="F22" s="293"/>
      <c r="G22" s="293"/>
      <c r="H22" s="294"/>
      <c r="I22" s="294"/>
      <c r="J22" s="294"/>
      <c r="K22" s="295"/>
      <c r="L22" s="294"/>
      <c r="M22" s="294"/>
      <c r="N22" s="294"/>
      <c r="O22" s="294"/>
      <c r="P22" s="296"/>
      <c r="Q22" s="238"/>
      <c r="R22" s="238"/>
      <c r="S22" s="238"/>
    </row>
    <row r="23" spans="1:29" s="269" customFormat="1" ht="18" customHeight="1" x14ac:dyDescent="0.2">
      <c r="B23" s="499" t="s">
        <v>351</v>
      </c>
      <c r="C23" s="500"/>
      <c r="D23" s="280"/>
      <c r="E23" s="290"/>
      <c r="F23" s="270"/>
      <c r="G23" s="282"/>
      <c r="I23" s="297" t="s">
        <v>352</v>
      </c>
      <c r="J23" s="238"/>
      <c r="K23" s="284"/>
      <c r="L23" s="284"/>
      <c r="M23" s="284"/>
      <c r="N23" s="284"/>
      <c r="O23" s="238"/>
      <c r="P23" s="249"/>
      <c r="U23" s="271"/>
      <c r="V23" s="271"/>
      <c r="W23" s="271"/>
      <c r="X23" s="271"/>
      <c r="AA23" s="272"/>
    </row>
    <row r="24" spans="1:29" s="269" customFormat="1" ht="18" customHeight="1" x14ac:dyDescent="0.2">
      <c r="B24" s="501" t="s">
        <v>353</v>
      </c>
      <c r="C24" s="502"/>
      <c r="D24" s="502"/>
      <c r="E24" s="290"/>
      <c r="F24" s="270"/>
      <c r="G24" s="282"/>
      <c r="I24" s="280" t="s">
        <v>354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thickBot="1" x14ac:dyDescent="0.25">
      <c r="B25" s="298"/>
      <c r="C25" s="299"/>
      <c r="D25" s="299"/>
      <c r="E25" s="300"/>
      <c r="F25" s="301"/>
      <c r="G25" s="302"/>
      <c r="H25" s="303"/>
      <c r="I25" s="304"/>
      <c r="J25" s="305"/>
      <c r="K25" s="304"/>
      <c r="L25" s="304"/>
      <c r="M25" s="304"/>
      <c r="N25" s="304"/>
      <c r="O25" s="305"/>
      <c r="P25" s="306"/>
      <c r="U25" s="271"/>
      <c r="V25" s="271"/>
      <c r="W25" s="271"/>
      <c r="X25" s="271"/>
      <c r="AA25" s="272"/>
    </row>
    <row r="26" spans="1:29" s="269" customFormat="1" ht="18" customHeight="1" x14ac:dyDescent="0.2">
      <c r="B26" s="279"/>
      <c r="C26" s="279"/>
      <c r="D26" s="280"/>
      <c r="E26" s="281"/>
      <c r="F26" s="270"/>
      <c r="G26" s="282"/>
      <c r="I26" s="283"/>
      <c r="J26" s="284"/>
      <c r="K26" s="283"/>
      <c r="L26" s="284"/>
      <c r="M26" s="284"/>
      <c r="N26" s="284"/>
      <c r="O26" s="285"/>
      <c r="P26" s="285"/>
      <c r="U26" s="271"/>
      <c r="V26" s="271"/>
      <c r="W26" s="271"/>
      <c r="X26" s="271"/>
      <c r="AA26" s="272"/>
    </row>
    <row r="27" spans="1:29" s="269" customFormat="1" ht="18" customHeight="1" x14ac:dyDescent="0.2">
      <c r="B27" s="286"/>
      <c r="C27" s="287"/>
      <c r="D27" s="287"/>
      <c r="E27" s="287"/>
      <c r="F27" s="287"/>
      <c r="G27" s="287"/>
      <c r="I27" s="283"/>
      <c r="J27" s="251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thickBot="1" x14ac:dyDescent="0.25">
      <c r="A28" s="238"/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U28" s="273"/>
      <c r="V28" s="271"/>
      <c r="W28" s="273"/>
      <c r="X28" s="273"/>
      <c r="AA28" s="272"/>
    </row>
    <row r="29" spans="1:29" s="269" customFormat="1" ht="18" customHeight="1" x14ac:dyDescent="0.2">
      <c r="A29" s="238"/>
      <c r="B29" s="467"/>
      <c r="C29" s="469" t="s">
        <v>337</v>
      </c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1"/>
      <c r="O29" s="475"/>
      <c r="P29" s="476"/>
      <c r="Q29" s="238"/>
      <c r="R29" s="238"/>
      <c r="S29" s="238"/>
      <c r="U29" s="271"/>
      <c r="V29" s="271"/>
      <c r="W29" s="271"/>
      <c r="X29" s="271"/>
      <c r="AA29" s="272"/>
      <c r="AC29" s="269">
        <f>+X30*0.01</f>
        <v>0</v>
      </c>
    </row>
    <row r="30" spans="1:29" ht="18" customHeight="1" x14ac:dyDescent="0.2">
      <c r="A30" s="238"/>
      <c r="B30" s="468"/>
      <c r="C30" s="472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4"/>
      <c r="O30" s="477"/>
      <c r="P30" s="478"/>
      <c r="Q30" s="238"/>
      <c r="R30" s="238"/>
      <c r="S30" s="238"/>
      <c r="AA30" s="274"/>
    </row>
    <row r="31" spans="1:29" ht="18" customHeight="1" x14ac:dyDescent="0.2">
      <c r="A31" s="238"/>
      <c r="B31" s="479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1"/>
      <c r="Q31" s="238"/>
      <c r="R31" s="238"/>
      <c r="S31" s="238"/>
    </row>
    <row r="32" spans="1:29" ht="18" customHeight="1" thickBot="1" x14ac:dyDescent="0.25">
      <c r="A32" s="238"/>
      <c r="B32" s="482" t="s">
        <v>356</v>
      </c>
      <c r="C32" s="483"/>
      <c r="D32" s="483"/>
      <c r="E32" s="484"/>
      <c r="F32" s="485"/>
      <c r="G32" s="485"/>
      <c r="H32" s="486"/>
      <c r="I32" s="483"/>
      <c r="J32" s="484"/>
      <c r="K32" s="487" t="s">
        <v>355</v>
      </c>
      <c r="L32" s="488"/>
      <c r="M32" s="488"/>
      <c r="N32" s="488"/>
      <c r="O32" s="488"/>
      <c r="P32" s="489"/>
      <c r="Q32" s="269"/>
      <c r="R32" s="269"/>
      <c r="S32" s="269"/>
    </row>
    <row r="33" spans="1:29" ht="18" customHeight="1" x14ac:dyDescent="0.2">
      <c r="A33" s="238"/>
      <c r="B33" s="242" t="s">
        <v>338</v>
      </c>
      <c r="C33" s="490" t="s">
        <v>448</v>
      </c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1"/>
      <c r="Q33" s="269"/>
      <c r="R33" s="269"/>
      <c r="S33" s="269"/>
      <c r="AC33" s="275">
        <f>+AA33-AB33</f>
        <v>0</v>
      </c>
    </row>
    <row r="34" spans="1:29" ht="18" customHeight="1" x14ac:dyDescent="0.2">
      <c r="A34" s="238"/>
      <c r="B34" s="243" t="s">
        <v>333</v>
      </c>
      <c r="C34" s="244">
        <v>18</v>
      </c>
      <c r="D34" s="492" t="s">
        <v>314</v>
      </c>
      <c r="E34" s="492"/>
      <c r="F34" s="492"/>
      <c r="G34" s="492"/>
      <c r="H34" s="492"/>
      <c r="I34" s="492"/>
      <c r="J34" s="492"/>
      <c r="K34" s="492"/>
      <c r="L34" s="492"/>
      <c r="M34" s="492"/>
      <c r="N34" s="492"/>
      <c r="O34" s="492"/>
      <c r="P34" s="493"/>
      <c r="Q34" s="238"/>
      <c r="R34" s="238"/>
      <c r="S34" s="238"/>
    </row>
    <row r="35" spans="1:29" ht="18" customHeight="1" thickBot="1" x14ac:dyDescent="0.25">
      <c r="A35" s="238"/>
      <c r="B35" s="245" t="s">
        <v>6</v>
      </c>
      <c r="C35" s="322">
        <v>18.899999999999999</v>
      </c>
      <c r="D35" s="494" t="s">
        <v>302</v>
      </c>
      <c r="E35" s="494"/>
      <c r="F35" s="494"/>
      <c r="G35" s="494"/>
      <c r="H35" s="494"/>
      <c r="I35" s="494"/>
      <c r="J35" s="494"/>
      <c r="K35" s="494"/>
      <c r="L35" s="494"/>
      <c r="M35" s="494"/>
      <c r="N35" s="247"/>
      <c r="O35" s="495"/>
      <c r="P35" s="496"/>
      <c r="Q35" s="238"/>
      <c r="R35" s="238"/>
      <c r="S35" s="238"/>
    </row>
    <row r="36" spans="1:29" ht="18" customHeight="1" x14ac:dyDescent="0.2">
      <c r="A36" s="238"/>
      <c r="B36" s="24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497" t="s">
        <v>13</v>
      </c>
      <c r="O36" s="238"/>
      <c r="P36" s="249"/>
      <c r="Q36" s="238"/>
      <c r="R36" s="238"/>
      <c r="S36" s="238"/>
      <c r="AB36" s="276"/>
    </row>
    <row r="37" spans="1:29" ht="18" customHeight="1" thickBot="1" x14ac:dyDescent="0.25">
      <c r="A37" s="238"/>
      <c r="B37" s="250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498"/>
      <c r="O37" s="251"/>
      <c r="P37" s="252"/>
      <c r="Q37" s="238"/>
      <c r="R37" s="238"/>
      <c r="S37" s="238"/>
    </row>
    <row r="38" spans="1:29" ht="18" customHeight="1" thickBot="1" x14ac:dyDescent="0.3">
      <c r="A38" s="253"/>
      <c r="B38" s="517" t="s">
        <v>339</v>
      </c>
      <c r="C38" s="554" t="s">
        <v>340</v>
      </c>
      <c r="D38" s="555"/>
      <c r="E38" s="519" t="s">
        <v>341</v>
      </c>
      <c r="F38" s="521"/>
      <c r="G38" s="521"/>
      <c r="H38" s="526" t="s">
        <v>400</v>
      </c>
      <c r="I38" s="526" t="s">
        <v>441</v>
      </c>
      <c r="J38" s="254" t="s">
        <v>342</v>
      </c>
      <c r="K38" s="552" t="s">
        <v>343</v>
      </c>
      <c r="L38" s="503"/>
      <c r="M38" s="503"/>
      <c r="N38" s="503"/>
      <c r="O38" s="503"/>
      <c r="P38" s="553"/>
      <c r="Q38" s="238"/>
      <c r="R38" s="238"/>
      <c r="S38" s="238"/>
      <c r="AB38" s="278"/>
    </row>
    <row r="39" spans="1:29" ht="18" customHeight="1" x14ac:dyDescent="0.2">
      <c r="A39" s="255"/>
      <c r="B39" s="518"/>
      <c r="C39" s="556"/>
      <c r="D39" s="557"/>
      <c r="E39" s="256" t="s">
        <v>345</v>
      </c>
      <c r="F39" s="313" t="s">
        <v>346</v>
      </c>
      <c r="G39" s="313" t="s">
        <v>382</v>
      </c>
      <c r="H39" s="527"/>
      <c r="I39" s="527"/>
      <c r="J39" s="257" t="s">
        <v>347</v>
      </c>
      <c r="K39" s="538" t="s">
        <v>348</v>
      </c>
      <c r="L39" s="539"/>
      <c r="M39" s="539"/>
      <c r="N39" s="539"/>
      <c r="O39" s="539"/>
      <c r="P39" s="540"/>
      <c r="Q39" s="238"/>
      <c r="R39" s="238"/>
      <c r="S39" s="238"/>
    </row>
    <row r="40" spans="1:29" ht="18" customHeight="1" x14ac:dyDescent="0.2">
      <c r="A40" s="253"/>
      <c r="B40" s="258"/>
      <c r="C40" s="528" t="s">
        <v>442</v>
      </c>
      <c r="D40" s="529"/>
      <c r="E40" s="309">
        <v>1.7</v>
      </c>
      <c r="F40" s="260">
        <v>0.6</v>
      </c>
      <c r="G40" s="260">
        <f>SUM(E40*F40)</f>
        <v>1.02</v>
      </c>
      <c r="H40" s="345">
        <v>2</v>
      </c>
      <c r="I40" s="262">
        <v>6</v>
      </c>
      <c r="J40" s="263">
        <f>SUM(G40*H40*I40)</f>
        <v>12.24</v>
      </c>
      <c r="K40" s="541"/>
      <c r="L40" s="506"/>
      <c r="M40" s="506"/>
      <c r="N40" s="506"/>
      <c r="O40" s="506"/>
      <c r="P40" s="542"/>
      <c r="Q40" s="238"/>
      <c r="R40" s="238"/>
      <c r="S40" s="238"/>
    </row>
    <row r="41" spans="1:29" ht="18" customHeight="1" x14ac:dyDescent="0.2">
      <c r="A41" s="253"/>
      <c r="B41" s="265"/>
      <c r="C41" s="528"/>
      <c r="D41" s="529"/>
      <c r="E41" s="309"/>
      <c r="F41" s="260"/>
      <c r="G41" s="260"/>
      <c r="H41" s="345"/>
      <c r="I41" s="262"/>
      <c r="J41" s="263"/>
      <c r="K41" s="541"/>
      <c r="L41" s="506"/>
      <c r="M41" s="506"/>
      <c r="N41" s="506"/>
      <c r="O41" s="506"/>
      <c r="P41" s="542"/>
      <c r="Q41" s="238"/>
      <c r="R41" s="238"/>
      <c r="S41" s="238"/>
    </row>
    <row r="42" spans="1:29" ht="18" customHeight="1" x14ac:dyDescent="0.2">
      <c r="A42" s="253"/>
      <c r="B42" s="265"/>
      <c r="C42" s="528"/>
      <c r="D42" s="529"/>
      <c r="E42" s="309"/>
      <c r="F42" s="260"/>
      <c r="G42" s="260"/>
      <c r="H42" s="345"/>
      <c r="I42" s="262"/>
      <c r="J42" s="263"/>
      <c r="K42" s="541"/>
      <c r="L42" s="506"/>
      <c r="M42" s="506"/>
      <c r="N42" s="506"/>
      <c r="O42" s="506"/>
      <c r="P42" s="542"/>
      <c r="Q42" s="238"/>
      <c r="R42" s="238"/>
      <c r="S42" s="238"/>
    </row>
    <row r="43" spans="1:29" ht="18" customHeight="1" x14ac:dyDescent="0.2">
      <c r="A43" s="253"/>
      <c r="B43" s="265"/>
      <c r="C43" s="558"/>
      <c r="D43" s="559"/>
      <c r="E43" s="309"/>
      <c r="F43" s="260"/>
      <c r="G43" s="260"/>
      <c r="H43" s="346"/>
      <c r="I43" s="262"/>
      <c r="J43" s="263"/>
      <c r="K43" s="541"/>
      <c r="L43" s="506"/>
      <c r="M43" s="506"/>
      <c r="N43" s="506"/>
      <c r="O43" s="506"/>
      <c r="P43" s="542"/>
      <c r="Q43" s="238"/>
      <c r="R43" s="238"/>
      <c r="S43" s="238"/>
    </row>
    <row r="44" spans="1:29" ht="18" customHeight="1" x14ac:dyDescent="0.2">
      <c r="A44" s="253"/>
      <c r="B44" s="265"/>
      <c r="C44" s="528"/>
      <c r="D44" s="529"/>
      <c r="E44" s="309"/>
      <c r="F44" s="260"/>
      <c r="G44" s="260"/>
      <c r="H44" s="262"/>
      <c r="I44" s="262"/>
      <c r="J44" s="263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thickBot="1" x14ac:dyDescent="0.25">
      <c r="A45" s="238"/>
      <c r="B45" s="266"/>
      <c r="C45" s="528"/>
      <c r="D45" s="529"/>
      <c r="E45" s="309"/>
      <c r="F45" s="260"/>
      <c r="G45" s="260"/>
      <c r="H45" s="262"/>
      <c r="I45" s="262"/>
      <c r="J45" s="315"/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thickBot="1" x14ac:dyDescent="0.25">
      <c r="A46" s="238"/>
      <c r="B46" s="546" t="s">
        <v>349</v>
      </c>
      <c r="C46" s="547"/>
      <c r="D46" s="547"/>
      <c r="E46" s="547"/>
      <c r="F46" s="547"/>
      <c r="G46" s="547"/>
      <c r="H46" s="547"/>
      <c r="I46" s="548"/>
      <c r="J46" s="267">
        <f>SUM(J40:J45)</f>
        <v>12.24</v>
      </c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thickBot="1" x14ac:dyDescent="0.25">
      <c r="A47" s="238"/>
      <c r="B47" s="546" t="s">
        <v>350</v>
      </c>
      <c r="C47" s="547"/>
      <c r="D47" s="547"/>
      <c r="E47" s="547"/>
      <c r="F47" s="547"/>
      <c r="G47" s="547"/>
      <c r="H47" s="547"/>
      <c r="I47" s="548"/>
      <c r="J47" s="268">
        <v>0</v>
      </c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thickBot="1" x14ac:dyDescent="0.25">
      <c r="A48" s="238"/>
      <c r="B48" s="549" t="s">
        <v>342</v>
      </c>
      <c r="C48" s="550"/>
      <c r="D48" s="550"/>
      <c r="E48" s="550"/>
      <c r="F48" s="550"/>
      <c r="G48" s="550"/>
      <c r="H48" s="550"/>
      <c r="I48" s="551"/>
      <c r="J48" s="291">
        <f>J46-J47</f>
        <v>12.24</v>
      </c>
      <c r="K48" s="543"/>
      <c r="L48" s="544"/>
      <c r="M48" s="544"/>
      <c r="N48" s="544"/>
      <c r="O48" s="544"/>
      <c r="P48" s="545"/>
      <c r="Q48" s="238"/>
      <c r="R48" s="238"/>
      <c r="S48" s="238"/>
    </row>
    <row r="49" spans="1:19" ht="18" customHeight="1" x14ac:dyDescent="0.2">
      <c r="A49" s="238"/>
      <c r="B49" s="292"/>
      <c r="C49" s="293"/>
      <c r="D49" s="293"/>
      <c r="E49" s="293"/>
      <c r="F49" s="293"/>
      <c r="G49" s="293"/>
      <c r="H49" s="294"/>
      <c r="I49" s="294"/>
      <c r="J49" s="294"/>
      <c r="K49" s="295"/>
      <c r="L49" s="294"/>
      <c r="M49" s="294"/>
      <c r="N49" s="294"/>
      <c r="O49" s="294"/>
      <c r="P49" s="296"/>
      <c r="Q49" s="238"/>
      <c r="R49" s="238"/>
      <c r="S49" s="238"/>
    </row>
    <row r="50" spans="1:19" ht="18" customHeight="1" x14ac:dyDescent="0.2">
      <c r="A50" s="269"/>
      <c r="B50" s="499" t="s">
        <v>351</v>
      </c>
      <c r="C50" s="500"/>
      <c r="D50" s="280"/>
      <c r="E50" s="290"/>
      <c r="F50" s="270"/>
      <c r="G50" s="282"/>
      <c r="H50" s="269"/>
      <c r="I50" s="297" t="s">
        <v>352</v>
      </c>
      <c r="J50" s="238"/>
      <c r="K50" s="284"/>
      <c r="L50" s="284"/>
      <c r="M50" s="284"/>
      <c r="N50" s="284"/>
      <c r="O50" s="238"/>
      <c r="P50" s="249"/>
      <c r="Q50" s="238"/>
      <c r="R50" s="238"/>
      <c r="S50" s="238"/>
    </row>
    <row r="51" spans="1:19" ht="18" customHeight="1" x14ac:dyDescent="0.2">
      <c r="A51" s="269"/>
      <c r="B51" s="501" t="s">
        <v>353</v>
      </c>
      <c r="C51" s="502"/>
      <c r="D51" s="502"/>
      <c r="E51" s="290"/>
      <c r="F51" s="270"/>
      <c r="G51" s="282"/>
      <c r="H51" s="269"/>
      <c r="I51" s="280" t="s">
        <v>354</v>
      </c>
      <c r="J51" s="238"/>
      <c r="K51" s="284"/>
      <c r="L51" s="284"/>
      <c r="M51" s="284"/>
      <c r="N51" s="284"/>
      <c r="O51" s="238"/>
      <c r="P51" s="249"/>
      <c r="Q51" s="238"/>
      <c r="R51" s="238"/>
      <c r="S51" s="238"/>
    </row>
    <row r="52" spans="1:19" ht="18" customHeight="1" thickBot="1" x14ac:dyDescent="0.25">
      <c r="A52" s="269"/>
      <c r="B52" s="298"/>
      <c r="C52" s="299"/>
      <c r="D52" s="299"/>
      <c r="E52" s="300"/>
      <c r="F52" s="301"/>
      <c r="G52" s="302"/>
      <c r="H52" s="303"/>
      <c r="I52" s="304"/>
      <c r="J52" s="305"/>
      <c r="K52" s="304"/>
      <c r="L52" s="304"/>
      <c r="M52" s="304"/>
      <c r="N52" s="304"/>
      <c r="O52" s="305"/>
      <c r="P52" s="306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</sheetData>
  <mergeCells count="62"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0:I20"/>
    <mergeCell ref="B21:I21"/>
    <mergeCell ref="B23:C23"/>
    <mergeCell ref="B24:D24"/>
    <mergeCell ref="K11:P11"/>
    <mergeCell ref="K12:P21"/>
    <mergeCell ref="C13:D13"/>
    <mergeCell ref="C14:D14"/>
    <mergeCell ref="C15:D15"/>
    <mergeCell ref="C16:D16"/>
    <mergeCell ref="C17:D17"/>
    <mergeCell ref="C18:D18"/>
    <mergeCell ref="B19:I19"/>
    <mergeCell ref="B11:B12"/>
    <mergeCell ref="C11:D12"/>
    <mergeCell ref="E11:G11"/>
    <mergeCell ref="B29:B30"/>
    <mergeCell ref="C29:N30"/>
    <mergeCell ref="O29:P30"/>
    <mergeCell ref="B31:P31"/>
    <mergeCell ref="B32:E32"/>
    <mergeCell ref="F32:G32"/>
    <mergeCell ref="H32:J32"/>
    <mergeCell ref="K32:P32"/>
    <mergeCell ref="H38:H39"/>
    <mergeCell ref="I38:I39"/>
    <mergeCell ref="C33:P33"/>
    <mergeCell ref="D34:P34"/>
    <mergeCell ref="D35:M35"/>
    <mergeCell ref="O35:P35"/>
    <mergeCell ref="N36:N37"/>
    <mergeCell ref="B50:C50"/>
    <mergeCell ref="B51:D51"/>
    <mergeCell ref="K38:P38"/>
    <mergeCell ref="K39:P48"/>
    <mergeCell ref="C40:D40"/>
    <mergeCell ref="C41:D41"/>
    <mergeCell ref="C42:D42"/>
    <mergeCell ref="C43:D43"/>
    <mergeCell ref="C44:D44"/>
    <mergeCell ref="C45:D45"/>
    <mergeCell ref="B46:I46"/>
    <mergeCell ref="B47:I47"/>
    <mergeCell ref="B48:I48"/>
    <mergeCell ref="B38:B39"/>
    <mergeCell ref="C38:D39"/>
    <mergeCell ref="E38:G38"/>
  </mergeCells>
  <conditionalFormatting sqref="A28:P36 A37:M37 O37:P37 B38:C38 E38:P39 A38:A44 H40:P45 A45:B45 K46:P48 A46:A52 J47:J48 B48 H49:P52">
    <cfRule type="cellIs" dxfId="15" priority="1" operator="lessThan">
      <formula>0</formula>
    </cfRule>
  </conditionalFormatting>
  <conditionalFormatting sqref="A1:S9 A10:M10 O10:S10 B11:C11 E11:S12 A11:A17 H13:S18 A18:B18 K19:S21 A19:A27 J20:J21 B21 H22:S27 Q28:S28">
    <cfRule type="cellIs" dxfId="14" priority="9" operator="lessThan">
      <formula>0</formula>
    </cfRule>
  </conditionalFormatting>
  <conditionalFormatting sqref="B22:G27">
    <cfRule type="cellIs" dxfId="13" priority="13" operator="lessThan">
      <formula>0</formula>
    </cfRule>
  </conditionalFormatting>
  <conditionalFormatting sqref="B49:G52">
    <cfRule type="cellIs" dxfId="12" priority="2" operator="lessThan">
      <formula>0</formula>
    </cfRule>
  </conditionalFormatting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B0A8-ED91-4E36-831B-C546A3D0BA7D}">
  <dimension ref="A1:AC88"/>
  <sheetViews>
    <sheetView zoomScale="70" zoomScaleNormal="70" workbookViewId="0">
      <selection activeCell="E15" sqref="E15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18</v>
      </c>
      <c r="D7" s="492" t="s">
        <v>314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18.12</v>
      </c>
      <c r="D8" s="494" t="s">
        <v>303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325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399</v>
      </c>
      <c r="D13" s="529"/>
      <c r="E13" s="309">
        <v>5</v>
      </c>
      <c r="F13" s="260"/>
      <c r="G13" s="260"/>
      <c r="H13" s="262">
        <v>1</v>
      </c>
      <c r="I13" s="330"/>
      <c r="J13" s="263">
        <f>SUM(E13*H13)</f>
        <v>5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 t="s">
        <v>401</v>
      </c>
      <c r="D14" s="529"/>
      <c r="E14" s="309">
        <f>SUM(2.68+2.68+0.3+0.3)</f>
        <v>5.96</v>
      </c>
      <c r="F14" s="260"/>
      <c r="G14" s="260"/>
      <c r="H14" s="262">
        <v>1</v>
      </c>
      <c r="I14" s="330"/>
      <c r="J14" s="263">
        <f>SUM(E14*H14)</f>
        <v>5.96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10.96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10.96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 t="s">
        <v>309</v>
      </c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</mergeCells>
  <conditionalFormatting sqref="A1:S9 A10:M10 O10:S10 B11:C11 E11:S12 A11:A18 H13:S19 A19:B19 K20:S22 A20:A29 J21:J22 B22 H23:S27 H28:M28 N28:S29 H29">
    <cfRule type="cellIs" dxfId="11" priority="6" operator="lessThan">
      <formula>0</formula>
    </cfRule>
  </conditionalFormatting>
  <conditionalFormatting sqref="B23:G28 C29 J29 B30:G30">
    <cfRule type="cellIs" dxfId="10" priority="10" operator="lessThan">
      <formula>0</formula>
    </cfRule>
  </conditionalFormatting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A6349-8908-40D9-9AD2-88ED4BFC98FD}">
  <dimension ref="A1:AC88"/>
  <sheetViews>
    <sheetView zoomScale="70" zoomScaleNormal="70" workbookViewId="0">
      <selection activeCell="C9" sqref="C9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18</v>
      </c>
      <c r="D7" s="492" t="s">
        <v>314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318">
        <v>18.27</v>
      </c>
      <c r="D8" s="494" t="s">
        <v>481</v>
      </c>
      <c r="E8" s="494"/>
      <c r="F8" s="494"/>
      <c r="G8" s="494"/>
      <c r="H8" s="494"/>
      <c r="I8" s="494"/>
      <c r="J8" s="494"/>
      <c r="K8" s="494"/>
      <c r="L8" s="494"/>
      <c r="M8" s="494"/>
      <c r="N8" s="247"/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14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346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18" customHeight="1" x14ac:dyDescent="0.2">
      <c r="A13" s="253"/>
      <c r="B13" s="258"/>
      <c r="C13" s="528" t="s">
        <v>443</v>
      </c>
      <c r="D13" s="529"/>
      <c r="E13" s="309">
        <v>2.1</v>
      </c>
      <c r="F13" s="260">
        <v>0.6</v>
      </c>
      <c r="G13" s="260">
        <f>SUM(E13*F13)</f>
        <v>1.26</v>
      </c>
      <c r="H13" s="262"/>
      <c r="I13" s="330"/>
      <c r="J13" s="263">
        <f>SUM(+G13)</f>
        <v>1.26</v>
      </c>
      <c r="K13" s="541"/>
      <c r="L13" s="506"/>
      <c r="M13" s="506"/>
      <c r="N13" s="506"/>
      <c r="O13" s="506"/>
      <c r="P13" s="542"/>
      <c r="Q13" s="253"/>
      <c r="R13" s="253"/>
      <c r="S13" s="253"/>
      <c r="AC13" s="264"/>
    </row>
    <row r="14" spans="1:29" ht="18" customHeight="1" x14ac:dyDescent="0.2">
      <c r="A14" s="253"/>
      <c r="B14" s="265"/>
      <c r="C14" s="528"/>
      <c r="D14" s="529"/>
      <c r="E14" s="309">
        <v>3.18</v>
      </c>
      <c r="F14" s="260">
        <v>0.6</v>
      </c>
      <c r="G14" s="260">
        <f>SUM(E14*F14)</f>
        <v>1.9079999999999999</v>
      </c>
      <c r="H14" s="262"/>
      <c r="I14" s="330"/>
      <c r="J14" s="263">
        <f>SUM(+G14)</f>
        <v>1.9079999999999999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thickBot="1" x14ac:dyDescent="0.25">
      <c r="A19" s="238"/>
      <c r="B19" s="266"/>
      <c r="C19" s="528"/>
      <c r="D19" s="529"/>
      <c r="E19" s="309"/>
      <c r="F19" s="260"/>
      <c r="G19" s="260"/>
      <c r="H19" s="262"/>
      <c r="I19" s="262"/>
      <c r="J19" s="315"/>
      <c r="K19" s="541"/>
      <c r="L19" s="506"/>
      <c r="M19" s="506"/>
      <c r="N19" s="506"/>
      <c r="O19" s="506"/>
      <c r="P19" s="542"/>
      <c r="Q19" s="238"/>
      <c r="R19" s="238"/>
      <c r="S19" s="238"/>
    </row>
    <row r="20" spans="1:29" ht="18" customHeight="1" thickBot="1" x14ac:dyDescent="0.25">
      <c r="A20" s="238"/>
      <c r="B20" s="546" t="s">
        <v>349</v>
      </c>
      <c r="C20" s="547"/>
      <c r="D20" s="547"/>
      <c r="E20" s="547"/>
      <c r="F20" s="547"/>
      <c r="G20" s="547"/>
      <c r="H20" s="547"/>
      <c r="I20" s="548"/>
      <c r="J20" s="267">
        <f>SUM(J13:J19)</f>
        <v>3.1680000000000001</v>
      </c>
      <c r="K20" s="541"/>
      <c r="L20" s="506"/>
      <c r="M20" s="506"/>
      <c r="N20" s="506"/>
      <c r="O20" s="506"/>
      <c r="P20" s="542"/>
      <c r="Q20" s="238"/>
      <c r="R20" s="253"/>
      <c r="S20" s="238"/>
    </row>
    <row r="21" spans="1:29" ht="18" customHeight="1" thickBot="1" x14ac:dyDescent="0.25">
      <c r="A21" s="238"/>
      <c r="B21" s="546" t="s">
        <v>350</v>
      </c>
      <c r="C21" s="547"/>
      <c r="D21" s="547"/>
      <c r="E21" s="547"/>
      <c r="F21" s="547"/>
      <c r="G21" s="547"/>
      <c r="H21" s="547"/>
      <c r="I21" s="548"/>
      <c r="J21" s="268">
        <v>0</v>
      </c>
      <c r="K21" s="541"/>
      <c r="L21" s="506"/>
      <c r="M21" s="506"/>
      <c r="N21" s="506"/>
      <c r="O21" s="506"/>
      <c r="P21" s="542"/>
      <c r="Q21" s="238"/>
      <c r="S21" s="238"/>
    </row>
    <row r="22" spans="1:29" ht="18" customHeight="1" thickBot="1" x14ac:dyDescent="0.25">
      <c r="A22" s="238"/>
      <c r="B22" s="549" t="s">
        <v>342</v>
      </c>
      <c r="C22" s="550"/>
      <c r="D22" s="550"/>
      <c r="E22" s="550"/>
      <c r="F22" s="550"/>
      <c r="G22" s="550"/>
      <c r="H22" s="550"/>
      <c r="I22" s="551"/>
      <c r="J22" s="291">
        <f>J20-J21</f>
        <v>3.1680000000000001</v>
      </c>
      <c r="K22" s="543"/>
      <c r="L22" s="544"/>
      <c r="M22" s="544"/>
      <c r="N22" s="544"/>
      <c r="O22" s="544"/>
      <c r="P22" s="545"/>
      <c r="Q22" s="238"/>
      <c r="R22" s="238"/>
      <c r="S22" s="238"/>
    </row>
    <row r="23" spans="1:29" ht="18" customHeight="1" x14ac:dyDescent="0.2">
      <c r="A23" s="238"/>
      <c r="B23" s="292"/>
      <c r="C23" s="293"/>
      <c r="D23" s="293"/>
      <c r="E23" s="293"/>
      <c r="F23" s="293"/>
      <c r="G23" s="293"/>
      <c r="H23" s="294"/>
      <c r="I23" s="294"/>
      <c r="J23" s="294"/>
      <c r="K23" s="295"/>
      <c r="L23" s="294"/>
      <c r="M23" s="294"/>
      <c r="N23" s="294"/>
      <c r="O23" s="294"/>
      <c r="P23" s="296"/>
      <c r="Q23" s="238"/>
      <c r="R23" s="238"/>
      <c r="S23" s="238"/>
    </row>
    <row r="24" spans="1:29" s="269" customFormat="1" ht="18" customHeight="1" x14ac:dyDescent="0.2">
      <c r="B24" s="499" t="s">
        <v>351</v>
      </c>
      <c r="C24" s="500"/>
      <c r="D24" s="280"/>
      <c r="E24" s="290"/>
      <c r="F24" s="270"/>
      <c r="G24" s="282"/>
      <c r="I24" s="297" t="s">
        <v>352</v>
      </c>
      <c r="J24" s="238"/>
      <c r="K24" s="284"/>
      <c r="L24" s="284"/>
      <c r="M24" s="284"/>
      <c r="N24" s="284"/>
      <c r="O24" s="238"/>
      <c r="P24" s="249"/>
      <c r="U24" s="271"/>
      <c r="V24" s="271"/>
      <c r="W24" s="271"/>
      <c r="X24" s="271"/>
      <c r="AA24" s="272"/>
    </row>
    <row r="25" spans="1:29" s="269" customFormat="1" ht="18" customHeight="1" x14ac:dyDescent="0.2">
      <c r="B25" s="501" t="s">
        <v>353</v>
      </c>
      <c r="C25" s="502"/>
      <c r="D25" s="502"/>
      <c r="E25" s="290"/>
      <c r="F25" s="270"/>
      <c r="G25" s="282"/>
      <c r="I25" s="280" t="s">
        <v>354</v>
      </c>
      <c r="J25" s="238"/>
      <c r="K25" s="284"/>
      <c r="L25" s="284"/>
      <c r="M25" s="284"/>
      <c r="N25" s="284"/>
      <c r="O25" s="238"/>
      <c r="P25" s="249"/>
      <c r="U25" s="271"/>
      <c r="V25" s="271"/>
      <c r="W25" s="271"/>
      <c r="X25" s="271"/>
      <c r="AA25" s="272"/>
    </row>
    <row r="26" spans="1:29" s="269" customFormat="1" ht="18" customHeight="1" thickBot="1" x14ac:dyDescent="0.25">
      <c r="B26" s="298"/>
      <c r="C26" s="299"/>
      <c r="D26" s="299"/>
      <c r="E26" s="300"/>
      <c r="F26" s="301"/>
      <c r="G26" s="302"/>
      <c r="H26" s="303"/>
      <c r="I26" s="304"/>
      <c r="J26" s="305"/>
      <c r="K26" s="304"/>
      <c r="L26" s="304"/>
      <c r="M26" s="304"/>
      <c r="N26" s="304"/>
      <c r="O26" s="305"/>
      <c r="P26" s="306"/>
      <c r="U26" s="271"/>
      <c r="V26" s="271"/>
      <c r="W26" s="271"/>
      <c r="X26" s="271"/>
      <c r="AA26" s="272"/>
    </row>
    <row r="27" spans="1:29" s="269" customFormat="1" ht="18" customHeight="1" x14ac:dyDescent="0.2">
      <c r="B27" s="279"/>
      <c r="C27" s="279"/>
      <c r="D27" s="280"/>
      <c r="E27" s="281"/>
      <c r="F27" s="270"/>
      <c r="G27" s="282"/>
      <c r="I27" s="283"/>
      <c r="J27" s="284"/>
      <c r="K27" s="283"/>
      <c r="L27" s="284"/>
      <c r="M27" s="284"/>
      <c r="N27" s="284"/>
      <c r="O27" s="285"/>
      <c r="P27" s="285"/>
      <c r="U27" s="271"/>
      <c r="V27" s="271"/>
      <c r="W27" s="271"/>
      <c r="X27" s="271"/>
      <c r="AA27" s="272"/>
    </row>
    <row r="28" spans="1:29" s="269" customFormat="1" ht="18" customHeight="1" x14ac:dyDescent="0.2">
      <c r="B28" s="286"/>
      <c r="C28" s="287"/>
      <c r="D28" s="287"/>
      <c r="E28" s="287"/>
      <c r="F28" s="287"/>
      <c r="G28" s="287"/>
      <c r="I28" s="283"/>
      <c r="J28" s="251"/>
      <c r="N28" s="284"/>
      <c r="O28" s="285"/>
      <c r="P28" s="285"/>
      <c r="U28" s="271"/>
      <c r="V28" s="271"/>
      <c r="W28" s="271"/>
      <c r="X28" s="271"/>
      <c r="AA28" s="272"/>
    </row>
    <row r="29" spans="1:29" s="269" customFormat="1" ht="18" customHeight="1" x14ac:dyDescent="0.2">
      <c r="B29" s="282"/>
      <c r="C29" s="288"/>
      <c r="D29" s="288"/>
      <c r="E29" s="288"/>
      <c r="F29" s="288"/>
      <c r="G29" s="288"/>
      <c r="I29" s="282"/>
      <c r="J29" s="288"/>
      <c r="K29" s="288"/>
      <c r="L29" s="288"/>
      <c r="M29" s="288"/>
      <c r="N29" s="284"/>
      <c r="O29" s="289"/>
      <c r="P29" s="289"/>
      <c r="U29" s="273"/>
      <c r="V29" s="271"/>
      <c r="W29" s="273"/>
      <c r="X29" s="273"/>
      <c r="AA29" s="272"/>
    </row>
    <row r="30" spans="1:29" s="269" customFormat="1" ht="18" customHeight="1" x14ac:dyDescent="0.2">
      <c r="A30" s="238"/>
      <c r="B30" s="280"/>
      <c r="C30" s="290"/>
      <c r="D30" s="290"/>
      <c r="E30" s="290"/>
      <c r="F30" s="290"/>
      <c r="G30" s="290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U30" s="271"/>
      <c r="V30" s="271"/>
      <c r="W30" s="271"/>
      <c r="X30" s="271"/>
      <c r="AA30" s="272"/>
      <c r="AC30" s="269">
        <f>+X31*0.01</f>
        <v>0</v>
      </c>
    </row>
    <row r="31" spans="1:29" ht="18" customHeight="1" x14ac:dyDescent="0.2">
      <c r="A31" s="238"/>
      <c r="B31" s="238"/>
      <c r="C31" s="238"/>
      <c r="D31" s="238"/>
      <c r="E31" s="238"/>
      <c r="F31" s="238"/>
      <c r="G31" s="238"/>
      <c r="H31" s="238"/>
      <c r="I31" s="238" t="s">
        <v>309</v>
      </c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AA31" s="274"/>
    </row>
    <row r="32" spans="1:29" ht="18" customHeight="1" x14ac:dyDescent="0.2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</row>
    <row r="33" spans="1:29" ht="18" customHeight="1" x14ac:dyDescent="0.2">
      <c r="A33" s="269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69"/>
      <c r="R33" s="269"/>
      <c r="S33" s="269"/>
    </row>
    <row r="34" spans="1:29" ht="18" customHeight="1" x14ac:dyDescent="0.2">
      <c r="A34" s="269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69"/>
      <c r="R34" s="269"/>
      <c r="S34" s="269"/>
      <c r="AC34" s="275">
        <f>+AA34-AB34</f>
        <v>0</v>
      </c>
    </row>
    <row r="35" spans="1:29" ht="18" customHeigh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</row>
    <row r="36" spans="1:29" ht="18" customHeigh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</row>
    <row r="37" spans="1:29" ht="18" customHeigh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AB37" s="276"/>
    </row>
    <row r="38" spans="1:29" ht="18" customHeight="1" x14ac:dyDescent="0.2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</row>
    <row r="39" spans="1:29" ht="18" customHeigh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77"/>
      <c r="L39" s="238"/>
      <c r="M39" s="238"/>
      <c r="N39" s="238"/>
      <c r="O39" s="238"/>
      <c r="P39" s="238"/>
      <c r="Q39" s="238"/>
      <c r="R39" s="238"/>
      <c r="S39" s="238"/>
      <c r="AB39" s="278"/>
    </row>
    <row r="40" spans="1:29" ht="18" customHeigh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</row>
    <row r="41" spans="1:29" ht="18" customHeigh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</row>
    <row r="42" spans="1:29" ht="18" customHeight="1" x14ac:dyDescent="0.2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</row>
    <row r="43" spans="1:29" ht="18" customHeigh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</row>
    <row r="44" spans="1:29" ht="18" customHeigh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</row>
    <row r="45" spans="1:29" ht="18" customHeight="1" x14ac:dyDescent="0.2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</row>
    <row r="46" spans="1:29" ht="18" customHeight="1" x14ac:dyDescent="0.2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</row>
    <row r="47" spans="1:29" ht="18" customHeight="1" x14ac:dyDescent="0.2">
      <c r="A47" s="238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</row>
    <row r="48" spans="1:29" ht="18" customHeight="1" x14ac:dyDescent="0.2">
      <c r="A48" s="238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</row>
    <row r="49" spans="1:19" ht="18" customHeight="1" x14ac:dyDescent="0.2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</row>
    <row r="50" spans="1:19" ht="18" customHeight="1" x14ac:dyDescent="0.2">
      <c r="A50" s="238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</row>
    <row r="51" spans="1:19" ht="18" customHeight="1" x14ac:dyDescent="0.2">
      <c r="A51" s="238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</row>
    <row r="52" spans="1:19" ht="18" customHeight="1" x14ac:dyDescent="0.2">
      <c r="A52" s="238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</row>
    <row r="53" spans="1:19" ht="18" customHeight="1" x14ac:dyDescent="0.2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</row>
    <row r="54" spans="1:19" ht="18" customHeight="1" x14ac:dyDescent="0.2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</row>
    <row r="55" spans="1:19" ht="18" customHeight="1" x14ac:dyDescent="0.2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</row>
    <row r="56" spans="1:19" ht="18" customHeight="1" x14ac:dyDescent="0.2">
      <c r="A56" s="238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</row>
    <row r="57" spans="1:19" ht="18" customHeight="1" x14ac:dyDescent="0.2">
      <c r="A57" s="238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</row>
    <row r="58" spans="1:19" ht="18" customHeight="1" x14ac:dyDescent="0.2">
      <c r="A58" s="238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</row>
    <row r="59" spans="1:19" ht="18" customHeight="1" x14ac:dyDescent="0.2">
      <c r="A59" s="238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</row>
    <row r="60" spans="1:19" ht="18" customHeight="1" x14ac:dyDescent="0.2">
      <c r="A60" s="238"/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</sheetData>
  <mergeCells count="32">
    <mergeCell ref="B21:I21"/>
    <mergeCell ref="B22:I22"/>
    <mergeCell ref="B24:C24"/>
    <mergeCell ref="B25:D25"/>
    <mergeCell ref="K11:P11"/>
    <mergeCell ref="K12:P22"/>
    <mergeCell ref="C13:D13"/>
    <mergeCell ref="C14:D14"/>
    <mergeCell ref="C15:D15"/>
    <mergeCell ref="C16:D16"/>
    <mergeCell ref="C17:D17"/>
    <mergeCell ref="C18:D18"/>
    <mergeCell ref="C19:D19"/>
    <mergeCell ref="B20:I20"/>
    <mergeCell ref="B11:B12"/>
    <mergeCell ref="C11:D12"/>
    <mergeCell ref="E11:G11"/>
    <mergeCell ref="H11:H12"/>
    <mergeCell ref="I11:I12"/>
    <mergeCell ref="B2:B3"/>
    <mergeCell ref="C2:N3"/>
    <mergeCell ref="C6:P6"/>
    <mergeCell ref="D7:P7"/>
    <mergeCell ref="D8:M8"/>
    <mergeCell ref="O8:P8"/>
    <mergeCell ref="N9:N10"/>
    <mergeCell ref="O2:P3"/>
    <mergeCell ref="B4:P4"/>
    <mergeCell ref="B5:E5"/>
    <mergeCell ref="F5:G5"/>
    <mergeCell ref="H5:J5"/>
    <mergeCell ref="K5:P5"/>
  </mergeCells>
  <conditionalFormatting sqref="A1:S9 A10:M10 O10:S10 B11:C11 E11:S12 A11:A18 H13:S19 A19:B19 K20:S22 A20:A29 J21:J22 B22 H23:S27 H28:M28 N28:S29 H29">
    <cfRule type="cellIs" dxfId="9" priority="1" operator="lessThan">
      <formula>0</formula>
    </cfRule>
  </conditionalFormatting>
  <conditionalFormatting sqref="B23:G28 C29 J29 B30:G30">
    <cfRule type="cellIs" dxfId="8" priority="2" operator="lessThan">
      <formula>0</formula>
    </cfRule>
  </conditionalFormatting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7E37-ABDA-47E5-9220-C0169D5CB7BA}">
  <dimension ref="A1:AC91"/>
  <sheetViews>
    <sheetView topLeftCell="A40" zoomScale="70" zoomScaleNormal="70" workbookViewId="0">
      <selection activeCell="J46" sqref="J46"/>
    </sheetView>
  </sheetViews>
  <sheetFormatPr baseColWidth="10" defaultColWidth="14.42578125" defaultRowHeight="18" customHeight="1" x14ac:dyDescent="0.2"/>
  <cols>
    <col min="1" max="1" width="2.7109375" style="239" customWidth="1"/>
    <col min="2" max="2" width="22" style="239" bestFit="1" customWidth="1"/>
    <col min="3" max="3" width="20.7109375" style="239" customWidth="1"/>
    <col min="4" max="4" width="17.28515625" style="239" customWidth="1"/>
    <col min="5" max="6" width="8.7109375" style="239" customWidth="1"/>
    <col min="7" max="7" width="9.140625" style="239" customWidth="1"/>
    <col min="8" max="8" width="14.28515625" style="239" customWidth="1"/>
    <col min="9" max="9" width="16.28515625" style="239" customWidth="1"/>
    <col min="10" max="10" width="16.140625" style="239" customWidth="1"/>
    <col min="11" max="11" width="32.42578125" style="239" customWidth="1"/>
    <col min="12" max="12" width="14.85546875" style="239" customWidth="1"/>
    <col min="13" max="13" width="17.85546875" style="239" customWidth="1"/>
    <col min="14" max="14" width="15.5703125" style="239" customWidth="1"/>
    <col min="15" max="15" width="14" style="239" customWidth="1"/>
    <col min="16" max="16" width="14.140625" style="239" customWidth="1"/>
    <col min="17" max="17" width="2.7109375" style="239" customWidth="1"/>
    <col min="18" max="19" width="10.85546875" style="239" customWidth="1"/>
    <col min="20" max="20" width="6.28515625" style="239" bestFit="1" customWidth="1"/>
    <col min="21" max="21" width="17.140625" style="240" customWidth="1"/>
    <col min="22" max="24" width="14.42578125" style="240"/>
    <col min="25" max="26" width="14.42578125" style="239"/>
    <col min="27" max="27" width="14.42578125" style="241"/>
    <col min="28" max="28" width="11.7109375" style="239" customWidth="1"/>
    <col min="29" max="16384" width="14.42578125" style="239"/>
  </cols>
  <sheetData>
    <row r="1" spans="1:29" ht="18" customHeight="1" thickBot="1" x14ac:dyDescent="0.25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</row>
    <row r="2" spans="1:29" ht="18" customHeight="1" x14ac:dyDescent="0.2">
      <c r="A2" s="238"/>
      <c r="B2" s="467"/>
      <c r="C2" s="469" t="s">
        <v>337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1"/>
      <c r="O2" s="475"/>
      <c r="P2" s="476"/>
      <c r="Q2" s="238"/>
      <c r="R2" s="238"/>
      <c r="S2" s="238"/>
    </row>
    <row r="3" spans="1:29" ht="63" customHeight="1" x14ac:dyDescent="0.2">
      <c r="A3" s="238"/>
      <c r="B3" s="468"/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4"/>
      <c r="O3" s="477"/>
      <c r="P3" s="478"/>
      <c r="Q3" s="238"/>
      <c r="R3" s="238"/>
      <c r="S3" s="238"/>
    </row>
    <row r="4" spans="1:29" ht="18" customHeight="1" x14ac:dyDescent="0.2">
      <c r="A4" s="238"/>
      <c r="B4" s="479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1"/>
      <c r="Q4" s="238"/>
      <c r="R4" s="238"/>
      <c r="S4" s="238"/>
    </row>
    <row r="5" spans="1:29" ht="36.75" customHeight="1" thickBot="1" x14ac:dyDescent="0.25">
      <c r="A5" s="238"/>
      <c r="B5" s="482" t="s">
        <v>356</v>
      </c>
      <c r="C5" s="483"/>
      <c r="D5" s="483"/>
      <c r="E5" s="484"/>
      <c r="F5" s="485"/>
      <c r="G5" s="485"/>
      <c r="H5" s="486"/>
      <c r="I5" s="483"/>
      <c r="J5" s="484"/>
      <c r="K5" s="487" t="s">
        <v>355</v>
      </c>
      <c r="L5" s="488"/>
      <c r="M5" s="488"/>
      <c r="N5" s="488"/>
      <c r="O5" s="488"/>
      <c r="P5" s="489"/>
      <c r="Q5" s="238"/>
      <c r="R5" s="238"/>
      <c r="S5" s="238"/>
    </row>
    <row r="6" spans="1:29" ht="18" customHeight="1" x14ac:dyDescent="0.2">
      <c r="A6" s="238"/>
      <c r="B6" s="242" t="s">
        <v>338</v>
      </c>
      <c r="C6" s="490" t="s">
        <v>448</v>
      </c>
      <c r="D6" s="490"/>
      <c r="E6" s="490"/>
      <c r="F6" s="490"/>
      <c r="G6" s="490"/>
      <c r="H6" s="490"/>
      <c r="I6" s="490"/>
      <c r="J6" s="490"/>
      <c r="K6" s="490"/>
      <c r="L6" s="490"/>
      <c r="M6" s="490"/>
      <c r="N6" s="490"/>
      <c r="O6" s="490"/>
      <c r="P6" s="491"/>
      <c r="Q6" s="238"/>
      <c r="R6" s="238"/>
      <c r="S6" s="238"/>
    </row>
    <row r="7" spans="1:29" ht="18" customHeight="1" x14ac:dyDescent="0.2">
      <c r="A7" s="238"/>
      <c r="B7" s="243" t="s">
        <v>333</v>
      </c>
      <c r="C7" s="244">
        <v>18</v>
      </c>
      <c r="D7" s="492" t="s">
        <v>314</v>
      </c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3"/>
      <c r="Q7" s="238"/>
      <c r="R7" s="238"/>
      <c r="S7" s="238"/>
    </row>
    <row r="8" spans="1:29" ht="18" customHeight="1" thickBot="1" x14ac:dyDescent="0.25">
      <c r="A8" s="238"/>
      <c r="B8" s="245" t="s">
        <v>6</v>
      </c>
      <c r="C8" s="246">
        <v>18.23</v>
      </c>
      <c r="D8" s="494" t="s">
        <v>309</v>
      </c>
      <c r="E8" s="494"/>
      <c r="F8" s="494"/>
      <c r="G8" s="494"/>
      <c r="H8" s="494"/>
      <c r="I8" s="494"/>
      <c r="J8" s="494"/>
      <c r="K8" s="494"/>
      <c r="L8" s="494"/>
      <c r="M8" s="494"/>
      <c r="N8" s="247" t="s">
        <v>8</v>
      </c>
      <c r="O8" s="495"/>
      <c r="P8" s="496"/>
      <c r="Q8" s="238"/>
      <c r="R8" s="238"/>
      <c r="S8" s="238"/>
    </row>
    <row r="9" spans="1:29" ht="18" customHeight="1" x14ac:dyDescent="0.2">
      <c r="A9" s="238"/>
      <c r="B9" s="24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497" t="s">
        <v>15</v>
      </c>
      <c r="O9" s="238"/>
      <c r="P9" s="249"/>
      <c r="Q9" s="238"/>
      <c r="R9" s="238"/>
      <c r="S9" s="238"/>
    </row>
    <row r="10" spans="1:29" ht="18" customHeight="1" thickBot="1" x14ac:dyDescent="0.25">
      <c r="A10" s="238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498"/>
      <c r="O10" s="251"/>
      <c r="P10" s="252"/>
      <c r="Q10" s="238"/>
      <c r="R10" s="238"/>
      <c r="S10" s="238"/>
    </row>
    <row r="11" spans="1:29" ht="18" customHeight="1" thickBot="1" x14ac:dyDescent="0.3">
      <c r="A11" s="253"/>
      <c r="B11" s="517" t="s">
        <v>339</v>
      </c>
      <c r="C11" s="554" t="s">
        <v>340</v>
      </c>
      <c r="D11" s="555"/>
      <c r="E11" s="519" t="s">
        <v>341</v>
      </c>
      <c r="F11" s="521"/>
      <c r="G11" s="521"/>
      <c r="H11" s="526" t="s">
        <v>9</v>
      </c>
      <c r="I11" s="526" t="s">
        <v>383</v>
      </c>
      <c r="J11" s="254" t="s">
        <v>342</v>
      </c>
      <c r="K11" s="552" t="s">
        <v>343</v>
      </c>
      <c r="L11" s="503"/>
      <c r="M11" s="503"/>
      <c r="N11" s="503"/>
      <c r="O11" s="503"/>
      <c r="P11" s="553"/>
      <c r="Q11" s="253"/>
      <c r="R11" s="253"/>
      <c r="S11" s="253"/>
    </row>
    <row r="12" spans="1:29" ht="25.5" customHeight="1" x14ac:dyDescent="0.2">
      <c r="A12" s="255"/>
      <c r="B12" s="518"/>
      <c r="C12" s="556"/>
      <c r="D12" s="557"/>
      <c r="E12" s="256" t="s">
        <v>372</v>
      </c>
      <c r="F12" s="313" t="s">
        <v>381</v>
      </c>
      <c r="G12" s="313" t="s">
        <v>382</v>
      </c>
      <c r="H12" s="527"/>
      <c r="I12" s="527"/>
      <c r="J12" s="257" t="s">
        <v>347</v>
      </c>
      <c r="K12" s="538" t="s">
        <v>348</v>
      </c>
      <c r="L12" s="539"/>
      <c r="M12" s="539"/>
      <c r="N12" s="539"/>
      <c r="O12" s="539"/>
      <c r="P12" s="540"/>
      <c r="Q12" s="255"/>
      <c r="R12" s="255"/>
      <c r="S12" s="255"/>
    </row>
    <row r="13" spans="1:29" ht="32.25" customHeight="1" x14ac:dyDescent="0.25">
      <c r="A13" s="255"/>
      <c r="B13" s="323"/>
      <c r="C13" s="325"/>
      <c r="D13" s="326"/>
      <c r="E13" s="256"/>
      <c r="F13" s="313"/>
      <c r="G13" s="313"/>
      <c r="H13" s="378" t="s">
        <v>472</v>
      </c>
      <c r="I13" s="324"/>
      <c r="J13" s="257"/>
      <c r="K13" s="541"/>
      <c r="L13" s="506"/>
      <c r="M13" s="506"/>
      <c r="N13" s="506"/>
      <c r="O13" s="506"/>
      <c r="P13" s="542"/>
      <c r="Q13" s="255"/>
      <c r="R13" s="255"/>
      <c r="S13" s="255"/>
    </row>
    <row r="14" spans="1:29" ht="26.25" customHeight="1" x14ac:dyDescent="0.2">
      <c r="A14" s="253"/>
      <c r="B14" s="258"/>
      <c r="C14" s="528" t="s">
        <v>476</v>
      </c>
      <c r="D14" s="529"/>
      <c r="E14" s="309"/>
      <c r="F14" s="260"/>
      <c r="G14" s="260">
        <f>SUM(+pañete!J27)</f>
        <v>42.964299999999994</v>
      </c>
      <c r="H14" s="262">
        <v>8.3061769957087943</v>
      </c>
      <c r="I14" s="262"/>
      <c r="J14" s="263">
        <f>SUM(G14-H14)</f>
        <v>34.658123004291198</v>
      </c>
      <c r="K14" s="541"/>
      <c r="L14" s="506"/>
      <c r="M14" s="506"/>
      <c r="N14" s="506"/>
      <c r="O14" s="506"/>
      <c r="P14" s="542"/>
      <c r="Q14" s="253"/>
      <c r="R14" s="253"/>
      <c r="S14" s="253"/>
      <c r="AC14" s="264"/>
    </row>
    <row r="15" spans="1:29" ht="18" customHeight="1" x14ac:dyDescent="0.2">
      <c r="A15" s="253"/>
      <c r="B15" s="265"/>
      <c r="C15" s="558"/>
      <c r="D15" s="559"/>
      <c r="E15" s="309"/>
      <c r="F15" s="260"/>
      <c r="G15" s="260"/>
      <c r="H15" s="262"/>
      <c r="I15" s="262"/>
      <c r="J15" s="263"/>
      <c r="K15" s="541"/>
      <c r="L15" s="506"/>
      <c r="M15" s="506"/>
      <c r="N15" s="506"/>
      <c r="O15" s="506"/>
      <c r="P15" s="542"/>
      <c r="Q15" s="253"/>
      <c r="R15" s="253"/>
      <c r="S15" s="253"/>
      <c r="AC15" s="264"/>
    </row>
    <row r="16" spans="1:29" ht="18" customHeight="1" x14ac:dyDescent="0.2">
      <c r="A16" s="253"/>
      <c r="B16" s="265"/>
      <c r="C16" s="528"/>
      <c r="D16" s="529"/>
      <c r="E16" s="309"/>
      <c r="F16" s="260"/>
      <c r="G16" s="260"/>
      <c r="H16" s="262"/>
      <c r="I16" s="262"/>
      <c r="J16" s="263"/>
      <c r="K16" s="541"/>
      <c r="L16" s="506"/>
      <c r="M16" s="506"/>
      <c r="N16" s="506"/>
      <c r="O16" s="506"/>
      <c r="P16" s="542"/>
      <c r="Q16" s="253"/>
      <c r="R16" s="253"/>
      <c r="S16" s="253"/>
      <c r="AC16" s="264"/>
    </row>
    <row r="17" spans="1:29" ht="18" customHeight="1" x14ac:dyDescent="0.2">
      <c r="A17" s="253"/>
      <c r="B17" s="265"/>
      <c r="C17" s="558"/>
      <c r="D17" s="559"/>
      <c r="E17" s="309"/>
      <c r="F17" s="260"/>
      <c r="G17" s="260"/>
      <c r="H17" s="317"/>
      <c r="I17" s="262"/>
      <c r="J17" s="263"/>
      <c r="K17" s="541"/>
      <c r="L17" s="506"/>
      <c r="M17" s="506"/>
      <c r="N17" s="506"/>
      <c r="O17" s="506"/>
      <c r="P17" s="542"/>
      <c r="Q17" s="253"/>
      <c r="R17" s="253"/>
      <c r="S17" s="253"/>
      <c r="AC17" s="264"/>
    </row>
    <row r="18" spans="1:29" ht="18" customHeight="1" x14ac:dyDescent="0.2">
      <c r="A18" s="253"/>
      <c r="B18" s="265"/>
      <c r="C18" s="528"/>
      <c r="D18" s="529"/>
      <c r="E18" s="309"/>
      <c r="F18" s="260"/>
      <c r="G18" s="260"/>
      <c r="H18" s="262"/>
      <c r="I18" s="262"/>
      <c r="J18" s="263"/>
      <c r="K18" s="541"/>
      <c r="L18" s="506"/>
      <c r="M18" s="506"/>
      <c r="N18" s="506"/>
      <c r="O18" s="506"/>
      <c r="P18" s="542"/>
      <c r="Q18" s="253"/>
      <c r="R18" s="253"/>
      <c r="S18" s="253"/>
      <c r="AC18" s="264"/>
    </row>
    <row r="19" spans="1:29" ht="18" customHeight="1" x14ac:dyDescent="0.2">
      <c r="A19" s="253"/>
      <c r="B19" s="265"/>
      <c r="C19" s="558"/>
      <c r="D19" s="559"/>
      <c r="E19" s="309"/>
      <c r="F19" s="260"/>
      <c r="G19" s="260"/>
      <c r="H19" s="317"/>
      <c r="I19" s="262"/>
      <c r="J19" s="263"/>
      <c r="K19" s="541"/>
      <c r="L19" s="506"/>
      <c r="M19" s="506"/>
      <c r="N19" s="506"/>
      <c r="O19" s="506"/>
      <c r="P19" s="542"/>
      <c r="Q19" s="253"/>
      <c r="R19" s="253"/>
      <c r="S19" s="253"/>
      <c r="AC19" s="264"/>
    </row>
    <row r="20" spans="1:29" ht="18" customHeight="1" x14ac:dyDescent="0.2">
      <c r="A20" s="253"/>
      <c r="B20" s="265"/>
      <c r="C20" s="528"/>
      <c r="D20" s="529"/>
      <c r="E20" s="309"/>
      <c r="F20" s="260"/>
      <c r="G20" s="260"/>
      <c r="H20" s="317"/>
      <c r="I20" s="262"/>
      <c r="J20" s="263"/>
      <c r="K20" s="541"/>
      <c r="L20" s="506"/>
      <c r="M20" s="506"/>
      <c r="N20" s="506"/>
      <c r="O20" s="506"/>
      <c r="P20" s="542"/>
      <c r="Q20" s="253"/>
      <c r="R20" s="253"/>
      <c r="S20" s="253"/>
      <c r="AC20" s="264"/>
    </row>
    <row r="21" spans="1:29" ht="18" customHeight="1" x14ac:dyDescent="0.2">
      <c r="A21" s="253"/>
      <c r="B21" s="265"/>
      <c r="C21" s="558"/>
      <c r="D21" s="559"/>
      <c r="E21" s="309"/>
      <c r="F21" s="260"/>
      <c r="G21" s="260"/>
      <c r="H21" s="262"/>
      <c r="I21" s="262"/>
      <c r="J21" s="263"/>
      <c r="K21" s="541"/>
      <c r="L21" s="506"/>
      <c r="M21" s="506"/>
      <c r="N21" s="506"/>
      <c r="O21" s="506"/>
      <c r="P21" s="542"/>
      <c r="Q21" s="253"/>
      <c r="R21" s="253"/>
      <c r="S21" s="253"/>
      <c r="AC21" s="264"/>
    </row>
    <row r="22" spans="1:29" ht="18" customHeight="1" thickBot="1" x14ac:dyDescent="0.25">
      <c r="A22" s="253"/>
      <c r="B22" s="348"/>
      <c r="C22" s="558"/>
      <c r="D22" s="559"/>
      <c r="E22" s="337"/>
      <c r="F22" s="338"/>
      <c r="G22" s="260"/>
      <c r="H22" s="339"/>
      <c r="I22" s="339"/>
      <c r="J22" s="263"/>
      <c r="K22" s="541"/>
      <c r="L22" s="506"/>
      <c r="M22" s="506"/>
      <c r="N22" s="506"/>
      <c r="O22" s="506"/>
      <c r="P22" s="542"/>
      <c r="Q22" s="253"/>
      <c r="R22" s="253"/>
      <c r="S22" s="253"/>
      <c r="AC22" s="264"/>
    </row>
    <row r="23" spans="1:29" ht="18" customHeight="1" thickBot="1" x14ac:dyDescent="0.25">
      <c r="A23" s="238"/>
      <c r="B23" s="546" t="s">
        <v>349</v>
      </c>
      <c r="C23" s="547"/>
      <c r="D23" s="547"/>
      <c r="E23" s="547"/>
      <c r="F23" s="547"/>
      <c r="G23" s="547"/>
      <c r="H23" s="547"/>
      <c r="I23" s="548"/>
      <c r="J23" s="267">
        <f>SUM(J14:J22)</f>
        <v>34.658123004291198</v>
      </c>
      <c r="K23" s="541"/>
      <c r="L23" s="506"/>
      <c r="M23" s="506"/>
      <c r="N23" s="506"/>
      <c r="O23" s="506"/>
      <c r="P23" s="542"/>
      <c r="Q23" s="238"/>
      <c r="R23" s="253"/>
      <c r="S23" s="238"/>
    </row>
    <row r="24" spans="1:29" ht="18" customHeight="1" thickBot="1" x14ac:dyDescent="0.25">
      <c r="A24" s="238"/>
      <c r="B24" s="546" t="s">
        <v>350</v>
      </c>
      <c r="C24" s="547"/>
      <c r="D24" s="547"/>
      <c r="E24" s="547"/>
      <c r="F24" s="547"/>
      <c r="G24" s="547"/>
      <c r="H24" s="547"/>
      <c r="I24" s="548"/>
      <c r="J24" s="268">
        <v>0</v>
      </c>
      <c r="K24" s="541"/>
      <c r="L24" s="506"/>
      <c r="M24" s="506"/>
      <c r="N24" s="506"/>
      <c r="O24" s="506"/>
      <c r="P24" s="542"/>
      <c r="Q24" s="238"/>
      <c r="S24" s="238"/>
    </row>
    <row r="25" spans="1:29" ht="18" customHeight="1" thickBot="1" x14ac:dyDescent="0.25">
      <c r="A25" s="238"/>
      <c r="B25" s="549" t="s">
        <v>342</v>
      </c>
      <c r="C25" s="550"/>
      <c r="D25" s="550"/>
      <c r="E25" s="550"/>
      <c r="F25" s="550"/>
      <c r="G25" s="550"/>
      <c r="H25" s="550"/>
      <c r="I25" s="551"/>
      <c r="J25" s="291">
        <f>SUM(J23+J24)</f>
        <v>34.658123004291198</v>
      </c>
      <c r="K25" s="543"/>
      <c r="L25" s="544"/>
      <c r="M25" s="544"/>
      <c r="N25" s="544"/>
      <c r="O25" s="544"/>
      <c r="P25" s="545"/>
      <c r="Q25" s="238"/>
      <c r="R25" s="238"/>
      <c r="S25" s="238"/>
    </row>
    <row r="26" spans="1:29" ht="18" customHeight="1" x14ac:dyDescent="0.2">
      <c r="A26" s="238"/>
      <c r="B26" s="292"/>
      <c r="C26" s="293"/>
      <c r="D26" s="293"/>
      <c r="E26" s="293"/>
      <c r="F26" s="293"/>
      <c r="G26" s="293"/>
      <c r="H26" s="294"/>
      <c r="I26" s="294"/>
      <c r="J26" s="294"/>
      <c r="K26" s="295"/>
      <c r="L26" s="294"/>
      <c r="M26" s="294"/>
      <c r="N26" s="294"/>
      <c r="O26" s="294"/>
      <c r="P26" s="296"/>
      <c r="Q26" s="238"/>
      <c r="R26" s="238"/>
      <c r="S26" s="238"/>
    </row>
    <row r="27" spans="1:29" s="269" customFormat="1" ht="18" customHeight="1" x14ac:dyDescent="0.2">
      <c r="B27" s="499" t="s">
        <v>351</v>
      </c>
      <c r="C27" s="500"/>
      <c r="D27" s="280"/>
      <c r="E27" s="290"/>
      <c r="F27" s="270"/>
      <c r="G27" s="282"/>
      <c r="I27" s="297" t="s">
        <v>352</v>
      </c>
      <c r="J27" s="238"/>
      <c r="K27" s="284"/>
      <c r="L27" s="284"/>
      <c r="M27" s="284"/>
      <c r="N27" s="284"/>
      <c r="O27" s="238"/>
      <c r="P27" s="249"/>
      <c r="U27" s="271"/>
      <c r="V27" s="271"/>
      <c r="W27" s="271"/>
      <c r="X27" s="271"/>
      <c r="AA27" s="272"/>
    </row>
    <row r="28" spans="1:29" s="269" customFormat="1" ht="18" customHeight="1" x14ac:dyDescent="0.2">
      <c r="B28" s="501" t="s">
        <v>353</v>
      </c>
      <c r="C28" s="502"/>
      <c r="D28" s="502"/>
      <c r="E28" s="290"/>
      <c r="F28" s="270"/>
      <c r="G28" s="282"/>
      <c r="I28" s="280" t="s">
        <v>354</v>
      </c>
      <c r="J28" s="238"/>
      <c r="K28" s="284"/>
      <c r="L28" s="284"/>
      <c r="M28" s="284"/>
      <c r="N28" s="284"/>
      <c r="O28" s="238"/>
      <c r="P28" s="249"/>
      <c r="U28" s="271"/>
      <c r="V28" s="271"/>
      <c r="W28" s="271"/>
      <c r="X28" s="271"/>
      <c r="AA28" s="272"/>
    </row>
    <row r="29" spans="1:29" s="269" customFormat="1" ht="18" customHeight="1" thickBot="1" x14ac:dyDescent="0.25">
      <c r="B29" s="298"/>
      <c r="C29" s="299"/>
      <c r="D29" s="299"/>
      <c r="E29" s="300"/>
      <c r="F29" s="301"/>
      <c r="G29" s="302"/>
      <c r="H29" s="303"/>
      <c r="I29" s="304"/>
      <c r="J29" s="305"/>
      <c r="K29" s="304"/>
      <c r="L29" s="304"/>
      <c r="M29" s="304"/>
      <c r="N29" s="304"/>
      <c r="O29" s="305"/>
      <c r="P29" s="306"/>
      <c r="U29" s="271"/>
      <c r="V29" s="271"/>
      <c r="W29" s="271"/>
      <c r="X29" s="271"/>
      <c r="AA29" s="272"/>
    </row>
    <row r="30" spans="1:29" s="269" customFormat="1" ht="18" customHeight="1" x14ac:dyDescent="0.2">
      <c r="B30" s="279"/>
      <c r="C30" s="279"/>
      <c r="D30" s="280"/>
      <c r="E30" s="281"/>
      <c r="F30" s="270"/>
      <c r="G30" s="282"/>
      <c r="I30" s="283"/>
      <c r="J30" s="284"/>
      <c r="K30" s="283"/>
      <c r="L30" s="284"/>
      <c r="M30" s="284"/>
      <c r="N30" s="284"/>
      <c r="O30" s="285"/>
      <c r="P30" s="285"/>
      <c r="U30" s="271"/>
      <c r="V30" s="271"/>
      <c r="W30" s="271"/>
      <c r="X30" s="271"/>
      <c r="AA30" s="272"/>
    </row>
    <row r="31" spans="1:29" s="269" customFormat="1" ht="18" customHeight="1" x14ac:dyDescent="0.2">
      <c r="B31" s="286"/>
      <c r="C31" s="287"/>
      <c r="D31" s="287"/>
      <c r="E31" s="287"/>
      <c r="F31" s="287"/>
      <c r="G31" s="287"/>
      <c r="I31" s="283"/>
      <c r="J31" s="251"/>
      <c r="N31" s="284"/>
      <c r="O31" s="285"/>
      <c r="P31" s="285"/>
      <c r="U31" s="271"/>
      <c r="V31" s="271"/>
      <c r="W31" s="271"/>
      <c r="X31" s="271"/>
      <c r="AA31" s="272"/>
    </row>
    <row r="32" spans="1:29" s="269" customFormat="1" ht="18" customHeight="1" thickBot="1" x14ac:dyDescent="0.25">
      <c r="A32" s="238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U32" s="273"/>
      <c r="V32" s="271"/>
      <c r="W32" s="273"/>
      <c r="X32" s="273"/>
      <c r="AA32" s="272"/>
    </row>
    <row r="33" spans="1:29" s="269" customFormat="1" ht="18" customHeight="1" x14ac:dyDescent="0.2">
      <c r="A33" s="238"/>
      <c r="B33" s="467"/>
      <c r="C33" s="469" t="s">
        <v>337</v>
      </c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1"/>
      <c r="O33" s="475"/>
      <c r="P33" s="476"/>
      <c r="Q33" s="238"/>
      <c r="R33" s="238"/>
      <c r="S33" s="238"/>
      <c r="U33" s="271"/>
      <c r="V33" s="271"/>
      <c r="W33" s="271"/>
      <c r="X33" s="271"/>
      <c r="AA33" s="272"/>
      <c r="AC33" s="269">
        <f>+X34*0.01</f>
        <v>0</v>
      </c>
    </row>
    <row r="34" spans="1:29" ht="18" customHeight="1" x14ac:dyDescent="0.2">
      <c r="A34" s="238"/>
      <c r="B34" s="468"/>
      <c r="C34" s="472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4"/>
      <c r="O34" s="477"/>
      <c r="P34" s="478"/>
      <c r="Q34" s="238"/>
      <c r="R34" s="238"/>
      <c r="S34" s="238"/>
      <c r="AA34" s="274"/>
    </row>
    <row r="35" spans="1:29" ht="18" customHeight="1" x14ac:dyDescent="0.2">
      <c r="A35" s="238"/>
      <c r="B35" s="479"/>
      <c r="C35" s="480"/>
      <c r="D35" s="480"/>
      <c r="E35" s="480"/>
      <c r="F35" s="480"/>
      <c r="G35" s="480"/>
      <c r="H35" s="480"/>
      <c r="I35" s="480"/>
      <c r="J35" s="480"/>
      <c r="K35" s="480"/>
      <c r="L35" s="480"/>
      <c r="M35" s="480"/>
      <c r="N35" s="480"/>
      <c r="O35" s="480"/>
      <c r="P35" s="481"/>
      <c r="Q35" s="238"/>
      <c r="R35" s="238"/>
      <c r="S35" s="238"/>
    </row>
    <row r="36" spans="1:29" ht="18" customHeight="1" thickBot="1" x14ac:dyDescent="0.25">
      <c r="A36" s="238"/>
      <c r="B36" s="482" t="s">
        <v>356</v>
      </c>
      <c r="C36" s="483"/>
      <c r="D36" s="483"/>
      <c r="E36" s="484"/>
      <c r="F36" s="485"/>
      <c r="G36" s="485"/>
      <c r="H36" s="486"/>
      <c r="I36" s="483"/>
      <c r="J36" s="484"/>
      <c r="K36" s="487" t="s">
        <v>355</v>
      </c>
      <c r="L36" s="488"/>
      <c r="M36" s="488"/>
      <c r="N36" s="488"/>
      <c r="O36" s="488"/>
      <c r="P36" s="489"/>
      <c r="Q36" s="269"/>
      <c r="R36" s="269"/>
      <c r="S36" s="269"/>
    </row>
    <row r="37" spans="1:29" ht="18" customHeight="1" x14ac:dyDescent="0.2">
      <c r="A37" s="238"/>
      <c r="B37" s="242" t="s">
        <v>338</v>
      </c>
      <c r="C37" s="490" t="s">
        <v>448</v>
      </c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1"/>
      <c r="Q37" s="269"/>
      <c r="R37" s="269"/>
      <c r="S37" s="269"/>
      <c r="AC37" s="275">
        <f>+AA37-AB37</f>
        <v>0</v>
      </c>
    </row>
    <row r="38" spans="1:29" ht="18" customHeight="1" x14ac:dyDescent="0.2">
      <c r="A38" s="238"/>
      <c r="B38" s="243" t="s">
        <v>333</v>
      </c>
      <c r="C38" s="244">
        <v>18</v>
      </c>
      <c r="D38" s="492" t="s">
        <v>314</v>
      </c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3"/>
      <c r="Q38" s="238"/>
      <c r="R38" s="238"/>
      <c r="S38" s="238"/>
    </row>
    <row r="39" spans="1:29" ht="18" customHeight="1" thickBot="1" x14ac:dyDescent="0.25">
      <c r="A39" s="238"/>
      <c r="B39" s="245" t="s">
        <v>6</v>
      </c>
      <c r="C39" s="246">
        <v>18.23</v>
      </c>
      <c r="D39" s="494" t="s">
        <v>309</v>
      </c>
      <c r="E39" s="494"/>
      <c r="F39" s="494"/>
      <c r="G39" s="494"/>
      <c r="H39" s="494"/>
      <c r="I39" s="494"/>
      <c r="J39" s="494"/>
      <c r="K39" s="494"/>
      <c r="L39" s="494"/>
      <c r="M39" s="494"/>
      <c r="N39" s="247" t="s">
        <v>8</v>
      </c>
      <c r="O39" s="495"/>
      <c r="P39" s="496"/>
      <c r="Q39" s="238"/>
      <c r="R39" s="238"/>
      <c r="S39" s="238"/>
    </row>
    <row r="40" spans="1:29" ht="18" customHeight="1" x14ac:dyDescent="0.2">
      <c r="A40" s="238"/>
      <c r="B40" s="24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497" t="s">
        <v>15</v>
      </c>
      <c r="O40" s="238"/>
      <c r="P40" s="249"/>
      <c r="Q40" s="238"/>
      <c r="R40" s="238"/>
      <c r="S40" s="238"/>
      <c r="AB40" s="276"/>
    </row>
    <row r="41" spans="1:29" ht="18" customHeight="1" thickBot="1" x14ac:dyDescent="0.25">
      <c r="A41" s="238"/>
      <c r="B41" s="250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498"/>
      <c r="O41" s="251"/>
      <c r="P41" s="252"/>
      <c r="Q41" s="238"/>
      <c r="R41" s="238"/>
      <c r="S41" s="238"/>
    </row>
    <row r="42" spans="1:29" ht="18" customHeight="1" thickBot="1" x14ac:dyDescent="0.3">
      <c r="A42" s="253"/>
      <c r="B42" s="517" t="s">
        <v>339</v>
      </c>
      <c r="C42" s="554" t="s">
        <v>340</v>
      </c>
      <c r="D42" s="555"/>
      <c r="E42" s="519" t="s">
        <v>341</v>
      </c>
      <c r="F42" s="521"/>
      <c r="G42" s="521"/>
      <c r="H42" s="526" t="s">
        <v>9</v>
      </c>
      <c r="I42" s="526" t="s">
        <v>383</v>
      </c>
      <c r="J42" s="254" t="s">
        <v>342</v>
      </c>
      <c r="K42" s="552" t="s">
        <v>343</v>
      </c>
      <c r="L42" s="503"/>
      <c r="M42" s="503"/>
      <c r="N42" s="503"/>
      <c r="O42" s="503"/>
      <c r="P42" s="553"/>
      <c r="Q42" s="238"/>
      <c r="R42" s="238"/>
      <c r="S42" s="238"/>
      <c r="AB42" s="278"/>
    </row>
    <row r="43" spans="1:29" ht="18" customHeight="1" x14ac:dyDescent="0.2">
      <c r="A43" s="255"/>
      <c r="B43" s="518"/>
      <c r="C43" s="556"/>
      <c r="D43" s="557"/>
      <c r="E43" s="256" t="s">
        <v>372</v>
      </c>
      <c r="F43" s="313" t="s">
        <v>381</v>
      </c>
      <c r="G43" s="313" t="s">
        <v>382</v>
      </c>
      <c r="H43" s="527"/>
      <c r="I43" s="527"/>
      <c r="J43" s="257" t="s">
        <v>347</v>
      </c>
      <c r="K43" s="538" t="s">
        <v>348</v>
      </c>
      <c r="L43" s="539"/>
      <c r="M43" s="539"/>
      <c r="N43" s="539"/>
      <c r="O43" s="539"/>
      <c r="P43" s="540"/>
      <c r="Q43" s="238"/>
      <c r="R43" s="238"/>
      <c r="S43" s="238"/>
    </row>
    <row r="44" spans="1:29" ht="18" customHeight="1" x14ac:dyDescent="0.25">
      <c r="A44" s="255"/>
      <c r="B44" s="323"/>
      <c r="C44" s="325"/>
      <c r="D44" s="326"/>
      <c r="E44" s="256"/>
      <c r="F44" s="313"/>
      <c r="G44" s="313"/>
      <c r="H44" s="378"/>
      <c r="I44" s="324"/>
      <c r="J44" s="257"/>
      <c r="K44" s="541"/>
      <c r="L44" s="506"/>
      <c r="M44" s="506"/>
      <c r="N44" s="506"/>
      <c r="O44" s="506"/>
      <c r="P44" s="542"/>
      <c r="Q44" s="238"/>
      <c r="R44" s="238"/>
      <c r="S44" s="238"/>
    </row>
    <row r="45" spans="1:29" ht="18" customHeight="1" x14ac:dyDescent="0.2">
      <c r="A45" s="253"/>
      <c r="B45" s="258"/>
      <c r="C45" s="528" t="s">
        <v>487</v>
      </c>
      <c r="D45" s="529"/>
      <c r="E45" s="528"/>
      <c r="F45" s="529"/>
      <c r="G45" s="309"/>
      <c r="H45" s="260">
        <v>20</v>
      </c>
      <c r="I45" s="260"/>
      <c r="J45" s="262">
        <f>SUM(+H45)</f>
        <v>20</v>
      </c>
      <c r="K45" s="541"/>
      <c r="L45" s="506"/>
      <c r="M45" s="506"/>
      <c r="N45" s="506"/>
      <c r="O45" s="506"/>
      <c r="P45" s="542"/>
      <c r="Q45" s="238"/>
      <c r="R45" s="238"/>
      <c r="S45" s="238"/>
    </row>
    <row r="46" spans="1:29" ht="18" customHeight="1" x14ac:dyDescent="0.2">
      <c r="A46" s="253"/>
      <c r="B46" s="265"/>
      <c r="C46" s="558"/>
      <c r="D46" s="559"/>
      <c r="E46" s="558"/>
      <c r="F46" s="559"/>
      <c r="G46" s="309"/>
      <c r="H46" s="260"/>
      <c r="I46" s="260"/>
      <c r="J46" s="262"/>
      <c r="K46" s="541"/>
      <c r="L46" s="506"/>
      <c r="M46" s="506"/>
      <c r="N46" s="506"/>
      <c r="O46" s="506"/>
      <c r="P46" s="542"/>
      <c r="Q46" s="238"/>
      <c r="R46" s="238"/>
      <c r="S46" s="238"/>
    </row>
    <row r="47" spans="1:29" ht="18" customHeight="1" x14ac:dyDescent="0.2">
      <c r="A47" s="253"/>
      <c r="B47" s="265"/>
      <c r="C47" s="528"/>
      <c r="D47" s="529"/>
      <c r="E47" s="528"/>
      <c r="F47" s="529"/>
      <c r="G47" s="309"/>
      <c r="H47" s="260"/>
      <c r="I47" s="260"/>
      <c r="J47" s="262"/>
      <c r="K47" s="541"/>
      <c r="L47" s="506"/>
      <c r="M47" s="506"/>
      <c r="N47" s="506"/>
      <c r="O47" s="506"/>
      <c r="P47" s="542"/>
      <c r="Q47" s="238"/>
      <c r="R47" s="238"/>
      <c r="S47" s="238"/>
    </row>
    <row r="48" spans="1:29" ht="18" customHeight="1" x14ac:dyDescent="0.2">
      <c r="A48" s="253"/>
      <c r="B48" s="265"/>
      <c r="C48" s="558"/>
      <c r="D48" s="559"/>
      <c r="E48" s="558"/>
      <c r="F48" s="559"/>
      <c r="G48" s="309"/>
      <c r="H48" s="260"/>
      <c r="I48" s="260"/>
      <c r="J48" s="262"/>
      <c r="K48" s="541"/>
      <c r="L48" s="506"/>
      <c r="M48" s="506"/>
      <c r="N48" s="506"/>
      <c r="O48" s="506"/>
      <c r="P48" s="542"/>
      <c r="Q48" s="238"/>
      <c r="R48" s="238"/>
      <c r="S48" s="238"/>
    </row>
    <row r="49" spans="1:19" ht="18" customHeight="1" x14ac:dyDescent="0.2">
      <c r="A49" s="253"/>
      <c r="B49" s="265"/>
      <c r="C49" s="528"/>
      <c r="D49" s="529"/>
      <c r="E49" s="528"/>
      <c r="F49" s="529"/>
      <c r="G49" s="309"/>
      <c r="H49" s="260"/>
      <c r="I49" s="260"/>
      <c r="J49" s="262"/>
      <c r="K49" s="541"/>
      <c r="L49" s="506"/>
      <c r="M49" s="506"/>
      <c r="N49" s="506"/>
      <c r="O49" s="506"/>
      <c r="P49" s="542"/>
      <c r="Q49" s="238"/>
      <c r="R49" s="238"/>
      <c r="S49" s="238"/>
    </row>
    <row r="50" spans="1:19" ht="18" customHeight="1" x14ac:dyDescent="0.2">
      <c r="A50" s="253"/>
      <c r="B50" s="265"/>
      <c r="C50" s="558"/>
      <c r="D50" s="559"/>
      <c r="E50" s="558"/>
      <c r="F50" s="559"/>
      <c r="G50" s="309"/>
      <c r="H50" s="260"/>
      <c r="I50" s="260"/>
      <c r="J50" s="262"/>
      <c r="K50" s="541"/>
      <c r="L50" s="506"/>
      <c r="M50" s="506"/>
      <c r="N50" s="506"/>
      <c r="O50" s="506"/>
      <c r="P50" s="542"/>
      <c r="Q50" s="238"/>
      <c r="R50" s="238"/>
      <c r="S50" s="238"/>
    </row>
    <row r="51" spans="1:19" ht="18" customHeight="1" x14ac:dyDescent="0.2">
      <c r="A51" s="253"/>
      <c r="B51" s="265"/>
      <c r="C51" s="528"/>
      <c r="D51" s="529"/>
      <c r="E51" s="528"/>
      <c r="F51" s="529"/>
      <c r="G51" s="309"/>
      <c r="H51" s="260"/>
      <c r="I51" s="260"/>
      <c r="J51" s="262"/>
      <c r="K51" s="541"/>
      <c r="L51" s="506"/>
      <c r="M51" s="506"/>
      <c r="N51" s="506"/>
      <c r="O51" s="506"/>
      <c r="P51" s="542"/>
      <c r="Q51" s="238"/>
      <c r="R51" s="238"/>
      <c r="S51" s="238"/>
    </row>
    <row r="52" spans="1:19" ht="18" customHeight="1" x14ac:dyDescent="0.2">
      <c r="A52" s="253"/>
      <c r="B52" s="265"/>
      <c r="C52" s="558"/>
      <c r="D52" s="559"/>
      <c r="E52" s="558"/>
      <c r="F52" s="559"/>
      <c r="G52" s="309"/>
      <c r="H52" s="260"/>
      <c r="I52" s="260"/>
      <c r="J52" s="262"/>
      <c r="K52" s="541"/>
      <c r="L52" s="506"/>
      <c r="M52" s="506"/>
      <c r="N52" s="506"/>
      <c r="O52" s="506"/>
      <c r="P52" s="542"/>
      <c r="Q52" s="238"/>
      <c r="R52" s="238"/>
      <c r="S52" s="238"/>
    </row>
    <row r="53" spans="1:19" ht="18" customHeight="1" thickBot="1" x14ac:dyDescent="0.25">
      <c r="A53" s="253"/>
      <c r="B53" s="348"/>
      <c r="C53" s="558"/>
      <c r="D53" s="559"/>
      <c r="E53" s="558"/>
      <c r="F53" s="559"/>
      <c r="G53" s="337"/>
      <c r="H53" s="338"/>
      <c r="I53" s="260"/>
      <c r="J53" s="262"/>
      <c r="K53" s="541"/>
      <c r="L53" s="506"/>
      <c r="M53" s="506"/>
      <c r="N53" s="506"/>
      <c r="O53" s="506"/>
      <c r="P53" s="542"/>
      <c r="Q53" s="238"/>
      <c r="R53" s="238"/>
      <c r="S53" s="238"/>
    </row>
    <row r="54" spans="1:19" ht="18" customHeight="1" thickBot="1" x14ac:dyDescent="0.25">
      <c r="A54" s="238"/>
      <c r="B54" s="546" t="s">
        <v>349</v>
      </c>
      <c r="C54" s="547"/>
      <c r="D54" s="547"/>
      <c r="E54" s="547"/>
      <c r="F54" s="547"/>
      <c r="G54" s="547"/>
      <c r="H54" s="547"/>
      <c r="I54" s="548"/>
      <c r="J54" s="267">
        <f>SUM(J45:J53)</f>
        <v>20</v>
      </c>
      <c r="K54" s="541"/>
      <c r="L54" s="506"/>
      <c r="M54" s="506"/>
      <c r="N54" s="506"/>
      <c r="O54" s="506"/>
      <c r="P54" s="542"/>
      <c r="Q54" s="238"/>
      <c r="R54" s="238"/>
      <c r="S54" s="238"/>
    </row>
    <row r="55" spans="1:19" ht="18" customHeight="1" thickBot="1" x14ac:dyDescent="0.25">
      <c r="A55" s="238"/>
      <c r="B55" s="546" t="s">
        <v>350</v>
      </c>
      <c r="C55" s="547"/>
      <c r="D55" s="547"/>
      <c r="E55" s="547"/>
      <c r="F55" s="547"/>
      <c r="G55" s="547"/>
      <c r="H55" s="547"/>
      <c r="I55" s="548"/>
      <c r="J55" s="268">
        <v>0</v>
      </c>
      <c r="K55" s="541"/>
      <c r="L55" s="506"/>
      <c r="M55" s="506"/>
      <c r="N55" s="506"/>
      <c r="O55" s="506"/>
      <c r="P55" s="542"/>
      <c r="Q55" s="238"/>
      <c r="R55" s="238"/>
      <c r="S55" s="238"/>
    </row>
    <row r="56" spans="1:19" ht="18" customHeight="1" thickBot="1" x14ac:dyDescent="0.25">
      <c r="A56" s="238"/>
      <c r="B56" s="549" t="s">
        <v>342</v>
      </c>
      <c r="C56" s="550"/>
      <c r="D56" s="550"/>
      <c r="E56" s="550"/>
      <c r="F56" s="550"/>
      <c r="G56" s="550"/>
      <c r="H56" s="550"/>
      <c r="I56" s="551"/>
      <c r="J56" s="291">
        <f>SUM(J54+J55)</f>
        <v>20</v>
      </c>
      <c r="K56" s="543"/>
      <c r="L56" s="544"/>
      <c r="M56" s="544"/>
      <c r="N56" s="544"/>
      <c r="O56" s="544"/>
      <c r="P56" s="545"/>
      <c r="Q56" s="238"/>
      <c r="R56" s="238"/>
      <c r="S56" s="238"/>
    </row>
    <row r="57" spans="1:19" ht="18" customHeight="1" x14ac:dyDescent="0.2">
      <c r="A57" s="238"/>
      <c r="B57" s="292"/>
      <c r="C57" s="293"/>
      <c r="D57" s="293"/>
      <c r="E57" s="293"/>
      <c r="F57" s="293"/>
      <c r="G57" s="293"/>
      <c r="H57" s="294"/>
      <c r="I57" s="294"/>
      <c r="J57" s="294"/>
      <c r="K57" s="295"/>
      <c r="L57" s="294"/>
      <c r="M57" s="294"/>
      <c r="N57" s="294"/>
      <c r="O57" s="294"/>
      <c r="P57" s="296"/>
      <c r="Q57" s="238"/>
      <c r="R57" s="238"/>
      <c r="S57" s="238"/>
    </row>
    <row r="58" spans="1:19" ht="18" customHeight="1" x14ac:dyDescent="0.2">
      <c r="A58" s="269"/>
      <c r="B58" s="499" t="s">
        <v>351</v>
      </c>
      <c r="C58" s="500"/>
      <c r="D58" s="280"/>
      <c r="E58" s="290"/>
      <c r="F58" s="270"/>
      <c r="G58" s="282"/>
      <c r="H58" s="269"/>
      <c r="I58" s="297" t="s">
        <v>352</v>
      </c>
      <c r="J58" s="238"/>
      <c r="K58" s="284"/>
      <c r="L58" s="284"/>
      <c r="M58" s="284"/>
      <c r="N58" s="284"/>
      <c r="O58" s="238"/>
      <c r="P58" s="249"/>
      <c r="Q58" s="238"/>
      <c r="R58" s="238"/>
      <c r="S58" s="238"/>
    </row>
    <row r="59" spans="1:19" ht="18" customHeight="1" x14ac:dyDescent="0.2">
      <c r="A59" s="269"/>
      <c r="B59" s="501" t="s">
        <v>353</v>
      </c>
      <c r="C59" s="502"/>
      <c r="D59" s="502"/>
      <c r="E59" s="290"/>
      <c r="F59" s="270"/>
      <c r="G59" s="282"/>
      <c r="H59" s="269"/>
      <c r="I59" s="280" t="s">
        <v>354</v>
      </c>
      <c r="J59" s="238"/>
      <c r="K59" s="284"/>
      <c r="L59" s="284"/>
      <c r="M59" s="284"/>
      <c r="N59" s="284"/>
      <c r="O59" s="238"/>
      <c r="P59" s="249"/>
      <c r="Q59" s="238"/>
      <c r="R59" s="238"/>
      <c r="S59" s="238"/>
    </row>
    <row r="60" spans="1:19" ht="18" customHeight="1" thickBot="1" x14ac:dyDescent="0.25">
      <c r="A60" s="269"/>
      <c r="B60" s="298"/>
      <c r="C60" s="299"/>
      <c r="D60" s="299"/>
      <c r="E60" s="300"/>
      <c r="F60" s="301"/>
      <c r="G60" s="302"/>
      <c r="H60" s="303"/>
      <c r="I60" s="304"/>
      <c r="J60" s="305"/>
      <c r="K60" s="304"/>
      <c r="L60" s="304"/>
      <c r="M60" s="304"/>
      <c r="N60" s="304"/>
      <c r="O60" s="305"/>
      <c r="P60" s="306"/>
      <c r="Q60" s="238"/>
      <c r="R60" s="238"/>
      <c r="S60" s="238"/>
    </row>
    <row r="61" spans="1:19" ht="18" customHeight="1" x14ac:dyDescent="0.2">
      <c r="A61" s="238"/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</row>
    <row r="62" spans="1:19" ht="18" customHeight="1" x14ac:dyDescent="0.2">
      <c r="A62" s="238"/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</row>
    <row r="63" spans="1:19" ht="18" customHeight="1" x14ac:dyDescent="0.2">
      <c r="A63" s="238"/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</row>
    <row r="64" spans="1:19" ht="18" customHeight="1" x14ac:dyDescent="0.2">
      <c r="A64" s="238"/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</row>
    <row r="65" spans="1:19" ht="18" customHeight="1" x14ac:dyDescent="0.2">
      <c r="A65" s="238"/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</row>
    <row r="66" spans="1:19" ht="18" customHeight="1" x14ac:dyDescent="0.2">
      <c r="A66" s="238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</row>
    <row r="67" spans="1:19" ht="18" customHeight="1" x14ac:dyDescent="0.2">
      <c r="A67" s="238"/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</row>
    <row r="68" spans="1:19" ht="18" customHeight="1" x14ac:dyDescent="0.2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</row>
    <row r="69" spans="1:19" ht="18" customHeight="1" x14ac:dyDescent="0.2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</row>
    <row r="70" spans="1:19" ht="18" customHeight="1" x14ac:dyDescent="0.2">
      <c r="A70" s="238"/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</row>
    <row r="71" spans="1:19" ht="18" customHeight="1" x14ac:dyDescent="0.2">
      <c r="A71" s="238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</row>
    <row r="72" spans="1:19" ht="18" customHeight="1" x14ac:dyDescent="0.2">
      <c r="A72" s="238"/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</row>
    <row r="73" spans="1:19" ht="18" customHeight="1" x14ac:dyDescent="0.2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</row>
    <row r="74" spans="1:19" ht="18" customHeight="1" x14ac:dyDescent="0.2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19" ht="18" customHeight="1" x14ac:dyDescent="0.2">
      <c r="A75" s="238"/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238"/>
      <c r="S75" s="238"/>
    </row>
    <row r="76" spans="1:19" ht="18" customHeight="1" x14ac:dyDescent="0.2">
      <c r="A76" s="238"/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</row>
    <row r="77" spans="1:19" ht="18" customHeight="1" x14ac:dyDescent="0.2">
      <c r="A77" s="238"/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8"/>
      <c r="O77" s="238"/>
      <c r="P77" s="238"/>
      <c r="Q77" s="238"/>
      <c r="R77" s="238"/>
      <c r="S77" s="238"/>
    </row>
    <row r="78" spans="1:19" ht="18" customHeight="1" x14ac:dyDescent="0.2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</row>
    <row r="79" spans="1:19" ht="18" customHeight="1" x14ac:dyDescent="0.2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</row>
    <row r="80" spans="1:19" ht="18" customHeight="1" x14ac:dyDescent="0.2">
      <c r="A80" s="238"/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</row>
    <row r="81" spans="1:19" ht="18" customHeight="1" x14ac:dyDescent="0.2">
      <c r="A81" s="238"/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8"/>
      <c r="O81" s="238"/>
      <c r="P81" s="238"/>
      <c r="Q81" s="238"/>
      <c r="R81" s="238"/>
      <c r="S81" s="238"/>
    </row>
    <row r="82" spans="1:19" ht="18" customHeight="1" x14ac:dyDescent="0.2">
      <c r="A82" s="238"/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</row>
    <row r="83" spans="1:19" ht="18" customHeight="1" x14ac:dyDescent="0.2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</row>
    <row r="84" spans="1:19" ht="18" customHeight="1" x14ac:dyDescent="0.2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</row>
    <row r="85" spans="1:19" ht="18" customHeight="1" x14ac:dyDescent="0.2">
      <c r="A85" s="238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8"/>
      <c r="M85" s="238"/>
      <c r="N85" s="238"/>
      <c r="O85" s="238"/>
      <c r="P85" s="238"/>
      <c r="Q85" s="238"/>
      <c r="R85" s="238"/>
      <c r="S85" s="238"/>
    </row>
    <row r="86" spans="1:19" ht="18" customHeight="1" x14ac:dyDescent="0.2">
      <c r="A86" s="238"/>
      <c r="B86" s="238"/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</row>
    <row r="87" spans="1:19" ht="18" customHeight="1" x14ac:dyDescent="0.2">
      <c r="A87" s="238"/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8"/>
      <c r="O87" s="238"/>
      <c r="P87" s="238"/>
      <c r="Q87" s="238"/>
      <c r="R87" s="238"/>
      <c r="S87" s="238"/>
    </row>
    <row r="88" spans="1:19" ht="18" customHeight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</row>
    <row r="89" spans="1:19" ht="18" customHeight="1" x14ac:dyDescent="0.2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</row>
    <row r="90" spans="1:19" ht="18" customHeight="1" x14ac:dyDescent="0.2">
      <c r="A90" s="238"/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</row>
    <row r="91" spans="1:19" ht="18" customHeight="1" x14ac:dyDescent="0.2">
      <c r="A91" s="238"/>
      <c r="B91" s="238"/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8"/>
      <c r="O91" s="238"/>
      <c r="P91" s="238"/>
      <c r="Q91" s="238"/>
      <c r="R91" s="238"/>
      <c r="S91" s="238"/>
    </row>
  </sheetData>
  <mergeCells count="77">
    <mergeCell ref="B27:C27"/>
    <mergeCell ref="B28:D28"/>
    <mergeCell ref="C14:D14"/>
    <mergeCell ref="C15:D15"/>
    <mergeCell ref="C16:D16"/>
    <mergeCell ref="C17:D17"/>
    <mergeCell ref="C18:D18"/>
    <mergeCell ref="C19:D19"/>
    <mergeCell ref="C20:D20"/>
    <mergeCell ref="C22:D22"/>
    <mergeCell ref="B23:I23"/>
    <mergeCell ref="B24:I24"/>
    <mergeCell ref="B25:I25"/>
    <mergeCell ref="O2:P3"/>
    <mergeCell ref="B4:P4"/>
    <mergeCell ref="B5:E5"/>
    <mergeCell ref="K11:P11"/>
    <mergeCell ref="F5:G5"/>
    <mergeCell ref="H5:J5"/>
    <mergeCell ref="K5:P5"/>
    <mergeCell ref="E11:G11"/>
    <mergeCell ref="H11:H12"/>
    <mergeCell ref="I11:I12"/>
    <mergeCell ref="B11:B12"/>
    <mergeCell ref="C11:D12"/>
    <mergeCell ref="B2:B3"/>
    <mergeCell ref="C2:N3"/>
    <mergeCell ref="K12:P25"/>
    <mergeCell ref="C21:D21"/>
    <mergeCell ref="C6:P6"/>
    <mergeCell ref="D7:P7"/>
    <mergeCell ref="D8:M8"/>
    <mergeCell ref="O8:P8"/>
    <mergeCell ref="N9:N10"/>
    <mergeCell ref="B33:B34"/>
    <mergeCell ref="C33:N34"/>
    <mergeCell ref="O33:P34"/>
    <mergeCell ref="B35:P35"/>
    <mergeCell ref="B36:E36"/>
    <mergeCell ref="F36:G36"/>
    <mergeCell ref="H36:J36"/>
    <mergeCell ref="K36:P36"/>
    <mergeCell ref="K42:P42"/>
    <mergeCell ref="K43:P56"/>
    <mergeCell ref="C45:D45"/>
    <mergeCell ref="C46:D46"/>
    <mergeCell ref="C47:D47"/>
    <mergeCell ref="C48:D48"/>
    <mergeCell ref="C49:D49"/>
    <mergeCell ref="C50:D50"/>
    <mergeCell ref="C37:P37"/>
    <mergeCell ref="D38:P38"/>
    <mergeCell ref="D39:M39"/>
    <mergeCell ref="O39:P39"/>
    <mergeCell ref="N40:N41"/>
    <mergeCell ref="C53:D53"/>
    <mergeCell ref="B54:I54"/>
    <mergeCell ref="B55:I55"/>
    <mergeCell ref="E42:G42"/>
    <mergeCell ref="H42:H43"/>
    <mergeCell ref="I42:I43"/>
    <mergeCell ref="B56:I56"/>
    <mergeCell ref="B42:B43"/>
    <mergeCell ref="C42:D43"/>
    <mergeCell ref="B58:C58"/>
    <mergeCell ref="B59:D59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C51:D51"/>
    <mergeCell ref="C52:D52"/>
  </mergeCells>
  <conditionalFormatting sqref="A32:P40 A41:M41 O41:P41 B42:C42 E42:P44 A42:A60 J55:J56 B56 H57:P60">
    <cfRule type="cellIs" dxfId="7" priority="7" operator="lessThan">
      <formula>0</formula>
    </cfRule>
  </conditionalFormatting>
  <conditionalFormatting sqref="A1:S9 A10:M10 O10:S10 B11:C11 E11:S13 A11:A31 J24:J25 B25 H26:S31 Q32:S32">
    <cfRule type="cellIs" dxfId="6" priority="22" operator="lessThan">
      <formula>0</formula>
    </cfRule>
  </conditionalFormatting>
  <conditionalFormatting sqref="B26:G31">
    <cfRule type="cellIs" dxfId="5" priority="23" operator="lessThan">
      <formula>0</formula>
    </cfRule>
  </conditionalFormatting>
  <conditionalFormatting sqref="B57:G60">
    <cfRule type="cellIs" dxfId="4" priority="8" operator="lessThan">
      <formula>0</formula>
    </cfRule>
  </conditionalFormatting>
  <conditionalFormatting sqref="H14:J22">
    <cfRule type="cellIs" dxfId="3" priority="20" operator="lessThan">
      <formula>0</formula>
    </cfRule>
  </conditionalFormatting>
  <conditionalFormatting sqref="J45:J53">
    <cfRule type="cellIs" dxfId="2" priority="1" operator="lessThan">
      <formula>0</formula>
    </cfRule>
  </conditionalFormatting>
  <conditionalFormatting sqref="K45:P56">
    <cfRule type="cellIs" dxfId="1" priority="9" operator="lessThan">
      <formula>0</formula>
    </cfRule>
  </conditionalFormatting>
  <conditionalFormatting sqref="K14:S25">
    <cfRule type="cellIs" dxfId="0" priority="24" operator="lessThan">
      <formula>0</formula>
    </cfRule>
  </conditionalFormatting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5">
    <pageSetUpPr fitToPage="1"/>
  </sheetPr>
  <dimension ref="A1:I198"/>
  <sheetViews>
    <sheetView topLeftCell="A164" zoomScale="80" zoomScaleNormal="80" zoomScaleSheetLayoutView="70" zoomScalePageLayoutView="90" workbookViewId="0">
      <selection activeCell="F175" sqref="F175"/>
    </sheetView>
  </sheetViews>
  <sheetFormatPr baseColWidth="10" defaultColWidth="10.85546875" defaultRowHeight="15" customHeight="1" x14ac:dyDescent="0.25"/>
  <cols>
    <col min="1" max="1" width="10" style="114" customWidth="1"/>
    <col min="2" max="2" width="54.85546875" style="123" customWidth="1"/>
    <col min="3" max="3" width="14.140625" style="114" customWidth="1"/>
    <col min="4" max="4" width="25" style="120" customWidth="1"/>
    <col min="5" max="5" width="25.7109375" style="121" customWidth="1"/>
    <col min="6" max="6" width="25.85546875" style="121" customWidth="1"/>
    <col min="7" max="7" width="21.7109375" style="7" customWidth="1"/>
    <col min="8" max="8" width="30.28515625" style="8" customWidth="1"/>
    <col min="9" max="16384" width="10.85546875" style="8"/>
  </cols>
  <sheetData>
    <row r="1" spans="1:7" ht="15" customHeight="1" x14ac:dyDescent="0.25">
      <c r="A1" s="406" t="s">
        <v>0</v>
      </c>
      <c r="B1" s="406"/>
      <c r="C1" s="406"/>
      <c r="D1" s="406"/>
      <c r="E1" s="406"/>
      <c r="F1" s="406"/>
    </row>
    <row r="2" spans="1:7" ht="15" customHeight="1" x14ac:dyDescent="0.25">
      <c r="A2" s="406" t="s">
        <v>1</v>
      </c>
      <c r="B2" s="406"/>
      <c r="C2" s="406"/>
      <c r="D2" s="406"/>
      <c r="E2" s="406"/>
      <c r="F2" s="406"/>
    </row>
    <row r="3" spans="1:7" ht="15" customHeight="1" x14ac:dyDescent="0.25">
      <c r="A3" s="406" t="s">
        <v>2</v>
      </c>
      <c r="B3" s="406"/>
      <c r="C3" s="406"/>
      <c r="D3" s="406"/>
      <c r="E3" s="406"/>
      <c r="F3" s="406"/>
    </row>
    <row r="4" spans="1:7" ht="15" customHeight="1" x14ac:dyDescent="0.25">
      <c r="A4" s="406" t="s">
        <v>3</v>
      </c>
      <c r="B4" s="406"/>
      <c r="C4" s="406"/>
      <c r="D4" s="406"/>
      <c r="E4" s="406"/>
      <c r="F4" s="406"/>
    </row>
    <row r="5" spans="1:7" ht="15" customHeight="1" x14ac:dyDescent="0.25">
      <c r="A5" s="406" t="s">
        <v>4</v>
      </c>
      <c r="B5" s="406"/>
      <c r="C5" s="406"/>
      <c r="D5" s="406"/>
      <c r="E5" s="406"/>
      <c r="F5" s="406"/>
    </row>
    <row r="6" spans="1:7" ht="15" customHeight="1" x14ac:dyDescent="0.25">
      <c r="A6" s="405"/>
      <c r="B6" s="405"/>
      <c r="C6" s="405"/>
      <c r="D6" s="405"/>
      <c r="E6" s="405"/>
      <c r="F6" s="405"/>
    </row>
    <row r="7" spans="1:7" ht="30" customHeight="1" x14ac:dyDescent="0.25">
      <c r="A7" s="402" t="s">
        <v>205</v>
      </c>
      <c r="B7" s="403"/>
      <c r="C7" s="403"/>
      <c r="D7" s="403"/>
      <c r="E7" s="403"/>
      <c r="F7" s="404"/>
    </row>
    <row r="8" spans="1:7" ht="15" customHeight="1" x14ac:dyDescent="0.25">
      <c r="A8" s="401"/>
      <c r="B8" s="401"/>
      <c r="C8" s="401"/>
      <c r="D8" s="401"/>
      <c r="E8" s="401"/>
      <c r="F8" s="401"/>
    </row>
    <row r="9" spans="1:7" s="12" customFormat="1" ht="15" customHeight="1" x14ac:dyDescent="0.25">
      <c r="A9" s="9" t="s">
        <v>6</v>
      </c>
      <c r="B9" s="9" t="s">
        <v>7</v>
      </c>
      <c r="C9" s="9" t="s">
        <v>8</v>
      </c>
      <c r="D9" s="10" t="s">
        <v>9</v>
      </c>
      <c r="E9" s="10" t="s">
        <v>10</v>
      </c>
      <c r="F9" s="10" t="s">
        <v>11</v>
      </c>
      <c r="G9" s="11"/>
    </row>
    <row r="10" spans="1:7" s="125" customFormat="1" ht="32.25" customHeight="1" x14ac:dyDescent="0.25">
      <c r="A10" s="13">
        <v>1</v>
      </c>
      <c r="B10" s="14" t="s">
        <v>12</v>
      </c>
      <c r="C10" s="15"/>
      <c r="D10" s="16"/>
      <c r="E10" s="17"/>
      <c r="F10" s="18"/>
      <c r="G10" s="124"/>
    </row>
    <row r="11" spans="1:7" s="26" customFormat="1" ht="15" hidden="1" customHeight="1" x14ac:dyDescent="0.25">
      <c r="A11" s="21">
        <f>+A10+0.01</f>
        <v>1.01</v>
      </c>
      <c r="B11" s="22" t="s">
        <v>79</v>
      </c>
      <c r="C11" s="21" t="s">
        <v>13</v>
      </c>
      <c r="D11" s="23" t="e">
        <f>+#REF!</f>
        <v>#REF!</v>
      </c>
      <c r="E11" s="24">
        <f>+'[5]1,1'!$I$55</f>
        <v>4784</v>
      </c>
      <c r="F11" s="24" t="e">
        <f>+D11*E11</f>
        <v>#REF!</v>
      </c>
      <c r="G11" s="25"/>
    </row>
    <row r="12" spans="1:7" s="26" customFormat="1" ht="23.25" hidden="1" customHeight="1" x14ac:dyDescent="0.25">
      <c r="A12" s="21">
        <f t="shared" ref="A12:A23" si="0">+A11+0.01</f>
        <v>1.02</v>
      </c>
      <c r="B12" s="22" t="s">
        <v>80</v>
      </c>
      <c r="C12" s="21" t="s">
        <v>13</v>
      </c>
      <c r="D12" s="23" t="e">
        <f>+#REF!</f>
        <v>#REF!</v>
      </c>
      <c r="E12" s="24">
        <f>+'[5]1,2'!$I$55</f>
        <v>13517</v>
      </c>
      <c r="F12" s="24" t="e">
        <f t="shared" ref="F12:F23" si="1">+D12*E12</f>
        <v>#REF!</v>
      </c>
      <c r="G12" s="25"/>
    </row>
    <row r="13" spans="1:7" s="26" customFormat="1" ht="23.25" hidden="1" customHeight="1" x14ac:dyDescent="0.25">
      <c r="A13" s="21">
        <f t="shared" si="0"/>
        <v>1.03</v>
      </c>
      <c r="B13" s="22" t="s">
        <v>81</v>
      </c>
      <c r="C13" s="21" t="s">
        <v>14</v>
      </c>
      <c r="D13" s="23" t="e">
        <f>+#REF!</f>
        <v>#REF!</v>
      </c>
      <c r="E13" s="24">
        <f>+'[5]1,3'!$I$55</f>
        <v>13517</v>
      </c>
      <c r="F13" s="24" t="e">
        <f t="shared" si="1"/>
        <v>#REF!</v>
      </c>
      <c r="G13" s="25"/>
    </row>
    <row r="14" spans="1:7" s="26" customFormat="1" ht="41.1" hidden="1" customHeight="1" x14ac:dyDescent="0.25">
      <c r="A14" s="21">
        <f t="shared" si="0"/>
        <v>1.04</v>
      </c>
      <c r="B14" s="22" t="s">
        <v>82</v>
      </c>
      <c r="C14" s="21" t="s">
        <v>13</v>
      </c>
      <c r="D14" s="23" t="e">
        <f>+#REF!</f>
        <v>#REF!</v>
      </c>
      <c r="E14" s="24">
        <f>+'[5]1,5'!$I$55</f>
        <v>8448</v>
      </c>
      <c r="F14" s="24" t="e">
        <f t="shared" si="1"/>
        <v>#REF!</v>
      </c>
      <c r="G14" s="25"/>
    </row>
    <row r="15" spans="1:7" s="26" customFormat="1" ht="41.1" hidden="1" customHeight="1" x14ac:dyDescent="0.25">
      <c r="A15" s="21">
        <f t="shared" si="0"/>
        <v>1.05</v>
      </c>
      <c r="B15" s="22" t="s">
        <v>83</v>
      </c>
      <c r="C15" s="21" t="s">
        <v>15</v>
      </c>
      <c r="D15" s="23" t="e">
        <f>+#REF!</f>
        <v>#REF!</v>
      </c>
      <c r="E15" s="24">
        <f>+'[5]1,6'!$I$55</f>
        <v>92495</v>
      </c>
      <c r="F15" s="24" t="e">
        <f t="shared" si="1"/>
        <v>#REF!</v>
      </c>
      <c r="G15" s="25"/>
    </row>
    <row r="16" spans="1:7" s="26" customFormat="1" ht="41.1" hidden="1" customHeight="1" x14ac:dyDescent="0.25">
      <c r="A16" s="21">
        <f t="shared" si="0"/>
        <v>1.06</v>
      </c>
      <c r="B16" s="22" t="s">
        <v>84</v>
      </c>
      <c r="C16" s="21" t="s">
        <v>13</v>
      </c>
      <c r="D16" s="23" t="e">
        <f>+#REF!</f>
        <v>#REF!</v>
      </c>
      <c r="E16" s="24">
        <f>+'[5]1,7'!$I$55</f>
        <v>8013</v>
      </c>
      <c r="F16" s="24" t="e">
        <f t="shared" si="1"/>
        <v>#REF!</v>
      </c>
      <c r="G16" s="25"/>
    </row>
    <row r="17" spans="1:8" s="26" customFormat="1" ht="24" hidden="1" customHeight="1" x14ac:dyDescent="0.25">
      <c r="A17" s="21">
        <f t="shared" si="0"/>
        <v>1.07</v>
      </c>
      <c r="B17" s="22" t="s">
        <v>85</v>
      </c>
      <c r="C17" s="21" t="s">
        <v>13</v>
      </c>
      <c r="D17" s="23" t="e">
        <f>+#REF!</f>
        <v>#REF!</v>
      </c>
      <c r="E17" s="24">
        <f>+'[5]1,8'!$I$55</f>
        <v>11299</v>
      </c>
      <c r="F17" s="24" t="e">
        <f t="shared" si="1"/>
        <v>#REF!</v>
      </c>
      <c r="G17" s="25"/>
    </row>
    <row r="18" spans="1:8" s="26" customFormat="1" ht="18.95" hidden="1" customHeight="1" x14ac:dyDescent="0.25">
      <c r="A18" s="21">
        <f t="shared" si="0"/>
        <v>1.08</v>
      </c>
      <c r="B18" s="22" t="s">
        <v>86</v>
      </c>
      <c r="C18" s="21" t="s">
        <v>14</v>
      </c>
      <c r="D18" s="23" t="e">
        <f>+#REF!</f>
        <v>#REF!</v>
      </c>
      <c r="E18" s="24">
        <f>+'[5]1,9'!$I$55</f>
        <v>3338</v>
      </c>
      <c r="F18" s="24" t="e">
        <f t="shared" si="1"/>
        <v>#REF!</v>
      </c>
      <c r="G18" s="25"/>
    </row>
    <row r="19" spans="1:8" s="26" customFormat="1" ht="27" hidden="1" customHeight="1" x14ac:dyDescent="0.25">
      <c r="A19" s="21">
        <f t="shared" si="0"/>
        <v>1.0900000000000001</v>
      </c>
      <c r="B19" s="22" t="s">
        <v>87</v>
      </c>
      <c r="C19" s="21" t="s">
        <v>13</v>
      </c>
      <c r="D19" s="23" t="e">
        <f>+#REF!</f>
        <v>#REF!</v>
      </c>
      <c r="E19" s="24">
        <f>+'[5]1,10'!$I$55</f>
        <v>65481</v>
      </c>
      <c r="F19" s="24" t="e">
        <f t="shared" si="1"/>
        <v>#REF!</v>
      </c>
      <c r="G19" s="25"/>
    </row>
    <row r="20" spans="1:8" s="26" customFormat="1" ht="27" hidden="1" customHeight="1" x14ac:dyDescent="0.25">
      <c r="A20" s="27">
        <f t="shared" si="0"/>
        <v>1.1000000000000001</v>
      </c>
      <c r="B20" s="28" t="s">
        <v>88</v>
      </c>
      <c r="C20" s="21" t="s">
        <v>16</v>
      </c>
      <c r="D20" s="23" t="e">
        <f>+#REF!</f>
        <v>#REF!</v>
      </c>
      <c r="E20" s="24">
        <f>+'[5]1,11'!$I$56</f>
        <v>1506183</v>
      </c>
      <c r="F20" s="24" t="e">
        <f t="shared" si="1"/>
        <v>#REF!</v>
      </c>
      <c r="G20" s="25"/>
    </row>
    <row r="21" spans="1:8" s="26" customFormat="1" ht="25.5" hidden="1" customHeight="1" x14ac:dyDescent="0.25">
      <c r="A21" s="21">
        <f t="shared" si="0"/>
        <v>1.1100000000000001</v>
      </c>
      <c r="B21" s="22" t="s">
        <v>89</v>
      </c>
      <c r="C21" s="21" t="s">
        <v>17</v>
      </c>
      <c r="D21" s="23" t="e">
        <f>+#REF!</f>
        <v>#REF!</v>
      </c>
      <c r="E21" s="24">
        <f>+'[5]1,12'!$I$55</f>
        <v>31638</v>
      </c>
      <c r="F21" s="24" t="e">
        <f t="shared" si="1"/>
        <v>#REF!</v>
      </c>
      <c r="G21" s="25"/>
    </row>
    <row r="22" spans="1:8" s="26" customFormat="1" ht="25.5" hidden="1" customHeight="1" x14ac:dyDescent="0.25">
      <c r="A22" s="21">
        <f t="shared" si="0"/>
        <v>1.1200000000000001</v>
      </c>
      <c r="B22" s="22" t="s">
        <v>90</v>
      </c>
      <c r="C22" s="21" t="s">
        <v>17</v>
      </c>
      <c r="D22" s="23" t="e">
        <f>+#REF!</f>
        <v>#REF!</v>
      </c>
      <c r="E22" s="24">
        <f>+'[5]1,13'!$I$55</f>
        <v>31638</v>
      </c>
      <c r="F22" s="24" t="e">
        <f t="shared" si="1"/>
        <v>#REF!</v>
      </c>
      <c r="G22" s="25"/>
    </row>
    <row r="23" spans="1:8" s="26" customFormat="1" ht="25.5" hidden="1" customHeight="1" x14ac:dyDescent="0.25">
      <c r="A23" s="21">
        <f t="shared" si="0"/>
        <v>1.1300000000000001</v>
      </c>
      <c r="B23" s="22" t="s">
        <v>206</v>
      </c>
      <c r="C23" s="21" t="s">
        <v>15</v>
      </c>
      <c r="D23" s="23" t="e">
        <f>+#REF!</f>
        <v>#REF!</v>
      </c>
      <c r="E23" s="24">
        <f>+'[5]1,14'!$I$55</f>
        <v>22275</v>
      </c>
      <c r="F23" s="24" t="e">
        <f t="shared" si="1"/>
        <v>#REF!</v>
      </c>
      <c r="G23" s="25"/>
    </row>
    <row r="24" spans="1:8" s="26" customFormat="1" ht="15" customHeight="1" x14ac:dyDescent="0.25">
      <c r="A24" s="29"/>
      <c r="B24" s="30"/>
      <c r="C24" s="31"/>
      <c r="D24" s="32"/>
      <c r="E24" s="33" t="s">
        <v>18</v>
      </c>
      <c r="F24" s="34" t="e">
        <f>SUM(F11:F23)</f>
        <v>#REF!</v>
      </c>
      <c r="G24" s="25" t="e">
        <f>+F24/F173</f>
        <v>#REF!</v>
      </c>
    </row>
    <row r="25" spans="1:8" s="127" customFormat="1" ht="32.25" customHeight="1" x14ac:dyDescent="0.25">
      <c r="A25" s="35">
        <v>2</v>
      </c>
      <c r="B25" s="36" t="s">
        <v>19</v>
      </c>
      <c r="C25" s="37"/>
      <c r="D25" s="38"/>
      <c r="E25" s="39"/>
      <c r="F25" s="40"/>
      <c r="G25" s="126"/>
    </row>
    <row r="26" spans="1:8" s="26" customFormat="1" ht="42" hidden="1" customHeight="1" x14ac:dyDescent="0.25">
      <c r="A26" s="21">
        <f t="shared" ref="A26:A31" si="2">+A25+0.01</f>
        <v>2.0099999999999998</v>
      </c>
      <c r="B26" s="22" t="s">
        <v>92</v>
      </c>
      <c r="C26" s="21" t="s">
        <v>15</v>
      </c>
      <c r="D26" s="23" t="e">
        <f>+#REF!</f>
        <v>#REF!</v>
      </c>
      <c r="E26" s="24">
        <f>+'[5]2,1'!$I$55</f>
        <v>25031</v>
      </c>
      <c r="F26" s="24" t="e">
        <f t="shared" ref="F26:F31" si="3">+D26*E26</f>
        <v>#REF!</v>
      </c>
      <c r="G26" s="25"/>
      <c r="H26" s="43"/>
    </row>
    <row r="27" spans="1:8" s="26" customFormat="1" ht="25.5" hidden="1" customHeight="1" x14ac:dyDescent="0.25">
      <c r="A27" s="21">
        <f t="shared" si="2"/>
        <v>2.0199999999999996</v>
      </c>
      <c r="B27" s="22" t="s">
        <v>93</v>
      </c>
      <c r="C27" s="21" t="s">
        <v>13</v>
      </c>
      <c r="D27" s="23" t="e">
        <f>+#REF!</f>
        <v>#REF!</v>
      </c>
      <c r="E27" s="24">
        <f>+'[5]2,2'!$I$55</f>
        <v>4017</v>
      </c>
      <c r="F27" s="24" t="e">
        <f t="shared" si="3"/>
        <v>#REF!</v>
      </c>
      <c r="G27" s="25"/>
      <c r="H27" s="43"/>
    </row>
    <row r="28" spans="1:8" s="26" customFormat="1" ht="25.5" hidden="1" customHeight="1" x14ac:dyDescent="0.25">
      <c r="A28" s="21">
        <f t="shared" si="2"/>
        <v>2.0299999999999994</v>
      </c>
      <c r="B28" s="22" t="s">
        <v>94</v>
      </c>
      <c r="C28" s="21" t="s">
        <v>15</v>
      </c>
      <c r="D28" s="23" t="e">
        <f>+#REF!</f>
        <v>#REF!</v>
      </c>
      <c r="E28" s="24">
        <f>+'[5]2,4'!$I$55</f>
        <v>46608</v>
      </c>
      <c r="F28" s="24" t="e">
        <f t="shared" si="3"/>
        <v>#REF!</v>
      </c>
      <c r="G28" s="25" t="s">
        <v>207</v>
      </c>
    </row>
    <row r="29" spans="1:8" s="26" customFormat="1" ht="25.5" hidden="1" customHeight="1" x14ac:dyDescent="0.25">
      <c r="A29" s="21">
        <f t="shared" si="2"/>
        <v>2.0399999999999991</v>
      </c>
      <c r="B29" s="22" t="s">
        <v>208</v>
      </c>
      <c r="C29" s="21" t="s">
        <v>15</v>
      </c>
      <c r="D29" s="23" t="e">
        <f>+#REF!</f>
        <v>#REF!</v>
      </c>
      <c r="E29" s="24">
        <f>+'[5]2,5'!$I$55</f>
        <v>293687</v>
      </c>
      <c r="F29" s="24" t="e">
        <f t="shared" si="3"/>
        <v>#REF!</v>
      </c>
      <c r="G29" s="25"/>
    </row>
    <row r="30" spans="1:8" s="26" customFormat="1" ht="25.5" hidden="1" customHeight="1" x14ac:dyDescent="0.25">
      <c r="A30" s="21">
        <f t="shared" si="2"/>
        <v>2.0499999999999989</v>
      </c>
      <c r="B30" s="22" t="str">
        <f>+B23</f>
        <v>CARGUE Y RETIRO DE ESCOMBROS MANUALMENTE</v>
      </c>
      <c r="C30" s="21" t="s">
        <v>15</v>
      </c>
      <c r="D30" s="23" t="e">
        <f>+#REF!</f>
        <v>#REF!</v>
      </c>
      <c r="E30" s="24">
        <f>+'[5]2,7'!$I$55</f>
        <v>22275</v>
      </c>
      <c r="F30" s="24" t="e">
        <f t="shared" si="3"/>
        <v>#REF!</v>
      </c>
      <c r="G30" s="25"/>
    </row>
    <row r="31" spans="1:8" s="26" customFormat="1" ht="25.5" hidden="1" customHeight="1" x14ac:dyDescent="0.25">
      <c r="A31" s="21">
        <f t="shared" si="2"/>
        <v>2.0599999999999987</v>
      </c>
      <c r="B31" s="22" t="s">
        <v>96</v>
      </c>
      <c r="C31" s="21" t="s">
        <v>13</v>
      </c>
      <c r="D31" s="23" t="e">
        <f>+#REF!</f>
        <v>#REF!</v>
      </c>
      <c r="E31" s="24">
        <f>+'[5]2,8'!$I$55</f>
        <v>13475</v>
      </c>
      <c r="F31" s="24" t="e">
        <f t="shared" si="3"/>
        <v>#REF!</v>
      </c>
      <c r="G31" s="25"/>
    </row>
    <row r="32" spans="1:8" s="26" customFormat="1" ht="15" customHeight="1" x14ac:dyDescent="0.25">
      <c r="A32" s="29"/>
      <c r="B32" s="30"/>
      <c r="C32" s="31"/>
      <c r="D32" s="32"/>
      <c r="E32" s="33" t="s">
        <v>20</v>
      </c>
      <c r="F32" s="34" t="e">
        <f>SUM(F26:F31)</f>
        <v>#REF!</v>
      </c>
      <c r="G32" s="25"/>
    </row>
    <row r="33" spans="1:8" s="127" customFormat="1" ht="32.25" customHeight="1" x14ac:dyDescent="0.25">
      <c r="A33" s="35">
        <v>3</v>
      </c>
      <c r="B33" s="36" t="s">
        <v>21</v>
      </c>
      <c r="C33" s="37"/>
      <c r="D33" s="38"/>
      <c r="E33" s="39"/>
      <c r="F33" s="40"/>
      <c r="G33" s="126"/>
      <c r="H33" s="128"/>
    </row>
    <row r="34" spans="1:8" s="26" customFormat="1" ht="27" hidden="1" customHeight="1" x14ac:dyDescent="0.25">
      <c r="A34" s="21">
        <f>+A33+0.01</f>
        <v>3.01</v>
      </c>
      <c r="B34" s="22" t="s">
        <v>97</v>
      </c>
      <c r="C34" s="21" t="s">
        <v>17</v>
      </c>
      <c r="D34" s="23" t="e">
        <f>+#REF!</f>
        <v>#REF!</v>
      </c>
      <c r="E34" s="24">
        <f>+'[5]3,2'!$I$55</f>
        <v>29832</v>
      </c>
      <c r="F34" s="24" t="e">
        <f>+D34*E34</f>
        <v>#REF!</v>
      </c>
      <c r="G34" s="25"/>
    </row>
    <row r="35" spans="1:8" s="26" customFormat="1" ht="33.950000000000003" hidden="1" customHeight="1" x14ac:dyDescent="0.25">
      <c r="A35" s="21">
        <f>+A34+0.01</f>
        <v>3.0199999999999996</v>
      </c>
      <c r="B35" s="22" t="s">
        <v>98</v>
      </c>
      <c r="C35" s="21" t="s">
        <v>17</v>
      </c>
      <c r="D35" s="23" t="e">
        <f>+#REF!</f>
        <v>#REF!</v>
      </c>
      <c r="E35" s="24">
        <f>+'[5]3,3'!$I$55</f>
        <v>221105</v>
      </c>
      <c r="F35" s="24" t="e">
        <f>+D35*E35</f>
        <v>#REF!</v>
      </c>
      <c r="G35" s="25"/>
    </row>
    <row r="36" spans="1:8" s="26" customFormat="1" ht="27" hidden="1" customHeight="1" x14ac:dyDescent="0.25">
      <c r="A36" s="29"/>
      <c r="B36" s="44" t="s">
        <v>22</v>
      </c>
      <c r="C36" s="31"/>
      <c r="D36" s="32"/>
      <c r="E36" s="45"/>
      <c r="F36" s="46"/>
      <c r="G36" s="25"/>
    </row>
    <row r="37" spans="1:8" s="26" customFormat="1" ht="33" hidden="1" customHeight="1" x14ac:dyDescent="0.25">
      <c r="A37" s="21">
        <f>+A35+0.01</f>
        <v>3.0299999999999994</v>
      </c>
      <c r="B37" s="22" t="s">
        <v>99</v>
      </c>
      <c r="C37" s="21" t="s">
        <v>17</v>
      </c>
      <c r="D37" s="23" t="e">
        <f>+#REF!</f>
        <v>#REF!</v>
      </c>
      <c r="E37" s="24">
        <f>+'[5]3,4'!$I$55</f>
        <v>844415</v>
      </c>
      <c r="F37" s="24" t="e">
        <f t="shared" ref="F37:F47" si="4">+D37*E37</f>
        <v>#REF!</v>
      </c>
      <c r="G37" s="25"/>
    </row>
    <row r="38" spans="1:8" s="26" customFormat="1" ht="21" hidden="1" customHeight="1" x14ac:dyDescent="0.25">
      <c r="A38" s="21">
        <f>+A37+0.01</f>
        <v>3.0399999999999991</v>
      </c>
      <c r="B38" s="22" t="s">
        <v>100</v>
      </c>
      <c r="C38" s="21" t="s">
        <v>17</v>
      </c>
      <c r="D38" s="23" t="e">
        <f>+#REF!</f>
        <v>#REF!</v>
      </c>
      <c r="E38" s="24">
        <f>+'[5]3,5'!$I$55</f>
        <v>29140</v>
      </c>
      <c r="F38" s="24" t="e">
        <f t="shared" si="4"/>
        <v>#REF!</v>
      </c>
      <c r="G38" s="25"/>
    </row>
    <row r="39" spans="1:8" s="26" customFormat="1" ht="21" hidden="1" customHeight="1" x14ac:dyDescent="0.25">
      <c r="A39" s="21">
        <f t="shared" ref="A39:A47" si="5">+A38+0.01</f>
        <v>3.0499999999999989</v>
      </c>
      <c r="B39" s="22" t="s">
        <v>101</v>
      </c>
      <c r="C39" s="21" t="s">
        <v>17</v>
      </c>
      <c r="D39" s="23" t="e">
        <f>+#REF!</f>
        <v>#REF!</v>
      </c>
      <c r="E39" s="24">
        <f>+'[5]3,7'!$I$55</f>
        <v>40224</v>
      </c>
      <c r="F39" s="24" t="e">
        <f t="shared" si="4"/>
        <v>#REF!</v>
      </c>
      <c r="G39" s="25"/>
    </row>
    <row r="40" spans="1:8" s="26" customFormat="1" ht="21" hidden="1" customHeight="1" x14ac:dyDescent="0.25">
      <c r="A40" s="21">
        <f t="shared" si="5"/>
        <v>3.0599999999999987</v>
      </c>
      <c r="B40" s="22" t="s">
        <v>102</v>
      </c>
      <c r="C40" s="21" t="s">
        <v>17</v>
      </c>
      <c r="D40" s="23" t="e">
        <f>+#REF!</f>
        <v>#REF!</v>
      </c>
      <c r="E40" s="24">
        <f>+'[5]3,8'!$I$55</f>
        <v>65616</v>
      </c>
      <c r="F40" s="24" t="e">
        <f t="shared" si="4"/>
        <v>#REF!</v>
      </c>
      <c r="G40" s="25"/>
    </row>
    <row r="41" spans="1:8" s="26" customFormat="1" ht="21" hidden="1" customHeight="1" x14ac:dyDescent="0.25">
      <c r="A41" s="21">
        <f t="shared" si="5"/>
        <v>3.0699999999999985</v>
      </c>
      <c r="B41" s="22" t="s">
        <v>103</v>
      </c>
      <c r="C41" s="21" t="s">
        <v>17</v>
      </c>
      <c r="D41" s="23" t="e">
        <f>+#REF!</f>
        <v>#REF!</v>
      </c>
      <c r="E41" s="24">
        <f>+'[5]3,9'!$I$55</f>
        <v>25783</v>
      </c>
      <c r="F41" s="24" t="e">
        <f t="shared" si="4"/>
        <v>#REF!</v>
      </c>
      <c r="G41" s="25"/>
    </row>
    <row r="42" spans="1:8" s="26" customFormat="1" ht="24.95" hidden="1" customHeight="1" x14ac:dyDescent="0.25">
      <c r="A42" s="21">
        <f t="shared" si="5"/>
        <v>3.0799999999999983</v>
      </c>
      <c r="B42" s="22" t="s">
        <v>104</v>
      </c>
      <c r="C42" s="21" t="s">
        <v>17</v>
      </c>
      <c r="D42" s="23" t="e">
        <f>+#REF!</f>
        <v>#REF!</v>
      </c>
      <c r="E42" s="24">
        <f>+'[5]3,10'!$I$55</f>
        <v>51967</v>
      </c>
      <c r="F42" s="24" t="e">
        <f t="shared" si="4"/>
        <v>#REF!</v>
      </c>
      <c r="G42" s="25"/>
    </row>
    <row r="43" spans="1:8" s="26" customFormat="1" ht="24.95" hidden="1" customHeight="1" x14ac:dyDescent="0.25">
      <c r="A43" s="21">
        <f t="shared" si="5"/>
        <v>3.0899999999999981</v>
      </c>
      <c r="B43" s="47" t="s">
        <v>105</v>
      </c>
      <c r="C43" s="48" t="s">
        <v>17</v>
      </c>
      <c r="D43" s="49" t="e">
        <f>+#REF!</f>
        <v>#REF!</v>
      </c>
      <c r="E43" s="50">
        <f>+'[5]3,12'!$I$55</f>
        <v>113958</v>
      </c>
      <c r="F43" s="24" t="e">
        <f t="shared" si="4"/>
        <v>#REF!</v>
      </c>
      <c r="G43" s="25"/>
    </row>
    <row r="44" spans="1:8" s="26" customFormat="1" ht="24.95" hidden="1" customHeight="1" x14ac:dyDescent="0.25">
      <c r="A44" s="21">
        <f t="shared" si="5"/>
        <v>3.0999999999999979</v>
      </c>
      <c r="B44" s="47" t="s">
        <v>106</v>
      </c>
      <c r="C44" s="48" t="s">
        <v>14</v>
      </c>
      <c r="D44" s="49" t="e">
        <f>+#REF!</f>
        <v>#REF!</v>
      </c>
      <c r="E44" s="50">
        <f>+'[5]3,13'!$I$55</f>
        <v>31395</v>
      </c>
      <c r="F44" s="24" t="e">
        <f t="shared" si="4"/>
        <v>#REF!</v>
      </c>
      <c r="G44" s="25"/>
    </row>
    <row r="45" spans="1:8" s="26" customFormat="1" ht="27" hidden="1" customHeight="1" x14ac:dyDescent="0.25">
      <c r="A45" s="21">
        <f t="shared" si="5"/>
        <v>3.1099999999999977</v>
      </c>
      <c r="B45" s="47" t="s">
        <v>107</v>
      </c>
      <c r="C45" s="48" t="s">
        <v>14</v>
      </c>
      <c r="D45" s="49" t="e">
        <f>+#REF!</f>
        <v>#REF!</v>
      </c>
      <c r="E45" s="50">
        <f>+'[5]3,14'!$I$55</f>
        <v>29506</v>
      </c>
      <c r="F45" s="24" t="e">
        <f t="shared" si="4"/>
        <v>#REF!</v>
      </c>
      <c r="G45" s="25"/>
    </row>
    <row r="46" spans="1:8" s="26" customFormat="1" ht="23.1" hidden="1" customHeight="1" x14ac:dyDescent="0.25">
      <c r="A46" s="21">
        <f t="shared" si="5"/>
        <v>3.1199999999999974</v>
      </c>
      <c r="B46" s="47" t="s">
        <v>108</v>
      </c>
      <c r="C46" s="48" t="s">
        <v>14</v>
      </c>
      <c r="D46" s="49" t="e">
        <f>+#REF!</f>
        <v>#REF!</v>
      </c>
      <c r="E46" s="50">
        <f>+'[5]3,15'!$I$55</f>
        <v>42080</v>
      </c>
      <c r="F46" s="24" t="e">
        <f t="shared" si="4"/>
        <v>#REF!</v>
      </c>
      <c r="G46" s="25"/>
    </row>
    <row r="47" spans="1:8" s="26" customFormat="1" ht="23.1" hidden="1" customHeight="1" x14ac:dyDescent="0.25">
      <c r="A47" s="21">
        <f t="shared" si="5"/>
        <v>3.1299999999999972</v>
      </c>
      <c r="B47" s="47" t="s">
        <v>109</v>
      </c>
      <c r="C47" s="48" t="s">
        <v>14</v>
      </c>
      <c r="D47" s="49" t="e">
        <f>+#REF!</f>
        <v>#REF!</v>
      </c>
      <c r="E47" s="50">
        <f>+'[5]3,19'!$I$55</f>
        <v>10823</v>
      </c>
      <c r="F47" s="24" t="e">
        <f t="shared" si="4"/>
        <v>#REF!</v>
      </c>
      <c r="G47" s="25"/>
    </row>
    <row r="48" spans="1:8" s="26" customFormat="1" ht="15" customHeight="1" x14ac:dyDescent="0.25">
      <c r="A48" s="29"/>
      <c r="B48" s="30"/>
      <c r="C48" s="31"/>
      <c r="D48" s="32"/>
      <c r="E48" s="33" t="s">
        <v>23</v>
      </c>
      <c r="F48" s="34" t="e">
        <f>SUM(F34:F47)</f>
        <v>#REF!</v>
      </c>
      <c r="G48" s="25"/>
    </row>
    <row r="49" spans="1:7" s="127" customFormat="1" ht="32.25" customHeight="1" x14ac:dyDescent="0.25">
      <c r="A49" s="35">
        <v>4</v>
      </c>
      <c r="B49" s="36" t="s">
        <v>24</v>
      </c>
      <c r="C49" s="37"/>
      <c r="D49" s="38"/>
      <c r="E49" s="39"/>
      <c r="F49" s="40"/>
      <c r="G49" s="126"/>
    </row>
    <row r="50" spans="1:7" s="26" customFormat="1" ht="24.95" hidden="1" customHeight="1" x14ac:dyDescent="0.25">
      <c r="A50" s="21">
        <f t="shared" ref="A50:A55" si="6">+A49+0.01</f>
        <v>4.01</v>
      </c>
      <c r="B50" s="22" t="s">
        <v>110</v>
      </c>
      <c r="C50" s="21" t="s">
        <v>13</v>
      </c>
      <c r="D50" s="23" t="e">
        <f>+#REF!</f>
        <v>#REF!</v>
      </c>
      <c r="E50" s="24">
        <f>+'[5]4,1'!$I$55</f>
        <v>23349</v>
      </c>
      <c r="F50" s="24" t="e">
        <f t="shared" ref="F50:F71" si="7">+D50*E50</f>
        <v>#REF!</v>
      </c>
      <c r="G50" s="25"/>
    </row>
    <row r="51" spans="1:7" s="26" customFormat="1" ht="24.95" hidden="1" customHeight="1" x14ac:dyDescent="0.25">
      <c r="A51" s="21">
        <f t="shared" si="6"/>
        <v>4.0199999999999996</v>
      </c>
      <c r="B51" s="22" t="s">
        <v>209</v>
      </c>
      <c r="C51" s="21" t="s">
        <v>14</v>
      </c>
      <c r="D51" s="23">
        <v>2021</v>
      </c>
      <c r="E51" s="24">
        <f>+'[5]4,2'!$I$55</f>
        <v>90925</v>
      </c>
      <c r="F51" s="24">
        <f t="shared" si="7"/>
        <v>183759425</v>
      </c>
      <c r="G51" s="25"/>
    </row>
    <row r="52" spans="1:7" s="26" customFormat="1" ht="24.95" hidden="1" customHeight="1" x14ac:dyDescent="0.25">
      <c r="A52" s="21">
        <f t="shared" si="6"/>
        <v>4.0299999999999994</v>
      </c>
      <c r="B52" s="22" t="s">
        <v>210</v>
      </c>
      <c r="C52" s="21" t="s">
        <v>14</v>
      </c>
      <c r="D52" s="23" t="e">
        <f>+#REF!</f>
        <v>#REF!</v>
      </c>
      <c r="E52" s="24">
        <f>+'[5]4,3'!$I$55</f>
        <v>82003</v>
      </c>
      <c r="F52" s="24" t="e">
        <f t="shared" si="7"/>
        <v>#REF!</v>
      </c>
      <c r="G52" s="25"/>
    </row>
    <row r="53" spans="1:7" s="26" customFormat="1" ht="24.95" hidden="1" customHeight="1" x14ac:dyDescent="0.25">
      <c r="A53" s="21">
        <f t="shared" si="6"/>
        <v>4.0399999999999991</v>
      </c>
      <c r="B53" s="22" t="s">
        <v>113</v>
      </c>
      <c r="C53" s="21" t="s">
        <v>14</v>
      </c>
      <c r="D53" s="23" t="e">
        <f>+#REF!</f>
        <v>#REF!</v>
      </c>
      <c r="E53" s="24">
        <f>+'[5]4,6'!$I$55</f>
        <v>108852</v>
      </c>
      <c r="F53" s="24" t="e">
        <f t="shared" si="7"/>
        <v>#REF!</v>
      </c>
      <c r="G53" s="25"/>
    </row>
    <row r="54" spans="1:7" s="26" customFormat="1" ht="22.5" hidden="1" customHeight="1" x14ac:dyDescent="0.25">
      <c r="A54" s="21">
        <f t="shared" si="6"/>
        <v>4.0499999999999989</v>
      </c>
      <c r="B54" s="22" t="s">
        <v>114</v>
      </c>
      <c r="C54" s="21" t="s">
        <v>13</v>
      </c>
      <c r="D54" s="23" t="e">
        <f>+#REF!</f>
        <v>#REF!</v>
      </c>
      <c r="E54" s="24">
        <f>+'[5]4,7'!$I$55</f>
        <v>105297</v>
      </c>
      <c r="F54" s="24" t="e">
        <f t="shared" si="7"/>
        <v>#REF!</v>
      </c>
      <c r="G54" s="25"/>
    </row>
    <row r="55" spans="1:7" s="26" customFormat="1" ht="38.1" hidden="1" customHeight="1" x14ac:dyDescent="0.25">
      <c r="A55" s="21">
        <f t="shared" si="6"/>
        <v>4.0599999999999987</v>
      </c>
      <c r="B55" s="22" t="s">
        <v>115</v>
      </c>
      <c r="C55" s="21" t="s">
        <v>17</v>
      </c>
      <c r="D55" s="23" t="e">
        <f>+#REF!</f>
        <v>#REF!</v>
      </c>
      <c r="E55" s="24">
        <f>+'[5]4,10'!$I$55</f>
        <v>636166</v>
      </c>
      <c r="F55" s="24" t="e">
        <f t="shared" si="7"/>
        <v>#REF!</v>
      </c>
      <c r="G55" s="25"/>
    </row>
    <row r="56" spans="1:7" s="26" customFormat="1" ht="38.1" hidden="1" customHeight="1" x14ac:dyDescent="0.25">
      <c r="A56" s="51"/>
      <c r="B56" s="413" t="s">
        <v>25</v>
      </c>
      <c r="C56" s="414"/>
      <c r="D56" s="414"/>
      <c r="E56" s="414"/>
      <c r="F56" s="415"/>
      <c r="G56" s="25"/>
    </row>
    <row r="57" spans="1:7" s="26" customFormat="1" ht="27.75" hidden="1" customHeight="1" x14ac:dyDescent="0.25">
      <c r="A57" s="21">
        <f>+A55+0.01</f>
        <v>4.0699999999999985</v>
      </c>
      <c r="B57" s="22" t="s">
        <v>116</v>
      </c>
      <c r="C57" s="21" t="s">
        <v>13</v>
      </c>
      <c r="D57" s="23" t="e">
        <f>+#REF!</f>
        <v>#REF!</v>
      </c>
      <c r="E57" s="24">
        <f>+'[5]4,12'!$I$55</f>
        <v>29667</v>
      </c>
      <c r="F57" s="24" t="e">
        <f t="shared" si="7"/>
        <v>#REF!</v>
      </c>
      <c r="G57" s="25"/>
    </row>
    <row r="58" spans="1:7" s="26" customFormat="1" ht="27.75" hidden="1" customHeight="1" x14ac:dyDescent="0.25">
      <c r="A58" s="27">
        <f t="shared" ref="A58:A63" si="8">+A57+0.01</f>
        <v>4.0799999999999983</v>
      </c>
      <c r="B58" s="22" t="s">
        <v>211</v>
      </c>
      <c r="C58" s="21" t="s">
        <v>13</v>
      </c>
      <c r="D58" s="23" t="e">
        <f>+#REF!</f>
        <v>#REF!</v>
      </c>
      <c r="E58" s="24">
        <f>+'[5]4,13'!$I$55</f>
        <v>91818</v>
      </c>
      <c r="F58" s="24" t="e">
        <f t="shared" si="7"/>
        <v>#REF!</v>
      </c>
      <c r="G58" s="25"/>
    </row>
    <row r="59" spans="1:7" s="26" customFormat="1" ht="38.1" hidden="1" customHeight="1" x14ac:dyDescent="0.25">
      <c r="A59" s="27">
        <f t="shared" si="8"/>
        <v>4.0899999999999981</v>
      </c>
      <c r="B59" s="47" t="s">
        <v>118</v>
      </c>
      <c r="C59" s="48" t="s">
        <v>14</v>
      </c>
      <c r="D59" s="49" t="e">
        <f>+#REF!</f>
        <v>#REF!</v>
      </c>
      <c r="E59" s="50">
        <f>+'[5]4,14'!$I$55</f>
        <v>6016</v>
      </c>
      <c r="F59" s="24" t="e">
        <f t="shared" si="7"/>
        <v>#REF!</v>
      </c>
      <c r="G59" s="25"/>
    </row>
    <row r="60" spans="1:7" s="26" customFormat="1" ht="26.25" hidden="1" customHeight="1" x14ac:dyDescent="0.25">
      <c r="A60" s="27">
        <f t="shared" si="8"/>
        <v>4.0999999999999979</v>
      </c>
      <c r="B60" s="47" t="s">
        <v>119</v>
      </c>
      <c r="C60" s="48" t="s">
        <v>26</v>
      </c>
      <c r="D60" s="49" t="e">
        <f>+#REF!</f>
        <v>#REF!</v>
      </c>
      <c r="E60" s="50">
        <f>+'[5]4,15'!$I$56</f>
        <v>5051028</v>
      </c>
      <c r="F60" s="24" t="e">
        <f t="shared" si="7"/>
        <v>#REF!</v>
      </c>
      <c r="G60" s="25"/>
    </row>
    <row r="61" spans="1:7" s="26" customFormat="1" ht="26.25" hidden="1" customHeight="1" x14ac:dyDescent="0.25">
      <c r="A61" s="27">
        <f t="shared" si="8"/>
        <v>4.1099999999999977</v>
      </c>
      <c r="B61" s="47" t="s">
        <v>120</v>
      </c>
      <c r="C61" s="48" t="s">
        <v>13</v>
      </c>
      <c r="D61" s="49" t="e">
        <f>+#REF!</f>
        <v>#REF!</v>
      </c>
      <c r="E61" s="50">
        <f>+'[5]4,16'!$I$55</f>
        <v>12410</v>
      </c>
      <c r="F61" s="24" t="e">
        <f t="shared" si="7"/>
        <v>#REF!</v>
      </c>
      <c r="G61" s="25"/>
    </row>
    <row r="62" spans="1:7" s="26" customFormat="1" ht="30.95" hidden="1" customHeight="1" x14ac:dyDescent="0.25">
      <c r="A62" s="27">
        <f t="shared" si="8"/>
        <v>4.1199999999999974</v>
      </c>
      <c r="B62" s="47" t="s">
        <v>121</v>
      </c>
      <c r="C62" s="48" t="s">
        <v>15</v>
      </c>
      <c r="D62" s="49" t="e">
        <f>+#REF!</f>
        <v>#REF!</v>
      </c>
      <c r="E62" s="50">
        <f>+'[5]4,17'!$I$55</f>
        <v>1259531</v>
      </c>
      <c r="F62" s="24" t="e">
        <f t="shared" si="7"/>
        <v>#REF!</v>
      </c>
      <c r="G62" s="25"/>
    </row>
    <row r="63" spans="1:7" s="26" customFormat="1" ht="30.95" hidden="1" customHeight="1" x14ac:dyDescent="0.25">
      <c r="A63" s="27">
        <f t="shared" si="8"/>
        <v>4.1299999999999972</v>
      </c>
      <c r="B63" s="47" t="s">
        <v>122</v>
      </c>
      <c r="C63" s="48" t="s">
        <v>14</v>
      </c>
      <c r="D63" s="49" t="e">
        <f>+#REF!</f>
        <v>#REF!</v>
      </c>
      <c r="E63" s="50">
        <f>+'[5]4,18'!$I$55</f>
        <v>51959</v>
      </c>
      <c r="F63" s="24" t="e">
        <f>+D63*E63</f>
        <v>#REF!</v>
      </c>
      <c r="G63" s="25"/>
    </row>
    <row r="64" spans="1:7" s="42" customFormat="1" ht="30.95" hidden="1" customHeight="1" x14ac:dyDescent="0.25">
      <c r="A64" s="52"/>
      <c r="B64" s="44" t="s">
        <v>27</v>
      </c>
      <c r="C64" s="37"/>
      <c r="D64" s="38"/>
      <c r="E64" s="39"/>
      <c r="F64" s="40"/>
      <c r="G64" s="41"/>
    </row>
    <row r="65" spans="1:9" s="26" customFormat="1" ht="26.25" hidden="1" customHeight="1" x14ac:dyDescent="0.25">
      <c r="A65" s="27">
        <f>+A63+0.01</f>
        <v>4.139999999999997</v>
      </c>
      <c r="B65" s="22" t="s">
        <v>116</v>
      </c>
      <c r="C65" s="21" t="s">
        <v>13</v>
      </c>
      <c r="D65" s="23" t="e">
        <f>+#REF!</f>
        <v>#REF!</v>
      </c>
      <c r="E65" s="24">
        <f>+'[5]4,20'!$I$55</f>
        <v>29667</v>
      </c>
      <c r="F65" s="24" t="e">
        <f t="shared" si="7"/>
        <v>#REF!</v>
      </c>
      <c r="G65" s="25"/>
    </row>
    <row r="66" spans="1:9" s="26" customFormat="1" ht="26.25" hidden="1" customHeight="1" x14ac:dyDescent="0.25">
      <c r="A66" s="27">
        <f>+A65+0.01</f>
        <v>4.1499999999999968</v>
      </c>
      <c r="B66" s="22" t="s">
        <v>211</v>
      </c>
      <c r="C66" s="21" t="s">
        <v>13</v>
      </c>
      <c r="D66" s="23" t="e">
        <f>+#REF!</f>
        <v>#REF!</v>
      </c>
      <c r="E66" s="24">
        <f>+'[5]4,21'!$I$55</f>
        <v>91818</v>
      </c>
      <c r="F66" s="24" t="e">
        <f t="shared" si="7"/>
        <v>#REF!</v>
      </c>
      <c r="G66" s="25"/>
    </row>
    <row r="67" spans="1:9" s="26" customFormat="1" ht="30.95" hidden="1" customHeight="1" x14ac:dyDescent="0.25">
      <c r="A67" s="29"/>
      <c r="B67" s="44" t="s">
        <v>28</v>
      </c>
      <c r="C67" s="31"/>
      <c r="D67" s="32"/>
      <c r="E67" s="45"/>
      <c r="F67" s="40"/>
      <c r="G67" s="25"/>
    </row>
    <row r="68" spans="1:9" s="26" customFormat="1" ht="30.95" hidden="1" customHeight="1" x14ac:dyDescent="0.25">
      <c r="A68" s="27">
        <f>+A66+0.01</f>
        <v>4.1599999999999966</v>
      </c>
      <c r="B68" s="22" t="s">
        <v>123</v>
      </c>
      <c r="C68" s="21" t="s">
        <v>14</v>
      </c>
      <c r="D68" s="23" t="e">
        <f>+#REF!</f>
        <v>#REF!</v>
      </c>
      <c r="E68" s="24">
        <f>+'[6]4,18'!$I$55</f>
        <v>363245</v>
      </c>
      <c r="F68" s="24" t="e">
        <f t="shared" si="7"/>
        <v>#REF!</v>
      </c>
      <c r="G68" s="25"/>
      <c r="H68" s="26">
        <f>2700*0.85</f>
        <v>2295</v>
      </c>
    </row>
    <row r="69" spans="1:9" s="26" customFormat="1" ht="66.75" hidden="1" customHeight="1" x14ac:dyDescent="0.25">
      <c r="A69" s="27">
        <f>+A68+0.01</f>
        <v>4.1699999999999964</v>
      </c>
      <c r="B69" s="22" t="s">
        <v>212</v>
      </c>
      <c r="C69" s="21" t="s">
        <v>15</v>
      </c>
      <c r="D69" s="23" t="e">
        <f>+#REF!</f>
        <v>#REF!</v>
      </c>
      <c r="E69" s="24">
        <f>+'[6]4,19'!$I$57</f>
        <v>1339726</v>
      </c>
      <c r="F69" s="24" t="e">
        <f>+D69*E69</f>
        <v>#REF!</v>
      </c>
      <c r="G69" s="25"/>
    </row>
    <row r="70" spans="1:9" s="26" customFormat="1" ht="30.95" hidden="1" customHeight="1" x14ac:dyDescent="0.25">
      <c r="A70" s="27">
        <f>+A69+0.01</f>
        <v>4.1799999999999962</v>
      </c>
      <c r="B70" s="53" t="s">
        <v>125</v>
      </c>
      <c r="C70" s="21" t="s">
        <v>29</v>
      </c>
      <c r="D70" s="23" t="e">
        <f>+#REF!</f>
        <v>#REF!</v>
      </c>
      <c r="E70" s="24">
        <f>+'[6]4,20'!$I$57</f>
        <v>5428</v>
      </c>
      <c r="F70" s="24" t="e">
        <f t="shared" si="7"/>
        <v>#REF!</v>
      </c>
      <c r="G70" s="54">
        <f>+E70*1.35</f>
        <v>7327.8</v>
      </c>
      <c r="H70" s="26">
        <f>+G70*0.4</f>
        <v>2931.1200000000003</v>
      </c>
      <c r="I70" s="26">
        <v>3000</v>
      </c>
    </row>
    <row r="71" spans="1:9" s="26" customFormat="1" ht="24.75" hidden="1" customHeight="1" x14ac:dyDescent="0.25">
      <c r="A71" s="27">
        <f>+A70+0.01</f>
        <v>4.1899999999999959</v>
      </c>
      <c r="B71" s="22" t="s">
        <v>213</v>
      </c>
      <c r="C71" s="21" t="s">
        <v>26</v>
      </c>
      <c r="D71" s="23" t="e">
        <f>+#REF!</f>
        <v>#REF!</v>
      </c>
      <c r="E71" s="24">
        <f>+'[6]4,21'!$I$57</f>
        <v>37078</v>
      </c>
      <c r="F71" s="24" t="e">
        <f t="shared" si="7"/>
        <v>#REF!</v>
      </c>
      <c r="G71" s="25"/>
      <c r="I71" s="26">
        <f>+I70/G70</f>
        <v>0.40939981986407925</v>
      </c>
    </row>
    <row r="72" spans="1:9" s="26" customFormat="1" ht="24.75" hidden="1" customHeight="1" x14ac:dyDescent="0.25">
      <c r="A72" s="27">
        <f>+A71+0.01</f>
        <v>4.1999999999999957</v>
      </c>
      <c r="B72" s="47" t="s">
        <v>127</v>
      </c>
      <c r="C72" s="48" t="s">
        <v>14</v>
      </c>
      <c r="D72" s="49" t="e">
        <f>+#REF!</f>
        <v>#REF!</v>
      </c>
      <c r="E72" s="50">
        <f>+'[5]4,26'!$I$55</f>
        <v>54532</v>
      </c>
      <c r="F72" s="24" t="e">
        <f>+D72*E72</f>
        <v>#REF!</v>
      </c>
      <c r="G72" s="25"/>
    </row>
    <row r="73" spans="1:9" s="26" customFormat="1" ht="15" customHeight="1" x14ac:dyDescent="0.25">
      <c r="A73" s="29"/>
      <c r="B73" s="30"/>
      <c r="C73" s="31"/>
      <c r="D73" s="32"/>
      <c r="E73" s="33" t="s">
        <v>30</v>
      </c>
      <c r="F73" s="34" t="e">
        <f>SUM(F50:F72)</f>
        <v>#REF!</v>
      </c>
      <c r="G73" s="25"/>
    </row>
    <row r="74" spans="1:9" s="127" customFormat="1" ht="32.25" customHeight="1" x14ac:dyDescent="0.25">
      <c r="A74" s="35">
        <v>5</v>
      </c>
      <c r="B74" s="36" t="s">
        <v>31</v>
      </c>
      <c r="C74" s="37"/>
      <c r="D74" s="38"/>
      <c r="E74" s="39"/>
      <c r="F74" s="40"/>
      <c r="G74" s="126"/>
    </row>
    <row r="75" spans="1:9" s="26" customFormat="1" ht="29.1" hidden="1" customHeight="1" x14ac:dyDescent="0.25">
      <c r="A75" s="21">
        <f>+A74+0.01</f>
        <v>5.01</v>
      </c>
      <c r="B75" s="22" t="s">
        <v>128</v>
      </c>
      <c r="C75" s="21" t="s">
        <v>13</v>
      </c>
      <c r="D75" s="23" t="e">
        <f>+#REF!</f>
        <v>#REF!</v>
      </c>
      <c r="E75" s="24">
        <f>+'[5]5,01'!$I$55</f>
        <v>142714</v>
      </c>
      <c r="F75" s="24" t="e">
        <f t="shared" ref="F75:F85" si="9">+D75*E75</f>
        <v>#REF!</v>
      </c>
      <c r="G75" s="25"/>
      <c r="H75" s="26">
        <f>58000+15000+12000</f>
        <v>85000</v>
      </c>
    </row>
    <row r="76" spans="1:9" s="26" customFormat="1" ht="29.1" hidden="1" customHeight="1" x14ac:dyDescent="0.25">
      <c r="A76" s="21">
        <f t="shared" ref="A76:A82" si="10">+A75+0.01</f>
        <v>5.0199999999999996</v>
      </c>
      <c r="B76" s="22" t="s">
        <v>129</v>
      </c>
      <c r="C76" s="21" t="s">
        <v>13</v>
      </c>
      <c r="D76" s="23" t="e">
        <f>+#REF!</f>
        <v>#REF!</v>
      </c>
      <c r="E76" s="24">
        <f>+'[5]5,02'!$I$55</f>
        <v>149275</v>
      </c>
      <c r="F76" s="24" t="e">
        <f t="shared" si="9"/>
        <v>#REF!</v>
      </c>
      <c r="G76" s="25"/>
    </row>
    <row r="77" spans="1:9" s="26" customFormat="1" ht="29.1" hidden="1" customHeight="1" x14ac:dyDescent="0.25">
      <c r="A77" s="21">
        <f t="shared" si="10"/>
        <v>5.0299999999999994</v>
      </c>
      <c r="B77" s="22" t="s">
        <v>130</v>
      </c>
      <c r="C77" s="21" t="s">
        <v>13</v>
      </c>
      <c r="D77" s="23" t="e">
        <f>+#REF!</f>
        <v>#REF!</v>
      </c>
      <c r="E77" s="24">
        <f>+'[5]5,03'!$I$55</f>
        <v>149065</v>
      </c>
      <c r="F77" s="24" t="e">
        <f t="shared" si="9"/>
        <v>#REF!</v>
      </c>
      <c r="G77" s="25" t="e">
        <f>+D75+D77</f>
        <v>#REF!</v>
      </c>
    </row>
    <row r="78" spans="1:9" s="26" customFormat="1" ht="23.25" hidden="1" customHeight="1" x14ac:dyDescent="0.25">
      <c r="A78" s="21">
        <f t="shared" si="10"/>
        <v>5.0399999999999991</v>
      </c>
      <c r="B78" s="22" t="s">
        <v>214</v>
      </c>
      <c r="C78" s="21" t="s">
        <v>13</v>
      </c>
      <c r="D78" s="23" t="e">
        <f>+#REF!</f>
        <v>#REF!</v>
      </c>
      <c r="E78" s="24">
        <f>+'[5]5,04'!$I$55</f>
        <v>8249</v>
      </c>
      <c r="F78" s="24" t="e">
        <f t="shared" si="9"/>
        <v>#REF!</v>
      </c>
      <c r="G78" s="25"/>
    </row>
    <row r="79" spans="1:9" s="26" customFormat="1" ht="23.25" hidden="1" customHeight="1" x14ac:dyDescent="0.25">
      <c r="A79" s="21">
        <f t="shared" si="10"/>
        <v>5.0499999999999989</v>
      </c>
      <c r="B79" s="22" t="s">
        <v>215</v>
      </c>
      <c r="C79" s="21" t="s">
        <v>15</v>
      </c>
      <c r="D79" s="23" t="e">
        <f>+#REF!</f>
        <v>#REF!</v>
      </c>
      <c r="E79" s="24">
        <v>922266</v>
      </c>
      <c r="F79" s="24" t="e">
        <f t="shared" si="9"/>
        <v>#REF!</v>
      </c>
      <c r="G79" s="25">
        <v>2019</v>
      </c>
    </row>
    <row r="80" spans="1:9" s="26" customFormat="1" ht="29.1" hidden="1" customHeight="1" x14ac:dyDescent="0.25">
      <c r="A80" s="21">
        <f t="shared" si="10"/>
        <v>5.0599999999999987</v>
      </c>
      <c r="B80" s="47" t="s">
        <v>216</v>
      </c>
      <c r="C80" s="48" t="s">
        <v>13</v>
      </c>
      <c r="D80" s="49" t="e">
        <f>+#REF!</f>
        <v>#REF!</v>
      </c>
      <c r="E80" s="50">
        <f>+'[6]8,6'!$I$59</f>
        <v>187042</v>
      </c>
      <c r="F80" s="24" t="e">
        <f t="shared" si="9"/>
        <v>#REF!</v>
      </c>
      <c r="G80" s="25"/>
      <c r="H80" s="26">
        <f>1/G82</f>
        <v>49.999999999999993</v>
      </c>
    </row>
    <row r="81" spans="1:7" s="26" customFormat="1" ht="29.1" hidden="1" customHeight="1" x14ac:dyDescent="0.25">
      <c r="A81" s="21">
        <f t="shared" si="10"/>
        <v>5.0699999999999985</v>
      </c>
      <c r="B81" s="47" t="s">
        <v>134</v>
      </c>
      <c r="C81" s="48" t="s">
        <v>14</v>
      </c>
      <c r="D81" s="49" t="e">
        <f>+#REF!</f>
        <v>#REF!</v>
      </c>
      <c r="E81" s="50">
        <f>+'[5]5,07'!$I$54</f>
        <v>13148</v>
      </c>
      <c r="F81" s="24" t="e">
        <f t="shared" si="9"/>
        <v>#REF!</v>
      </c>
      <c r="G81" s="25"/>
    </row>
    <row r="82" spans="1:7" s="26" customFormat="1" ht="29.1" hidden="1" customHeight="1" x14ac:dyDescent="0.25">
      <c r="A82" s="21">
        <f t="shared" si="10"/>
        <v>5.0799999999999983</v>
      </c>
      <c r="B82" s="22" t="s">
        <v>135</v>
      </c>
      <c r="C82" s="21" t="s">
        <v>13</v>
      </c>
      <c r="D82" s="23" t="e">
        <f>+#REF!</f>
        <v>#REF!</v>
      </c>
      <c r="E82" s="24">
        <f>+'[5]5,08'!$I$55</f>
        <v>155231</v>
      </c>
      <c r="F82" s="24" t="e">
        <f t="shared" si="9"/>
        <v>#REF!</v>
      </c>
      <c r="G82" s="55">
        <f>0.1*0.2</f>
        <v>2.0000000000000004E-2</v>
      </c>
    </row>
    <row r="83" spans="1:7" s="26" customFormat="1" ht="29.1" hidden="1" customHeight="1" x14ac:dyDescent="0.25">
      <c r="A83" s="21"/>
      <c r="B83" s="56" t="s">
        <v>32</v>
      </c>
      <c r="C83" s="21"/>
      <c r="D83" s="23"/>
      <c r="E83" s="24"/>
      <c r="F83" s="24"/>
      <c r="G83" s="25"/>
    </row>
    <row r="84" spans="1:7" s="26" customFormat="1" ht="29.1" hidden="1" customHeight="1" x14ac:dyDescent="0.25">
      <c r="A84" s="21">
        <f>+A82+0.01</f>
        <v>5.0899999999999981</v>
      </c>
      <c r="B84" s="22" t="s">
        <v>136</v>
      </c>
      <c r="C84" s="21" t="s">
        <v>26</v>
      </c>
      <c r="D84" s="23" t="e">
        <f>+#REF!</f>
        <v>#REF!</v>
      </c>
      <c r="E84" s="24">
        <f>+'[5]5,09'!$I$65</f>
        <v>7533676</v>
      </c>
      <c r="F84" s="24" t="e">
        <f t="shared" si="9"/>
        <v>#REF!</v>
      </c>
      <c r="G84" s="25"/>
    </row>
    <row r="85" spans="1:7" s="26" customFormat="1" ht="29.1" hidden="1" customHeight="1" x14ac:dyDescent="0.25">
      <c r="A85" s="27">
        <f>+A84+0.01</f>
        <v>5.0999999999999979</v>
      </c>
      <c r="B85" s="22" t="s">
        <v>137</v>
      </c>
      <c r="C85" s="21" t="s">
        <v>26</v>
      </c>
      <c r="D85" s="23" t="e">
        <f>+#REF!</f>
        <v>#REF!</v>
      </c>
      <c r="E85" s="24">
        <f>+'[5]5,10'!$I$55</f>
        <v>2568601</v>
      </c>
      <c r="F85" s="24" t="e">
        <f t="shared" si="9"/>
        <v>#REF!</v>
      </c>
      <c r="G85" s="25"/>
    </row>
    <row r="86" spans="1:7" s="26" customFormat="1" ht="15" customHeight="1" x14ac:dyDescent="0.25">
      <c r="A86" s="29"/>
      <c r="B86" s="30"/>
      <c r="C86" s="31"/>
      <c r="D86" s="32"/>
      <c r="E86" s="33" t="s">
        <v>33</v>
      </c>
      <c r="F86" s="34" t="e">
        <f>SUM(F75:F85)</f>
        <v>#REF!</v>
      </c>
      <c r="G86" s="25"/>
    </row>
    <row r="87" spans="1:7" s="127" customFormat="1" ht="32.25" customHeight="1" x14ac:dyDescent="0.25">
      <c r="A87" s="35">
        <v>6</v>
      </c>
      <c r="B87" s="36" t="s">
        <v>34</v>
      </c>
      <c r="C87" s="37"/>
      <c r="D87" s="38"/>
      <c r="E87" s="39"/>
      <c r="F87" s="40"/>
      <c r="G87" s="126"/>
    </row>
    <row r="88" spans="1:7" s="42" customFormat="1" ht="21" hidden="1" customHeight="1" x14ac:dyDescent="0.25">
      <c r="A88" s="21">
        <f>+A87+0.01</f>
        <v>6.01</v>
      </c>
      <c r="B88" s="22" t="s">
        <v>138</v>
      </c>
      <c r="C88" s="21" t="s">
        <v>13</v>
      </c>
      <c r="D88" s="23" t="e">
        <f>+#REF!</f>
        <v>#REF!</v>
      </c>
      <c r="E88" s="24">
        <f>+'[5]6,01'!$I$55</f>
        <v>25953</v>
      </c>
      <c r="F88" s="24" t="e">
        <f t="shared" ref="F88:F108" si="11">+D88*E88</f>
        <v>#REF!</v>
      </c>
      <c r="G88" s="41"/>
    </row>
    <row r="89" spans="1:7" s="42" customFormat="1" ht="21" hidden="1" customHeight="1" x14ac:dyDescent="0.25">
      <c r="A89" s="21">
        <f t="shared" ref="A89:A108" si="12">+A88+0.01</f>
        <v>6.02</v>
      </c>
      <c r="B89" s="22" t="s">
        <v>139</v>
      </c>
      <c r="C89" s="21" t="s">
        <v>17</v>
      </c>
      <c r="D89" s="23" t="e">
        <f>+#REF!</f>
        <v>#REF!</v>
      </c>
      <c r="E89" s="24">
        <f>+'[5]6,02'!$I$55</f>
        <v>259789</v>
      </c>
      <c r="F89" s="24" t="e">
        <f t="shared" si="11"/>
        <v>#REF!</v>
      </c>
      <c r="G89" s="41"/>
    </row>
    <row r="90" spans="1:7" s="26" customFormat="1" ht="30" hidden="1" customHeight="1" x14ac:dyDescent="0.25">
      <c r="A90" s="21">
        <f t="shared" si="12"/>
        <v>6.0299999999999994</v>
      </c>
      <c r="B90" s="22" t="s">
        <v>140</v>
      </c>
      <c r="C90" s="21" t="s">
        <v>17</v>
      </c>
      <c r="D90" s="23" t="e">
        <f>+#REF!</f>
        <v>#REF!</v>
      </c>
      <c r="E90" s="24">
        <f>+'[5]6,03'!$I$55</f>
        <v>1919432</v>
      </c>
      <c r="F90" s="24" t="e">
        <f t="shared" si="11"/>
        <v>#REF!</v>
      </c>
      <c r="G90" s="25"/>
    </row>
    <row r="91" spans="1:7" s="26" customFormat="1" ht="27.95" hidden="1" customHeight="1" x14ac:dyDescent="0.25">
      <c r="A91" s="21">
        <f t="shared" si="12"/>
        <v>6.0399999999999991</v>
      </c>
      <c r="B91" s="22" t="s">
        <v>141</v>
      </c>
      <c r="C91" s="21" t="s">
        <v>17</v>
      </c>
      <c r="D91" s="23" t="e">
        <f>+#REF!</f>
        <v>#REF!</v>
      </c>
      <c r="E91" s="24">
        <f>+'[5]6,04'!$I$55</f>
        <v>2484510</v>
      </c>
      <c r="F91" s="24" t="e">
        <f t="shared" si="11"/>
        <v>#REF!</v>
      </c>
      <c r="G91" s="25"/>
    </row>
    <row r="92" spans="1:7" s="26" customFormat="1" ht="20.25" hidden="1" customHeight="1" x14ac:dyDescent="0.25">
      <c r="A92" s="21">
        <f t="shared" si="12"/>
        <v>6.0499999999999989</v>
      </c>
      <c r="B92" s="22" t="s">
        <v>142</v>
      </c>
      <c r="C92" s="21" t="s">
        <v>14</v>
      </c>
      <c r="D92" s="23" t="e">
        <f>+#REF!</f>
        <v>#REF!</v>
      </c>
      <c r="E92" s="24">
        <f>+'[5]6,05'!$I$55</f>
        <v>461018</v>
      </c>
      <c r="F92" s="24" t="e">
        <f t="shared" si="11"/>
        <v>#REF!</v>
      </c>
      <c r="G92" s="25"/>
    </row>
    <row r="93" spans="1:7" s="26" customFormat="1" ht="49.5" hidden="1" customHeight="1" x14ac:dyDescent="0.25">
      <c r="A93" s="21">
        <f t="shared" si="12"/>
        <v>6.0599999999999987</v>
      </c>
      <c r="B93" s="22" t="s">
        <v>143</v>
      </c>
      <c r="C93" s="21" t="s">
        <v>14</v>
      </c>
      <c r="D93" s="23" t="e">
        <f>+#REF!</f>
        <v>#REF!</v>
      </c>
      <c r="E93" s="24">
        <f>+'[5]6,06'!$I$55</f>
        <v>689598</v>
      </c>
      <c r="F93" s="24" t="e">
        <f t="shared" si="11"/>
        <v>#REF!</v>
      </c>
      <c r="G93" s="25"/>
    </row>
    <row r="94" spans="1:7" s="26" customFormat="1" ht="26.25" hidden="1" customHeight="1" x14ac:dyDescent="0.25">
      <c r="A94" s="21">
        <f t="shared" si="12"/>
        <v>6.0699999999999985</v>
      </c>
      <c r="B94" s="47" t="s">
        <v>144</v>
      </c>
      <c r="C94" s="48" t="s">
        <v>17</v>
      </c>
      <c r="D94" s="49" t="e">
        <f>+#REF!</f>
        <v>#REF!</v>
      </c>
      <c r="E94" s="50">
        <f>+'[5]6,07'!$I$55</f>
        <v>1228432</v>
      </c>
      <c r="F94" s="24" t="e">
        <f t="shared" si="11"/>
        <v>#REF!</v>
      </c>
      <c r="G94" s="25"/>
    </row>
    <row r="95" spans="1:7" s="26" customFormat="1" ht="67.5" hidden="1" customHeight="1" x14ac:dyDescent="0.25">
      <c r="A95" s="21">
        <f t="shared" si="12"/>
        <v>6.0799999999999983</v>
      </c>
      <c r="B95" s="47" t="s">
        <v>145</v>
      </c>
      <c r="C95" s="48" t="s">
        <v>17</v>
      </c>
      <c r="D95" s="49" t="e">
        <f>+#REF!</f>
        <v>#REF!</v>
      </c>
      <c r="E95" s="50">
        <f>+'[5]6,08'!$I$55</f>
        <v>16590205</v>
      </c>
      <c r="F95" s="24" t="e">
        <f t="shared" si="11"/>
        <v>#REF!</v>
      </c>
      <c r="G95" s="25"/>
    </row>
    <row r="96" spans="1:7" s="26" customFormat="1" ht="27.95" hidden="1" customHeight="1" x14ac:dyDescent="0.25">
      <c r="A96" s="21">
        <f t="shared" si="12"/>
        <v>6.0899999999999981</v>
      </c>
      <c r="B96" s="47" t="s">
        <v>146</v>
      </c>
      <c r="C96" s="48" t="s">
        <v>17</v>
      </c>
      <c r="D96" s="49" t="e">
        <f>+#REF!</f>
        <v>#REF!</v>
      </c>
      <c r="E96" s="50">
        <f>+'[5]6,09'!$I$55</f>
        <v>1092713</v>
      </c>
      <c r="F96" s="24" t="e">
        <f>+D96*E96</f>
        <v>#REF!</v>
      </c>
      <c r="G96" s="25"/>
    </row>
    <row r="97" spans="1:7" s="26" customFormat="1" ht="24.75" hidden="1" customHeight="1" x14ac:dyDescent="0.25">
      <c r="A97" s="27">
        <f t="shared" si="12"/>
        <v>6.0999999999999979</v>
      </c>
      <c r="B97" s="47" t="s">
        <v>147</v>
      </c>
      <c r="C97" s="48" t="s">
        <v>17</v>
      </c>
      <c r="D97" s="49" t="e">
        <f>+#REF!</f>
        <v>#REF!</v>
      </c>
      <c r="E97" s="50">
        <f>+'[5]6,10'!$I$55</f>
        <v>483851</v>
      </c>
      <c r="F97" s="24" t="e">
        <f t="shared" si="11"/>
        <v>#REF!</v>
      </c>
      <c r="G97" s="25"/>
    </row>
    <row r="98" spans="1:7" s="26" customFormat="1" ht="24.75" hidden="1" customHeight="1" x14ac:dyDescent="0.25">
      <c r="A98" s="21">
        <f t="shared" si="12"/>
        <v>6.1099999999999977</v>
      </c>
      <c r="B98" s="22" t="s">
        <v>148</v>
      </c>
      <c r="C98" s="48" t="s">
        <v>17</v>
      </c>
      <c r="D98" s="23" t="e">
        <f>+#REF!</f>
        <v>#REF!</v>
      </c>
      <c r="E98" s="24">
        <f>+'[5]6,11'!$I$55</f>
        <v>7538612</v>
      </c>
      <c r="F98" s="24" t="e">
        <f t="shared" si="11"/>
        <v>#REF!</v>
      </c>
      <c r="G98" s="25"/>
    </row>
    <row r="99" spans="1:7" s="26" customFormat="1" ht="24.75" hidden="1" customHeight="1" x14ac:dyDescent="0.25">
      <c r="A99" s="21">
        <f t="shared" si="12"/>
        <v>6.1199999999999974</v>
      </c>
      <c r="B99" s="22" t="s">
        <v>149</v>
      </c>
      <c r="C99" s="48" t="s">
        <v>17</v>
      </c>
      <c r="D99" s="23" t="e">
        <f>+#REF!</f>
        <v>#REF!</v>
      </c>
      <c r="E99" s="24">
        <f>+'[5]6,12'!$I$55</f>
        <v>3854408</v>
      </c>
      <c r="F99" s="24" t="e">
        <f t="shared" si="11"/>
        <v>#REF!</v>
      </c>
      <c r="G99" s="25"/>
    </row>
    <row r="100" spans="1:7" s="26" customFormat="1" ht="24.75" hidden="1" customHeight="1" x14ac:dyDescent="0.25">
      <c r="A100" s="21">
        <f t="shared" si="12"/>
        <v>6.1299999999999972</v>
      </c>
      <c r="B100" s="22" t="s">
        <v>150</v>
      </c>
      <c r="C100" s="48" t="s">
        <v>17</v>
      </c>
      <c r="D100" s="23" t="e">
        <f>+#REF!</f>
        <v>#REF!</v>
      </c>
      <c r="E100" s="24">
        <f>+'[5]6,13'!$I$55</f>
        <v>5736556</v>
      </c>
      <c r="F100" s="24" t="e">
        <f t="shared" si="11"/>
        <v>#REF!</v>
      </c>
      <c r="G100" s="25"/>
    </row>
    <row r="101" spans="1:7" s="26" customFormat="1" ht="24.75" hidden="1" customHeight="1" x14ac:dyDescent="0.25">
      <c r="A101" s="21">
        <f t="shared" si="12"/>
        <v>6.139999999999997</v>
      </c>
      <c r="B101" s="22" t="s">
        <v>151</v>
      </c>
      <c r="C101" s="21" t="s">
        <v>17</v>
      </c>
      <c r="D101" s="23" t="e">
        <f>+#REF!</f>
        <v>#REF!</v>
      </c>
      <c r="E101" s="24">
        <f>+'[5]6,14'!$I$55</f>
        <v>10441082</v>
      </c>
      <c r="F101" s="24" t="e">
        <f t="shared" si="11"/>
        <v>#REF!</v>
      </c>
      <c r="G101" s="25"/>
    </row>
    <row r="102" spans="1:7" s="26" customFormat="1" ht="24.75" hidden="1" customHeight="1" x14ac:dyDescent="0.25">
      <c r="A102" s="21">
        <f t="shared" si="12"/>
        <v>6.1499999999999968</v>
      </c>
      <c r="B102" s="22" t="s">
        <v>152</v>
      </c>
      <c r="C102" s="21" t="s">
        <v>17</v>
      </c>
      <c r="D102" s="23" t="e">
        <f>+#REF!</f>
        <v>#REF!</v>
      </c>
      <c r="E102" s="24">
        <f>+'[5]6,15'!$I$55</f>
        <v>7504336</v>
      </c>
      <c r="F102" s="24" t="e">
        <f t="shared" si="11"/>
        <v>#REF!</v>
      </c>
      <c r="G102" s="25"/>
    </row>
    <row r="103" spans="1:7" s="26" customFormat="1" ht="24.75" hidden="1" customHeight="1" x14ac:dyDescent="0.25">
      <c r="A103" s="21">
        <f t="shared" si="12"/>
        <v>6.1599999999999966</v>
      </c>
      <c r="B103" s="22" t="s">
        <v>153</v>
      </c>
      <c r="C103" s="21" t="s">
        <v>17</v>
      </c>
      <c r="D103" s="23" t="e">
        <f>+#REF!</f>
        <v>#REF!</v>
      </c>
      <c r="E103" s="24">
        <f>+'[5]6,16'!$I$55</f>
        <v>10441081</v>
      </c>
      <c r="F103" s="24" t="e">
        <f t="shared" si="11"/>
        <v>#REF!</v>
      </c>
      <c r="G103" s="25"/>
    </row>
    <row r="104" spans="1:7" s="26" customFormat="1" ht="24.75" hidden="1" customHeight="1" x14ac:dyDescent="0.25">
      <c r="A104" s="21">
        <f t="shared" si="12"/>
        <v>6.1699999999999964</v>
      </c>
      <c r="B104" s="22" t="s">
        <v>154</v>
      </c>
      <c r="C104" s="21" t="s">
        <v>17</v>
      </c>
      <c r="D104" s="23" t="e">
        <f>+#REF!</f>
        <v>#REF!</v>
      </c>
      <c r="E104" s="24">
        <f>+'[5]6,17'!$I$55</f>
        <v>7485054</v>
      </c>
      <c r="F104" s="24" t="e">
        <f t="shared" si="11"/>
        <v>#REF!</v>
      </c>
      <c r="G104" s="25"/>
    </row>
    <row r="105" spans="1:7" s="26" customFormat="1" ht="24.75" hidden="1" customHeight="1" x14ac:dyDescent="0.25">
      <c r="A105" s="21">
        <f t="shared" si="12"/>
        <v>6.1799999999999962</v>
      </c>
      <c r="B105" s="22" t="s">
        <v>155</v>
      </c>
      <c r="C105" s="21" t="s">
        <v>17</v>
      </c>
      <c r="D105" s="23" t="e">
        <f>+#REF!</f>
        <v>#REF!</v>
      </c>
      <c r="E105" s="24">
        <f>+'[5]6,18'!$I$55</f>
        <v>6192638</v>
      </c>
      <c r="F105" s="24" t="e">
        <f t="shared" si="11"/>
        <v>#REF!</v>
      </c>
      <c r="G105" s="25"/>
    </row>
    <row r="106" spans="1:7" s="26" customFormat="1" ht="24.75" hidden="1" customHeight="1" x14ac:dyDescent="0.25">
      <c r="A106" s="21">
        <f t="shared" si="12"/>
        <v>6.1899999999999959</v>
      </c>
      <c r="B106" s="22" t="s">
        <v>156</v>
      </c>
      <c r="C106" s="21" t="s">
        <v>17</v>
      </c>
      <c r="D106" s="23" t="e">
        <f>+#REF!</f>
        <v>#REF!</v>
      </c>
      <c r="E106" s="24">
        <f>+'[5]6,19'!$I$55</f>
        <v>9406053</v>
      </c>
      <c r="F106" s="24" t="e">
        <f t="shared" si="11"/>
        <v>#REF!</v>
      </c>
      <c r="G106" s="25"/>
    </row>
    <row r="107" spans="1:7" s="26" customFormat="1" ht="24.75" hidden="1" customHeight="1" x14ac:dyDescent="0.25">
      <c r="A107" s="27">
        <f t="shared" si="12"/>
        <v>6.1999999999999957</v>
      </c>
      <c r="B107" s="28" t="s">
        <v>157</v>
      </c>
      <c r="C107" s="21" t="s">
        <v>17</v>
      </c>
      <c r="D107" s="23" t="e">
        <f>+#REF!</f>
        <v>#REF!</v>
      </c>
      <c r="E107" s="24">
        <f>+'[5]6,20'!$I$55</f>
        <v>7485371</v>
      </c>
      <c r="F107" s="24" t="e">
        <f t="shared" si="11"/>
        <v>#REF!</v>
      </c>
      <c r="G107" s="25"/>
    </row>
    <row r="108" spans="1:7" s="26" customFormat="1" ht="24.75" hidden="1" customHeight="1" x14ac:dyDescent="0.25">
      <c r="A108" s="21">
        <f t="shared" si="12"/>
        <v>6.2099999999999955</v>
      </c>
      <c r="B108" s="22" t="s">
        <v>158</v>
      </c>
      <c r="C108" s="21" t="s">
        <v>17</v>
      </c>
      <c r="D108" s="23" t="e">
        <f>+#REF!</f>
        <v>#REF!</v>
      </c>
      <c r="E108" s="24">
        <f>+'[5]6,21'!$I$55</f>
        <v>7485371</v>
      </c>
      <c r="F108" s="24" t="e">
        <f t="shared" si="11"/>
        <v>#REF!</v>
      </c>
      <c r="G108" s="25"/>
    </row>
    <row r="109" spans="1:7" s="26" customFormat="1" ht="15" customHeight="1" x14ac:dyDescent="0.25">
      <c r="A109" s="57"/>
      <c r="B109" s="58"/>
      <c r="C109" s="59"/>
      <c r="D109" s="60"/>
      <c r="E109" s="61" t="s">
        <v>35</v>
      </c>
      <c r="F109" s="62" t="e">
        <f>SUM(F88:F108)</f>
        <v>#REF!</v>
      </c>
      <c r="G109" s="25" t="e">
        <f>+F109+F86+F73+F48+F32+F24</f>
        <v>#REF!</v>
      </c>
    </row>
    <row r="110" spans="1:7" s="127" customFormat="1" ht="32.25" customHeight="1" x14ac:dyDescent="0.25">
      <c r="A110" s="35">
        <v>7</v>
      </c>
      <c r="B110" s="36" t="s">
        <v>36</v>
      </c>
      <c r="C110" s="37"/>
      <c r="D110" s="38"/>
      <c r="E110" s="39"/>
      <c r="F110" s="40"/>
      <c r="G110" s="126" t="e">
        <f>+G109*1.35</f>
        <v>#REF!</v>
      </c>
    </row>
    <row r="111" spans="1:7" s="71" customFormat="1" ht="33.950000000000003" hidden="1" customHeight="1" x14ac:dyDescent="0.25">
      <c r="A111" s="69"/>
      <c r="B111" s="413" t="s">
        <v>37</v>
      </c>
      <c r="C111" s="414"/>
      <c r="D111" s="414"/>
      <c r="E111" s="414"/>
      <c r="F111" s="415"/>
      <c r="G111" s="70"/>
    </row>
    <row r="112" spans="1:7" s="77" customFormat="1" ht="83.25" hidden="1" customHeight="1" x14ac:dyDescent="0.25">
      <c r="A112" s="72">
        <f>+A110+0.01</f>
        <v>7.01</v>
      </c>
      <c r="B112" s="73" t="s">
        <v>217</v>
      </c>
      <c r="C112" s="72" t="s">
        <v>26</v>
      </c>
      <c r="D112" s="74" t="e">
        <f>+#REF!</f>
        <v>#REF!</v>
      </c>
      <c r="E112" s="75">
        <f>+'[5]7.01'!$I$56</f>
        <v>2953693</v>
      </c>
      <c r="F112" s="75" t="e">
        <f t="shared" ref="F112:F152" si="13">+D112*E112</f>
        <v>#REF!</v>
      </c>
      <c r="G112" s="76"/>
    </row>
    <row r="113" spans="1:7" s="77" customFormat="1" ht="104.25" hidden="1" customHeight="1" x14ac:dyDescent="0.25">
      <c r="A113" s="72">
        <f>+A112+0.01</f>
        <v>7.02</v>
      </c>
      <c r="B113" s="73" t="s">
        <v>218</v>
      </c>
      <c r="C113" s="72" t="s">
        <v>14</v>
      </c>
      <c r="D113" s="74" t="e">
        <f>+#REF!</f>
        <v>#REF!</v>
      </c>
      <c r="E113" s="75">
        <f>+'[5]7,02'!$I$56</f>
        <v>110939</v>
      </c>
      <c r="F113" s="75" t="e">
        <f t="shared" si="13"/>
        <v>#REF!</v>
      </c>
      <c r="G113" s="76"/>
    </row>
    <row r="114" spans="1:7" s="77" customFormat="1" ht="104.25" hidden="1" customHeight="1" x14ac:dyDescent="0.25">
      <c r="A114" s="72">
        <f t="shared" ref="A114:A138" si="14">+A113+0.01</f>
        <v>7.0299999999999994</v>
      </c>
      <c r="B114" s="73" t="s">
        <v>219</v>
      </c>
      <c r="C114" s="72" t="s">
        <v>14</v>
      </c>
      <c r="D114" s="74" t="e">
        <f>+#REF!</f>
        <v>#REF!</v>
      </c>
      <c r="E114" s="75">
        <f>+'[5]7,03'!$I$56</f>
        <v>110939</v>
      </c>
      <c r="F114" s="75" t="e">
        <f t="shared" si="13"/>
        <v>#REF!</v>
      </c>
      <c r="G114" s="76"/>
    </row>
    <row r="115" spans="1:7" s="77" customFormat="1" ht="104.25" hidden="1" customHeight="1" x14ac:dyDescent="0.25">
      <c r="A115" s="72">
        <f t="shared" si="14"/>
        <v>7.0399999999999991</v>
      </c>
      <c r="B115" s="73" t="s">
        <v>220</v>
      </c>
      <c r="C115" s="72" t="s">
        <v>14</v>
      </c>
      <c r="D115" s="74" t="e">
        <f>+#REF!</f>
        <v>#REF!</v>
      </c>
      <c r="E115" s="75">
        <f>+'[5]7,04'!$I$56</f>
        <v>110939</v>
      </c>
      <c r="F115" s="75" t="e">
        <f t="shared" si="13"/>
        <v>#REF!</v>
      </c>
      <c r="G115" s="76"/>
    </row>
    <row r="116" spans="1:7" s="77" customFormat="1" ht="104.25" hidden="1" customHeight="1" x14ac:dyDescent="0.25">
      <c r="A116" s="72">
        <f t="shared" si="14"/>
        <v>7.0499999999999989</v>
      </c>
      <c r="B116" s="73" t="s">
        <v>221</v>
      </c>
      <c r="C116" s="72" t="s">
        <v>14</v>
      </c>
      <c r="D116" s="74" t="e">
        <f>+#REF!</f>
        <v>#REF!</v>
      </c>
      <c r="E116" s="75">
        <f>+'[5]7,05'!$I$56</f>
        <v>110939</v>
      </c>
      <c r="F116" s="75" t="e">
        <f t="shared" si="13"/>
        <v>#REF!</v>
      </c>
      <c r="G116" s="76"/>
    </row>
    <row r="117" spans="1:7" s="77" customFormat="1" ht="104.25" hidden="1" customHeight="1" x14ac:dyDescent="0.25">
      <c r="A117" s="72">
        <f t="shared" si="14"/>
        <v>7.0599999999999987</v>
      </c>
      <c r="B117" s="73" t="s">
        <v>222</v>
      </c>
      <c r="C117" s="72" t="s">
        <v>14</v>
      </c>
      <c r="D117" s="74" t="e">
        <f>+#REF!</f>
        <v>#REF!</v>
      </c>
      <c r="E117" s="75">
        <f>+'[5]7,06'!$I$56</f>
        <v>110939</v>
      </c>
      <c r="F117" s="75" t="e">
        <f t="shared" si="13"/>
        <v>#REF!</v>
      </c>
      <c r="G117" s="76"/>
    </row>
    <row r="118" spans="1:7" s="77" customFormat="1" ht="89.25" hidden="1" customHeight="1" x14ac:dyDescent="0.25">
      <c r="A118" s="72">
        <f t="shared" si="14"/>
        <v>7.0699999999999985</v>
      </c>
      <c r="B118" s="73" t="s">
        <v>223</v>
      </c>
      <c r="C118" s="72" t="s">
        <v>26</v>
      </c>
      <c r="D118" s="74" t="e">
        <f>+#REF!</f>
        <v>#REF!</v>
      </c>
      <c r="E118" s="75">
        <f>+'[5]7,07'!$I$56</f>
        <v>43289205</v>
      </c>
      <c r="F118" s="75" t="e">
        <f t="shared" si="13"/>
        <v>#REF!</v>
      </c>
      <c r="G118" s="76"/>
    </row>
    <row r="119" spans="1:7" s="77" customFormat="1" ht="66" hidden="1" customHeight="1" x14ac:dyDescent="0.25">
      <c r="A119" s="72">
        <f t="shared" si="14"/>
        <v>7.0799999999999983</v>
      </c>
      <c r="B119" s="73" t="s">
        <v>224</v>
      </c>
      <c r="C119" s="72" t="s">
        <v>26</v>
      </c>
      <c r="D119" s="74" t="e">
        <f>+#REF!</f>
        <v>#REF!</v>
      </c>
      <c r="E119" s="75">
        <f>+'[5]7,08'!$I$60</f>
        <v>29686365</v>
      </c>
      <c r="F119" s="75" t="e">
        <f t="shared" si="13"/>
        <v>#REF!</v>
      </c>
      <c r="G119" s="76"/>
    </row>
    <row r="120" spans="1:7" s="77" customFormat="1" ht="66" hidden="1" customHeight="1" x14ac:dyDescent="0.25">
      <c r="A120" s="72">
        <f t="shared" si="14"/>
        <v>7.0899999999999981</v>
      </c>
      <c r="B120" s="73" t="s">
        <v>225</v>
      </c>
      <c r="C120" s="72" t="s">
        <v>26</v>
      </c>
      <c r="D120" s="74" t="e">
        <f>+#REF!</f>
        <v>#REF!</v>
      </c>
      <c r="E120" s="75">
        <f>+'[5]7,09'!$I$56</f>
        <v>2514215</v>
      </c>
      <c r="F120" s="75" t="e">
        <f t="shared" si="13"/>
        <v>#REF!</v>
      </c>
      <c r="G120" s="76"/>
    </row>
    <row r="121" spans="1:7" s="77" customFormat="1" ht="104.25" hidden="1" customHeight="1" x14ac:dyDescent="0.25">
      <c r="A121" s="78">
        <f t="shared" si="14"/>
        <v>7.0999999999999979</v>
      </c>
      <c r="B121" s="73" t="s">
        <v>226</v>
      </c>
      <c r="C121" s="72" t="s">
        <v>26</v>
      </c>
      <c r="D121" s="74" t="e">
        <f>+#REF!</f>
        <v>#REF!</v>
      </c>
      <c r="E121" s="75">
        <f>+'[5]7,10'!$I$56</f>
        <v>47608656</v>
      </c>
      <c r="F121" s="75" t="e">
        <f t="shared" si="13"/>
        <v>#REF!</v>
      </c>
      <c r="G121" s="76"/>
    </row>
    <row r="122" spans="1:7" s="77" customFormat="1" ht="104.25" hidden="1" customHeight="1" x14ac:dyDescent="0.25">
      <c r="A122" s="72">
        <f t="shared" si="14"/>
        <v>7.1099999999999977</v>
      </c>
      <c r="B122" s="73" t="s">
        <v>227</v>
      </c>
      <c r="C122" s="72" t="s">
        <v>26</v>
      </c>
      <c r="D122" s="74" t="e">
        <f>+#REF!</f>
        <v>#REF!</v>
      </c>
      <c r="E122" s="75">
        <f>+'[5]7,11'!$I$56</f>
        <v>3683247</v>
      </c>
      <c r="F122" s="75" t="e">
        <f t="shared" si="13"/>
        <v>#REF!</v>
      </c>
      <c r="G122" s="76"/>
    </row>
    <row r="123" spans="1:7" s="77" customFormat="1" ht="104.25" hidden="1" customHeight="1" x14ac:dyDescent="0.25">
      <c r="A123" s="72">
        <f t="shared" si="14"/>
        <v>7.1199999999999974</v>
      </c>
      <c r="B123" s="73" t="s">
        <v>228</v>
      </c>
      <c r="C123" s="72" t="s">
        <v>26</v>
      </c>
      <c r="D123" s="74" t="e">
        <f>+#REF!</f>
        <v>#REF!</v>
      </c>
      <c r="E123" s="75">
        <f>+'[5]7,12'!$I$56</f>
        <v>3199773</v>
      </c>
      <c r="F123" s="75" t="e">
        <f t="shared" si="13"/>
        <v>#REF!</v>
      </c>
      <c r="G123" s="76"/>
    </row>
    <row r="124" spans="1:7" s="77" customFormat="1" ht="27.75" hidden="1" customHeight="1" x14ac:dyDescent="0.25">
      <c r="A124" s="72">
        <f t="shared" si="14"/>
        <v>7.1299999999999972</v>
      </c>
      <c r="B124" s="79" t="s">
        <v>167</v>
      </c>
      <c r="C124" s="72" t="s">
        <v>26</v>
      </c>
      <c r="D124" s="74" t="e">
        <f>+#REF!</f>
        <v>#REF!</v>
      </c>
      <c r="E124" s="75">
        <f>+'[5]7,13'!$I$56</f>
        <v>294866</v>
      </c>
      <c r="F124" s="75" t="e">
        <f t="shared" si="13"/>
        <v>#REF!</v>
      </c>
      <c r="G124" s="76"/>
    </row>
    <row r="125" spans="1:7" s="77" customFormat="1" ht="60" hidden="1" customHeight="1" x14ac:dyDescent="0.25">
      <c r="A125" s="72">
        <f t="shared" si="14"/>
        <v>7.139999999999997</v>
      </c>
      <c r="B125" s="79" t="s">
        <v>229</v>
      </c>
      <c r="C125" s="72" t="s">
        <v>26</v>
      </c>
      <c r="D125" s="74" t="e">
        <f>+#REF!</f>
        <v>#REF!</v>
      </c>
      <c r="E125" s="75">
        <f>+'[5]7,14'!$I$56</f>
        <v>2075635</v>
      </c>
      <c r="F125" s="75" t="e">
        <f t="shared" si="13"/>
        <v>#REF!</v>
      </c>
      <c r="G125" s="76"/>
    </row>
    <row r="126" spans="1:7" s="77" customFormat="1" ht="60" hidden="1" customHeight="1" x14ac:dyDescent="0.25">
      <c r="A126" s="72">
        <f t="shared" si="14"/>
        <v>7.1499999999999968</v>
      </c>
      <c r="B126" s="79" t="s">
        <v>230</v>
      </c>
      <c r="C126" s="72" t="s">
        <v>26</v>
      </c>
      <c r="D126" s="74" t="e">
        <f>+#REF!</f>
        <v>#REF!</v>
      </c>
      <c r="E126" s="75">
        <f>+'[5]7,15'!$I$56</f>
        <v>3279855</v>
      </c>
      <c r="F126" s="75" t="e">
        <f t="shared" si="13"/>
        <v>#REF!</v>
      </c>
      <c r="G126" s="76"/>
    </row>
    <row r="127" spans="1:7" s="77" customFormat="1" ht="54" hidden="1" customHeight="1" x14ac:dyDescent="0.25">
      <c r="A127" s="72">
        <f t="shared" si="14"/>
        <v>7.1599999999999966</v>
      </c>
      <c r="B127" s="79" t="s">
        <v>231</v>
      </c>
      <c r="C127" s="72" t="s">
        <v>26</v>
      </c>
      <c r="D127" s="74" t="e">
        <f>+#REF!</f>
        <v>#REF!</v>
      </c>
      <c r="E127" s="75">
        <f>+'[5]7,16'!$I$56</f>
        <v>38680</v>
      </c>
      <c r="F127" s="75" t="e">
        <f t="shared" si="13"/>
        <v>#REF!</v>
      </c>
      <c r="G127" s="76"/>
    </row>
    <row r="128" spans="1:7" s="77" customFormat="1" ht="41.25" hidden="1" customHeight="1" x14ac:dyDescent="0.25">
      <c r="A128" s="72">
        <f t="shared" si="14"/>
        <v>7.1699999999999964</v>
      </c>
      <c r="B128" s="73" t="s">
        <v>232</v>
      </c>
      <c r="C128" s="72" t="s">
        <v>26</v>
      </c>
      <c r="D128" s="74" t="e">
        <f>+#REF!</f>
        <v>#REF!</v>
      </c>
      <c r="E128" s="75">
        <f>+'[5]7,17'!$I$56</f>
        <v>3177687</v>
      </c>
      <c r="F128" s="75" t="e">
        <f t="shared" si="13"/>
        <v>#REF!</v>
      </c>
      <c r="G128" s="76"/>
    </row>
    <row r="129" spans="1:7" s="77" customFormat="1" ht="48.75" hidden="1" customHeight="1" x14ac:dyDescent="0.25">
      <c r="A129" s="72">
        <f t="shared" si="14"/>
        <v>7.1799999999999962</v>
      </c>
      <c r="B129" s="79" t="s">
        <v>233</v>
      </c>
      <c r="C129" s="72" t="s">
        <v>26</v>
      </c>
      <c r="D129" s="74" t="e">
        <f>+#REF!</f>
        <v>#REF!</v>
      </c>
      <c r="E129" s="75">
        <f>+'[5]7,18'!$I$56</f>
        <v>329548</v>
      </c>
      <c r="F129" s="75" t="e">
        <f t="shared" si="13"/>
        <v>#REF!</v>
      </c>
      <c r="G129" s="76"/>
    </row>
    <row r="130" spans="1:7" s="77" customFormat="1" ht="54" hidden="1" customHeight="1" x14ac:dyDescent="0.25">
      <c r="A130" s="72">
        <f t="shared" si="14"/>
        <v>7.1899999999999959</v>
      </c>
      <c r="B130" s="79" t="s">
        <v>234</v>
      </c>
      <c r="C130" s="72" t="s">
        <v>26</v>
      </c>
      <c r="D130" s="74" t="e">
        <f>+#REF!</f>
        <v>#REF!</v>
      </c>
      <c r="E130" s="75">
        <f>+'[5]7,19'!$I$56</f>
        <v>1742731</v>
      </c>
      <c r="F130" s="75" t="e">
        <f t="shared" si="13"/>
        <v>#REF!</v>
      </c>
      <c r="G130" s="76"/>
    </row>
    <row r="131" spans="1:7" s="77" customFormat="1" ht="63.75" hidden="1" customHeight="1" x14ac:dyDescent="0.25">
      <c r="A131" s="78">
        <f t="shared" si="14"/>
        <v>7.1999999999999957</v>
      </c>
      <c r="B131" s="73" t="s">
        <v>235</v>
      </c>
      <c r="C131" s="72" t="s">
        <v>14</v>
      </c>
      <c r="D131" s="74" t="e">
        <f>+#REF!</f>
        <v>#REF!</v>
      </c>
      <c r="E131" s="75">
        <f>+'[5]7,20'!$I$56</f>
        <v>10109</v>
      </c>
      <c r="F131" s="75" t="e">
        <f t="shared" si="13"/>
        <v>#REF!</v>
      </c>
      <c r="G131" s="76"/>
    </row>
    <row r="132" spans="1:7" s="77" customFormat="1" ht="67.5" hidden="1" customHeight="1" x14ac:dyDescent="0.25">
      <c r="A132" s="72">
        <f t="shared" si="14"/>
        <v>7.2099999999999955</v>
      </c>
      <c r="B132" s="73" t="s">
        <v>236</v>
      </c>
      <c r="C132" s="72" t="s">
        <v>14</v>
      </c>
      <c r="D132" s="74" t="e">
        <f>+#REF!</f>
        <v>#REF!</v>
      </c>
      <c r="E132" s="75">
        <f>+'[5]7,21'!$I$56</f>
        <v>38839</v>
      </c>
      <c r="F132" s="75" t="e">
        <f t="shared" si="13"/>
        <v>#REF!</v>
      </c>
      <c r="G132" s="76"/>
    </row>
    <row r="133" spans="1:7" s="77" customFormat="1" ht="65.25" hidden="1" customHeight="1" x14ac:dyDescent="0.25">
      <c r="A133" s="72">
        <f t="shared" si="14"/>
        <v>7.2199999999999953</v>
      </c>
      <c r="B133" s="73" t="s">
        <v>237</v>
      </c>
      <c r="C133" s="72" t="s">
        <v>14</v>
      </c>
      <c r="D133" s="74" t="e">
        <f>+#REF!</f>
        <v>#REF!</v>
      </c>
      <c r="E133" s="75">
        <f>+'[5]7,22'!$I$56</f>
        <v>26249</v>
      </c>
      <c r="F133" s="75" t="e">
        <f t="shared" si="13"/>
        <v>#REF!</v>
      </c>
      <c r="G133" s="76"/>
    </row>
    <row r="134" spans="1:7" s="77" customFormat="1" ht="80.25" hidden="1" customHeight="1" x14ac:dyDescent="0.25">
      <c r="A134" s="72">
        <f t="shared" si="14"/>
        <v>7.2299999999999951</v>
      </c>
      <c r="B134" s="73" t="s">
        <v>238</v>
      </c>
      <c r="C134" s="72" t="s">
        <v>14</v>
      </c>
      <c r="D134" s="74" t="e">
        <f>+#REF!</f>
        <v>#REF!</v>
      </c>
      <c r="E134" s="75">
        <f>+'[5]7,23'!$I$56</f>
        <v>78684</v>
      </c>
      <c r="F134" s="75" t="e">
        <f t="shared" si="13"/>
        <v>#REF!</v>
      </c>
      <c r="G134" s="76"/>
    </row>
    <row r="135" spans="1:7" s="77" customFormat="1" ht="60.75" hidden="1" customHeight="1" x14ac:dyDescent="0.25">
      <c r="A135" s="72">
        <f t="shared" si="14"/>
        <v>7.2399999999999949</v>
      </c>
      <c r="B135" s="73" t="s">
        <v>239</v>
      </c>
      <c r="C135" s="72" t="s">
        <v>14</v>
      </c>
      <c r="D135" s="74" t="e">
        <f>+#REF!</f>
        <v>#REF!</v>
      </c>
      <c r="E135" s="75">
        <f>+'[5]7,24'!$I$56</f>
        <v>55059</v>
      </c>
      <c r="F135" s="75" t="e">
        <f t="shared" si="13"/>
        <v>#REF!</v>
      </c>
      <c r="G135" s="76"/>
    </row>
    <row r="136" spans="1:7" s="77" customFormat="1" ht="30" hidden="1" customHeight="1" x14ac:dyDescent="0.25">
      <c r="A136" s="72">
        <f t="shared" si="14"/>
        <v>7.2499999999999947</v>
      </c>
      <c r="B136" s="79" t="s">
        <v>240</v>
      </c>
      <c r="C136" s="72" t="s">
        <v>14</v>
      </c>
      <c r="D136" s="74" t="e">
        <f>+#REF!</f>
        <v>#REF!</v>
      </c>
      <c r="E136" s="75">
        <f>+'[5]7,25'!$I$56</f>
        <v>178787</v>
      </c>
      <c r="F136" s="75" t="e">
        <f t="shared" si="13"/>
        <v>#REF!</v>
      </c>
      <c r="G136" s="76"/>
    </row>
    <row r="137" spans="1:7" s="77" customFormat="1" ht="49.5" hidden="1" customHeight="1" x14ac:dyDescent="0.25">
      <c r="A137" s="72">
        <f t="shared" si="14"/>
        <v>7.2599999999999945</v>
      </c>
      <c r="B137" s="73" t="s">
        <v>241</v>
      </c>
      <c r="C137" s="72" t="s">
        <v>14</v>
      </c>
      <c r="D137" s="74" t="e">
        <f>+#REF!</f>
        <v>#REF!</v>
      </c>
      <c r="E137" s="75">
        <f>+'[5]7,26'!$I$56</f>
        <v>22906</v>
      </c>
      <c r="F137" s="75" t="e">
        <f t="shared" si="13"/>
        <v>#REF!</v>
      </c>
      <c r="G137" s="76"/>
    </row>
    <row r="138" spans="1:7" s="77" customFormat="1" ht="49.5" hidden="1" customHeight="1" x14ac:dyDescent="0.25">
      <c r="A138" s="72">
        <f t="shared" si="14"/>
        <v>7.2699999999999942</v>
      </c>
      <c r="B138" s="73" t="s">
        <v>242</v>
      </c>
      <c r="C138" s="72" t="s">
        <v>26</v>
      </c>
      <c r="D138" s="74" t="e">
        <f>+#REF!</f>
        <v>#REF!</v>
      </c>
      <c r="E138" s="75">
        <f>+'[5]7,27'!$I$56</f>
        <v>61583</v>
      </c>
      <c r="F138" s="75" t="e">
        <f t="shared" si="13"/>
        <v>#REF!</v>
      </c>
      <c r="G138" s="76"/>
    </row>
    <row r="139" spans="1:7" s="71" customFormat="1" ht="32.1" hidden="1" customHeight="1" x14ac:dyDescent="0.25">
      <c r="A139" s="69"/>
      <c r="B139" s="413" t="s">
        <v>38</v>
      </c>
      <c r="C139" s="414"/>
      <c r="D139" s="414"/>
      <c r="E139" s="414"/>
      <c r="F139" s="415"/>
      <c r="G139" s="70"/>
    </row>
    <row r="140" spans="1:7" s="77" customFormat="1" ht="94.5" hidden="1" customHeight="1" x14ac:dyDescent="0.25">
      <c r="A140" s="72">
        <f>+A138+0.01</f>
        <v>7.279999999999994</v>
      </c>
      <c r="B140" s="73" t="s">
        <v>243</v>
      </c>
      <c r="C140" s="72" t="s">
        <v>26</v>
      </c>
      <c r="D140" s="74" t="e">
        <f>+#REF!</f>
        <v>#REF!</v>
      </c>
      <c r="E140" s="75">
        <f>+'[5]7,28'!$I$66</f>
        <v>100308433</v>
      </c>
      <c r="F140" s="75" t="e">
        <f t="shared" si="13"/>
        <v>#REF!</v>
      </c>
      <c r="G140" s="76"/>
    </row>
    <row r="141" spans="1:7" s="71" customFormat="1" ht="33" hidden="1" customHeight="1" x14ac:dyDescent="0.25">
      <c r="A141" s="69"/>
      <c r="B141" s="413" t="s">
        <v>39</v>
      </c>
      <c r="C141" s="414"/>
      <c r="D141" s="414"/>
      <c r="E141" s="414"/>
      <c r="F141" s="415"/>
      <c r="G141" s="70"/>
    </row>
    <row r="142" spans="1:7" s="77" customFormat="1" ht="36" hidden="1" customHeight="1" x14ac:dyDescent="0.25">
      <c r="A142" s="72">
        <f>+A140+0.01</f>
        <v>7.2899999999999938</v>
      </c>
      <c r="B142" s="73" t="s">
        <v>244</v>
      </c>
      <c r="C142" s="72" t="s">
        <v>26</v>
      </c>
      <c r="D142" s="74" t="e">
        <f>+#REF!</f>
        <v>#REF!</v>
      </c>
      <c r="E142" s="75">
        <f>+'[5]7,29'!$I$56</f>
        <v>11329212</v>
      </c>
      <c r="F142" s="75" t="e">
        <f t="shared" si="13"/>
        <v>#REF!</v>
      </c>
      <c r="G142" s="76"/>
    </row>
    <row r="143" spans="1:7" s="77" customFormat="1" ht="36" hidden="1" customHeight="1" x14ac:dyDescent="0.25">
      <c r="A143" s="78">
        <f>+A142+0.01</f>
        <v>7.2999999999999936</v>
      </c>
      <c r="B143" s="73" t="s">
        <v>245</v>
      </c>
      <c r="C143" s="72" t="s">
        <v>26</v>
      </c>
      <c r="D143" s="74" t="e">
        <f>+#REF!</f>
        <v>#REF!</v>
      </c>
      <c r="E143" s="75">
        <f>+'[5]7,30'!$I$56</f>
        <v>23523368</v>
      </c>
      <c r="F143" s="75" t="e">
        <f t="shared" si="13"/>
        <v>#REF!</v>
      </c>
      <c r="G143" s="76"/>
    </row>
    <row r="144" spans="1:7" s="77" customFormat="1" ht="36" hidden="1" customHeight="1" x14ac:dyDescent="0.25">
      <c r="A144" s="78">
        <f>+A143+0.01</f>
        <v>7.3099999999999934</v>
      </c>
      <c r="B144" s="73" t="s">
        <v>246</v>
      </c>
      <c r="C144" s="72" t="s">
        <v>26</v>
      </c>
      <c r="D144" s="74" t="e">
        <f>+#REF!</f>
        <v>#REF!</v>
      </c>
      <c r="E144" s="75">
        <f>+'[5]7,31'!$I$56</f>
        <v>585255</v>
      </c>
      <c r="F144" s="75" t="e">
        <f t="shared" si="13"/>
        <v>#REF!</v>
      </c>
      <c r="G144" s="76"/>
    </row>
    <row r="145" spans="1:8" s="71" customFormat="1" ht="18.95" hidden="1" customHeight="1" x14ac:dyDescent="0.25">
      <c r="A145" s="69"/>
      <c r="B145" s="413" t="s">
        <v>40</v>
      </c>
      <c r="C145" s="414"/>
      <c r="D145" s="414"/>
      <c r="E145" s="414"/>
      <c r="F145" s="415"/>
      <c r="G145" s="70"/>
    </row>
    <row r="146" spans="1:8" s="77" customFormat="1" ht="18.95" hidden="1" customHeight="1" x14ac:dyDescent="0.25">
      <c r="A146" s="78">
        <f>+A144+0.01</f>
        <v>7.3199999999999932</v>
      </c>
      <c r="B146" s="73" t="s">
        <v>186</v>
      </c>
      <c r="C146" s="72" t="s">
        <v>26</v>
      </c>
      <c r="D146" s="74" t="e">
        <f>+#REF!</f>
        <v>#REF!</v>
      </c>
      <c r="E146" s="75">
        <f>+'[5]7,32'!$I$57</f>
        <v>1015946</v>
      </c>
      <c r="F146" s="75" t="e">
        <f t="shared" si="13"/>
        <v>#REF!</v>
      </c>
      <c r="G146" s="76"/>
    </row>
    <row r="147" spans="1:8" s="77" customFormat="1" ht="18.95" hidden="1" customHeight="1" x14ac:dyDescent="0.25">
      <c r="A147" s="78">
        <f t="shared" ref="A147:A152" si="15">+A146+0.01</f>
        <v>7.329999999999993</v>
      </c>
      <c r="B147" s="73" t="s">
        <v>187</v>
      </c>
      <c r="C147" s="72" t="s">
        <v>26</v>
      </c>
      <c r="D147" s="74" t="e">
        <f>+#REF!</f>
        <v>#REF!</v>
      </c>
      <c r="E147" s="75">
        <f>+'[5]7,33'!$I$57</f>
        <v>83186</v>
      </c>
      <c r="F147" s="75" t="e">
        <f t="shared" si="13"/>
        <v>#REF!</v>
      </c>
      <c r="G147" s="76"/>
    </row>
    <row r="148" spans="1:8" s="77" customFormat="1" ht="30.95" hidden="1" customHeight="1" x14ac:dyDescent="0.25">
      <c r="A148" s="78">
        <f t="shared" si="15"/>
        <v>7.3399999999999928</v>
      </c>
      <c r="B148" s="79" t="s">
        <v>188</v>
      </c>
      <c r="C148" s="72" t="s">
        <v>26</v>
      </c>
      <c r="D148" s="74" t="e">
        <f>+#REF!</f>
        <v>#REF!</v>
      </c>
      <c r="E148" s="75">
        <f>+'[5]7,34'!$I$57</f>
        <v>153531</v>
      </c>
      <c r="F148" s="75" t="e">
        <f t="shared" si="13"/>
        <v>#REF!</v>
      </c>
      <c r="G148" s="76"/>
    </row>
    <row r="149" spans="1:8" s="77" customFormat="1" ht="30" hidden="1" customHeight="1" x14ac:dyDescent="0.25">
      <c r="A149" s="78">
        <f t="shared" si="15"/>
        <v>7.3499999999999925</v>
      </c>
      <c r="B149" s="73" t="s">
        <v>189</v>
      </c>
      <c r="C149" s="72" t="s">
        <v>26</v>
      </c>
      <c r="D149" s="80" t="e">
        <f>+#REF!</f>
        <v>#REF!</v>
      </c>
      <c r="E149" s="75">
        <f>+'[5]7,35'!$I$57</f>
        <v>115980</v>
      </c>
      <c r="F149" s="75" t="e">
        <f t="shared" si="13"/>
        <v>#REF!</v>
      </c>
      <c r="G149" s="76"/>
      <c r="H149" s="81" t="e">
        <f>+H153-F153</f>
        <v>#REF!</v>
      </c>
    </row>
    <row r="150" spans="1:8" s="77" customFormat="1" ht="20.100000000000001" hidden="1" customHeight="1" x14ac:dyDescent="0.25">
      <c r="A150" s="82">
        <f t="shared" si="15"/>
        <v>7.3599999999999923</v>
      </c>
      <c r="B150" s="83" t="s">
        <v>190</v>
      </c>
      <c r="C150" s="84" t="s">
        <v>26</v>
      </c>
      <c r="D150" s="85" t="e">
        <f>+#REF!</f>
        <v>#REF!</v>
      </c>
      <c r="E150" s="86">
        <f>+'[5]7,36'!$I$57</f>
        <v>6217</v>
      </c>
      <c r="F150" s="86" t="e">
        <f t="shared" si="13"/>
        <v>#REF!</v>
      </c>
      <c r="G150" s="76"/>
    </row>
    <row r="151" spans="1:8" s="91" customFormat="1" ht="20.100000000000001" hidden="1" customHeight="1" x14ac:dyDescent="0.25">
      <c r="A151" s="82">
        <f t="shared" si="15"/>
        <v>7.3699999999999921</v>
      </c>
      <c r="B151" s="87" t="s">
        <v>247</v>
      </c>
      <c r="C151" s="88" t="s">
        <v>26</v>
      </c>
      <c r="D151" s="89" t="e">
        <f>+#REF!</f>
        <v>#REF!</v>
      </c>
      <c r="E151" s="86">
        <f>+'[5]7,37'!$I$57</f>
        <v>90000000</v>
      </c>
      <c r="F151" s="86" t="e">
        <f t="shared" si="13"/>
        <v>#REF!</v>
      </c>
      <c r="G151" s="90"/>
    </row>
    <row r="152" spans="1:8" s="93" customFormat="1" ht="20.100000000000001" hidden="1" customHeight="1" x14ac:dyDescent="0.25">
      <c r="A152" s="78">
        <f t="shared" si="15"/>
        <v>7.3799999999999919</v>
      </c>
      <c r="B152" s="73" t="s">
        <v>248</v>
      </c>
      <c r="C152" s="72" t="s">
        <v>249</v>
      </c>
      <c r="D152" s="74" t="e">
        <f>+#REF!</f>
        <v>#REF!</v>
      </c>
      <c r="E152" s="75">
        <f>+'[5]7,38'!$I$57</f>
        <v>800</v>
      </c>
      <c r="F152" s="75" t="e">
        <f t="shared" si="13"/>
        <v>#REF!</v>
      </c>
      <c r="G152" s="92"/>
    </row>
    <row r="153" spans="1:8" s="42" customFormat="1" ht="15" customHeight="1" x14ac:dyDescent="0.25">
      <c r="A153" s="94"/>
      <c r="B153" s="95"/>
      <c r="C153" s="96"/>
      <c r="D153" s="97"/>
      <c r="E153" s="98" t="s">
        <v>41</v>
      </c>
      <c r="F153" s="99" t="e">
        <f>SUM(F111:F152)</f>
        <v>#REF!</v>
      </c>
      <c r="G153" s="41"/>
      <c r="H153" s="42">
        <v>7217708407.2720003</v>
      </c>
    </row>
    <row r="154" spans="1:8" s="127" customFormat="1" ht="32.25" customHeight="1" x14ac:dyDescent="0.25">
      <c r="A154" s="35">
        <v>8</v>
      </c>
      <c r="B154" s="36" t="s">
        <v>42</v>
      </c>
      <c r="C154" s="37"/>
      <c r="D154" s="38"/>
      <c r="E154" s="39"/>
      <c r="F154" s="40"/>
      <c r="G154" s="126"/>
    </row>
    <row r="155" spans="1:8" s="26" customFormat="1" ht="20.25" hidden="1" customHeight="1" x14ac:dyDescent="0.25">
      <c r="A155" s="21">
        <f>+A154+0.01</f>
        <v>8.01</v>
      </c>
      <c r="B155" s="22" t="s">
        <v>191</v>
      </c>
      <c r="C155" s="21" t="s">
        <v>15</v>
      </c>
      <c r="D155" s="23" t="e">
        <f>+#REF!</f>
        <v>#REF!</v>
      </c>
      <c r="E155" s="24">
        <f>+'[5]8,1'!$I$55</f>
        <v>390711</v>
      </c>
      <c r="F155" s="24" t="e">
        <f t="shared" ref="F155:F163" si="16">+D155*E155</f>
        <v>#REF!</v>
      </c>
      <c r="G155" s="25"/>
    </row>
    <row r="156" spans="1:8" s="26" customFormat="1" ht="20.25" hidden="1" customHeight="1" x14ac:dyDescent="0.25">
      <c r="A156" s="21">
        <f>+A155+0.01</f>
        <v>8.02</v>
      </c>
      <c r="B156" s="22" t="s">
        <v>192</v>
      </c>
      <c r="C156" s="21" t="s">
        <v>13</v>
      </c>
      <c r="D156" s="23" t="e">
        <f>+#REF!</f>
        <v>#REF!</v>
      </c>
      <c r="E156" s="24">
        <f>+'[5]8,2'!$I$55</f>
        <v>16582</v>
      </c>
      <c r="F156" s="24" t="e">
        <f t="shared" si="16"/>
        <v>#REF!</v>
      </c>
      <c r="G156" s="25"/>
    </row>
    <row r="157" spans="1:8" ht="27.95" hidden="1" customHeight="1" x14ac:dyDescent="0.25">
      <c r="A157" s="100" t="s">
        <v>43</v>
      </c>
      <c r="B157" s="101" t="s">
        <v>44</v>
      </c>
      <c r="C157" s="100" t="s">
        <v>17</v>
      </c>
      <c r="D157" s="102"/>
      <c r="E157" s="103">
        <v>66477</v>
      </c>
      <c r="F157" s="103">
        <f t="shared" si="16"/>
        <v>0</v>
      </c>
    </row>
    <row r="158" spans="1:8" ht="27.95" hidden="1" customHeight="1" x14ac:dyDescent="0.25">
      <c r="A158" s="100" t="s">
        <v>45</v>
      </c>
      <c r="B158" s="101" t="s">
        <v>46</v>
      </c>
      <c r="C158" s="100" t="s">
        <v>17</v>
      </c>
      <c r="D158" s="102"/>
      <c r="E158" s="103">
        <v>66477</v>
      </c>
      <c r="F158" s="103">
        <f t="shared" si="16"/>
        <v>0</v>
      </c>
    </row>
    <row r="159" spans="1:8" ht="27.95" hidden="1" customHeight="1" x14ac:dyDescent="0.25">
      <c r="A159" s="100" t="s">
        <v>47</v>
      </c>
      <c r="B159" s="101" t="s">
        <v>48</v>
      </c>
      <c r="C159" s="100" t="s">
        <v>17</v>
      </c>
      <c r="D159" s="102"/>
      <c r="E159" s="103">
        <v>66477</v>
      </c>
      <c r="F159" s="103">
        <f t="shared" si="16"/>
        <v>0</v>
      </c>
    </row>
    <row r="160" spans="1:8" ht="27.95" hidden="1" customHeight="1" x14ac:dyDescent="0.25">
      <c r="A160" s="100" t="s">
        <v>49</v>
      </c>
      <c r="B160" s="101" t="s">
        <v>50</v>
      </c>
      <c r="C160" s="100" t="s">
        <v>17</v>
      </c>
      <c r="D160" s="102"/>
      <c r="E160" s="103">
        <v>66477</v>
      </c>
      <c r="F160" s="103">
        <f t="shared" si="16"/>
        <v>0</v>
      </c>
    </row>
    <row r="161" spans="1:7" ht="27.95" hidden="1" customHeight="1" x14ac:dyDescent="0.25">
      <c r="A161" s="104" t="s">
        <v>51</v>
      </c>
      <c r="B161" s="105" t="s">
        <v>52</v>
      </c>
      <c r="C161" s="104" t="s">
        <v>17</v>
      </c>
      <c r="D161" s="106"/>
      <c r="E161" s="107">
        <v>24338</v>
      </c>
      <c r="F161" s="107">
        <f t="shared" si="16"/>
        <v>0</v>
      </c>
    </row>
    <row r="162" spans="1:7" ht="27.95" hidden="1" customHeight="1" x14ac:dyDescent="0.25">
      <c r="A162" s="104" t="s">
        <v>53</v>
      </c>
      <c r="B162" s="105" t="s">
        <v>54</v>
      </c>
      <c r="C162" s="104" t="s">
        <v>17</v>
      </c>
      <c r="D162" s="106"/>
      <c r="E162" s="107">
        <v>600598</v>
      </c>
      <c r="F162" s="107">
        <f t="shared" si="16"/>
        <v>0</v>
      </c>
    </row>
    <row r="163" spans="1:7" ht="27.95" hidden="1" customHeight="1" x14ac:dyDescent="0.25">
      <c r="A163" s="104" t="s">
        <v>55</v>
      </c>
      <c r="B163" s="105" t="s">
        <v>56</v>
      </c>
      <c r="C163" s="104" t="s">
        <v>17</v>
      </c>
      <c r="D163" s="106"/>
      <c r="E163" s="107">
        <v>107006</v>
      </c>
      <c r="F163" s="107">
        <f t="shared" si="16"/>
        <v>0</v>
      </c>
    </row>
    <row r="164" spans="1:7" ht="15" customHeight="1" x14ac:dyDescent="0.25">
      <c r="A164" s="108"/>
      <c r="B164" s="109"/>
      <c r="C164" s="110"/>
      <c r="D164" s="111"/>
      <c r="E164" s="112" t="s">
        <v>57</v>
      </c>
      <c r="F164" s="113" t="e">
        <f>SUM(F155:F163)</f>
        <v>#REF!</v>
      </c>
    </row>
    <row r="165" spans="1:7" ht="15" customHeight="1" x14ac:dyDescent="0.25">
      <c r="B165" s="115"/>
      <c r="C165" s="115"/>
      <c r="D165" s="116"/>
      <c r="E165" s="116"/>
      <c r="F165" s="116"/>
    </row>
    <row r="166" spans="1:7" ht="15" customHeight="1" x14ac:dyDescent="0.25">
      <c r="A166" s="108"/>
      <c r="B166" s="109"/>
      <c r="C166" s="110"/>
      <c r="D166" s="111"/>
      <c r="E166" s="112" t="s">
        <v>193</v>
      </c>
      <c r="F166" s="113" t="e">
        <f>+F164+F153+F109+F86+F73+F48+F32+F24</f>
        <v>#REF!</v>
      </c>
      <c r="G166" s="7">
        <f>7500*1.35</f>
        <v>10125</v>
      </c>
    </row>
    <row r="167" spans="1:7" ht="15" customHeight="1" x14ac:dyDescent="0.25">
      <c r="B167" s="115"/>
      <c r="C167" s="115"/>
      <c r="D167" s="116"/>
      <c r="E167" s="116"/>
      <c r="F167" s="116"/>
    </row>
    <row r="168" spans="1:7" ht="15" customHeight="1" x14ac:dyDescent="0.25">
      <c r="A168" s="108"/>
      <c r="B168" s="109"/>
      <c r="C168" s="110"/>
      <c r="D168" s="111"/>
      <c r="E168" s="117" t="s">
        <v>250</v>
      </c>
      <c r="F168" s="103" t="e">
        <f>+F166*29%</f>
        <v>#REF!</v>
      </c>
    </row>
    <row r="169" spans="1:7" ht="15" customHeight="1" x14ac:dyDescent="0.25">
      <c r="A169" s="108"/>
      <c r="B169" s="109"/>
      <c r="C169" s="110"/>
      <c r="D169" s="111"/>
      <c r="E169" s="117" t="s">
        <v>204</v>
      </c>
      <c r="F169" s="118" t="e">
        <f>+F166*1%</f>
        <v>#REF!</v>
      </c>
    </row>
    <row r="170" spans="1:7" ht="15" customHeight="1" x14ac:dyDescent="0.25">
      <c r="A170" s="108"/>
      <c r="B170" s="109"/>
      <c r="C170" s="110"/>
      <c r="D170" s="111"/>
      <c r="E170" s="117" t="s">
        <v>199</v>
      </c>
      <c r="F170" s="118" t="e">
        <f>+F166*5%</f>
        <v>#REF!</v>
      </c>
    </row>
    <row r="171" spans="1:7" ht="15" customHeight="1" x14ac:dyDescent="0.25">
      <c r="A171" s="108"/>
      <c r="B171" s="109"/>
      <c r="C171" s="110"/>
      <c r="D171" s="111"/>
      <c r="E171" s="112" t="s">
        <v>62</v>
      </c>
      <c r="F171" s="113" t="e">
        <f>+F168+F169+F170</f>
        <v>#REF!</v>
      </c>
    </row>
    <row r="172" spans="1:7" ht="15" customHeight="1" x14ac:dyDescent="0.25">
      <c r="B172" s="115"/>
      <c r="C172" s="115"/>
      <c r="D172" s="116"/>
      <c r="E172" s="116"/>
      <c r="F172" s="116"/>
    </row>
    <row r="173" spans="1:7" ht="15" customHeight="1" x14ac:dyDescent="0.25">
      <c r="A173" s="108"/>
      <c r="B173" s="109"/>
      <c r="C173" s="110"/>
      <c r="D173" s="111"/>
      <c r="E173" s="112" t="s">
        <v>194</v>
      </c>
      <c r="F173" s="113" t="e">
        <f>+F171+F166</f>
        <v>#REF!</v>
      </c>
    </row>
    <row r="174" spans="1:7" ht="15" customHeight="1" x14ac:dyDescent="0.25">
      <c r="B174" s="115"/>
      <c r="C174" s="115"/>
      <c r="D174" s="116"/>
      <c r="E174" s="116"/>
      <c r="F174" s="116"/>
    </row>
    <row r="175" spans="1:7" ht="15" customHeight="1" x14ac:dyDescent="0.25">
      <c r="A175" s="108"/>
      <c r="B175" s="109"/>
      <c r="C175" s="110"/>
      <c r="D175" s="111"/>
      <c r="E175" s="117" t="s">
        <v>64</v>
      </c>
      <c r="F175" s="103" t="e">
        <f>+F166*0.01</f>
        <v>#REF!</v>
      </c>
    </row>
    <row r="176" spans="1:7" ht="15" customHeight="1" x14ac:dyDescent="0.25">
      <c r="A176" s="108"/>
      <c r="B176" s="109"/>
      <c r="C176" s="110"/>
      <c r="D176" s="111"/>
      <c r="E176" s="117" t="s">
        <v>65</v>
      </c>
      <c r="F176" s="103" t="e">
        <f>+F166*0.02</f>
        <v>#REF!</v>
      </c>
    </row>
    <row r="177" spans="1:6" ht="15" customHeight="1" x14ac:dyDescent="0.25">
      <c r="A177" s="108"/>
      <c r="B177" s="109"/>
      <c r="C177" s="110"/>
      <c r="D177" s="111"/>
      <c r="E177" s="117" t="s">
        <v>251</v>
      </c>
      <c r="F177" s="103">
        <v>12680000</v>
      </c>
    </row>
    <row r="178" spans="1:6" ht="15" customHeight="1" x14ac:dyDescent="0.25">
      <c r="A178" s="108"/>
      <c r="B178" s="109"/>
      <c r="C178" s="110"/>
      <c r="D178" s="111"/>
      <c r="E178" s="117" t="s">
        <v>196</v>
      </c>
      <c r="F178" s="103" t="e">
        <f>+F173*1%</f>
        <v>#REF!</v>
      </c>
    </row>
    <row r="179" spans="1:6" ht="15" customHeight="1" x14ac:dyDescent="0.25">
      <c r="B179" s="115"/>
      <c r="C179" s="115"/>
      <c r="D179" s="116"/>
      <c r="E179" s="116"/>
      <c r="F179" s="116"/>
    </row>
    <row r="180" spans="1:6" ht="15" customHeight="1" x14ac:dyDescent="0.25">
      <c r="A180" s="108"/>
      <c r="B180" s="109"/>
      <c r="C180" s="110"/>
      <c r="D180" s="111"/>
      <c r="E180" s="112" t="s">
        <v>71</v>
      </c>
      <c r="F180" s="113" t="e">
        <f>+F173+F175+F178+F177+F176</f>
        <v>#REF!</v>
      </c>
    </row>
    <row r="182" spans="1:6" ht="15" customHeight="1" x14ac:dyDescent="0.25">
      <c r="A182" s="108"/>
      <c r="B182" s="109"/>
      <c r="C182" s="110"/>
      <c r="D182" s="111"/>
      <c r="E182" s="112" t="s">
        <v>72</v>
      </c>
      <c r="F182" s="113" t="e">
        <f>+F180*7%</f>
        <v>#REF!</v>
      </c>
    </row>
    <row r="184" spans="1:6" ht="15" customHeight="1" x14ac:dyDescent="0.25">
      <c r="A184" s="108"/>
      <c r="B184" s="109"/>
      <c r="C184" s="110"/>
      <c r="D184" s="111"/>
      <c r="E184" s="112" t="s">
        <v>73</v>
      </c>
      <c r="F184" s="113" t="e">
        <f>+F182+F180</f>
        <v>#REF!</v>
      </c>
    </row>
    <row r="187" spans="1:6" ht="15" customHeight="1" x14ac:dyDescent="0.25">
      <c r="B187" s="119"/>
    </row>
    <row r="188" spans="1:6" ht="15" customHeight="1" x14ac:dyDescent="0.25">
      <c r="B188" s="119"/>
    </row>
    <row r="189" spans="1:6" ht="15" customHeight="1" x14ac:dyDescent="0.25">
      <c r="B189" s="119"/>
    </row>
    <row r="190" spans="1:6" ht="15" customHeight="1" x14ac:dyDescent="0.25">
      <c r="B190" s="119"/>
    </row>
    <row r="191" spans="1:6" ht="15" customHeight="1" x14ac:dyDescent="0.25">
      <c r="B191" s="119"/>
    </row>
    <row r="192" spans="1:6" ht="15" customHeight="1" x14ac:dyDescent="0.25">
      <c r="B192" s="119"/>
    </row>
    <row r="193" spans="2:2" ht="15" customHeight="1" x14ac:dyDescent="0.25">
      <c r="B193" s="119"/>
    </row>
    <row r="197" spans="2:2" ht="15" customHeight="1" x14ac:dyDescent="0.25">
      <c r="B197" s="122"/>
    </row>
    <row r="198" spans="2:2" ht="15" customHeight="1" x14ac:dyDescent="0.25">
      <c r="B198" s="123" t="s">
        <v>252</v>
      </c>
    </row>
  </sheetData>
  <mergeCells count="13">
    <mergeCell ref="A6:F6"/>
    <mergeCell ref="A1:F1"/>
    <mergeCell ref="A2:F2"/>
    <mergeCell ref="A3:F3"/>
    <mergeCell ref="A4:F4"/>
    <mergeCell ref="A5:F5"/>
    <mergeCell ref="B145:F145"/>
    <mergeCell ref="A7:F7"/>
    <mergeCell ref="A8:F8"/>
    <mergeCell ref="B56:F56"/>
    <mergeCell ref="B111:F111"/>
    <mergeCell ref="B139:F139"/>
    <mergeCell ref="B141:F141"/>
  </mergeCells>
  <printOptions horizontalCentered="1" gridLines="1"/>
  <pageMargins left="0.78740157480314965" right="0.78740157480314965" top="0.39370078740157483" bottom="0.59055118110236227" header="0.19685039370078741" footer="0.11811023622047245"/>
  <pageSetup scale="57" fitToHeight="10" orientation="portrait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6">
    <pageSetUpPr fitToPage="1"/>
  </sheetPr>
  <dimension ref="A1:U190"/>
  <sheetViews>
    <sheetView view="pageBreakPreview" topLeftCell="A4" zoomScale="70" zoomScaleNormal="60" zoomScaleSheetLayoutView="70" zoomScalePageLayoutView="90" workbookViewId="0">
      <selection activeCell="E197" sqref="E197"/>
    </sheetView>
  </sheetViews>
  <sheetFormatPr baseColWidth="10" defaultColWidth="10.85546875" defaultRowHeight="15" customHeight="1" x14ac:dyDescent="0.25"/>
  <cols>
    <col min="1" max="1" width="10" style="1" customWidth="1"/>
    <col min="2" max="2" width="37.140625" style="5" customWidth="1"/>
    <col min="3" max="3" width="14.140625" style="1" hidden="1" customWidth="1"/>
    <col min="4" max="4" width="25" style="3" customWidth="1"/>
    <col min="5" max="5" width="25.7109375" style="4" customWidth="1"/>
    <col min="6" max="6" width="28.42578125" style="4" hidden="1" customWidth="1"/>
    <col min="7" max="7" width="21.7109375" style="130" hidden="1" customWidth="1"/>
    <col min="8" max="21" width="25.7109375" style="152" customWidth="1"/>
    <col min="22" max="16384" width="10.85546875" style="131"/>
  </cols>
  <sheetData>
    <row r="1" spans="1:21" ht="15" customHeight="1" x14ac:dyDescent="0.25">
      <c r="A1" s="580" t="s">
        <v>0</v>
      </c>
      <c r="B1" s="580"/>
      <c r="C1" s="580"/>
      <c r="D1" s="580"/>
      <c r="E1" s="580"/>
      <c r="F1" s="580"/>
    </row>
    <row r="2" spans="1:21" ht="15" customHeight="1" x14ac:dyDescent="0.25">
      <c r="A2" s="580" t="s">
        <v>1</v>
      </c>
      <c r="B2" s="580"/>
      <c r="C2" s="580"/>
      <c r="D2" s="580"/>
      <c r="E2" s="580"/>
      <c r="F2" s="580"/>
    </row>
    <row r="3" spans="1:21" ht="15" customHeight="1" x14ac:dyDescent="0.25">
      <c r="A3" s="580" t="s">
        <v>2</v>
      </c>
      <c r="B3" s="580"/>
      <c r="C3" s="580"/>
      <c r="D3" s="580"/>
      <c r="E3" s="580"/>
      <c r="F3" s="580"/>
    </row>
    <row r="4" spans="1:21" ht="15" customHeight="1" x14ac:dyDescent="0.25">
      <c r="A4" s="580" t="s">
        <v>3</v>
      </c>
      <c r="B4" s="580"/>
      <c r="C4" s="580"/>
      <c r="D4" s="580"/>
      <c r="E4" s="580"/>
      <c r="F4" s="580"/>
    </row>
    <row r="5" spans="1:21" ht="15" customHeight="1" x14ac:dyDescent="0.25">
      <c r="A5" s="580" t="s">
        <v>4</v>
      </c>
      <c r="B5" s="580"/>
      <c r="C5" s="580"/>
      <c r="D5" s="580"/>
      <c r="E5" s="580"/>
      <c r="F5" s="580"/>
    </row>
    <row r="6" spans="1:21" ht="15" customHeight="1" x14ac:dyDescent="0.25">
      <c r="A6" s="581"/>
      <c r="B6" s="581"/>
      <c r="C6" s="581"/>
      <c r="D6" s="581"/>
      <c r="E6" s="581"/>
      <c r="F6" s="581"/>
    </row>
    <row r="7" spans="1:21" ht="90" customHeight="1" x14ac:dyDescent="0.25">
      <c r="A7" s="402" t="s">
        <v>253</v>
      </c>
      <c r="B7" s="403"/>
      <c r="C7" s="403"/>
      <c r="D7" s="403"/>
      <c r="E7" s="403"/>
      <c r="F7" s="404"/>
      <c r="H7" s="151" t="s">
        <v>200</v>
      </c>
      <c r="I7" s="151" t="s">
        <v>201</v>
      </c>
      <c r="J7" s="151" t="s">
        <v>202</v>
      </c>
      <c r="K7" s="151" t="s">
        <v>203</v>
      </c>
      <c r="L7" s="151" t="s">
        <v>254</v>
      </c>
      <c r="M7" s="151" t="s">
        <v>255</v>
      </c>
      <c r="N7" s="151" t="s">
        <v>256</v>
      </c>
      <c r="O7" s="151" t="s">
        <v>257</v>
      </c>
      <c r="P7" s="151" t="s">
        <v>258</v>
      </c>
      <c r="Q7" s="151" t="s">
        <v>259</v>
      </c>
      <c r="R7" s="151" t="s">
        <v>260</v>
      </c>
      <c r="S7" s="151" t="s">
        <v>261</v>
      </c>
      <c r="T7" s="151" t="s">
        <v>262</v>
      </c>
      <c r="U7" s="151" t="s">
        <v>263</v>
      </c>
    </row>
    <row r="8" spans="1:21" ht="15" customHeight="1" x14ac:dyDescent="0.25">
      <c r="A8" s="401"/>
      <c r="B8" s="401"/>
      <c r="C8" s="401"/>
      <c r="D8" s="401"/>
      <c r="E8" s="401"/>
      <c r="F8" s="401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</row>
    <row r="9" spans="1:21" s="5" customFormat="1" ht="15" hidden="1" customHeight="1" x14ac:dyDescent="0.25">
      <c r="A9" s="9" t="s">
        <v>6</v>
      </c>
      <c r="B9" s="9" t="s">
        <v>7</v>
      </c>
      <c r="C9" s="9" t="s">
        <v>8</v>
      </c>
      <c r="D9" s="10" t="s">
        <v>9</v>
      </c>
      <c r="E9" s="10" t="s">
        <v>10</v>
      </c>
      <c r="F9" s="10" t="s">
        <v>11</v>
      </c>
      <c r="G9" s="132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</row>
    <row r="10" spans="1:21" s="134" customFormat="1" ht="18" customHeight="1" x14ac:dyDescent="0.25">
      <c r="A10" s="13">
        <v>1</v>
      </c>
      <c r="B10" s="582" t="s">
        <v>12</v>
      </c>
      <c r="C10" s="583"/>
      <c r="D10" s="583"/>
      <c r="E10" s="583"/>
      <c r="F10" s="18"/>
      <c r="G10" s="133"/>
      <c r="H10" s="578"/>
      <c r="I10" s="579"/>
      <c r="J10" s="150"/>
      <c r="K10" s="150"/>
      <c r="L10" s="150"/>
      <c r="M10" s="578"/>
      <c r="N10" s="579"/>
      <c r="O10" s="150"/>
      <c r="P10" s="150"/>
      <c r="Q10" s="150"/>
      <c r="R10" s="578"/>
      <c r="S10" s="579"/>
      <c r="T10" s="150"/>
      <c r="U10" s="150"/>
    </row>
    <row r="11" spans="1:21" s="136" customFormat="1" ht="21.75" hidden="1" customHeight="1" x14ac:dyDescent="0.25">
      <c r="A11" s="21">
        <f>+A10+0.01</f>
        <v>1.01</v>
      </c>
      <c r="B11" s="22" t="s">
        <v>79</v>
      </c>
      <c r="C11" s="21" t="s">
        <v>13</v>
      </c>
      <c r="D11" s="23">
        <f>+'[7]INTERVENTORIA MALECOM'!G79</f>
        <v>0</v>
      </c>
      <c r="E11" s="24" t="e">
        <f>+#REF!</f>
        <v>#REF!</v>
      </c>
      <c r="F11" s="24" t="e">
        <f>+D11*E11</f>
        <v>#REF!</v>
      </c>
      <c r="G11" s="13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</row>
    <row r="12" spans="1:21" s="136" customFormat="1" ht="21.75" hidden="1" customHeight="1" x14ac:dyDescent="0.25">
      <c r="A12" s="21">
        <f t="shared" ref="A12:A23" si="0">+A11+0.01</f>
        <v>1.02</v>
      </c>
      <c r="B12" s="22" t="s">
        <v>80</v>
      </c>
      <c r="C12" s="21" t="s">
        <v>13</v>
      </c>
      <c r="D12" s="23">
        <f>+'[7]INTERVENTORIA MALECOM'!G159</f>
        <v>0</v>
      </c>
      <c r="E12" s="24" t="e">
        <f>+#REF!</f>
        <v>#REF!</v>
      </c>
      <c r="F12" s="24" t="e">
        <f t="shared" ref="F12:F23" si="1">+D12*E12</f>
        <v>#REF!</v>
      </c>
      <c r="G12" s="13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</row>
    <row r="13" spans="1:21" s="136" customFormat="1" ht="21.75" hidden="1" customHeight="1" x14ac:dyDescent="0.25">
      <c r="A13" s="21">
        <f t="shared" si="0"/>
        <v>1.03</v>
      </c>
      <c r="B13" s="22" t="s">
        <v>81</v>
      </c>
      <c r="C13" s="21" t="s">
        <v>14</v>
      </c>
      <c r="D13" s="23">
        <f>+'[7]INTERVENTORIA MALECOM'!G179</f>
        <v>0</v>
      </c>
      <c r="E13" s="24" t="e">
        <f>+#REF!</f>
        <v>#REF!</v>
      </c>
      <c r="F13" s="24" t="e">
        <f t="shared" si="1"/>
        <v>#REF!</v>
      </c>
      <c r="G13" s="13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</row>
    <row r="14" spans="1:21" s="136" customFormat="1" ht="21.75" hidden="1" customHeight="1" x14ac:dyDescent="0.25">
      <c r="A14" s="21">
        <f t="shared" si="0"/>
        <v>1.04</v>
      </c>
      <c r="B14" s="22" t="s">
        <v>82</v>
      </c>
      <c r="C14" s="21" t="s">
        <v>13</v>
      </c>
      <c r="D14" s="23">
        <f>+'[7]INTERVENTORIA MALECOM'!G256</f>
        <v>0</v>
      </c>
      <c r="E14" s="24" t="e">
        <f>+#REF!</f>
        <v>#REF!</v>
      </c>
      <c r="F14" s="24" t="e">
        <f t="shared" si="1"/>
        <v>#REF!</v>
      </c>
      <c r="G14" s="13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</row>
    <row r="15" spans="1:21" s="136" customFormat="1" ht="21.75" hidden="1" customHeight="1" x14ac:dyDescent="0.25">
      <c r="A15" s="21">
        <f t="shared" si="0"/>
        <v>1.05</v>
      </c>
      <c r="B15" s="22" t="s">
        <v>83</v>
      </c>
      <c r="C15" s="21" t="s">
        <v>15</v>
      </c>
      <c r="D15" s="23">
        <f>+'[7]INTERVENTORIA MALECOM'!G270</f>
        <v>0</v>
      </c>
      <c r="E15" s="24" t="e">
        <f>+#REF!</f>
        <v>#REF!</v>
      </c>
      <c r="F15" s="24" t="e">
        <f t="shared" si="1"/>
        <v>#REF!</v>
      </c>
      <c r="G15" s="13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</row>
    <row r="16" spans="1:21" s="136" customFormat="1" ht="21.75" hidden="1" customHeight="1" x14ac:dyDescent="0.25">
      <c r="A16" s="21">
        <f t="shared" si="0"/>
        <v>1.06</v>
      </c>
      <c r="B16" s="22" t="s">
        <v>84</v>
      </c>
      <c r="C16" s="21" t="s">
        <v>13</v>
      </c>
      <c r="D16" s="23">
        <f>+'[7]INTERVENTORIA MALECOM'!G276</f>
        <v>0</v>
      </c>
      <c r="E16" s="24" t="e">
        <f>+#REF!</f>
        <v>#REF!</v>
      </c>
      <c r="F16" s="24" t="e">
        <f t="shared" si="1"/>
        <v>#REF!</v>
      </c>
      <c r="G16" s="13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</row>
    <row r="17" spans="1:21" s="136" customFormat="1" ht="21.75" hidden="1" customHeight="1" x14ac:dyDescent="0.25">
      <c r="A17" s="21">
        <f t="shared" si="0"/>
        <v>1.07</v>
      </c>
      <c r="B17" s="22" t="s">
        <v>85</v>
      </c>
      <c r="C17" s="21" t="s">
        <v>13</v>
      </c>
      <c r="D17" s="23">
        <f>+'[7]INTERVENTORIA MALECOM'!G296</f>
        <v>0</v>
      </c>
      <c r="E17" s="24" t="e">
        <f>+#REF!</f>
        <v>#REF!</v>
      </c>
      <c r="F17" s="24" t="e">
        <f t="shared" si="1"/>
        <v>#REF!</v>
      </c>
      <c r="G17" s="13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</row>
    <row r="18" spans="1:21" s="136" customFormat="1" ht="21.75" hidden="1" customHeight="1" x14ac:dyDescent="0.25">
      <c r="A18" s="21">
        <f t="shared" si="0"/>
        <v>1.08</v>
      </c>
      <c r="B18" s="22" t="s">
        <v>86</v>
      </c>
      <c r="C18" s="21" t="s">
        <v>14</v>
      </c>
      <c r="D18" s="23">
        <f>+'[7]INTERVENTORIA MALECOM'!G312</f>
        <v>0</v>
      </c>
      <c r="E18" s="24" t="e">
        <f>+#REF!</f>
        <v>#REF!</v>
      </c>
      <c r="F18" s="24" t="e">
        <f t="shared" si="1"/>
        <v>#REF!</v>
      </c>
      <c r="G18" s="13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</row>
    <row r="19" spans="1:21" s="136" customFormat="1" ht="21.75" hidden="1" customHeight="1" x14ac:dyDescent="0.25">
      <c r="A19" s="21">
        <f t="shared" si="0"/>
        <v>1.0900000000000001</v>
      </c>
      <c r="B19" s="22" t="s">
        <v>87</v>
      </c>
      <c r="C19" s="21" t="s">
        <v>13</v>
      </c>
      <c r="D19" s="23">
        <f>+'[7]INTERVENTORIA MALECOM'!G321</f>
        <v>0</v>
      </c>
      <c r="E19" s="24" t="e">
        <f>+#REF!</f>
        <v>#REF!</v>
      </c>
      <c r="F19" s="24" t="e">
        <f t="shared" si="1"/>
        <v>#REF!</v>
      </c>
      <c r="G19" s="13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</row>
    <row r="20" spans="1:21" s="136" customFormat="1" ht="21.75" hidden="1" customHeight="1" x14ac:dyDescent="0.25">
      <c r="A20" s="27">
        <f t="shared" si="0"/>
        <v>1.1000000000000001</v>
      </c>
      <c r="B20" s="28" t="s">
        <v>88</v>
      </c>
      <c r="C20" s="21" t="s">
        <v>16</v>
      </c>
      <c r="D20" s="23">
        <f>+'[7]INTERVENTORIA MALECOM'!G342</f>
        <v>0</v>
      </c>
      <c r="E20" s="24" t="e">
        <f>+#REF!</f>
        <v>#REF!</v>
      </c>
      <c r="F20" s="24" t="e">
        <f t="shared" si="1"/>
        <v>#REF!</v>
      </c>
      <c r="G20" s="13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</row>
    <row r="21" spans="1:21" s="136" customFormat="1" ht="21.75" hidden="1" customHeight="1" x14ac:dyDescent="0.25">
      <c r="A21" s="21">
        <f t="shared" si="0"/>
        <v>1.1100000000000001</v>
      </c>
      <c r="B21" s="22" t="s">
        <v>89</v>
      </c>
      <c r="C21" s="21" t="s">
        <v>17</v>
      </c>
      <c r="D21" s="23">
        <f>+'[7]INTERVENTORIA MALECOM'!G363</f>
        <v>0</v>
      </c>
      <c r="E21" s="24" t="e">
        <f>+#REF!</f>
        <v>#REF!</v>
      </c>
      <c r="F21" s="24" t="e">
        <f t="shared" si="1"/>
        <v>#REF!</v>
      </c>
      <c r="G21" s="13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</row>
    <row r="22" spans="1:21" s="136" customFormat="1" ht="21.75" hidden="1" customHeight="1" x14ac:dyDescent="0.25">
      <c r="A22" s="21">
        <f t="shared" si="0"/>
        <v>1.1200000000000001</v>
      </c>
      <c r="B22" s="22" t="s">
        <v>90</v>
      </c>
      <c r="C22" s="21" t="s">
        <v>17</v>
      </c>
      <c r="D22" s="23">
        <f>+'[7]INTERVENTORIA MALECOM'!G383</f>
        <v>0</v>
      </c>
      <c r="E22" s="24" t="e">
        <f>+#REF!</f>
        <v>#REF!</v>
      </c>
      <c r="F22" s="24" t="e">
        <f t="shared" si="1"/>
        <v>#REF!</v>
      </c>
      <c r="G22" s="13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</row>
    <row r="23" spans="1:21" s="136" customFormat="1" ht="21.75" hidden="1" customHeight="1" x14ac:dyDescent="0.25">
      <c r="A23" s="21">
        <f t="shared" si="0"/>
        <v>1.1300000000000001</v>
      </c>
      <c r="B23" s="22" t="s">
        <v>206</v>
      </c>
      <c r="C23" s="21" t="s">
        <v>15</v>
      </c>
      <c r="D23" s="23">
        <f>+'[7]INTERVENTORIA MALECOM'!G393</f>
        <v>0</v>
      </c>
      <c r="E23" s="24" t="e">
        <f>+#REF!</f>
        <v>#REF!</v>
      </c>
      <c r="F23" s="24" t="e">
        <f t="shared" si="1"/>
        <v>#REF!</v>
      </c>
      <c r="G23" s="13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</row>
    <row r="24" spans="1:21" s="136" customFormat="1" ht="15" customHeight="1" x14ac:dyDescent="0.25">
      <c r="A24" s="29"/>
      <c r="B24" s="30"/>
      <c r="C24" s="31"/>
      <c r="D24" s="32"/>
      <c r="E24" s="137" t="s">
        <v>18</v>
      </c>
      <c r="F24" s="34" t="e">
        <f>+'PRESUPUESTO x CAPITULOS'!F24</f>
        <v>#REF!</v>
      </c>
      <c r="G24" s="135" t="e">
        <f>+F24*1.35</f>
        <v>#REF!</v>
      </c>
      <c r="H24" s="155" t="e">
        <f>+G24/6</f>
        <v>#REF!</v>
      </c>
      <c r="I24" s="155" t="e">
        <f>+H24</f>
        <v>#REF!</v>
      </c>
      <c r="J24" s="155"/>
      <c r="K24" s="155"/>
      <c r="L24" s="155"/>
      <c r="M24" s="155" t="e">
        <f>+I24</f>
        <v>#REF!</v>
      </c>
      <c r="N24" s="155" t="e">
        <f>+M24</f>
        <v>#REF!</v>
      </c>
      <c r="O24" s="155"/>
      <c r="P24" s="155"/>
      <c r="Q24" s="155"/>
      <c r="R24" s="155" t="e">
        <f>+N24</f>
        <v>#REF!</v>
      </c>
      <c r="S24" s="155" t="e">
        <f>+R24</f>
        <v>#REF!</v>
      </c>
      <c r="T24" s="155"/>
      <c r="U24" s="155"/>
    </row>
    <row r="25" spans="1:21" s="138" customFormat="1" ht="18" customHeight="1" x14ac:dyDescent="0.25">
      <c r="A25" s="35">
        <v>2</v>
      </c>
      <c r="B25" s="576" t="s">
        <v>19</v>
      </c>
      <c r="C25" s="577"/>
      <c r="D25" s="577"/>
      <c r="E25" s="577"/>
      <c r="F25" s="40"/>
      <c r="G25" s="135"/>
      <c r="H25" s="573"/>
      <c r="I25" s="574"/>
      <c r="J25" s="575"/>
      <c r="K25" s="156"/>
      <c r="L25" s="156"/>
      <c r="M25" s="573"/>
      <c r="N25" s="574"/>
      <c r="O25" s="575"/>
      <c r="P25" s="156"/>
      <c r="Q25" s="156"/>
      <c r="R25" s="573"/>
      <c r="S25" s="574"/>
      <c r="T25" s="575"/>
      <c r="U25" s="156"/>
    </row>
    <row r="26" spans="1:21" s="136" customFormat="1" ht="21.75" hidden="1" customHeight="1" x14ac:dyDescent="0.25">
      <c r="A26" s="21">
        <f t="shared" ref="A26:A31" si="2">+A25+0.01</f>
        <v>2.0099999999999998</v>
      </c>
      <c r="B26" s="22" t="s">
        <v>92</v>
      </c>
      <c r="C26" s="21" t="s">
        <v>15</v>
      </c>
      <c r="D26" s="23">
        <f>+'[7]INTERVENTORIA MALECOM'!G510</f>
        <v>0</v>
      </c>
      <c r="E26" s="24" t="e">
        <f>+#REF!</f>
        <v>#REF!</v>
      </c>
      <c r="F26" s="24" t="e">
        <f t="shared" ref="F26:F31" si="3">+D26*E26</f>
        <v>#REF!</v>
      </c>
      <c r="G26" s="135" t="e">
        <f t="shared" ref="G26:G89" si="4">+F26*1.35</f>
        <v>#REF!</v>
      </c>
      <c r="H26" s="157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</row>
    <row r="27" spans="1:21" s="136" customFormat="1" ht="21.75" hidden="1" customHeight="1" x14ac:dyDescent="0.25">
      <c r="A27" s="21">
        <f t="shared" si="2"/>
        <v>2.0199999999999996</v>
      </c>
      <c r="B27" s="22" t="s">
        <v>93</v>
      </c>
      <c r="C27" s="21" t="s">
        <v>13</v>
      </c>
      <c r="D27" s="23">
        <f>+'[7]INTERVENTORIA MALECOM'!G516</f>
        <v>0</v>
      </c>
      <c r="E27" s="24" t="e">
        <f>+#REF!</f>
        <v>#REF!</v>
      </c>
      <c r="F27" s="24" t="e">
        <f t="shared" si="3"/>
        <v>#REF!</v>
      </c>
      <c r="G27" s="135" t="e">
        <f t="shared" si="4"/>
        <v>#REF!</v>
      </c>
      <c r="H27" s="157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</row>
    <row r="28" spans="1:21" s="136" customFormat="1" ht="21.75" hidden="1" customHeight="1" x14ac:dyDescent="0.25">
      <c r="A28" s="21">
        <f t="shared" si="2"/>
        <v>2.0299999999999994</v>
      </c>
      <c r="B28" s="22" t="s">
        <v>94</v>
      </c>
      <c r="C28" s="21" t="s">
        <v>15</v>
      </c>
      <c r="D28" s="23">
        <f>+'[7]INTERVENTORIA MALECOM'!G597</f>
        <v>0</v>
      </c>
      <c r="E28" s="24" t="e">
        <f>+#REF!</f>
        <v>#REF!</v>
      </c>
      <c r="F28" s="24" t="e">
        <f t="shared" si="3"/>
        <v>#REF!</v>
      </c>
      <c r="G28" s="135" t="e">
        <f t="shared" si="4"/>
        <v>#REF!</v>
      </c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</row>
    <row r="29" spans="1:21" s="136" customFormat="1" ht="21.75" hidden="1" customHeight="1" x14ac:dyDescent="0.25">
      <c r="A29" s="21">
        <f t="shared" si="2"/>
        <v>2.0399999999999991</v>
      </c>
      <c r="B29" s="22" t="s">
        <v>208</v>
      </c>
      <c r="C29" s="21" t="s">
        <v>15</v>
      </c>
      <c r="D29" s="23">
        <f>+'[7]INTERVENTORIA MALECOM'!G678</f>
        <v>0</v>
      </c>
      <c r="E29" s="24" t="e">
        <f>+#REF!</f>
        <v>#REF!</v>
      </c>
      <c r="F29" s="24" t="e">
        <f t="shared" si="3"/>
        <v>#REF!</v>
      </c>
      <c r="G29" s="135" t="e">
        <f t="shared" si="4"/>
        <v>#REF!</v>
      </c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155"/>
      <c r="U29" s="155"/>
    </row>
    <row r="30" spans="1:21" s="136" customFormat="1" ht="21.75" hidden="1" customHeight="1" x14ac:dyDescent="0.25">
      <c r="A30" s="21">
        <f t="shared" si="2"/>
        <v>2.0499999999999989</v>
      </c>
      <c r="B30" s="22" t="str">
        <f>+B23</f>
        <v>CARGUE Y RETIRO DE ESCOMBROS MANUALMENTE</v>
      </c>
      <c r="C30" s="21" t="s">
        <v>15</v>
      </c>
      <c r="D30" s="23">
        <f>+'[7]INTERVENTORIA MALECOM'!G695</f>
        <v>0</v>
      </c>
      <c r="E30" s="24" t="e">
        <f>+#REF!</f>
        <v>#REF!</v>
      </c>
      <c r="F30" s="24" t="e">
        <f t="shared" si="3"/>
        <v>#REF!</v>
      </c>
      <c r="G30" s="135" t="e">
        <f t="shared" si="4"/>
        <v>#REF!</v>
      </c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</row>
    <row r="31" spans="1:21" s="136" customFormat="1" ht="21.75" hidden="1" customHeight="1" x14ac:dyDescent="0.25">
      <c r="A31" s="21">
        <f t="shared" si="2"/>
        <v>2.0599999999999987</v>
      </c>
      <c r="B31" s="22" t="s">
        <v>96</v>
      </c>
      <c r="C31" s="21" t="s">
        <v>13</v>
      </c>
      <c r="D31" s="23">
        <f>+'[7]INTERVENTORIA MALECOM'!G701</f>
        <v>0</v>
      </c>
      <c r="E31" s="24" t="e">
        <f>+#REF!</f>
        <v>#REF!</v>
      </c>
      <c r="F31" s="24" t="e">
        <f t="shared" si="3"/>
        <v>#REF!</v>
      </c>
      <c r="G31" s="135" t="e">
        <f t="shared" si="4"/>
        <v>#REF!</v>
      </c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</row>
    <row r="32" spans="1:21" s="136" customFormat="1" ht="15" customHeight="1" x14ac:dyDescent="0.25">
      <c r="A32" s="29"/>
      <c r="B32" s="30"/>
      <c r="C32" s="31"/>
      <c r="D32" s="32"/>
      <c r="E32" s="137" t="s">
        <v>20</v>
      </c>
      <c r="F32" s="34" t="e">
        <f>+'PRESUPUESTO x CAPITULOS'!F32</f>
        <v>#REF!</v>
      </c>
      <c r="G32" s="135" t="e">
        <f t="shared" si="4"/>
        <v>#REF!</v>
      </c>
      <c r="H32" s="155" t="e">
        <f>+G32/9</f>
        <v>#REF!</v>
      </c>
      <c r="I32" s="155" t="e">
        <f>+H32</f>
        <v>#REF!</v>
      </c>
      <c r="J32" s="155" t="e">
        <f>+I32</f>
        <v>#REF!</v>
      </c>
      <c r="K32" s="155"/>
      <c r="L32" s="155"/>
      <c r="M32" s="155" t="e">
        <f>+J32</f>
        <v>#REF!</v>
      </c>
      <c r="N32" s="155" t="e">
        <f>+M32</f>
        <v>#REF!</v>
      </c>
      <c r="O32" s="155" t="e">
        <f>+N32</f>
        <v>#REF!</v>
      </c>
      <c r="P32" s="155"/>
      <c r="Q32" s="155"/>
      <c r="R32" s="155" t="e">
        <f>+O32</f>
        <v>#REF!</v>
      </c>
      <c r="S32" s="155" t="e">
        <f>+R32</f>
        <v>#REF!</v>
      </c>
      <c r="T32" s="155" t="e">
        <f>+S32</f>
        <v>#REF!</v>
      </c>
      <c r="U32" s="155"/>
    </row>
    <row r="33" spans="1:21" s="138" customFormat="1" ht="18" customHeight="1" x14ac:dyDescent="0.25">
      <c r="A33" s="35">
        <v>3</v>
      </c>
      <c r="B33" s="570" t="s">
        <v>21</v>
      </c>
      <c r="C33" s="571"/>
      <c r="D33" s="571"/>
      <c r="E33" s="571"/>
      <c r="F33" s="40"/>
      <c r="G33" s="135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8"/>
      <c r="S33" s="156"/>
      <c r="T33" s="156"/>
      <c r="U33" s="156"/>
    </row>
    <row r="34" spans="1:21" s="136" customFormat="1" ht="21.75" hidden="1" customHeight="1" x14ac:dyDescent="0.25">
      <c r="A34" s="21">
        <f>+A33+0.01</f>
        <v>3.01</v>
      </c>
      <c r="B34" s="22" t="s">
        <v>97</v>
      </c>
      <c r="C34" s="21" t="s">
        <v>17</v>
      </c>
      <c r="D34" s="23">
        <f>+'[7]INTERVENTORIA MALECOM'!G722</f>
        <v>0</v>
      </c>
      <c r="E34" s="24" t="e">
        <f>+#REF!</f>
        <v>#REF!</v>
      </c>
      <c r="F34" s="24" t="e">
        <f>+D34*E34</f>
        <v>#REF!</v>
      </c>
      <c r="G34" s="135" t="e">
        <f t="shared" si="4"/>
        <v>#REF!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</row>
    <row r="35" spans="1:21" s="136" customFormat="1" ht="21.75" hidden="1" customHeight="1" x14ac:dyDescent="0.25">
      <c r="A35" s="21">
        <f>+A34+0.01</f>
        <v>3.0199999999999996</v>
      </c>
      <c r="B35" s="22" t="s">
        <v>98</v>
      </c>
      <c r="C35" s="21" t="s">
        <v>17</v>
      </c>
      <c r="D35" s="23">
        <f>+'[7]INTERVENTORIA MALECOM'!G728</f>
        <v>0</v>
      </c>
      <c r="E35" s="24" t="e">
        <f>+#REF!</f>
        <v>#REF!</v>
      </c>
      <c r="F35" s="24" t="e">
        <f>+D35*E35</f>
        <v>#REF!</v>
      </c>
      <c r="G35" s="135" t="e">
        <f t="shared" si="4"/>
        <v>#REF!</v>
      </c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</row>
    <row r="36" spans="1:21" s="136" customFormat="1" ht="21.75" hidden="1" customHeight="1" x14ac:dyDescent="0.25">
      <c r="A36" s="29"/>
      <c r="B36" s="30" t="s">
        <v>22</v>
      </c>
      <c r="C36" s="31"/>
      <c r="D36" s="32"/>
      <c r="E36" s="45"/>
      <c r="F36" s="46"/>
      <c r="G36" s="135">
        <f t="shared" si="4"/>
        <v>0</v>
      </c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</row>
    <row r="37" spans="1:21" s="136" customFormat="1" ht="21.75" hidden="1" customHeight="1" x14ac:dyDescent="0.25">
      <c r="A37" s="21">
        <f>+A35+0.01</f>
        <v>3.0299999999999994</v>
      </c>
      <c r="B37" s="22" t="s">
        <v>99</v>
      </c>
      <c r="C37" s="21" t="s">
        <v>17</v>
      </c>
      <c r="D37" s="23">
        <f>+'[7]INTERVENTORIA MALECOM'!G734</f>
        <v>0</v>
      </c>
      <c r="E37" s="24" t="e">
        <f>+#REF!</f>
        <v>#REF!</v>
      </c>
      <c r="F37" s="24" t="e">
        <f t="shared" ref="F37:F47" si="5">+D37*E37</f>
        <v>#REF!</v>
      </c>
      <c r="G37" s="135" t="e">
        <f t="shared" si="4"/>
        <v>#REF!</v>
      </c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</row>
    <row r="38" spans="1:21" s="136" customFormat="1" ht="21.75" hidden="1" customHeight="1" x14ac:dyDescent="0.25">
      <c r="A38" s="21">
        <f>+A37+0.01</f>
        <v>3.0399999999999991</v>
      </c>
      <c r="B38" s="22" t="s">
        <v>100</v>
      </c>
      <c r="C38" s="21" t="s">
        <v>17</v>
      </c>
      <c r="D38" s="23">
        <f>+'[7]INTERVENTORIA MALECOM'!G739</f>
        <v>0</v>
      </c>
      <c r="E38" s="24" t="e">
        <f>+#REF!</f>
        <v>#REF!</v>
      </c>
      <c r="F38" s="24" t="e">
        <f t="shared" si="5"/>
        <v>#REF!</v>
      </c>
      <c r="G38" s="135" t="e">
        <f t="shared" si="4"/>
        <v>#REF!</v>
      </c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155"/>
    </row>
    <row r="39" spans="1:21" s="136" customFormat="1" ht="21.75" hidden="1" customHeight="1" x14ac:dyDescent="0.25">
      <c r="A39" s="21">
        <f t="shared" ref="A39:A47" si="6">+A38+0.01</f>
        <v>3.0499999999999989</v>
      </c>
      <c r="B39" s="22" t="s">
        <v>101</v>
      </c>
      <c r="C39" s="21" t="s">
        <v>17</v>
      </c>
      <c r="D39" s="23">
        <f>+'[7]INTERVENTORIA MALECOM'!G750</f>
        <v>0</v>
      </c>
      <c r="E39" s="24" t="e">
        <f>+#REF!</f>
        <v>#REF!</v>
      </c>
      <c r="F39" s="24" t="e">
        <f t="shared" si="5"/>
        <v>#REF!</v>
      </c>
      <c r="G39" s="135" t="e">
        <f t="shared" si="4"/>
        <v>#REF!</v>
      </c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</row>
    <row r="40" spans="1:21" s="136" customFormat="1" ht="21.75" hidden="1" customHeight="1" x14ac:dyDescent="0.25">
      <c r="A40" s="21">
        <f t="shared" si="6"/>
        <v>3.0599999999999987</v>
      </c>
      <c r="B40" s="22" t="s">
        <v>102</v>
      </c>
      <c r="C40" s="21" t="s">
        <v>17</v>
      </c>
      <c r="D40" s="23"/>
      <c r="E40" s="24" t="e">
        <f>+#REF!</f>
        <v>#REF!</v>
      </c>
      <c r="F40" s="24" t="e">
        <f t="shared" si="5"/>
        <v>#REF!</v>
      </c>
      <c r="G40" s="135" t="e">
        <f t="shared" si="4"/>
        <v>#REF!</v>
      </c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</row>
    <row r="41" spans="1:21" s="136" customFormat="1" ht="21.75" hidden="1" customHeight="1" x14ac:dyDescent="0.25">
      <c r="A41" s="21">
        <f t="shared" si="6"/>
        <v>3.0699999999999985</v>
      </c>
      <c r="B41" s="22" t="s">
        <v>103</v>
      </c>
      <c r="C41" s="21" t="s">
        <v>17</v>
      </c>
      <c r="D41" s="23">
        <f>+'[7]INTERVENTORIA MALECOM'!G761</f>
        <v>0</v>
      </c>
      <c r="E41" s="24" t="e">
        <f>+#REF!</f>
        <v>#REF!</v>
      </c>
      <c r="F41" s="24" t="e">
        <f t="shared" si="5"/>
        <v>#REF!</v>
      </c>
      <c r="G41" s="135" t="e">
        <f t="shared" si="4"/>
        <v>#REF!</v>
      </c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</row>
    <row r="42" spans="1:21" s="136" customFormat="1" ht="21.75" hidden="1" customHeight="1" x14ac:dyDescent="0.25">
      <c r="A42" s="21">
        <f t="shared" si="6"/>
        <v>3.0799999999999983</v>
      </c>
      <c r="B42" s="22" t="s">
        <v>104</v>
      </c>
      <c r="C42" s="21" t="s">
        <v>17</v>
      </c>
      <c r="D42" s="23">
        <f>+'[7]INTERVENTORIA MALECOM'!G766</f>
        <v>0</v>
      </c>
      <c r="E42" s="24" t="e">
        <f>+#REF!</f>
        <v>#REF!</v>
      </c>
      <c r="F42" s="24" t="e">
        <f t="shared" si="5"/>
        <v>#REF!</v>
      </c>
      <c r="G42" s="135" t="e">
        <f t="shared" si="4"/>
        <v>#REF!</v>
      </c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55"/>
      <c r="U42" s="155"/>
    </row>
    <row r="43" spans="1:21" s="136" customFormat="1" ht="21.75" hidden="1" customHeight="1" x14ac:dyDescent="0.25">
      <c r="A43" s="21">
        <f t="shared" si="6"/>
        <v>3.0899999999999981</v>
      </c>
      <c r="B43" s="47" t="s">
        <v>105</v>
      </c>
      <c r="C43" s="48" t="s">
        <v>17</v>
      </c>
      <c r="D43" s="49">
        <f>+'[7]INTERVENTORIA MALECOM'!G783</f>
        <v>0</v>
      </c>
      <c r="E43" s="50" t="e">
        <f>+#REF!</f>
        <v>#REF!</v>
      </c>
      <c r="F43" s="24" t="e">
        <f t="shared" si="5"/>
        <v>#REF!</v>
      </c>
      <c r="G43" s="135" t="e">
        <f t="shared" si="4"/>
        <v>#REF!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</row>
    <row r="44" spans="1:21" s="136" customFormat="1" ht="21.75" hidden="1" customHeight="1" x14ac:dyDescent="0.25">
      <c r="A44" s="21">
        <f t="shared" si="6"/>
        <v>3.0999999999999979</v>
      </c>
      <c r="B44" s="47" t="s">
        <v>106</v>
      </c>
      <c r="C44" s="48" t="s">
        <v>14</v>
      </c>
      <c r="D44" s="49">
        <f>+'[7]INTERVENTORIA MALECOM'!G788</f>
        <v>0</v>
      </c>
      <c r="E44" s="50" t="e">
        <f>+#REF!</f>
        <v>#REF!</v>
      </c>
      <c r="F44" s="24" t="e">
        <f t="shared" si="5"/>
        <v>#REF!</v>
      </c>
      <c r="G44" s="135" t="e">
        <f t="shared" si="4"/>
        <v>#REF!</v>
      </c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</row>
    <row r="45" spans="1:21" s="136" customFormat="1" ht="21.75" hidden="1" customHeight="1" x14ac:dyDescent="0.25">
      <c r="A45" s="21">
        <f t="shared" si="6"/>
        <v>3.1099999999999977</v>
      </c>
      <c r="B45" s="47" t="s">
        <v>107</v>
      </c>
      <c r="C45" s="48" t="s">
        <v>14</v>
      </c>
      <c r="D45" s="49">
        <f>+'[7]INTERVENTORIA MALECOM'!G793</f>
        <v>0</v>
      </c>
      <c r="E45" s="50" t="e">
        <f>+#REF!</f>
        <v>#REF!</v>
      </c>
      <c r="F45" s="24" t="e">
        <f t="shared" si="5"/>
        <v>#REF!</v>
      </c>
      <c r="G45" s="135" t="e">
        <f t="shared" si="4"/>
        <v>#REF!</v>
      </c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</row>
    <row r="46" spans="1:21" s="136" customFormat="1" ht="21.75" hidden="1" customHeight="1" x14ac:dyDescent="0.25">
      <c r="A46" s="21">
        <f t="shared" si="6"/>
        <v>3.1199999999999974</v>
      </c>
      <c r="B46" s="47" t="s">
        <v>108</v>
      </c>
      <c r="C46" s="48" t="s">
        <v>14</v>
      </c>
      <c r="D46" s="49">
        <f>+'[7]INTERVENTORIA MALECOM'!G798</f>
        <v>0</v>
      </c>
      <c r="E46" s="50" t="e">
        <f>+#REF!</f>
        <v>#REF!</v>
      </c>
      <c r="F46" s="24" t="e">
        <f t="shared" si="5"/>
        <v>#REF!</v>
      </c>
      <c r="G46" s="135" t="e">
        <f t="shared" si="4"/>
        <v>#REF!</v>
      </c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</row>
    <row r="47" spans="1:21" s="136" customFormat="1" ht="21.75" hidden="1" customHeight="1" x14ac:dyDescent="0.25">
      <c r="A47" s="21">
        <f t="shared" si="6"/>
        <v>3.1299999999999972</v>
      </c>
      <c r="B47" s="47" t="s">
        <v>109</v>
      </c>
      <c r="C47" s="48" t="s">
        <v>14</v>
      </c>
      <c r="D47" s="49">
        <f>+'[7]INTERVENTORIA MALECOM'!G839</f>
        <v>0</v>
      </c>
      <c r="E47" s="50" t="e">
        <f>+#REF!</f>
        <v>#REF!</v>
      </c>
      <c r="F47" s="24" t="e">
        <f t="shared" si="5"/>
        <v>#REF!</v>
      </c>
      <c r="G47" s="135" t="e">
        <f t="shared" si="4"/>
        <v>#REF!</v>
      </c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</row>
    <row r="48" spans="1:21" s="136" customFormat="1" ht="15" customHeight="1" x14ac:dyDescent="0.25">
      <c r="A48" s="29"/>
      <c r="B48" s="30"/>
      <c r="C48" s="31"/>
      <c r="D48" s="32"/>
      <c r="E48" s="137" t="s">
        <v>23</v>
      </c>
      <c r="F48" s="34" t="e">
        <f>+'PRESUPUESTO x CAPITULOS'!F48</f>
        <v>#REF!</v>
      </c>
      <c r="G48" s="135" t="e">
        <f t="shared" si="4"/>
        <v>#REF!</v>
      </c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 t="e">
        <f>+G48</f>
        <v>#REF!</v>
      </c>
      <c r="S48" s="155"/>
      <c r="T48" s="155"/>
      <c r="U48" s="155"/>
    </row>
    <row r="49" spans="1:21" s="138" customFormat="1" ht="18" customHeight="1" x14ac:dyDescent="0.25">
      <c r="A49" s="35">
        <v>4</v>
      </c>
      <c r="B49" s="570" t="s">
        <v>24</v>
      </c>
      <c r="C49" s="571"/>
      <c r="D49" s="571"/>
      <c r="E49" s="571"/>
      <c r="F49" s="40"/>
      <c r="G49" s="135"/>
      <c r="H49" s="156"/>
      <c r="I49" s="156"/>
      <c r="J49" s="156"/>
      <c r="K49" s="156"/>
      <c r="L49" s="573"/>
      <c r="M49" s="574"/>
      <c r="N49" s="574"/>
      <c r="O49" s="574"/>
      <c r="P49" s="574"/>
      <c r="Q49" s="574"/>
      <c r="R49" s="575"/>
      <c r="S49" s="156"/>
      <c r="T49" s="156"/>
      <c r="U49" s="156"/>
    </row>
    <row r="50" spans="1:21" s="136" customFormat="1" ht="21.75" hidden="1" customHeight="1" x14ac:dyDescent="0.25">
      <c r="A50" s="21">
        <f t="shared" ref="A50:A55" si="7">+A49+0.01</f>
        <v>4.01</v>
      </c>
      <c r="B50" s="22" t="s">
        <v>110</v>
      </c>
      <c r="C50" s="21" t="s">
        <v>13</v>
      </c>
      <c r="D50" s="23">
        <f>+'[7]INTERVENTORIA MALECOM'!G882</f>
        <v>0</v>
      </c>
      <c r="E50" s="24" t="e">
        <f>+#REF!</f>
        <v>#REF!</v>
      </c>
      <c r="F50" s="24" t="e">
        <f t="shared" ref="F50:F71" si="8">+D50*E50</f>
        <v>#REF!</v>
      </c>
      <c r="G50" s="135" t="e">
        <f t="shared" si="4"/>
        <v>#REF!</v>
      </c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  <c r="U50" s="155"/>
    </row>
    <row r="51" spans="1:21" s="136" customFormat="1" ht="21.75" hidden="1" customHeight="1" x14ac:dyDescent="0.25">
      <c r="A51" s="21">
        <f t="shared" si="7"/>
        <v>4.0199999999999996</v>
      </c>
      <c r="B51" s="22" t="s">
        <v>209</v>
      </c>
      <c r="C51" s="21" t="s">
        <v>14</v>
      </c>
      <c r="D51" s="23">
        <v>2021</v>
      </c>
      <c r="E51" s="24" t="e">
        <f>+#REF!</f>
        <v>#REF!</v>
      </c>
      <c r="F51" s="24" t="e">
        <f t="shared" si="8"/>
        <v>#REF!</v>
      </c>
      <c r="G51" s="135" t="e">
        <f t="shared" si="4"/>
        <v>#REF!</v>
      </c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</row>
    <row r="52" spans="1:21" s="136" customFormat="1" ht="21.75" hidden="1" customHeight="1" x14ac:dyDescent="0.25">
      <c r="A52" s="21">
        <f t="shared" si="7"/>
        <v>4.0299999999999994</v>
      </c>
      <c r="B52" s="22" t="s">
        <v>210</v>
      </c>
      <c r="C52" s="21" t="s">
        <v>14</v>
      </c>
      <c r="D52" s="23">
        <f>+'[7]INTERVENTORIA MALECOM'!G893</f>
        <v>0</v>
      </c>
      <c r="E52" s="24" t="e">
        <f>+#REF!</f>
        <v>#REF!</v>
      </c>
      <c r="F52" s="24" t="e">
        <f t="shared" si="8"/>
        <v>#REF!</v>
      </c>
      <c r="G52" s="135" t="e">
        <f t="shared" si="4"/>
        <v>#REF!</v>
      </c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</row>
    <row r="53" spans="1:21" s="136" customFormat="1" ht="21.75" hidden="1" customHeight="1" x14ac:dyDescent="0.25">
      <c r="A53" s="21">
        <f t="shared" si="7"/>
        <v>4.0399999999999991</v>
      </c>
      <c r="B53" s="22" t="s">
        <v>113</v>
      </c>
      <c r="C53" s="21" t="s">
        <v>14</v>
      </c>
      <c r="D53" s="23">
        <f>+'[7]INTERVENTORIA MALECOM'!G1039</f>
        <v>0</v>
      </c>
      <c r="E53" s="24" t="e">
        <f>+#REF!</f>
        <v>#REF!</v>
      </c>
      <c r="F53" s="24" t="e">
        <f t="shared" si="8"/>
        <v>#REF!</v>
      </c>
      <c r="G53" s="135" t="e">
        <f t="shared" si="4"/>
        <v>#REF!</v>
      </c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</row>
    <row r="54" spans="1:21" s="136" customFormat="1" ht="21.75" hidden="1" customHeight="1" x14ac:dyDescent="0.25">
      <c r="A54" s="21">
        <f t="shared" si="7"/>
        <v>4.0499999999999989</v>
      </c>
      <c r="B54" s="22" t="s">
        <v>114</v>
      </c>
      <c r="C54" s="21" t="s">
        <v>13</v>
      </c>
      <c r="D54" s="23">
        <f>+'[7]INTERVENTORIA MALECOM'!G946</f>
        <v>0</v>
      </c>
      <c r="E54" s="24" t="e">
        <f>+#REF!</f>
        <v>#REF!</v>
      </c>
      <c r="F54" s="24" t="e">
        <f t="shared" si="8"/>
        <v>#REF!</v>
      </c>
      <c r="G54" s="135" t="e">
        <f t="shared" si="4"/>
        <v>#REF!</v>
      </c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</row>
    <row r="55" spans="1:21" s="136" customFormat="1" ht="21.75" hidden="1" customHeight="1" x14ac:dyDescent="0.25">
      <c r="A55" s="21">
        <f t="shared" si="7"/>
        <v>4.0599999999999987</v>
      </c>
      <c r="B55" s="22" t="s">
        <v>115</v>
      </c>
      <c r="C55" s="21" t="s">
        <v>17</v>
      </c>
      <c r="D55" s="23">
        <f>+'[7]INTERVENTORIA MALECOM'!G978</f>
        <v>0</v>
      </c>
      <c r="E55" s="24" t="e">
        <f>+#REF!</f>
        <v>#REF!</v>
      </c>
      <c r="F55" s="24" t="e">
        <f t="shared" si="8"/>
        <v>#REF!</v>
      </c>
      <c r="G55" s="135" t="e">
        <f t="shared" si="4"/>
        <v>#REF!</v>
      </c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</row>
    <row r="56" spans="1:21" s="136" customFormat="1" ht="21.75" hidden="1" customHeight="1" x14ac:dyDescent="0.25">
      <c r="A56" s="21"/>
      <c r="B56" s="570" t="s">
        <v>25</v>
      </c>
      <c r="C56" s="571"/>
      <c r="D56" s="571"/>
      <c r="E56" s="571"/>
      <c r="F56" s="572"/>
      <c r="G56" s="135">
        <f t="shared" si="4"/>
        <v>0</v>
      </c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</row>
    <row r="57" spans="1:21" s="136" customFormat="1" ht="21.75" hidden="1" customHeight="1" x14ac:dyDescent="0.25">
      <c r="A57" s="21">
        <f>+A55+0.01</f>
        <v>4.0699999999999985</v>
      </c>
      <c r="B57" s="22" t="s">
        <v>116</v>
      </c>
      <c r="C57" s="21" t="s">
        <v>13</v>
      </c>
      <c r="D57" s="23">
        <f>+'[7]INTERVENTORIA MALECOM'!G996</f>
        <v>0</v>
      </c>
      <c r="E57" s="24" t="e">
        <f>+#REF!</f>
        <v>#REF!</v>
      </c>
      <c r="F57" s="24" t="e">
        <f t="shared" si="8"/>
        <v>#REF!</v>
      </c>
      <c r="G57" s="135" t="e">
        <f t="shared" si="4"/>
        <v>#REF!</v>
      </c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</row>
    <row r="58" spans="1:21" s="136" customFormat="1" ht="21.75" hidden="1" customHeight="1" x14ac:dyDescent="0.25">
      <c r="A58" s="27">
        <f t="shared" ref="A58:A63" si="9">+A57+0.01</f>
        <v>4.0799999999999983</v>
      </c>
      <c r="B58" s="22" t="s">
        <v>211</v>
      </c>
      <c r="C58" s="21" t="s">
        <v>13</v>
      </c>
      <c r="D58" s="23">
        <f>+'[7]INTERVENTORIA MALECOM'!G1002</f>
        <v>0</v>
      </c>
      <c r="E58" s="24" t="e">
        <f>+#REF!</f>
        <v>#REF!</v>
      </c>
      <c r="F58" s="24" t="e">
        <f t="shared" si="8"/>
        <v>#REF!</v>
      </c>
      <c r="G58" s="135" t="e">
        <f t="shared" si="4"/>
        <v>#REF!</v>
      </c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5"/>
    </row>
    <row r="59" spans="1:21" s="136" customFormat="1" ht="21.75" hidden="1" customHeight="1" x14ac:dyDescent="0.25">
      <c r="A59" s="27">
        <f t="shared" si="9"/>
        <v>4.0899999999999981</v>
      </c>
      <c r="B59" s="47" t="s">
        <v>118</v>
      </c>
      <c r="C59" s="48" t="s">
        <v>14</v>
      </c>
      <c r="D59" s="49">
        <f>+'[7]INTERVENTORIA MALECOM'!G1012</f>
        <v>0</v>
      </c>
      <c r="E59" s="50" t="e">
        <f>+#REF!</f>
        <v>#REF!</v>
      </c>
      <c r="F59" s="24" t="e">
        <f t="shared" si="8"/>
        <v>#REF!</v>
      </c>
      <c r="G59" s="135" t="e">
        <f t="shared" si="4"/>
        <v>#REF!</v>
      </c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</row>
    <row r="60" spans="1:21" s="136" customFormat="1" ht="21.75" hidden="1" customHeight="1" x14ac:dyDescent="0.25">
      <c r="A60" s="27">
        <f t="shared" si="9"/>
        <v>4.0999999999999979</v>
      </c>
      <c r="B60" s="47" t="s">
        <v>119</v>
      </c>
      <c r="C60" s="48" t="s">
        <v>26</v>
      </c>
      <c r="D60" s="49">
        <f>+'[7]INTERVENTORIA MALECOM'!G1018</f>
        <v>0</v>
      </c>
      <c r="E60" s="50" t="e">
        <f>+#REF!</f>
        <v>#REF!</v>
      </c>
      <c r="F60" s="24" t="e">
        <f t="shared" si="8"/>
        <v>#REF!</v>
      </c>
      <c r="G60" s="135" t="e">
        <f t="shared" si="4"/>
        <v>#REF!</v>
      </c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5"/>
    </row>
    <row r="61" spans="1:21" s="136" customFormat="1" ht="21.75" hidden="1" customHeight="1" x14ac:dyDescent="0.25">
      <c r="A61" s="27">
        <f t="shared" si="9"/>
        <v>4.1099999999999977</v>
      </c>
      <c r="B61" s="47" t="s">
        <v>120</v>
      </c>
      <c r="C61" s="48" t="s">
        <v>13</v>
      </c>
      <c r="D61" s="49">
        <f>+'[7]INTERVENTORIA MALECOM'!G1026</f>
        <v>0</v>
      </c>
      <c r="E61" s="50" t="e">
        <f>+#REF!</f>
        <v>#REF!</v>
      </c>
      <c r="F61" s="24" t="e">
        <f t="shared" si="8"/>
        <v>#REF!</v>
      </c>
      <c r="G61" s="135" t="e">
        <f t="shared" si="4"/>
        <v>#REF!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5"/>
    </row>
    <row r="62" spans="1:21" s="136" customFormat="1" ht="21.75" hidden="1" customHeight="1" x14ac:dyDescent="0.25">
      <c r="A62" s="27">
        <f t="shared" si="9"/>
        <v>4.1199999999999974</v>
      </c>
      <c r="B62" s="47" t="s">
        <v>121</v>
      </c>
      <c r="C62" s="48" t="s">
        <v>15</v>
      </c>
      <c r="D62" s="49">
        <f>+'[7]INTERVENTORIA MALECOM'!G1033</f>
        <v>0</v>
      </c>
      <c r="E62" s="50" t="e">
        <f>+#REF!</f>
        <v>#REF!</v>
      </c>
      <c r="F62" s="24" t="e">
        <f t="shared" si="8"/>
        <v>#REF!</v>
      </c>
      <c r="G62" s="135" t="e">
        <f t="shared" si="4"/>
        <v>#REF!</v>
      </c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5"/>
    </row>
    <row r="63" spans="1:21" s="136" customFormat="1" ht="21.75" hidden="1" customHeight="1" x14ac:dyDescent="0.25">
      <c r="A63" s="27">
        <f t="shared" si="9"/>
        <v>4.1299999999999972</v>
      </c>
      <c r="B63" s="47" t="s">
        <v>122</v>
      </c>
      <c r="C63" s="48" t="s">
        <v>14</v>
      </c>
      <c r="D63" s="49">
        <f>+'[7]INTERVENTORIA MALECOM'!G1039</f>
        <v>0</v>
      </c>
      <c r="E63" s="50" t="e">
        <f>+#REF!</f>
        <v>#REF!</v>
      </c>
      <c r="F63" s="24" t="e">
        <f>+D63*E63</f>
        <v>#REF!</v>
      </c>
      <c r="G63" s="135" t="e">
        <f t="shared" si="4"/>
        <v>#REF!</v>
      </c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5"/>
    </row>
    <row r="64" spans="1:21" s="138" customFormat="1" ht="21.75" hidden="1" customHeight="1" x14ac:dyDescent="0.25">
      <c r="A64" s="52"/>
      <c r="B64" s="44" t="s">
        <v>27</v>
      </c>
      <c r="C64" s="37"/>
      <c r="D64" s="38"/>
      <c r="E64" s="39"/>
      <c r="F64" s="40"/>
      <c r="G64" s="135">
        <f t="shared" si="4"/>
        <v>0</v>
      </c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</row>
    <row r="65" spans="1:21" s="136" customFormat="1" ht="21.75" hidden="1" customHeight="1" x14ac:dyDescent="0.25">
      <c r="A65" s="27">
        <f>+A63+0.01</f>
        <v>4.139999999999997</v>
      </c>
      <c r="B65" s="22" t="s">
        <v>116</v>
      </c>
      <c r="C65" s="21" t="s">
        <v>13</v>
      </c>
      <c r="D65" s="23">
        <f>+'[7]INTERVENTORIA MALECOM'!G1059</f>
        <v>0</v>
      </c>
      <c r="E65" s="24" t="e">
        <f>+#REF!</f>
        <v>#REF!</v>
      </c>
      <c r="F65" s="24" t="e">
        <f t="shared" si="8"/>
        <v>#REF!</v>
      </c>
      <c r="G65" s="135" t="e">
        <f t="shared" si="4"/>
        <v>#REF!</v>
      </c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R65" s="155"/>
      <c r="S65" s="155"/>
      <c r="T65" s="155"/>
      <c r="U65" s="155"/>
    </row>
    <row r="66" spans="1:21" s="136" customFormat="1" ht="21.75" hidden="1" customHeight="1" x14ac:dyDescent="0.25">
      <c r="A66" s="27">
        <f>+A65+0.01</f>
        <v>4.1499999999999968</v>
      </c>
      <c r="B66" s="22" t="s">
        <v>211</v>
      </c>
      <c r="C66" s="21" t="s">
        <v>13</v>
      </c>
      <c r="D66" s="23">
        <f>+'[7]INTERVENTORIA MALECOM'!G1071</f>
        <v>0</v>
      </c>
      <c r="E66" s="24" t="e">
        <f>+#REF!</f>
        <v>#REF!</v>
      </c>
      <c r="F66" s="24" t="e">
        <f t="shared" si="8"/>
        <v>#REF!</v>
      </c>
      <c r="G66" s="135" t="e">
        <f t="shared" si="4"/>
        <v>#REF!</v>
      </c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</row>
    <row r="67" spans="1:21" s="136" customFormat="1" ht="21.75" hidden="1" customHeight="1" x14ac:dyDescent="0.25">
      <c r="A67" s="29"/>
      <c r="B67" s="44" t="s">
        <v>28</v>
      </c>
      <c r="C67" s="31"/>
      <c r="D67" s="32"/>
      <c r="E67" s="45"/>
      <c r="F67" s="40"/>
      <c r="G67" s="135">
        <f t="shared" si="4"/>
        <v>0</v>
      </c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5"/>
      <c r="T67" s="155"/>
      <c r="U67" s="155"/>
    </row>
    <row r="68" spans="1:21" s="136" customFormat="1" ht="21.75" hidden="1" customHeight="1" x14ac:dyDescent="0.25">
      <c r="A68" s="27">
        <f>+A66+0.01</f>
        <v>4.1599999999999966</v>
      </c>
      <c r="B68" s="22" t="s">
        <v>123</v>
      </c>
      <c r="C68" s="21" t="s">
        <v>14</v>
      </c>
      <c r="D68" s="23">
        <f>+'[7]INTERVENTORIA MALECOM'!G1082</f>
        <v>0</v>
      </c>
      <c r="E68" s="24">
        <f>+'[8]4,18'!$I$55</f>
        <v>363245</v>
      </c>
      <c r="F68" s="24">
        <f t="shared" si="8"/>
        <v>0</v>
      </c>
      <c r="G68" s="135">
        <f t="shared" si="4"/>
        <v>0</v>
      </c>
      <c r="H68" s="155">
        <f>2700*0.85</f>
        <v>2295</v>
      </c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</row>
    <row r="69" spans="1:21" s="136" customFormat="1" ht="21.75" hidden="1" customHeight="1" x14ac:dyDescent="0.25">
      <c r="A69" s="27">
        <f>+A68+0.01</f>
        <v>4.1699999999999964</v>
      </c>
      <c r="B69" s="22" t="s">
        <v>212</v>
      </c>
      <c r="C69" s="21" t="s">
        <v>15</v>
      </c>
      <c r="D69" s="23">
        <f>+'[7]INTERVENTORIA MALECOM'!G1094</f>
        <v>0</v>
      </c>
      <c r="E69" s="24">
        <f>+'[8]4,19'!$I$57</f>
        <v>1339726</v>
      </c>
      <c r="F69" s="24">
        <f>+D69*E69</f>
        <v>0</v>
      </c>
      <c r="G69" s="135">
        <f t="shared" si="4"/>
        <v>0</v>
      </c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</row>
    <row r="70" spans="1:21" s="136" customFormat="1" ht="21.75" hidden="1" customHeight="1" x14ac:dyDescent="0.25">
      <c r="A70" s="27">
        <f>+A69+0.01</f>
        <v>4.1799999999999962</v>
      </c>
      <c r="B70" s="53" t="s">
        <v>125</v>
      </c>
      <c r="C70" s="21" t="s">
        <v>29</v>
      </c>
      <c r="D70" s="23">
        <f>+'[7]INTERVENTORIA MALECOM'!G1104</f>
        <v>0</v>
      </c>
      <c r="E70" s="24">
        <f>+'[8]4,20'!$I$57</f>
        <v>5428</v>
      </c>
      <c r="F70" s="24">
        <f t="shared" si="8"/>
        <v>0</v>
      </c>
      <c r="G70" s="135">
        <f t="shared" si="4"/>
        <v>0</v>
      </c>
      <c r="H70" s="155">
        <f>+G70*0.4</f>
        <v>0</v>
      </c>
      <c r="I70" s="155">
        <v>3000</v>
      </c>
      <c r="J70" s="155"/>
      <c r="K70" s="155"/>
      <c r="L70" s="155"/>
      <c r="M70" s="155"/>
      <c r="N70" s="155"/>
      <c r="O70" s="155"/>
      <c r="P70" s="155"/>
      <c r="Q70" s="155"/>
      <c r="R70" s="155"/>
      <c r="S70" s="155"/>
      <c r="T70" s="155"/>
      <c r="U70" s="155"/>
    </row>
    <row r="71" spans="1:21" s="136" customFormat="1" ht="21.75" hidden="1" customHeight="1" x14ac:dyDescent="0.25">
      <c r="A71" s="27">
        <f>+A70+0.01</f>
        <v>4.1899999999999959</v>
      </c>
      <c r="B71" s="22" t="s">
        <v>213</v>
      </c>
      <c r="C71" s="21" t="s">
        <v>26</v>
      </c>
      <c r="D71" s="23">
        <f>+'[7]INTERVENTORIA MALECOM'!G1109</f>
        <v>0</v>
      </c>
      <c r="E71" s="24">
        <f>+'[8]4,21'!$I$57</f>
        <v>37078</v>
      </c>
      <c r="F71" s="24">
        <f t="shared" si="8"/>
        <v>0</v>
      </c>
      <c r="G71" s="135">
        <f t="shared" si="4"/>
        <v>0</v>
      </c>
      <c r="H71" s="155"/>
      <c r="I71" s="155" t="e">
        <f>+I70/G70</f>
        <v>#DIV/0!</v>
      </c>
      <c r="J71" s="155"/>
      <c r="K71" s="155"/>
      <c r="L71" s="155"/>
      <c r="M71" s="155"/>
      <c r="N71" s="155"/>
      <c r="O71" s="155"/>
      <c r="P71" s="155"/>
      <c r="Q71" s="155"/>
      <c r="R71" s="155"/>
      <c r="S71" s="155"/>
      <c r="T71" s="155"/>
      <c r="U71" s="155"/>
    </row>
    <row r="72" spans="1:21" s="136" customFormat="1" ht="21.75" hidden="1" customHeight="1" x14ac:dyDescent="0.25">
      <c r="A72" s="27">
        <f>+A71+0.01</f>
        <v>4.1999999999999957</v>
      </c>
      <c r="B72" s="47" t="s">
        <v>127</v>
      </c>
      <c r="C72" s="48" t="s">
        <v>14</v>
      </c>
      <c r="D72" s="49">
        <f>+'[7]INTERVENTORIA MALECOM'!G1114</f>
        <v>0</v>
      </c>
      <c r="E72" s="50" t="e">
        <f>+#REF!</f>
        <v>#REF!</v>
      </c>
      <c r="F72" s="24" t="e">
        <f>+D72*E72</f>
        <v>#REF!</v>
      </c>
      <c r="G72" s="135" t="e">
        <f t="shared" si="4"/>
        <v>#REF!</v>
      </c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5"/>
      <c r="S72" s="155"/>
      <c r="T72" s="155"/>
      <c r="U72" s="155"/>
    </row>
    <row r="73" spans="1:21" s="136" customFormat="1" ht="15" customHeight="1" x14ac:dyDescent="0.25">
      <c r="A73" s="29"/>
      <c r="B73" s="30"/>
      <c r="C73" s="31"/>
      <c r="D73" s="32"/>
      <c r="E73" s="137" t="s">
        <v>30</v>
      </c>
      <c r="F73" s="34" t="e">
        <f>+'PRESUPUESTO x CAPITULOS'!F73</f>
        <v>#REF!</v>
      </c>
      <c r="G73" s="135" t="e">
        <f t="shared" si="4"/>
        <v>#REF!</v>
      </c>
      <c r="H73" s="155"/>
      <c r="I73" s="155"/>
      <c r="J73" s="155"/>
      <c r="K73" s="155"/>
      <c r="L73" s="155" t="e">
        <f>+G73/7</f>
        <v>#REF!</v>
      </c>
      <c r="M73" s="155" t="e">
        <f t="shared" ref="M73:R73" si="10">+L73</f>
        <v>#REF!</v>
      </c>
      <c r="N73" s="155" t="e">
        <f t="shared" si="10"/>
        <v>#REF!</v>
      </c>
      <c r="O73" s="155" t="e">
        <f t="shared" si="10"/>
        <v>#REF!</v>
      </c>
      <c r="P73" s="155" t="e">
        <f t="shared" si="10"/>
        <v>#REF!</v>
      </c>
      <c r="Q73" s="155" t="e">
        <f t="shared" si="10"/>
        <v>#REF!</v>
      </c>
      <c r="R73" s="155" t="e">
        <f t="shared" si="10"/>
        <v>#REF!</v>
      </c>
      <c r="S73" s="155"/>
      <c r="T73" s="155"/>
      <c r="U73" s="155"/>
    </row>
    <row r="74" spans="1:21" s="138" customFormat="1" ht="18" customHeight="1" x14ac:dyDescent="0.25">
      <c r="A74" s="35">
        <v>5</v>
      </c>
      <c r="B74" s="570" t="s">
        <v>31</v>
      </c>
      <c r="C74" s="571"/>
      <c r="D74" s="571"/>
      <c r="E74" s="571"/>
      <c r="F74" s="40"/>
      <c r="G74" s="135"/>
      <c r="H74" s="156"/>
      <c r="I74" s="156"/>
      <c r="J74" s="156"/>
      <c r="K74" s="573"/>
      <c r="L74" s="574"/>
      <c r="M74" s="574"/>
      <c r="N74" s="574"/>
      <c r="O74" s="574"/>
      <c r="P74" s="574"/>
      <c r="Q74" s="574"/>
      <c r="R74" s="574"/>
      <c r="S74" s="574"/>
      <c r="T74" s="574"/>
      <c r="U74" s="575"/>
    </row>
    <row r="75" spans="1:21" s="136" customFormat="1" ht="21.75" hidden="1" customHeight="1" x14ac:dyDescent="0.25">
      <c r="A75" s="21">
        <f>+A74+0.01</f>
        <v>5.01</v>
      </c>
      <c r="B75" s="22" t="s">
        <v>128</v>
      </c>
      <c r="C75" s="21" t="s">
        <v>13</v>
      </c>
      <c r="D75" s="23">
        <f>+'[7]INTERVENTORIA MALECOM'!G1126</f>
        <v>0</v>
      </c>
      <c r="E75" s="24" t="e">
        <f>+#REF!</f>
        <v>#REF!</v>
      </c>
      <c r="F75" s="24" t="e">
        <f t="shared" ref="F75:F85" si="11">+D75*E75</f>
        <v>#REF!</v>
      </c>
      <c r="G75" s="135" t="e">
        <f t="shared" si="4"/>
        <v>#REF!</v>
      </c>
      <c r="H75" s="155">
        <f>58000+15000+12000</f>
        <v>85000</v>
      </c>
      <c r="I75" s="155"/>
      <c r="J75" s="155"/>
      <c r="K75" s="155"/>
      <c r="L75" s="155"/>
      <c r="M75" s="155"/>
      <c r="N75" s="155"/>
      <c r="O75" s="155"/>
      <c r="P75" s="155"/>
      <c r="Q75" s="155"/>
      <c r="R75" s="155"/>
      <c r="S75" s="155"/>
      <c r="T75" s="155"/>
      <c r="U75" s="155"/>
    </row>
    <row r="76" spans="1:21" s="136" customFormat="1" ht="21.75" hidden="1" customHeight="1" x14ac:dyDescent="0.25">
      <c r="A76" s="21">
        <f t="shared" ref="A76:A82" si="12">+A75+0.01</f>
        <v>5.0199999999999996</v>
      </c>
      <c r="B76" s="22" t="s">
        <v>129</v>
      </c>
      <c r="C76" s="21" t="s">
        <v>13</v>
      </c>
      <c r="D76" s="23">
        <f>+'[7]INTERVENTORIA MALECOM'!G1167</f>
        <v>0</v>
      </c>
      <c r="E76" s="24" t="e">
        <f>+#REF!</f>
        <v>#REF!</v>
      </c>
      <c r="F76" s="24" t="e">
        <f t="shared" si="11"/>
        <v>#REF!</v>
      </c>
      <c r="G76" s="135" t="e">
        <f t="shared" si="4"/>
        <v>#REF!</v>
      </c>
      <c r="H76" s="155"/>
      <c r="I76" s="155"/>
      <c r="J76" s="155"/>
      <c r="K76" s="155"/>
      <c r="L76" s="155"/>
      <c r="M76" s="155"/>
      <c r="N76" s="155"/>
      <c r="O76" s="155"/>
      <c r="P76" s="155"/>
      <c r="Q76" s="155"/>
      <c r="R76" s="155"/>
      <c r="S76" s="155"/>
      <c r="T76" s="155"/>
      <c r="U76" s="155"/>
    </row>
    <row r="77" spans="1:21" s="136" customFormat="1" ht="21.75" hidden="1" customHeight="1" x14ac:dyDescent="0.25">
      <c r="A77" s="21">
        <f t="shared" si="12"/>
        <v>5.0299999999999994</v>
      </c>
      <c r="B77" s="22" t="s">
        <v>130</v>
      </c>
      <c r="C77" s="21" t="s">
        <v>13</v>
      </c>
      <c r="D77" s="23">
        <f>+'[7]INTERVENTORIA MALECOM'!G1187</f>
        <v>0</v>
      </c>
      <c r="E77" s="24" t="e">
        <f>+#REF!</f>
        <v>#REF!</v>
      </c>
      <c r="F77" s="24" t="e">
        <f t="shared" si="11"/>
        <v>#REF!</v>
      </c>
      <c r="G77" s="135" t="e">
        <f t="shared" si="4"/>
        <v>#REF!</v>
      </c>
      <c r="H77" s="155"/>
      <c r="I77" s="155"/>
      <c r="J77" s="155"/>
      <c r="K77" s="155"/>
      <c r="L77" s="155"/>
      <c r="M77" s="155"/>
      <c r="N77" s="155"/>
      <c r="O77" s="155"/>
      <c r="P77" s="155"/>
      <c r="Q77" s="155"/>
      <c r="R77" s="155"/>
      <c r="S77" s="155"/>
      <c r="T77" s="155"/>
      <c r="U77" s="155"/>
    </row>
    <row r="78" spans="1:21" s="136" customFormat="1" ht="21.75" hidden="1" customHeight="1" x14ac:dyDescent="0.25">
      <c r="A78" s="21">
        <f t="shared" si="12"/>
        <v>5.0399999999999991</v>
      </c>
      <c r="B78" s="22" t="s">
        <v>214</v>
      </c>
      <c r="C78" s="21" t="s">
        <v>13</v>
      </c>
      <c r="D78" s="23">
        <f>+'[7]INTERVENTORIA MALECOM'!G1193</f>
        <v>0</v>
      </c>
      <c r="E78" s="24" t="e">
        <f>+#REF!</f>
        <v>#REF!</v>
      </c>
      <c r="F78" s="24" t="e">
        <f t="shared" si="11"/>
        <v>#REF!</v>
      </c>
      <c r="G78" s="135" t="e">
        <f t="shared" si="4"/>
        <v>#REF!</v>
      </c>
      <c r="H78" s="155"/>
      <c r="I78" s="155"/>
      <c r="J78" s="155"/>
      <c r="K78" s="155"/>
      <c r="L78" s="155"/>
      <c r="M78" s="155"/>
      <c r="N78" s="155"/>
      <c r="O78" s="155"/>
      <c r="P78" s="155"/>
      <c r="Q78" s="155"/>
      <c r="R78" s="155"/>
      <c r="S78" s="155"/>
      <c r="T78" s="155"/>
      <c r="U78" s="155"/>
    </row>
    <row r="79" spans="1:21" s="136" customFormat="1" ht="21.75" hidden="1" customHeight="1" x14ac:dyDescent="0.25">
      <c r="A79" s="21">
        <f t="shared" si="12"/>
        <v>5.0499999999999989</v>
      </c>
      <c r="B79" s="22" t="s">
        <v>215</v>
      </c>
      <c r="C79" s="21" t="s">
        <v>15</v>
      </c>
      <c r="D79" s="23">
        <f>+'[7]INTERVENTORIA MALECOM'!G1199</f>
        <v>0</v>
      </c>
      <c r="E79" s="24">
        <v>922266</v>
      </c>
      <c r="F79" s="24">
        <f t="shared" si="11"/>
        <v>0</v>
      </c>
      <c r="G79" s="135">
        <f t="shared" si="4"/>
        <v>0</v>
      </c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  <c r="S79" s="155"/>
      <c r="T79" s="155"/>
      <c r="U79" s="155"/>
    </row>
    <row r="80" spans="1:21" s="136" customFormat="1" ht="21.75" hidden="1" customHeight="1" x14ac:dyDescent="0.25">
      <c r="A80" s="21">
        <f t="shared" si="12"/>
        <v>5.0599999999999987</v>
      </c>
      <c r="B80" s="47" t="s">
        <v>216</v>
      </c>
      <c r="C80" s="48" t="s">
        <v>13</v>
      </c>
      <c r="D80" s="49">
        <f>+'[7]INTERVENTORIA MALECOM'!G1210</f>
        <v>0</v>
      </c>
      <c r="E80" s="50">
        <f>+'[8]8,6'!$I$59</f>
        <v>187042</v>
      </c>
      <c r="F80" s="24">
        <f t="shared" si="11"/>
        <v>0</v>
      </c>
      <c r="G80" s="135">
        <f t="shared" si="4"/>
        <v>0</v>
      </c>
      <c r="H80" s="155" t="e">
        <f>1/G82</f>
        <v>#REF!</v>
      </c>
      <c r="I80" s="155"/>
      <c r="J80" s="155"/>
      <c r="K80" s="155"/>
      <c r="L80" s="155"/>
      <c r="M80" s="155"/>
      <c r="N80" s="155"/>
      <c r="O80" s="155"/>
      <c r="P80" s="155"/>
      <c r="Q80" s="155"/>
      <c r="R80" s="155"/>
      <c r="S80" s="155"/>
      <c r="T80" s="155"/>
      <c r="U80" s="155"/>
    </row>
    <row r="81" spans="1:21" s="136" customFormat="1" ht="21.75" hidden="1" customHeight="1" x14ac:dyDescent="0.25">
      <c r="A81" s="21">
        <f t="shared" si="12"/>
        <v>5.0699999999999985</v>
      </c>
      <c r="B81" s="47" t="s">
        <v>134</v>
      </c>
      <c r="C81" s="48" t="s">
        <v>14</v>
      </c>
      <c r="D81" s="49">
        <f>+'[7]INTERVENTORIA MALECOM'!G1221</f>
        <v>0</v>
      </c>
      <c r="E81" s="50" t="e">
        <f>+#REF!</f>
        <v>#REF!</v>
      </c>
      <c r="F81" s="24" t="e">
        <f t="shared" si="11"/>
        <v>#REF!</v>
      </c>
      <c r="G81" s="135" t="e">
        <f t="shared" si="4"/>
        <v>#REF!</v>
      </c>
      <c r="H81" s="155"/>
      <c r="I81" s="155"/>
      <c r="J81" s="155"/>
      <c r="K81" s="155"/>
      <c r="L81" s="155"/>
      <c r="M81" s="155"/>
      <c r="N81" s="155"/>
      <c r="O81" s="155"/>
      <c r="P81" s="155"/>
      <c r="Q81" s="155"/>
      <c r="R81" s="155"/>
      <c r="S81" s="155"/>
      <c r="T81" s="155"/>
      <c r="U81" s="155"/>
    </row>
    <row r="82" spans="1:21" s="136" customFormat="1" ht="21.75" hidden="1" customHeight="1" x14ac:dyDescent="0.25">
      <c r="A82" s="21">
        <f t="shared" si="12"/>
        <v>5.0799999999999983</v>
      </c>
      <c r="B82" s="22" t="s">
        <v>135</v>
      </c>
      <c r="C82" s="21" t="s">
        <v>13</v>
      </c>
      <c r="D82" s="23">
        <f>+'[7]INTERVENTORIA MALECOM'!G1240</f>
        <v>0</v>
      </c>
      <c r="E82" s="24" t="e">
        <f>+#REF!</f>
        <v>#REF!</v>
      </c>
      <c r="F82" s="24" t="e">
        <f t="shared" si="11"/>
        <v>#REF!</v>
      </c>
      <c r="G82" s="135" t="e">
        <f t="shared" si="4"/>
        <v>#REF!</v>
      </c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  <c r="S82" s="155"/>
      <c r="T82" s="155"/>
      <c r="U82" s="155"/>
    </row>
    <row r="83" spans="1:21" s="136" customFormat="1" ht="21.75" hidden="1" customHeight="1" x14ac:dyDescent="0.25">
      <c r="A83" s="21"/>
      <c r="B83" s="56" t="s">
        <v>264</v>
      </c>
      <c r="C83" s="21"/>
      <c r="D83" s="23"/>
      <c r="E83" s="24"/>
      <c r="F83" s="24"/>
      <c r="G83" s="135">
        <f t="shared" si="4"/>
        <v>0</v>
      </c>
      <c r="H83" s="155"/>
      <c r="I83" s="155"/>
      <c r="J83" s="155"/>
      <c r="K83" s="155"/>
      <c r="L83" s="155"/>
      <c r="M83" s="155"/>
      <c r="N83" s="155"/>
      <c r="O83" s="155"/>
      <c r="P83" s="155"/>
      <c r="Q83" s="155"/>
      <c r="R83" s="155"/>
      <c r="S83" s="155"/>
      <c r="T83" s="155"/>
      <c r="U83" s="155"/>
    </row>
    <row r="84" spans="1:21" s="136" customFormat="1" ht="21.75" hidden="1" customHeight="1" x14ac:dyDescent="0.25">
      <c r="A84" s="21">
        <f>+A82+0.01</f>
        <v>5.0899999999999981</v>
      </c>
      <c r="B84" s="22" t="s">
        <v>136</v>
      </c>
      <c r="C84" s="21" t="s">
        <v>26</v>
      </c>
      <c r="D84" s="23">
        <f>+'[7]INTERVENTORIA MALECOM'!G1245</f>
        <v>0</v>
      </c>
      <c r="E84" s="24" t="e">
        <f>+#REF!</f>
        <v>#REF!</v>
      </c>
      <c r="F84" s="24" t="e">
        <f t="shared" si="11"/>
        <v>#REF!</v>
      </c>
      <c r="G84" s="135" t="e">
        <f t="shared" si="4"/>
        <v>#REF!</v>
      </c>
      <c r="H84" s="155"/>
      <c r="I84" s="155"/>
      <c r="J84" s="155"/>
      <c r="K84" s="155"/>
      <c r="L84" s="155"/>
      <c r="M84" s="155"/>
      <c r="N84" s="155"/>
      <c r="O84" s="155"/>
      <c r="P84" s="155"/>
      <c r="Q84" s="155"/>
      <c r="R84" s="155"/>
      <c r="S84" s="155"/>
      <c r="T84" s="155"/>
      <c r="U84" s="155"/>
    </row>
    <row r="85" spans="1:21" s="136" customFormat="1" ht="21.75" hidden="1" customHeight="1" x14ac:dyDescent="0.25">
      <c r="A85" s="27">
        <f>+A84+0.01</f>
        <v>5.0999999999999979</v>
      </c>
      <c r="B85" s="22" t="s">
        <v>137</v>
      </c>
      <c r="C85" s="21" t="s">
        <v>26</v>
      </c>
      <c r="D85" s="23">
        <f>+'[7]INTERVENTORIA MALECOM'!G1250</f>
        <v>0</v>
      </c>
      <c r="E85" s="24" t="e">
        <f>+#REF!</f>
        <v>#REF!</v>
      </c>
      <c r="F85" s="24" t="e">
        <f t="shared" si="11"/>
        <v>#REF!</v>
      </c>
      <c r="G85" s="135" t="e">
        <f t="shared" si="4"/>
        <v>#REF!</v>
      </c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</row>
    <row r="86" spans="1:21" s="136" customFormat="1" ht="15" customHeight="1" x14ac:dyDescent="0.25">
      <c r="A86" s="29"/>
      <c r="B86" s="30"/>
      <c r="C86" s="31"/>
      <c r="D86" s="32"/>
      <c r="E86" s="137" t="s">
        <v>33</v>
      </c>
      <c r="F86" s="34" t="e">
        <f>+'PRESUPUESTO x CAPITULOS'!F86</f>
        <v>#REF!</v>
      </c>
      <c r="G86" s="135" t="e">
        <f t="shared" si="4"/>
        <v>#REF!</v>
      </c>
      <c r="H86" s="155"/>
      <c r="I86" s="155"/>
      <c r="J86" s="155"/>
      <c r="K86" s="155" t="e">
        <f>+G86/11</f>
        <v>#REF!</v>
      </c>
      <c r="L86" s="155" t="e">
        <f>+K86</f>
        <v>#REF!</v>
      </c>
      <c r="M86" s="155" t="e">
        <f t="shared" ref="M86:U86" si="13">+L86</f>
        <v>#REF!</v>
      </c>
      <c r="N86" s="155" t="e">
        <f t="shared" si="13"/>
        <v>#REF!</v>
      </c>
      <c r="O86" s="155" t="e">
        <f t="shared" si="13"/>
        <v>#REF!</v>
      </c>
      <c r="P86" s="155" t="e">
        <f t="shared" si="13"/>
        <v>#REF!</v>
      </c>
      <c r="Q86" s="155" t="e">
        <f t="shared" si="13"/>
        <v>#REF!</v>
      </c>
      <c r="R86" s="155" t="e">
        <f t="shared" si="13"/>
        <v>#REF!</v>
      </c>
      <c r="S86" s="155" t="e">
        <f t="shared" si="13"/>
        <v>#REF!</v>
      </c>
      <c r="T86" s="155" t="e">
        <f t="shared" si="13"/>
        <v>#REF!</v>
      </c>
      <c r="U86" s="155" t="e">
        <f t="shared" si="13"/>
        <v>#REF!</v>
      </c>
    </row>
    <row r="87" spans="1:21" s="138" customFormat="1" ht="18" customHeight="1" x14ac:dyDescent="0.25">
      <c r="A87" s="35">
        <v>6</v>
      </c>
      <c r="B87" s="570" t="s">
        <v>34</v>
      </c>
      <c r="C87" s="571"/>
      <c r="D87" s="571"/>
      <c r="E87" s="571"/>
      <c r="F87" s="40"/>
      <c r="G87" s="135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573"/>
      <c r="S87" s="574"/>
      <c r="T87" s="574"/>
      <c r="U87" s="575"/>
    </row>
    <row r="88" spans="1:21" s="138" customFormat="1" ht="21.75" hidden="1" customHeight="1" x14ac:dyDescent="0.25">
      <c r="A88" s="21">
        <f>+A87+0.01</f>
        <v>6.01</v>
      </c>
      <c r="B88" s="22" t="s">
        <v>138</v>
      </c>
      <c r="C88" s="21" t="s">
        <v>13</v>
      </c>
      <c r="D88" s="23">
        <f>+'[7]INTERVENTORIA MALECOM'!G1310</f>
        <v>0</v>
      </c>
      <c r="E88" s="24" t="e">
        <f>+#REF!</f>
        <v>#REF!</v>
      </c>
      <c r="F88" s="24" t="e">
        <f t="shared" ref="F88:F108" si="14">+D88*E88</f>
        <v>#REF!</v>
      </c>
      <c r="G88" s="135" t="e">
        <f t="shared" si="4"/>
        <v>#REF!</v>
      </c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</row>
    <row r="89" spans="1:21" s="138" customFormat="1" ht="21.75" hidden="1" customHeight="1" x14ac:dyDescent="0.25">
      <c r="A89" s="21">
        <f t="shared" ref="A89:A108" si="15">+A88+0.01</f>
        <v>6.02</v>
      </c>
      <c r="B89" s="22" t="s">
        <v>139</v>
      </c>
      <c r="C89" s="21" t="s">
        <v>17</v>
      </c>
      <c r="D89" s="23">
        <f>+'[7]INTERVENTORIA MALECOM'!G1330</f>
        <v>0</v>
      </c>
      <c r="E89" s="24" t="e">
        <f>+#REF!</f>
        <v>#REF!</v>
      </c>
      <c r="F89" s="24" t="e">
        <f t="shared" si="14"/>
        <v>#REF!</v>
      </c>
      <c r="G89" s="135" t="e">
        <f t="shared" si="4"/>
        <v>#REF!</v>
      </c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</row>
    <row r="90" spans="1:21" s="136" customFormat="1" ht="21.75" hidden="1" customHeight="1" x14ac:dyDescent="0.25">
      <c r="A90" s="21">
        <f t="shared" si="15"/>
        <v>6.0299999999999994</v>
      </c>
      <c r="B90" s="22" t="s">
        <v>140</v>
      </c>
      <c r="C90" s="21" t="s">
        <v>17</v>
      </c>
      <c r="D90" s="23">
        <f>+'[7]INTERVENTORIA MALECOM'!G1350</f>
        <v>0</v>
      </c>
      <c r="E90" s="24" t="e">
        <f>+#REF!</f>
        <v>#REF!</v>
      </c>
      <c r="F90" s="24" t="e">
        <f t="shared" si="14"/>
        <v>#REF!</v>
      </c>
      <c r="G90" s="135" t="e">
        <f t="shared" ref="G90:G152" si="16">+F90*1.35</f>
        <v>#REF!</v>
      </c>
      <c r="H90" s="155"/>
      <c r="I90" s="155"/>
      <c r="J90" s="155"/>
      <c r="K90" s="155"/>
      <c r="L90" s="155"/>
      <c r="M90" s="155"/>
      <c r="N90" s="155"/>
      <c r="O90" s="155"/>
      <c r="P90" s="155"/>
      <c r="Q90" s="155"/>
      <c r="R90" s="155"/>
      <c r="S90" s="155"/>
      <c r="T90" s="155"/>
      <c r="U90" s="155"/>
    </row>
    <row r="91" spans="1:21" s="136" customFormat="1" ht="21.75" hidden="1" customHeight="1" x14ac:dyDescent="0.25">
      <c r="A91" s="21">
        <f t="shared" si="15"/>
        <v>6.0399999999999991</v>
      </c>
      <c r="B91" s="22" t="s">
        <v>141</v>
      </c>
      <c r="C91" s="21" t="s">
        <v>17</v>
      </c>
      <c r="D91" s="23">
        <f>+'[7]INTERVENTORIA MALECOM'!G1370</f>
        <v>0</v>
      </c>
      <c r="E91" s="24" t="e">
        <f>+#REF!</f>
        <v>#REF!</v>
      </c>
      <c r="F91" s="24" t="e">
        <f t="shared" si="14"/>
        <v>#REF!</v>
      </c>
      <c r="G91" s="135" t="e">
        <f t="shared" si="16"/>
        <v>#REF!</v>
      </c>
      <c r="H91" s="155"/>
      <c r="I91" s="155"/>
      <c r="J91" s="155"/>
      <c r="K91" s="155"/>
      <c r="L91" s="155"/>
      <c r="M91" s="155"/>
      <c r="N91" s="155"/>
      <c r="O91" s="155"/>
      <c r="P91" s="155"/>
      <c r="Q91" s="155"/>
      <c r="R91" s="155"/>
      <c r="S91" s="155"/>
      <c r="T91" s="155"/>
      <c r="U91" s="155"/>
    </row>
    <row r="92" spans="1:21" s="136" customFormat="1" ht="21.75" hidden="1" customHeight="1" x14ac:dyDescent="0.25">
      <c r="A92" s="21">
        <f t="shared" si="15"/>
        <v>6.0499999999999989</v>
      </c>
      <c r="B92" s="22" t="s">
        <v>142</v>
      </c>
      <c r="C92" s="21" t="s">
        <v>14</v>
      </c>
      <c r="D92" s="23">
        <f>+'[7]INTERVENTORIA MALECOM'!G1375</f>
        <v>0</v>
      </c>
      <c r="E92" s="24" t="e">
        <f>+#REF!</f>
        <v>#REF!</v>
      </c>
      <c r="F92" s="24" t="e">
        <f t="shared" si="14"/>
        <v>#REF!</v>
      </c>
      <c r="G92" s="135" t="e">
        <f t="shared" si="16"/>
        <v>#REF!</v>
      </c>
      <c r="H92" s="155"/>
      <c r="I92" s="155"/>
      <c r="J92" s="155"/>
      <c r="K92" s="155"/>
      <c r="L92" s="155"/>
      <c r="M92" s="155"/>
      <c r="N92" s="155"/>
      <c r="O92" s="155"/>
      <c r="P92" s="155"/>
      <c r="Q92" s="155"/>
      <c r="R92" s="155"/>
      <c r="S92" s="155"/>
      <c r="T92" s="155"/>
      <c r="U92" s="155"/>
    </row>
    <row r="93" spans="1:21" s="136" customFormat="1" ht="21.75" hidden="1" customHeight="1" x14ac:dyDescent="0.25">
      <c r="A93" s="21">
        <f t="shared" si="15"/>
        <v>6.0599999999999987</v>
      </c>
      <c r="B93" s="22" t="s">
        <v>143</v>
      </c>
      <c r="C93" s="21" t="s">
        <v>14</v>
      </c>
      <c r="D93" s="23">
        <f>+'[7]INTERVENTORIA MALECOM'!G1380</f>
        <v>0</v>
      </c>
      <c r="E93" s="24" t="e">
        <f>+#REF!</f>
        <v>#REF!</v>
      </c>
      <c r="F93" s="24" t="e">
        <f t="shared" si="14"/>
        <v>#REF!</v>
      </c>
      <c r="G93" s="135" t="e">
        <f t="shared" si="16"/>
        <v>#REF!</v>
      </c>
      <c r="H93" s="155"/>
      <c r="I93" s="155"/>
      <c r="J93" s="155"/>
      <c r="K93" s="155"/>
      <c r="L93" s="155"/>
      <c r="M93" s="155"/>
      <c r="N93" s="155"/>
      <c r="O93" s="155"/>
      <c r="P93" s="155"/>
      <c r="Q93" s="155"/>
      <c r="R93" s="155"/>
      <c r="S93" s="155"/>
      <c r="T93" s="155"/>
      <c r="U93" s="155"/>
    </row>
    <row r="94" spans="1:21" s="136" customFormat="1" ht="21.75" hidden="1" customHeight="1" x14ac:dyDescent="0.25">
      <c r="A94" s="21">
        <f t="shared" si="15"/>
        <v>6.0699999999999985</v>
      </c>
      <c r="B94" s="47" t="s">
        <v>144</v>
      </c>
      <c r="C94" s="48" t="s">
        <v>17</v>
      </c>
      <c r="D94" s="49">
        <f>+'[7]INTERVENTORIA MALECOM'!G1405</f>
        <v>0</v>
      </c>
      <c r="E94" s="50" t="e">
        <f>+#REF!</f>
        <v>#REF!</v>
      </c>
      <c r="F94" s="24" t="e">
        <f t="shared" si="14"/>
        <v>#REF!</v>
      </c>
      <c r="G94" s="135" t="e">
        <f t="shared" si="16"/>
        <v>#REF!</v>
      </c>
      <c r="H94" s="155"/>
      <c r="I94" s="155"/>
      <c r="J94" s="155"/>
      <c r="K94" s="155"/>
      <c r="L94" s="155"/>
      <c r="M94" s="155"/>
      <c r="N94" s="155"/>
      <c r="O94" s="155"/>
      <c r="P94" s="155"/>
      <c r="Q94" s="155"/>
      <c r="R94" s="155"/>
      <c r="S94" s="155"/>
      <c r="T94" s="155"/>
      <c r="U94" s="155"/>
    </row>
    <row r="95" spans="1:21" s="136" customFormat="1" ht="21.75" hidden="1" customHeight="1" x14ac:dyDescent="0.25">
      <c r="A95" s="21">
        <f t="shared" si="15"/>
        <v>6.0799999999999983</v>
      </c>
      <c r="B95" s="47" t="s">
        <v>145</v>
      </c>
      <c r="C95" s="48" t="s">
        <v>17</v>
      </c>
      <c r="D95" s="49">
        <f>+'[7]INTERVENTORIA MALECOM'!G1434</f>
        <v>0</v>
      </c>
      <c r="E95" s="50" t="e">
        <f>+#REF!</f>
        <v>#REF!</v>
      </c>
      <c r="F95" s="24" t="e">
        <f t="shared" si="14"/>
        <v>#REF!</v>
      </c>
      <c r="G95" s="135" t="e">
        <f t="shared" si="16"/>
        <v>#REF!</v>
      </c>
      <c r="H95" s="155"/>
      <c r="I95" s="155"/>
      <c r="J95" s="155"/>
      <c r="K95" s="155"/>
      <c r="L95" s="155"/>
      <c r="M95" s="155"/>
      <c r="N95" s="155"/>
      <c r="O95" s="155"/>
      <c r="P95" s="155"/>
      <c r="Q95" s="155"/>
      <c r="R95" s="155"/>
      <c r="S95" s="155"/>
      <c r="T95" s="155"/>
      <c r="U95" s="155"/>
    </row>
    <row r="96" spans="1:21" s="136" customFormat="1" ht="21.75" hidden="1" customHeight="1" x14ac:dyDescent="0.25">
      <c r="A96" s="21">
        <f t="shared" si="15"/>
        <v>6.0899999999999981</v>
      </c>
      <c r="B96" s="47" t="s">
        <v>146</v>
      </c>
      <c r="C96" s="48" t="s">
        <v>17</v>
      </c>
      <c r="D96" s="49">
        <f>+'[7]INTERVENTORIA MALECOM'!G1439</f>
        <v>0</v>
      </c>
      <c r="E96" s="50" t="e">
        <f>+#REF!</f>
        <v>#REF!</v>
      </c>
      <c r="F96" s="24" t="e">
        <f>+D96*E96</f>
        <v>#REF!</v>
      </c>
      <c r="G96" s="135" t="e">
        <f t="shared" si="16"/>
        <v>#REF!</v>
      </c>
      <c r="H96" s="155"/>
      <c r="I96" s="155"/>
      <c r="J96" s="155"/>
      <c r="K96" s="155"/>
      <c r="L96" s="155"/>
      <c r="M96" s="155"/>
      <c r="N96" s="155"/>
      <c r="O96" s="155"/>
      <c r="P96" s="155"/>
      <c r="Q96" s="155"/>
      <c r="R96" s="155"/>
      <c r="S96" s="155"/>
      <c r="T96" s="155"/>
      <c r="U96" s="155"/>
    </row>
    <row r="97" spans="1:21" s="136" customFormat="1" ht="21.75" hidden="1" customHeight="1" x14ac:dyDescent="0.25">
      <c r="A97" s="27">
        <f t="shared" si="15"/>
        <v>6.0999999999999979</v>
      </c>
      <c r="B97" s="47" t="s">
        <v>147</v>
      </c>
      <c r="C97" s="48" t="s">
        <v>17</v>
      </c>
      <c r="D97" s="49">
        <f>+'[7]INTERVENTORIA MALECOM'!G1445</f>
        <v>0</v>
      </c>
      <c r="E97" s="50" t="e">
        <f>+#REF!</f>
        <v>#REF!</v>
      </c>
      <c r="F97" s="24" t="e">
        <f t="shared" si="14"/>
        <v>#REF!</v>
      </c>
      <c r="G97" s="135" t="e">
        <f t="shared" si="16"/>
        <v>#REF!</v>
      </c>
      <c r="H97" s="155"/>
      <c r="I97" s="155"/>
      <c r="J97" s="155"/>
      <c r="K97" s="155"/>
      <c r="L97" s="155"/>
      <c r="M97" s="155"/>
      <c r="N97" s="155"/>
      <c r="O97" s="155"/>
      <c r="P97" s="155"/>
      <c r="Q97" s="155"/>
      <c r="R97" s="155"/>
      <c r="S97" s="155"/>
      <c r="T97" s="155"/>
      <c r="U97" s="155"/>
    </row>
    <row r="98" spans="1:21" s="136" customFormat="1" ht="21.75" hidden="1" customHeight="1" x14ac:dyDescent="0.25">
      <c r="A98" s="21">
        <f t="shared" si="15"/>
        <v>6.1099999999999977</v>
      </c>
      <c r="B98" s="22" t="s">
        <v>148</v>
      </c>
      <c r="C98" s="48" t="s">
        <v>17</v>
      </c>
      <c r="D98" s="23">
        <f>+'[7]INTERVENTORIA MALECOM'!G1450</f>
        <v>0</v>
      </c>
      <c r="E98" s="24" t="e">
        <f>+#REF!</f>
        <v>#REF!</v>
      </c>
      <c r="F98" s="24" t="e">
        <f t="shared" si="14"/>
        <v>#REF!</v>
      </c>
      <c r="G98" s="135" t="e">
        <f t="shared" si="16"/>
        <v>#REF!</v>
      </c>
      <c r="H98" s="155"/>
      <c r="I98" s="155"/>
      <c r="J98" s="155"/>
      <c r="K98" s="155"/>
      <c r="L98" s="155"/>
      <c r="M98" s="155"/>
      <c r="N98" s="155"/>
      <c r="O98" s="155"/>
      <c r="P98" s="155"/>
      <c r="Q98" s="155"/>
      <c r="R98" s="155"/>
      <c r="S98" s="155"/>
      <c r="T98" s="155"/>
      <c r="U98" s="155"/>
    </row>
    <row r="99" spans="1:21" s="136" customFormat="1" ht="21.75" hidden="1" customHeight="1" x14ac:dyDescent="0.25">
      <c r="A99" s="21">
        <f t="shared" si="15"/>
        <v>6.1199999999999974</v>
      </c>
      <c r="B99" s="22" t="s">
        <v>149</v>
      </c>
      <c r="C99" s="48" t="s">
        <v>17</v>
      </c>
      <c r="D99" s="23">
        <f>+'[7]INTERVENTORIA MALECOM'!G1455</f>
        <v>0</v>
      </c>
      <c r="E99" s="24" t="e">
        <f>+#REF!</f>
        <v>#REF!</v>
      </c>
      <c r="F99" s="24" t="e">
        <f t="shared" si="14"/>
        <v>#REF!</v>
      </c>
      <c r="G99" s="135" t="e">
        <f t="shared" si="16"/>
        <v>#REF!</v>
      </c>
      <c r="H99" s="155"/>
      <c r="I99" s="155"/>
      <c r="J99" s="155"/>
      <c r="K99" s="155"/>
      <c r="L99" s="155"/>
      <c r="M99" s="155"/>
      <c r="N99" s="155"/>
      <c r="O99" s="155"/>
      <c r="P99" s="155"/>
      <c r="Q99" s="155"/>
      <c r="R99" s="155"/>
      <c r="S99" s="155"/>
      <c r="T99" s="155"/>
      <c r="U99" s="155"/>
    </row>
    <row r="100" spans="1:21" s="136" customFormat="1" ht="21.75" hidden="1" customHeight="1" x14ac:dyDescent="0.25">
      <c r="A100" s="21">
        <f t="shared" si="15"/>
        <v>6.1299999999999972</v>
      </c>
      <c r="B100" s="22" t="s">
        <v>150</v>
      </c>
      <c r="C100" s="48" t="s">
        <v>17</v>
      </c>
      <c r="D100" s="23">
        <f>+'[7]INTERVENTORIA MALECOM'!G1460</f>
        <v>0</v>
      </c>
      <c r="E100" s="24" t="e">
        <f>+#REF!</f>
        <v>#REF!</v>
      </c>
      <c r="F100" s="24" t="e">
        <f t="shared" si="14"/>
        <v>#REF!</v>
      </c>
      <c r="G100" s="135" t="e">
        <f t="shared" si="16"/>
        <v>#REF!</v>
      </c>
      <c r="H100" s="155"/>
      <c r="I100" s="155"/>
      <c r="J100" s="155"/>
      <c r="K100" s="155"/>
      <c r="L100" s="155"/>
      <c r="M100" s="155"/>
      <c r="N100" s="155"/>
      <c r="O100" s="155"/>
      <c r="P100" s="155"/>
      <c r="Q100" s="155"/>
      <c r="R100" s="155"/>
      <c r="S100" s="155"/>
      <c r="T100" s="155"/>
      <c r="U100" s="155"/>
    </row>
    <row r="101" spans="1:21" s="136" customFormat="1" ht="21.75" hidden="1" customHeight="1" x14ac:dyDescent="0.25">
      <c r="A101" s="21">
        <f t="shared" si="15"/>
        <v>6.139999999999997</v>
      </c>
      <c r="B101" s="22" t="s">
        <v>151</v>
      </c>
      <c r="C101" s="21" t="s">
        <v>17</v>
      </c>
      <c r="D101" s="23">
        <f>+'[7]INTERVENTORIA MALECOM'!G1465</f>
        <v>0</v>
      </c>
      <c r="E101" s="24" t="e">
        <f>+#REF!</f>
        <v>#REF!</v>
      </c>
      <c r="F101" s="24" t="e">
        <f t="shared" si="14"/>
        <v>#REF!</v>
      </c>
      <c r="G101" s="135" t="e">
        <f t="shared" si="16"/>
        <v>#REF!</v>
      </c>
      <c r="H101" s="155"/>
      <c r="I101" s="155"/>
      <c r="J101" s="155"/>
      <c r="K101" s="155"/>
      <c r="L101" s="155"/>
      <c r="M101" s="155"/>
      <c r="N101" s="155"/>
      <c r="O101" s="155"/>
      <c r="P101" s="155"/>
      <c r="Q101" s="155"/>
      <c r="R101" s="155"/>
      <c r="S101" s="155"/>
      <c r="T101" s="155"/>
      <c r="U101" s="155"/>
    </row>
    <row r="102" spans="1:21" s="136" customFormat="1" ht="21.75" hidden="1" customHeight="1" x14ac:dyDescent="0.25">
      <c r="A102" s="21">
        <f t="shared" si="15"/>
        <v>6.1499999999999968</v>
      </c>
      <c r="B102" s="22" t="s">
        <v>152</v>
      </c>
      <c r="C102" s="21" t="s">
        <v>17</v>
      </c>
      <c r="D102" s="23">
        <f>+'[7]INTERVENTORIA MALECOM'!G1470</f>
        <v>0</v>
      </c>
      <c r="E102" s="24" t="e">
        <f>+#REF!</f>
        <v>#REF!</v>
      </c>
      <c r="F102" s="24" t="e">
        <f t="shared" si="14"/>
        <v>#REF!</v>
      </c>
      <c r="G102" s="135" t="e">
        <f t="shared" si="16"/>
        <v>#REF!</v>
      </c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</row>
    <row r="103" spans="1:21" s="136" customFormat="1" ht="21.75" hidden="1" customHeight="1" x14ac:dyDescent="0.25">
      <c r="A103" s="21">
        <f t="shared" si="15"/>
        <v>6.1599999999999966</v>
      </c>
      <c r="B103" s="22" t="s">
        <v>153</v>
      </c>
      <c r="C103" s="21" t="s">
        <v>17</v>
      </c>
      <c r="D103" s="23">
        <f>+'[7]INTERVENTORIA MALECOM'!G1475</f>
        <v>0</v>
      </c>
      <c r="E103" s="24" t="e">
        <f>+#REF!</f>
        <v>#REF!</v>
      </c>
      <c r="F103" s="24" t="e">
        <f t="shared" si="14"/>
        <v>#REF!</v>
      </c>
      <c r="G103" s="135" t="e">
        <f t="shared" si="16"/>
        <v>#REF!</v>
      </c>
      <c r="H103" s="155"/>
      <c r="I103" s="155"/>
      <c r="J103" s="155"/>
      <c r="K103" s="155"/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</row>
    <row r="104" spans="1:21" s="136" customFormat="1" ht="21.75" hidden="1" customHeight="1" x14ac:dyDescent="0.25">
      <c r="A104" s="21">
        <f t="shared" si="15"/>
        <v>6.1699999999999964</v>
      </c>
      <c r="B104" s="22" t="s">
        <v>154</v>
      </c>
      <c r="C104" s="21" t="s">
        <v>17</v>
      </c>
      <c r="D104" s="23">
        <f>+'[7]INTERVENTORIA MALECOM'!G1480</f>
        <v>0</v>
      </c>
      <c r="E104" s="24" t="e">
        <f>+#REF!</f>
        <v>#REF!</v>
      </c>
      <c r="F104" s="24" t="e">
        <f t="shared" si="14"/>
        <v>#REF!</v>
      </c>
      <c r="G104" s="135" t="e">
        <f t="shared" si="16"/>
        <v>#REF!</v>
      </c>
      <c r="H104" s="155"/>
      <c r="I104" s="155"/>
      <c r="J104" s="155"/>
      <c r="K104" s="155"/>
      <c r="L104" s="155"/>
      <c r="M104" s="155"/>
      <c r="N104" s="155"/>
      <c r="O104" s="155"/>
      <c r="P104" s="155"/>
      <c r="Q104" s="155"/>
      <c r="R104" s="155"/>
      <c r="S104" s="155"/>
      <c r="T104" s="155"/>
      <c r="U104" s="155"/>
    </row>
    <row r="105" spans="1:21" s="136" customFormat="1" ht="21.75" hidden="1" customHeight="1" x14ac:dyDescent="0.25">
      <c r="A105" s="21">
        <f t="shared" si="15"/>
        <v>6.1799999999999962</v>
      </c>
      <c r="B105" s="22" t="s">
        <v>155</v>
      </c>
      <c r="C105" s="21" t="s">
        <v>17</v>
      </c>
      <c r="D105" s="23">
        <f>+'[7]INTERVENTORIA MALECOM'!G1485</f>
        <v>0</v>
      </c>
      <c r="E105" s="24" t="e">
        <f>+#REF!</f>
        <v>#REF!</v>
      </c>
      <c r="F105" s="24" t="e">
        <f t="shared" si="14"/>
        <v>#REF!</v>
      </c>
      <c r="G105" s="135" t="e">
        <f t="shared" si="16"/>
        <v>#REF!</v>
      </c>
      <c r="H105" s="155"/>
      <c r="I105" s="155"/>
      <c r="J105" s="155"/>
      <c r="K105" s="155"/>
      <c r="L105" s="155"/>
      <c r="M105" s="155"/>
      <c r="N105" s="155"/>
      <c r="O105" s="155"/>
      <c r="P105" s="155"/>
      <c r="Q105" s="155"/>
      <c r="R105" s="155"/>
      <c r="S105" s="155"/>
      <c r="T105" s="155"/>
      <c r="U105" s="155"/>
    </row>
    <row r="106" spans="1:21" s="136" customFormat="1" ht="21.75" hidden="1" customHeight="1" x14ac:dyDescent="0.25">
      <c r="A106" s="21">
        <f t="shared" si="15"/>
        <v>6.1899999999999959</v>
      </c>
      <c r="B106" s="22" t="s">
        <v>156</v>
      </c>
      <c r="C106" s="21" t="s">
        <v>17</v>
      </c>
      <c r="D106" s="23">
        <f>+'[7]INTERVENTORIA MALECOM'!G1490</f>
        <v>0</v>
      </c>
      <c r="E106" s="24" t="e">
        <f>+#REF!</f>
        <v>#REF!</v>
      </c>
      <c r="F106" s="24" t="e">
        <f t="shared" si="14"/>
        <v>#REF!</v>
      </c>
      <c r="G106" s="135" t="e">
        <f t="shared" si="16"/>
        <v>#REF!</v>
      </c>
      <c r="H106" s="155"/>
      <c r="I106" s="155"/>
      <c r="J106" s="155"/>
      <c r="K106" s="155"/>
      <c r="L106" s="155"/>
      <c r="M106" s="155"/>
      <c r="N106" s="155"/>
      <c r="O106" s="155"/>
      <c r="P106" s="155"/>
      <c r="Q106" s="155"/>
      <c r="R106" s="155"/>
      <c r="S106" s="155"/>
      <c r="T106" s="155"/>
      <c r="U106" s="155"/>
    </row>
    <row r="107" spans="1:21" s="136" customFormat="1" ht="21.75" hidden="1" customHeight="1" x14ac:dyDescent="0.25">
      <c r="A107" s="27">
        <f t="shared" si="15"/>
        <v>6.1999999999999957</v>
      </c>
      <c r="B107" s="28" t="s">
        <v>157</v>
      </c>
      <c r="C107" s="21" t="s">
        <v>17</v>
      </c>
      <c r="D107" s="23">
        <f>+'[7]INTERVENTORIA MALECOM'!G1495</f>
        <v>0</v>
      </c>
      <c r="E107" s="24" t="e">
        <f>+#REF!</f>
        <v>#REF!</v>
      </c>
      <c r="F107" s="24" t="e">
        <f t="shared" si="14"/>
        <v>#REF!</v>
      </c>
      <c r="G107" s="135" t="e">
        <f t="shared" si="16"/>
        <v>#REF!</v>
      </c>
      <c r="H107" s="155"/>
      <c r="I107" s="155"/>
      <c r="J107" s="155"/>
      <c r="K107" s="155"/>
      <c r="L107" s="155"/>
      <c r="M107" s="155"/>
      <c r="N107" s="155"/>
      <c r="O107" s="155"/>
      <c r="P107" s="155"/>
      <c r="Q107" s="155"/>
      <c r="R107" s="155"/>
      <c r="S107" s="155"/>
      <c r="T107" s="155"/>
      <c r="U107" s="155"/>
    </row>
    <row r="108" spans="1:21" s="136" customFormat="1" ht="21.75" hidden="1" customHeight="1" x14ac:dyDescent="0.25">
      <c r="A108" s="21">
        <f t="shared" si="15"/>
        <v>6.2099999999999955</v>
      </c>
      <c r="B108" s="22" t="s">
        <v>158</v>
      </c>
      <c r="C108" s="21" t="s">
        <v>17</v>
      </c>
      <c r="D108" s="23">
        <f>+'[7]INTERVENTORIA MALECOM'!G1500</f>
        <v>0</v>
      </c>
      <c r="E108" s="24" t="e">
        <f>+#REF!</f>
        <v>#REF!</v>
      </c>
      <c r="F108" s="24" t="e">
        <f t="shared" si="14"/>
        <v>#REF!</v>
      </c>
      <c r="G108" s="135" t="e">
        <f t="shared" si="16"/>
        <v>#REF!</v>
      </c>
      <c r="H108" s="155"/>
      <c r="I108" s="155"/>
      <c r="J108" s="155"/>
      <c r="K108" s="155"/>
      <c r="L108" s="155"/>
      <c r="M108" s="155"/>
      <c r="N108" s="155"/>
      <c r="O108" s="155"/>
      <c r="P108" s="155"/>
      <c r="Q108" s="155"/>
      <c r="R108" s="155"/>
      <c r="S108" s="155"/>
      <c r="T108" s="155"/>
      <c r="U108" s="155"/>
    </row>
    <row r="109" spans="1:21" s="136" customFormat="1" ht="21.75" hidden="1" customHeight="1" x14ac:dyDescent="0.25">
      <c r="A109" s="21"/>
      <c r="B109" s="22"/>
      <c r="C109" s="21"/>
      <c r="D109" s="23"/>
      <c r="E109" s="24"/>
      <c r="F109" s="24"/>
      <c r="G109" s="135">
        <f t="shared" si="16"/>
        <v>0</v>
      </c>
      <c r="H109" s="155"/>
      <c r="I109" s="155"/>
      <c r="J109" s="155"/>
      <c r="K109" s="155"/>
      <c r="L109" s="155"/>
      <c r="M109" s="155"/>
      <c r="N109" s="155"/>
      <c r="O109" s="155"/>
      <c r="P109" s="155"/>
      <c r="Q109" s="155"/>
      <c r="R109" s="155"/>
      <c r="S109" s="155"/>
      <c r="T109" s="155"/>
      <c r="U109" s="155"/>
    </row>
    <row r="110" spans="1:21" s="136" customFormat="1" ht="15" customHeight="1" x14ac:dyDescent="0.25">
      <c r="A110" s="29"/>
      <c r="B110" s="30"/>
      <c r="C110" s="31"/>
      <c r="D110" s="32"/>
      <c r="E110" s="137" t="s">
        <v>35</v>
      </c>
      <c r="F110" s="34" t="e">
        <f>+'PRESUPUESTO x CAPITULOS'!F109</f>
        <v>#REF!</v>
      </c>
      <c r="G110" s="135" t="e">
        <f t="shared" si="16"/>
        <v>#REF!</v>
      </c>
      <c r="H110" s="155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 t="e">
        <f>+G110/4</f>
        <v>#REF!</v>
      </c>
      <c r="S110" s="155" t="e">
        <f>+R110</f>
        <v>#REF!</v>
      </c>
      <c r="T110" s="155" t="e">
        <f>+S110</f>
        <v>#REF!</v>
      </c>
      <c r="U110" s="155" t="e">
        <f>+T110</f>
        <v>#REF!</v>
      </c>
    </row>
    <row r="111" spans="1:21" s="138" customFormat="1" ht="18" customHeight="1" x14ac:dyDescent="0.25">
      <c r="A111" s="35">
        <v>7</v>
      </c>
      <c r="B111" s="570" t="s">
        <v>36</v>
      </c>
      <c r="C111" s="571"/>
      <c r="D111" s="571"/>
      <c r="E111" s="571"/>
      <c r="F111" s="40"/>
      <c r="G111" s="135"/>
      <c r="H111" s="573"/>
      <c r="I111" s="574"/>
      <c r="J111" s="574"/>
      <c r="K111" s="574"/>
      <c r="L111" s="574"/>
      <c r="M111" s="574"/>
      <c r="N111" s="574"/>
      <c r="O111" s="574"/>
      <c r="P111" s="574"/>
      <c r="Q111" s="574"/>
      <c r="R111" s="574"/>
      <c r="S111" s="574"/>
      <c r="T111" s="574"/>
      <c r="U111" s="575"/>
    </row>
    <row r="112" spans="1:21" s="140" customFormat="1" ht="21.75" hidden="1" customHeight="1" x14ac:dyDescent="0.25">
      <c r="A112" s="139"/>
      <c r="B112" s="570" t="s">
        <v>37</v>
      </c>
      <c r="C112" s="571"/>
      <c r="D112" s="571"/>
      <c r="E112" s="571"/>
      <c r="F112" s="572"/>
      <c r="G112" s="135">
        <f t="shared" si="16"/>
        <v>0</v>
      </c>
      <c r="H112" s="159"/>
      <c r="I112" s="159"/>
      <c r="J112" s="159"/>
      <c r="K112" s="159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</row>
    <row r="113" spans="1:21" s="143" customFormat="1" ht="21.75" hidden="1" customHeight="1" x14ac:dyDescent="0.25">
      <c r="A113" s="141">
        <f>+A111+0.01</f>
        <v>7.01</v>
      </c>
      <c r="B113" s="22" t="s">
        <v>265</v>
      </c>
      <c r="C113" s="141" t="s">
        <v>26</v>
      </c>
      <c r="D113" s="80">
        <v>200</v>
      </c>
      <c r="E113" s="142">
        <v>3072663</v>
      </c>
      <c r="F113" s="142">
        <f t="shared" ref="F113:F151" si="17">+D113*E113</f>
        <v>614532600</v>
      </c>
      <c r="G113" s="135">
        <f t="shared" si="16"/>
        <v>829619010</v>
      </c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</row>
    <row r="114" spans="1:21" s="143" customFormat="1" ht="21.75" hidden="1" customHeight="1" x14ac:dyDescent="0.25">
      <c r="A114" s="141">
        <f>+A113+0.01</f>
        <v>7.02</v>
      </c>
      <c r="B114" s="22" t="s">
        <v>266</v>
      </c>
      <c r="C114" s="141" t="s">
        <v>14</v>
      </c>
      <c r="D114" s="80">
        <v>600</v>
      </c>
      <c r="E114" s="142">
        <v>110939</v>
      </c>
      <c r="F114" s="142">
        <f t="shared" si="17"/>
        <v>66563400</v>
      </c>
      <c r="G114" s="135">
        <f t="shared" si="16"/>
        <v>89860590</v>
      </c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43" customFormat="1" ht="21.75" hidden="1" customHeight="1" x14ac:dyDescent="0.25">
      <c r="A115" s="141">
        <f t="shared" ref="A115:A139" si="18">+A114+0.01</f>
        <v>7.0299999999999994</v>
      </c>
      <c r="B115" s="22" t="s">
        <v>267</v>
      </c>
      <c r="C115" s="141" t="s">
        <v>14</v>
      </c>
      <c r="D115" s="80">
        <v>525</v>
      </c>
      <c r="E115" s="142">
        <v>110939</v>
      </c>
      <c r="F115" s="142">
        <f t="shared" si="17"/>
        <v>58242975</v>
      </c>
      <c r="G115" s="135">
        <f t="shared" si="16"/>
        <v>78628016.25</v>
      </c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43" customFormat="1" ht="21.75" hidden="1" customHeight="1" x14ac:dyDescent="0.25">
      <c r="A116" s="141">
        <f t="shared" si="18"/>
        <v>7.0399999999999991</v>
      </c>
      <c r="B116" s="22" t="s">
        <v>268</v>
      </c>
      <c r="C116" s="141" t="s">
        <v>14</v>
      </c>
      <c r="D116" s="80">
        <v>450</v>
      </c>
      <c r="E116" s="142">
        <v>110939</v>
      </c>
      <c r="F116" s="142">
        <f t="shared" si="17"/>
        <v>49922550</v>
      </c>
      <c r="G116" s="135">
        <f t="shared" si="16"/>
        <v>67395442.5</v>
      </c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s="143" customFormat="1" ht="21.75" hidden="1" customHeight="1" x14ac:dyDescent="0.25">
      <c r="A117" s="141">
        <f t="shared" si="18"/>
        <v>7.0499999999999989</v>
      </c>
      <c r="B117" s="22" t="s">
        <v>269</v>
      </c>
      <c r="C117" s="141" t="s">
        <v>14</v>
      </c>
      <c r="D117" s="80">
        <v>375</v>
      </c>
      <c r="E117" s="142">
        <v>110939</v>
      </c>
      <c r="F117" s="142">
        <f t="shared" si="17"/>
        <v>41602125</v>
      </c>
      <c r="G117" s="135">
        <f t="shared" si="16"/>
        <v>56162868.75</v>
      </c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</row>
    <row r="118" spans="1:21" s="143" customFormat="1" ht="21.75" hidden="1" customHeight="1" x14ac:dyDescent="0.25">
      <c r="A118" s="141">
        <f t="shared" si="18"/>
        <v>7.0599999999999987</v>
      </c>
      <c r="B118" s="22" t="s">
        <v>270</v>
      </c>
      <c r="C118" s="141" t="s">
        <v>14</v>
      </c>
      <c r="D118" s="80">
        <v>300</v>
      </c>
      <c r="E118" s="142">
        <v>110939</v>
      </c>
      <c r="F118" s="142">
        <f t="shared" si="17"/>
        <v>33281700</v>
      </c>
      <c r="G118" s="135">
        <f t="shared" si="16"/>
        <v>44930295</v>
      </c>
      <c r="H118" s="160"/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60"/>
      <c r="U118" s="160"/>
    </row>
    <row r="119" spans="1:21" s="143" customFormat="1" ht="21.75" hidden="1" customHeight="1" x14ac:dyDescent="0.25">
      <c r="A119" s="141">
        <f t="shared" si="18"/>
        <v>7.0699999999999985</v>
      </c>
      <c r="B119" s="22" t="s">
        <v>271</v>
      </c>
      <c r="C119" s="141" t="s">
        <v>26</v>
      </c>
      <c r="D119" s="80">
        <v>1</v>
      </c>
      <c r="E119" s="142">
        <v>44185205</v>
      </c>
      <c r="F119" s="142">
        <f t="shared" si="17"/>
        <v>44185205</v>
      </c>
      <c r="G119" s="135">
        <f t="shared" si="16"/>
        <v>59650026.750000007</v>
      </c>
      <c r="H119" s="160"/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60"/>
      <c r="U119" s="160"/>
    </row>
    <row r="120" spans="1:21" s="143" customFormat="1" ht="21.75" hidden="1" customHeight="1" x14ac:dyDescent="0.25">
      <c r="A120" s="141">
        <f t="shared" si="18"/>
        <v>7.0799999999999983</v>
      </c>
      <c r="B120" s="22" t="s">
        <v>272</v>
      </c>
      <c r="C120" s="141" t="s">
        <v>26</v>
      </c>
      <c r="D120" s="80">
        <v>5</v>
      </c>
      <c r="E120" s="142">
        <v>29476973</v>
      </c>
      <c r="F120" s="142">
        <f t="shared" si="17"/>
        <v>147384865</v>
      </c>
      <c r="G120" s="135">
        <f t="shared" si="16"/>
        <v>198969567.75</v>
      </c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</row>
    <row r="121" spans="1:21" s="143" customFormat="1" ht="21.75" hidden="1" customHeight="1" x14ac:dyDescent="0.25">
      <c r="A121" s="141">
        <f t="shared" si="18"/>
        <v>7.0899999999999981</v>
      </c>
      <c r="B121" s="22" t="s">
        <v>273</v>
      </c>
      <c r="C121" s="141" t="s">
        <v>26</v>
      </c>
      <c r="D121" s="80">
        <v>164</v>
      </c>
      <c r="E121" s="142">
        <v>2531015</v>
      </c>
      <c r="F121" s="142">
        <f t="shared" si="17"/>
        <v>415086460</v>
      </c>
      <c r="G121" s="135">
        <f t="shared" si="16"/>
        <v>560366721</v>
      </c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</row>
    <row r="122" spans="1:21" s="143" customFormat="1" ht="21.75" hidden="1" customHeight="1" x14ac:dyDescent="0.25">
      <c r="A122" s="141">
        <f t="shared" si="18"/>
        <v>7.0999999999999979</v>
      </c>
      <c r="B122" s="22" t="s">
        <v>274</v>
      </c>
      <c r="C122" s="141" t="s">
        <v>26</v>
      </c>
      <c r="D122" s="80">
        <v>1</v>
      </c>
      <c r="E122" s="142">
        <v>47433999</v>
      </c>
      <c r="F122" s="142">
        <f t="shared" si="17"/>
        <v>47433999</v>
      </c>
      <c r="G122" s="135">
        <f t="shared" si="16"/>
        <v>64035898.650000006</v>
      </c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</row>
    <row r="123" spans="1:21" s="143" customFormat="1" ht="21.75" hidden="1" customHeight="1" x14ac:dyDescent="0.25">
      <c r="A123" s="141">
        <f t="shared" si="18"/>
        <v>7.1099999999999977</v>
      </c>
      <c r="B123" s="22" t="s">
        <v>227</v>
      </c>
      <c r="C123" s="141" t="s">
        <v>26</v>
      </c>
      <c r="D123" s="80">
        <v>345</v>
      </c>
      <c r="E123" s="142">
        <v>3828848</v>
      </c>
      <c r="F123" s="142">
        <f t="shared" si="17"/>
        <v>1320952560</v>
      </c>
      <c r="G123" s="135">
        <f t="shared" si="16"/>
        <v>1783285956</v>
      </c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</row>
    <row r="124" spans="1:21" s="143" customFormat="1" ht="21.75" hidden="1" customHeight="1" x14ac:dyDescent="0.25">
      <c r="A124" s="141">
        <f t="shared" si="18"/>
        <v>7.1199999999999974</v>
      </c>
      <c r="B124" s="22" t="s">
        <v>228</v>
      </c>
      <c r="C124" s="141" t="s">
        <v>26</v>
      </c>
      <c r="D124" s="80">
        <v>42</v>
      </c>
      <c r="E124" s="142">
        <v>3311773</v>
      </c>
      <c r="F124" s="142">
        <f t="shared" si="17"/>
        <v>139094466</v>
      </c>
      <c r="G124" s="135">
        <f t="shared" si="16"/>
        <v>187777529.10000002</v>
      </c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</row>
    <row r="125" spans="1:21" s="143" customFormat="1" ht="21.75" hidden="1" customHeight="1" x14ac:dyDescent="0.25">
      <c r="A125" s="141">
        <f t="shared" si="18"/>
        <v>7.1299999999999972</v>
      </c>
      <c r="B125" s="28" t="s">
        <v>167</v>
      </c>
      <c r="C125" s="141" t="s">
        <v>26</v>
      </c>
      <c r="D125" s="80">
        <v>195</v>
      </c>
      <c r="E125" s="142">
        <v>294866</v>
      </c>
      <c r="F125" s="142">
        <f t="shared" si="17"/>
        <v>57498870</v>
      </c>
      <c r="G125" s="135">
        <f t="shared" si="16"/>
        <v>77623474.5</v>
      </c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</row>
    <row r="126" spans="1:21" s="143" customFormat="1" ht="21.75" hidden="1" customHeight="1" x14ac:dyDescent="0.25">
      <c r="A126" s="141">
        <f t="shared" si="18"/>
        <v>7.139999999999997</v>
      </c>
      <c r="B126" s="28" t="s">
        <v>275</v>
      </c>
      <c r="C126" s="141" t="s">
        <v>26</v>
      </c>
      <c r="D126" s="80">
        <v>179</v>
      </c>
      <c r="E126" s="142">
        <v>2103635</v>
      </c>
      <c r="F126" s="142">
        <f t="shared" si="17"/>
        <v>376550665</v>
      </c>
      <c r="G126" s="135">
        <f t="shared" si="16"/>
        <v>508343397.75000006</v>
      </c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</row>
    <row r="127" spans="1:21" s="143" customFormat="1" ht="21.75" hidden="1" customHeight="1" x14ac:dyDescent="0.25">
      <c r="A127" s="141">
        <f t="shared" si="18"/>
        <v>7.1499999999999968</v>
      </c>
      <c r="B127" s="28" t="s">
        <v>276</v>
      </c>
      <c r="C127" s="141" t="s">
        <v>26</v>
      </c>
      <c r="D127" s="80">
        <v>16</v>
      </c>
      <c r="E127" s="142">
        <v>3307855</v>
      </c>
      <c r="F127" s="142">
        <f t="shared" si="17"/>
        <v>52925680</v>
      </c>
      <c r="G127" s="135">
        <f t="shared" si="16"/>
        <v>71449668</v>
      </c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</row>
    <row r="128" spans="1:21" s="143" customFormat="1" ht="21.75" hidden="1" customHeight="1" x14ac:dyDescent="0.25">
      <c r="A128" s="141">
        <f t="shared" si="18"/>
        <v>7.1599999999999966</v>
      </c>
      <c r="B128" s="28" t="s">
        <v>277</v>
      </c>
      <c r="C128" s="141" t="s">
        <v>26</v>
      </c>
      <c r="D128" s="80">
        <v>210</v>
      </c>
      <c r="E128" s="142">
        <v>38680</v>
      </c>
      <c r="F128" s="142">
        <f t="shared" si="17"/>
        <v>8122800</v>
      </c>
      <c r="G128" s="135">
        <f t="shared" si="16"/>
        <v>10965780</v>
      </c>
      <c r="H128" s="160"/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</row>
    <row r="129" spans="1:21" s="143" customFormat="1" ht="21.75" hidden="1" customHeight="1" x14ac:dyDescent="0.25">
      <c r="A129" s="141">
        <f t="shared" si="18"/>
        <v>7.1699999999999964</v>
      </c>
      <c r="B129" s="22" t="s">
        <v>278</v>
      </c>
      <c r="C129" s="141" t="s">
        <v>26</v>
      </c>
      <c r="D129" s="80">
        <v>25</v>
      </c>
      <c r="E129" s="142">
        <v>3174288</v>
      </c>
      <c r="F129" s="142">
        <f t="shared" si="17"/>
        <v>79357200</v>
      </c>
      <c r="G129" s="135">
        <f t="shared" si="16"/>
        <v>107132220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</row>
    <row r="130" spans="1:21" s="143" customFormat="1" ht="21.75" hidden="1" customHeight="1" x14ac:dyDescent="0.25">
      <c r="A130" s="141">
        <f t="shared" si="18"/>
        <v>7.1799999999999962</v>
      </c>
      <c r="B130" s="28" t="s">
        <v>279</v>
      </c>
      <c r="C130" s="141" t="s">
        <v>26</v>
      </c>
      <c r="D130" s="80">
        <v>236</v>
      </c>
      <c r="E130" s="142">
        <v>329548</v>
      </c>
      <c r="F130" s="142">
        <f t="shared" si="17"/>
        <v>77773328</v>
      </c>
      <c r="G130" s="135">
        <f t="shared" si="16"/>
        <v>104993992.80000001</v>
      </c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</row>
    <row r="131" spans="1:21" s="143" customFormat="1" ht="21.75" hidden="1" customHeight="1" x14ac:dyDescent="0.25">
      <c r="A131" s="141">
        <f t="shared" si="18"/>
        <v>7.1899999999999959</v>
      </c>
      <c r="B131" s="28" t="s">
        <v>280</v>
      </c>
      <c r="C131" s="141" t="s">
        <v>26</v>
      </c>
      <c r="D131" s="80">
        <v>15</v>
      </c>
      <c r="E131" s="142">
        <v>1748331</v>
      </c>
      <c r="F131" s="142">
        <f t="shared" si="17"/>
        <v>26224965</v>
      </c>
      <c r="G131" s="135">
        <f t="shared" si="16"/>
        <v>35403702.75</v>
      </c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</row>
    <row r="132" spans="1:21" s="143" customFormat="1" ht="21.75" hidden="1" customHeight="1" x14ac:dyDescent="0.25">
      <c r="A132" s="141">
        <f t="shared" si="18"/>
        <v>7.1999999999999957</v>
      </c>
      <c r="B132" s="22" t="s">
        <v>174</v>
      </c>
      <c r="C132" s="141" t="s">
        <v>14</v>
      </c>
      <c r="D132" s="80">
        <v>500</v>
      </c>
      <c r="E132" s="142">
        <v>10108</v>
      </c>
      <c r="F132" s="142">
        <f t="shared" si="17"/>
        <v>5054000</v>
      </c>
      <c r="G132" s="135">
        <f t="shared" si="16"/>
        <v>6822900</v>
      </c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</row>
    <row r="133" spans="1:21" s="143" customFormat="1" ht="21.75" hidden="1" customHeight="1" x14ac:dyDescent="0.25">
      <c r="A133" s="141">
        <f t="shared" si="18"/>
        <v>7.2099999999999955</v>
      </c>
      <c r="B133" s="22" t="s">
        <v>281</v>
      </c>
      <c r="C133" s="141" t="s">
        <v>14</v>
      </c>
      <c r="D133" s="80">
        <v>500</v>
      </c>
      <c r="E133" s="142">
        <v>38840</v>
      </c>
      <c r="F133" s="142">
        <f t="shared" si="17"/>
        <v>19420000</v>
      </c>
      <c r="G133" s="135">
        <f t="shared" si="16"/>
        <v>26217000</v>
      </c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</row>
    <row r="134" spans="1:21" s="143" customFormat="1" ht="21.75" hidden="1" customHeight="1" x14ac:dyDescent="0.25">
      <c r="A134" s="141">
        <f t="shared" si="18"/>
        <v>7.2199999999999953</v>
      </c>
      <c r="B134" s="22" t="s">
        <v>282</v>
      </c>
      <c r="C134" s="141" t="s">
        <v>14</v>
      </c>
      <c r="D134" s="80">
        <v>1500</v>
      </c>
      <c r="E134" s="142">
        <v>26249</v>
      </c>
      <c r="F134" s="142">
        <f t="shared" si="17"/>
        <v>39373500</v>
      </c>
      <c r="G134" s="135">
        <f t="shared" si="16"/>
        <v>53154225</v>
      </c>
      <c r="H134" s="160"/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</row>
    <row r="135" spans="1:21" s="143" customFormat="1" ht="21.75" hidden="1" customHeight="1" x14ac:dyDescent="0.25">
      <c r="A135" s="141">
        <f t="shared" si="18"/>
        <v>7.2299999999999951</v>
      </c>
      <c r="B135" s="22" t="s">
        <v>283</v>
      </c>
      <c r="C135" s="141" t="s">
        <v>14</v>
      </c>
      <c r="D135" s="80">
        <v>1500</v>
      </c>
      <c r="E135" s="142">
        <v>78683</v>
      </c>
      <c r="F135" s="142">
        <f t="shared" si="17"/>
        <v>118024500</v>
      </c>
      <c r="G135" s="135">
        <f t="shared" si="16"/>
        <v>159333075</v>
      </c>
      <c r="H135" s="160"/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</row>
    <row r="136" spans="1:21" s="143" customFormat="1" ht="21.75" hidden="1" customHeight="1" x14ac:dyDescent="0.25">
      <c r="A136" s="141">
        <f t="shared" si="18"/>
        <v>7.2399999999999949</v>
      </c>
      <c r="B136" s="22" t="s">
        <v>284</v>
      </c>
      <c r="C136" s="141" t="s">
        <v>14</v>
      </c>
      <c r="D136" s="80">
        <v>2000</v>
      </c>
      <c r="E136" s="142">
        <v>55059</v>
      </c>
      <c r="F136" s="142">
        <f t="shared" si="17"/>
        <v>110118000</v>
      </c>
      <c r="G136" s="135">
        <f t="shared" si="16"/>
        <v>148659300</v>
      </c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</row>
    <row r="137" spans="1:21" s="143" customFormat="1" ht="21.75" hidden="1" customHeight="1" x14ac:dyDescent="0.25">
      <c r="A137" s="141">
        <f t="shared" si="18"/>
        <v>7.2499999999999947</v>
      </c>
      <c r="B137" s="28" t="s">
        <v>285</v>
      </c>
      <c r="C137" s="141" t="s">
        <v>14</v>
      </c>
      <c r="D137" s="80">
        <v>2500</v>
      </c>
      <c r="E137" s="142">
        <v>178787</v>
      </c>
      <c r="F137" s="142">
        <f t="shared" si="17"/>
        <v>446967500</v>
      </c>
      <c r="G137" s="135">
        <f t="shared" si="16"/>
        <v>603406125</v>
      </c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</row>
    <row r="138" spans="1:21" s="143" customFormat="1" ht="21.75" hidden="1" customHeight="1" x14ac:dyDescent="0.25">
      <c r="A138" s="141">
        <f t="shared" si="18"/>
        <v>7.2599999999999945</v>
      </c>
      <c r="B138" s="22" t="s">
        <v>241</v>
      </c>
      <c r="C138" s="141" t="s">
        <v>14</v>
      </c>
      <c r="D138" s="80">
        <v>2000</v>
      </c>
      <c r="E138" s="142">
        <v>22906</v>
      </c>
      <c r="F138" s="142">
        <f t="shared" si="17"/>
        <v>45812000</v>
      </c>
      <c r="G138" s="135">
        <f t="shared" si="16"/>
        <v>61846200.000000007</v>
      </c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</row>
    <row r="139" spans="1:21" s="143" customFormat="1" ht="21.75" hidden="1" customHeight="1" x14ac:dyDescent="0.25">
      <c r="A139" s="141">
        <f t="shared" si="18"/>
        <v>7.2699999999999942</v>
      </c>
      <c r="B139" s="22" t="s">
        <v>242</v>
      </c>
      <c r="C139" s="141" t="s">
        <v>26</v>
      </c>
      <c r="D139" s="80">
        <v>1000</v>
      </c>
      <c r="E139" s="142">
        <v>63138</v>
      </c>
      <c r="F139" s="142">
        <f t="shared" si="17"/>
        <v>63138000</v>
      </c>
      <c r="G139" s="135">
        <f t="shared" si="16"/>
        <v>85236300</v>
      </c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</row>
    <row r="140" spans="1:21" s="140" customFormat="1" ht="21.75" hidden="1" customHeight="1" x14ac:dyDescent="0.25">
      <c r="A140" s="139"/>
      <c r="B140" s="570" t="s">
        <v>38</v>
      </c>
      <c r="C140" s="571"/>
      <c r="D140" s="571"/>
      <c r="E140" s="571"/>
      <c r="F140" s="572"/>
      <c r="G140" s="135">
        <f t="shared" si="16"/>
        <v>0</v>
      </c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</row>
    <row r="141" spans="1:21" s="143" customFormat="1" ht="21.75" hidden="1" customHeight="1" x14ac:dyDescent="0.25">
      <c r="A141" s="141">
        <f>+A139+0.01</f>
        <v>7.279999999999994</v>
      </c>
      <c r="B141" s="22" t="s">
        <v>286</v>
      </c>
      <c r="C141" s="141" t="s">
        <v>26</v>
      </c>
      <c r="D141" s="80">
        <v>6</v>
      </c>
      <c r="E141" s="142">
        <v>101428432</v>
      </c>
      <c r="F141" s="142">
        <f t="shared" si="17"/>
        <v>608570592</v>
      </c>
      <c r="G141" s="135">
        <f t="shared" si="16"/>
        <v>821570299.20000005</v>
      </c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</row>
    <row r="142" spans="1:21" s="140" customFormat="1" ht="21.75" hidden="1" customHeight="1" x14ac:dyDescent="0.25">
      <c r="A142" s="139"/>
      <c r="B142" s="570" t="s">
        <v>39</v>
      </c>
      <c r="C142" s="571"/>
      <c r="D142" s="571"/>
      <c r="E142" s="571"/>
      <c r="F142" s="572"/>
      <c r="G142" s="135">
        <f t="shared" si="16"/>
        <v>0</v>
      </c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</row>
    <row r="143" spans="1:21" s="143" customFormat="1" ht="21.75" hidden="1" customHeight="1" x14ac:dyDescent="0.25">
      <c r="A143" s="141">
        <f>+A141+0.01</f>
        <v>7.2899999999999938</v>
      </c>
      <c r="B143" s="22" t="s">
        <v>287</v>
      </c>
      <c r="C143" s="141" t="s">
        <v>26</v>
      </c>
      <c r="D143" s="80">
        <v>120</v>
      </c>
      <c r="E143" s="142">
        <v>11553213</v>
      </c>
      <c r="F143" s="142">
        <f t="shared" si="17"/>
        <v>1386385560</v>
      </c>
      <c r="G143" s="135">
        <f t="shared" si="16"/>
        <v>1871620506.0000002</v>
      </c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</row>
    <row r="144" spans="1:21" s="143" customFormat="1" ht="21.75" hidden="1" customHeight="1" x14ac:dyDescent="0.25">
      <c r="A144" s="144">
        <f>+A143+0.01</f>
        <v>7.2999999999999936</v>
      </c>
      <c r="B144" s="22" t="s">
        <v>288</v>
      </c>
      <c r="C144" s="141" t="s">
        <v>26</v>
      </c>
      <c r="D144" s="80">
        <v>26</v>
      </c>
      <c r="E144" s="142">
        <v>23747368</v>
      </c>
      <c r="F144" s="142">
        <f t="shared" si="17"/>
        <v>617431568</v>
      </c>
      <c r="G144" s="135">
        <f t="shared" si="16"/>
        <v>833532616.80000007</v>
      </c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</row>
    <row r="145" spans="1:21" s="143" customFormat="1" ht="21.75" hidden="1" customHeight="1" x14ac:dyDescent="0.25">
      <c r="A145" s="144">
        <f>+A144+0.01</f>
        <v>7.3099999999999934</v>
      </c>
      <c r="B145" s="22" t="s">
        <v>246</v>
      </c>
      <c r="C145" s="141" t="s">
        <v>26</v>
      </c>
      <c r="D145" s="80">
        <v>146</v>
      </c>
      <c r="E145" s="142">
        <v>600178</v>
      </c>
      <c r="F145" s="142">
        <f t="shared" si="17"/>
        <v>87625988</v>
      </c>
      <c r="G145" s="135">
        <f t="shared" si="16"/>
        <v>118295083.80000001</v>
      </c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40" customFormat="1" ht="21.75" hidden="1" customHeight="1" x14ac:dyDescent="0.25">
      <c r="A146" s="139"/>
      <c r="B146" s="570" t="s">
        <v>40</v>
      </c>
      <c r="C146" s="571"/>
      <c r="D146" s="571"/>
      <c r="E146" s="571"/>
      <c r="F146" s="572"/>
      <c r="G146" s="135">
        <f t="shared" si="16"/>
        <v>0</v>
      </c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</row>
    <row r="147" spans="1:21" s="143" customFormat="1" ht="21.75" hidden="1" customHeight="1" x14ac:dyDescent="0.25">
      <c r="A147" s="144">
        <f>+A145+0.01</f>
        <v>7.3199999999999932</v>
      </c>
      <c r="B147" s="22" t="s">
        <v>186</v>
      </c>
      <c r="C147" s="141" t="s">
        <v>26</v>
      </c>
      <c r="D147" s="80">
        <v>6</v>
      </c>
      <c r="E147" s="142">
        <v>1015946</v>
      </c>
      <c r="F147" s="142">
        <f t="shared" si="17"/>
        <v>6095676</v>
      </c>
      <c r="G147" s="135">
        <f t="shared" si="16"/>
        <v>8229162.6000000006</v>
      </c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60"/>
      <c r="U147" s="160"/>
    </row>
    <row r="148" spans="1:21" s="143" customFormat="1" ht="21.75" hidden="1" customHeight="1" x14ac:dyDescent="0.25">
      <c r="A148" s="144">
        <f>+A147+0.01</f>
        <v>7.329999999999993</v>
      </c>
      <c r="B148" s="22" t="s">
        <v>187</v>
      </c>
      <c r="C148" s="141" t="s">
        <v>26</v>
      </c>
      <c r="D148" s="80">
        <v>42</v>
      </c>
      <c r="E148" s="142">
        <v>83186</v>
      </c>
      <c r="F148" s="142">
        <f t="shared" si="17"/>
        <v>3493812</v>
      </c>
      <c r="G148" s="135">
        <f t="shared" si="16"/>
        <v>4716646.2</v>
      </c>
      <c r="H148" s="160"/>
      <c r="I148" s="160"/>
      <c r="J148" s="160"/>
      <c r="K148" s="160"/>
      <c r="L148" s="160"/>
      <c r="M148" s="160"/>
      <c r="N148" s="160"/>
      <c r="O148" s="160"/>
      <c r="P148" s="160"/>
      <c r="Q148" s="160"/>
      <c r="R148" s="160"/>
      <c r="S148" s="160"/>
      <c r="T148" s="160"/>
      <c r="U148" s="160"/>
    </row>
    <row r="149" spans="1:21" s="143" customFormat="1" ht="21.75" hidden="1" customHeight="1" x14ac:dyDescent="0.25">
      <c r="A149" s="144">
        <f>+A148+0.01</f>
        <v>7.3399999999999928</v>
      </c>
      <c r="B149" s="28" t="s">
        <v>188</v>
      </c>
      <c r="C149" s="141" t="s">
        <v>26</v>
      </c>
      <c r="D149" s="80">
        <v>12</v>
      </c>
      <c r="E149" s="142">
        <v>153531</v>
      </c>
      <c r="F149" s="142">
        <f t="shared" si="17"/>
        <v>1842372</v>
      </c>
      <c r="G149" s="135">
        <f t="shared" si="16"/>
        <v>2487202.2000000002</v>
      </c>
      <c r="H149" s="160"/>
      <c r="I149" s="160"/>
      <c r="J149" s="160"/>
      <c r="K149" s="160"/>
      <c r="L149" s="160"/>
      <c r="M149" s="160"/>
      <c r="N149" s="160"/>
      <c r="O149" s="160"/>
      <c r="P149" s="160"/>
      <c r="Q149" s="160"/>
      <c r="R149" s="160"/>
      <c r="S149" s="160"/>
      <c r="T149" s="160"/>
      <c r="U149" s="160"/>
    </row>
    <row r="150" spans="1:21" s="143" customFormat="1" ht="21.75" hidden="1" customHeight="1" x14ac:dyDescent="0.25">
      <c r="A150" s="144">
        <f>+A149+0.01</f>
        <v>7.3499999999999925</v>
      </c>
      <c r="B150" s="22" t="s">
        <v>189</v>
      </c>
      <c r="C150" s="141" t="s">
        <v>26</v>
      </c>
      <c r="D150" s="80">
        <v>18</v>
      </c>
      <c r="E150" s="142">
        <v>115980</v>
      </c>
      <c r="F150" s="142">
        <f t="shared" si="17"/>
        <v>2087640</v>
      </c>
      <c r="G150" s="135">
        <f t="shared" si="16"/>
        <v>2818314</v>
      </c>
      <c r="H150" s="160"/>
      <c r="I150" s="160"/>
      <c r="J150" s="160"/>
      <c r="K150" s="160"/>
      <c r="L150" s="160"/>
      <c r="M150" s="160"/>
      <c r="N150" s="160"/>
      <c r="O150" s="160"/>
      <c r="P150" s="160"/>
      <c r="Q150" s="160"/>
      <c r="R150" s="160"/>
      <c r="S150" s="160"/>
      <c r="T150" s="160"/>
      <c r="U150" s="160"/>
    </row>
    <row r="151" spans="1:21" s="143" customFormat="1" ht="21.75" hidden="1" customHeight="1" x14ac:dyDescent="0.25">
      <c r="A151" s="144">
        <f>+A150+0.01</f>
        <v>7.3599999999999923</v>
      </c>
      <c r="B151" s="129" t="s">
        <v>190</v>
      </c>
      <c r="C151" s="145" t="s">
        <v>26</v>
      </c>
      <c r="D151" s="146">
        <v>18</v>
      </c>
      <c r="E151" s="142">
        <v>6217</v>
      </c>
      <c r="F151" s="142">
        <f t="shared" si="17"/>
        <v>111906</v>
      </c>
      <c r="G151" s="135">
        <f t="shared" si="16"/>
        <v>151073.1</v>
      </c>
      <c r="H151" s="160"/>
      <c r="I151" s="160"/>
      <c r="J151" s="160"/>
      <c r="K151" s="160"/>
      <c r="L151" s="160"/>
      <c r="M151" s="160"/>
      <c r="N151" s="160"/>
      <c r="O151" s="160"/>
      <c r="P151" s="160"/>
      <c r="Q151" s="160"/>
      <c r="R151" s="160"/>
      <c r="S151" s="160"/>
      <c r="T151" s="160"/>
      <c r="U151" s="160"/>
    </row>
    <row r="152" spans="1:21" s="136" customFormat="1" ht="15" customHeight="1" x14ac:dyDescent="0.25">
      <c r="A152" s="147"/>
      <c r="B152" s="30"/>
      <c r="C152" s="31"/>
      <c r="D152" s="32"/>
      <c r="E152" s="137" t="s">
        <v>41</v>
      </c>
      <c r="F152" s="24" t="e">
        <f>+'PRESUPUESTO x CAPITULOS'!F153</f>
        <v>#REF!</v>
      </c>
      <c r="G152" s="135" t="e">
        <f t="shared" si="16"/>
        <v>#REF!</v>
      </c>
      <c r="H152" s="155" t="e">
        <f>+G152/14</f>
        <v>#REF!</v>
      </c>
      <c r="I152" s="155" t="e">
        <f>+H152</f>
        <v>#REF!</v>
      </c>
      <c r="J152" s="155" t="e">
        <f t="shared" ref="J152:U152" si="19">+I152</f>
        <v>#REF!</v>
      </c>
      <c r="K152" s="155" t="e">
        <f t="shared" si="19"/>
        <v>#REF!</v>
      </c>
      <c r="L152" s="155" t="e">
        <f t="shared" si="19"/>
        <v>#REF!</v>
      </c>
      <c r="M152" s="155" t="e">
        <f t="shared" si="19"/>
        <v>#REF!</v>
      </c>
      <c r="N152" s="155" t="e">
        <f t="shared" si="19"/>
        <v>#REF!</v>
      </c>
      <c r="O152" s="155" t="e">
        <f t="shared" si="19"/>
        <v>#REF!</v>
      </c>
      <c r="P152" s="155" t="e">
        <f t="shared" si="19"/>
        <v>#REF!</v>
      </c>
      <c r="Q152" s="155" t="e">
        <f t="shared" si="19"/>
        <v>#REF!</v>
      </c>
      <c r="R152" s="155" t="e">
        <f t="shared" si="19"/>
        <v>#REF!</v>
      </c>
      <c r="S152" s="155" t="e">
        <f t="shared" si="19"/>
        <v>#REF!</v>
      </c>
      <c r="T152" s="155" t="e">
        <f t="shared" si="19"/>
        <v>#REF!</v>
      </c>
      <c r="U152" s="155" t="e">
        <f t="shared" si="19"/>
        <v>#REF!</v>
      </c>
    </row>
    <row r="153" spans="1:21" s="136" customFormat="1" ht="18" customHeight="1" x14ac:dyDescent="0.25">
      <c r="A153" s="35">
        <v>8</v>
      </c>
      <c r="B153" s="570" t="s">
        <v>42</v>
      </c>
      <c r="C153" s="571"/>
      <c r="D153" s="571"/>
      <c r="E153" s="571"/>
      <c r="F153" s="40"/>
      <c r="G153" s="135"/>
      <c r="H153" s="155"/>
      <c r="I153" s="155"/>
      <c r="J153" s="155"/>
      <c r="K153" s="155"/>
      <c r="L153" s="568"/>
      <c r="M153" s="569"/>
      <c r="N153" s="155"/>
      <c r="O153" s="155"/>
      <c r="P153" s="568"/>
      <c r="Q153" s="569"/>
      <c r="R153" s="155"/>
      <c r="S153" s="155"/>
      <c r="T153" s="568"/>
      <c r="U153" s="569"/>
    </row>
    <row r="154" spans="1:21" s="136" customFormat="1" ht="21.75" hidden="1" customHeight="1" x14ac:dyDescent="0.25">
      <c r="A154" s="21">
        <f>+A153+0.01</f>
        <v>8.01</v>
      </c>
      <c r="B154" s="22" t="s">
        <v>191</v>
      </c>
      <c r="C154" s="21" t="s">
        <v>15</v>
      </c>
      <c r="D154" s="23">
        <f>+'[7]INTERVENTORIA MALECOM'!G1506</f>
        <v>0</v>
      </c>
      <c r="E154" s="24" t="e">
        <f>+#REF!</f>
        <v>#REF!</v>
      </c>
      <c r="F154" s="24" t="e">
        <f t="shared" ref="F154:F162" si="20">+D154*E154</f>
        <v>#REF!</v>
      </c>
      <c r="G154" s="135" t="e">
        <f t="shared" ref="G154:G163" si="21">+F154*1.35</f>
        <v>#REF!</v>
      </c>
      <c r="H154" s="155"/>
      <c r="I154" s="155"/>
      <c r="J154" s="155"/>
      <c r="K154" s="155"/>
      <c r="L154" s="155"/>
      <c r="M154" s="155"/>
      <c r="N154" s="155"/>
      <c r="O154" s="155"/>
      <c r="P154" s="155"/>
      <c r="Q154" s="155"/>
      <c r="R154" s="155"/>
      <c r="S154" s="155"/>
      <c r="T154" s="155"/>
      <c r="U154" s="155"/>
    </row>
    <row r="155" spans="1:21" s="136" customFormat="1" ht="21.75" hidden="1" customHeight="1" x14ac:dyDescent="0.25">
      <c r="A155" s="21">
        <f>+A154+0.01</f>
        <v>8.02</v>
      </c>
      <c r="B155" s="22" t="s">
        <v>192</v>
      </c>
      <c r="C155" s="21" t="s">
        <v>13</v>
      </c>
      <c r="D155" s="23">
        <f>+'[7]INTERVENTORIA MALECOM'!G1530</f>
        <v>0</v>
      </c>
      <c r="E155" s="24" t="e">
        <f>+#REF!</f>
        <v>#REF!</v>
      </c>
      <c r="F155" s="24" t="e">
        <f t="shared" si="20"/>
        <v>#REF!</v>
      </c>
      <c r="G155" s="135" t="e">
        <f t="shared" si="21"/>
        <v>#REF!</v>
      </c>
      <c r="H155" s="155"/>
      <c r="I155" s="155"/>
      <c r="J155" s="155"/>
      <c r="K155" s="155"/>
      <c r="L155" s="155"/>
      <c r="M155" s="155"/>
      <c r="N155" s="155"/>
      <c r="O155" s="155"/>
      <c r="P155" s="155"/>
      <c r="Q155" s="155"/>
      <c r="R155" s="155"/>
      <c r="S155" s="155"/>
      <c r="T155" s="155"/>
      <c r="U155" s="155"/>
    </row>
    <row r="156" spans="1:21" ht="21.75" hidden="1" customHeight="1" x14ac:dyDescent="0.25">
      <c r="A156" s="100" t="s">
        <v>43</v>
      </c>
      <c r="B156" s="101" t="s">
        <v>44</v>
      </c>
      <c r="C156" s="100" t="s">
        <v>17</v>
      </c>
      <c r="D156" s="102"/>
      <c r="E156" s="103">
        <v>66477</v>
      </c>
      <c r="F156" s="103">
        <f t="shared" si="20"/>
        <v>0</v>
      </c>
      <c r="G156" s="135">
        <f t="shared" si="21"/>
        <v>0</v>
      </c>
      <c r="H156" s="153"/>
      <c r="I156" s="153"/>
      <c r="J156" s="153"/>
      <c r="K156" s="153"/>
      <c r="L156" s="153"/>
      <c r="M156" s="153"/>
      <c r="N156" s="153"/>
      <c r="O156" s="153"/>
      <c r="P156" s="153"/>
      <c r="Q156" s="153"/>
      <c r="R156" s="153"/>
      <c r="S156" s="153"/>
      <c r="T156" s="153"/>
      <c r="U156" s="153"/>
    </row>
    <row r="157" spans="1:21" ht="21.75" hidden="1" customHeight="1" x14ac:dyDescent="0.25">
      <c r="A157" s="100" t="s">
        <v>45</v>
      </c>
      <c r="B157" s="101" t="s">
        <v>46</v>
      </c>
      <c r="C157" s="100" t="s">
        <v>17</v>
      </c>
      <c r="D157" s="102"/>
      <c r="E157" s="103">
        <v>66477</v>
      </c>
      <c r="F157" s="103">
        <f t="shared" si="20"/>
        <v>0</v>
      </c>
      <c r="G157" s="135">
        <f t="shared" si="21"/>
        <v>0</v>
      </c>
      <c r="H157" s="153"/>
      <c r="I157" s="153"/>
      <c r="J157" s="153"/>
      <c r="K157" s="153"/>
      <c r="L157" s="153"/>
      <c r="M157" s="153"/>
      <c r="N157" s="153"/>
      <c r="O157" s="153"/>
      <c r="P157" s="153"/>
      <c r="Q157" s="153"/>
      <c r="R157" s="153"/>
      <c r="S157" s="153"/>
      <c r="T157" s="153"/>
      <c r="U157" s="153"/>
    </row>
    <row r="158" spans="1:21" ht="21.75" hidden="1" customHeight="1" x14ac:dyDescent="0.25">
      <c r="A158" s="100" t="s">
        <v>47</v>
      </c>
      <c r="B158" s="101" t="s">
        <v>48</v>
      </c>
      <c r="C158" s="100" t="s">
        <v>17</v>
      </c>
      <c r="D158" s="102"/>
      <c r="E158" s="103">
        <v>66477</v>
      </c>
      <c r="F158" s="103">
        <f t="shared" si="20"/>
        <v>0</v>
      </c>
      <c r="G158" s="135">
        <f t="shared" si="21"/>
        <v>0</v>
      </c>
      <c r="H158" s="153"/>
      <c r="I158" s="153"/>
      <c r="J158" s="153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</row>
    <row r="159" spans="1:21" ht="21.75" hidden="1" customHeight="1" x14ac:dyDescent="0.25">
      <c r="A159" s="100" t="s">
        <v>49</v>
      </c>
      <c r="B159" s="101" t="s">
        <v>50</v>
      </c>
      <c r="C159" s="100" t="s">
        <v>17</v>
      </c>
      <c r="D159" s="102"/>
      <c r="E159" s="103">
        <v>66477</v>
      </c>
      <c r="F159" s="103">
        <f t="shared" si="20"/>
        <v>0</v>
      </c>
      <c r="G159" s="135">
        <f t="shared" si="21"/>
        <v>0</v>
      </c>
      <c r="H159" s="153"/>
      <c r="I159" s="153"/>
      <c r="J159" s="153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</row>
    <row r="160" spans="1:21" ht="21.75" hidden="1" customHeight="1" x14ac:dyDescent="0.25">
      <c r="A160" s="104" t="s">
        <v>51</v>
      </c>
      <c r="B160" s="105" t="s">
        <v>52</v>
      </c>
      <c r="C160" s="104" t="s">
        <v>17</v>
      </c>
      <c r="D160" s="106"/>
      <c r="E160" s="107">
        <v>24338</v>
      </c>
      <c r="F160" s="107">
        <f t="shared" si="20"/>
        <v>0</v>
      </c>
      <c r="G160" s="135">
        <f t="shared" si="21"/>
        <v>0</v>
      </c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</row>
    <row r="161" spans="1:21" ht="21.75" hidden="1" customHeight="1" x14ac:dyDescent="0.25">
      <c r="A161" s="104" t="s">
        <v>53</v>
      </c>
      <c r="B161" s="105" t="s">
        <v>54</v>
      </c>
      <c r="C161" s="104" t="s">
        <v>17</v>
      </c>
      <c r="D161" s="106"/>
      <c r="E161" s="107">
        <v>600598</v>
      </c>
      <c r="F161" s="107">
        <f t="shared" si="20"/>
        <v>0</v>
      </c>
      <c r="G161" s="135">
        <f t="shared" si="21"/>
        <v>0</v>
      </c>
      <c r="H161" s="153"/>
      <c r="I161" s="153"/>
      <c r="J161" s="153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</row>
    <row r="162" spans="1:21" ht="21.75" hidden="1" customHeight="1" x14ac:dyDescent="0.25">
      <c r="A162" s="104" t="s">
        <v>55</v>
      </c>
      <c r="B162" s="105" t="s">
        <v>56</v>
      </c>
      <c r="C162" s="104" t="s">
        <v>17</v>
      </c>
      <c r="D162" s="106"/>
      <c r="E162" s="107">
        <v>107006</v>
      </c>
      <c r="F162" s="107">
        <f t="shared" si="20"/>
        <v>0</v>
      </c>
      <c r="G162" s="135">
        <f t="shared" si="21"/>
        <v>0</v>
      </c>
      <c r="H162" s="153"/>
      <c r="I162" s="153"/>
      <c r="J162" s="153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</row>
    <row r="163" spans="1:21" ht="15" customHeight="1" x14ac:dyDescent="0.25">
      <c r="A163" s="108"/>
      <c r="B163" s="109"/>
      <c r="C163" s="110"/>
      <c r="D163" s="111"/>
      <c r="E163" s="117" t="s">
        <v>57</v>
      </c>
      <c r="F163" s="113" t="e">
        <f>+'PRESUPUESTO x CAPITULOS'!F164</f>
        <v>#REF!</v>
      </c>
      <c r="G163" s="135" t="e">
        <f t="shared" si="21"/>
        <v>#REF!</v>
      </c>
      <c r="H163" s="153"/>
      <c r="I163" s="153"/>
      <c r="J163" s="153"/>
      <c r="K163" s="153"/>
      <c r="L163" s="153" t="e">
        <f>+G163/6</f>
        <v>#REF!</v>
      </c>
      <c r="M163" s="153" t="e">
        <f>+L163</f>
        <v>#REF!</v>
      </c>
      <c r="N163" s="153"/>
      <c r="O163" s="153"/>
      <c r="P163" s="153" t="e">
        <f>+M163</f>
        <v>#REF!</v>
      </c>
      <c r="Q163" s="153" t="e">
        <f>+P163</f>
        <v>#REF!</v>
      </c>
      <c r="R163" s="153"/>
      <c r="S163" s="153"/>
      <c r="T163" s="153" t="e">
        <f>+Q163</f>
        <v>#REF!</v>
      </c>
      <c r="U163" s="153" t="e">
        <f>+T163</f>
        <v>#REF!</v>
      </c>
    </row>
    <row r="164" spans="1:21" ht="15" customHeight="1" x14ac:dyDescent="0.25">
      <c r="A164" s="114"/>
      <c r="B164" s="115"/>
      <c r="C164" s="115"/>
      <c r="D164" s="116"/>
      <c r="E164" s="116"/>
      <c r="F164" s="116"/>
      <c r="H164" s="153"/>
      <c r="I164" s="153"/>
      <c r="J164" s="153"/>
      <c r="K164" s="153"/>
      <c r="L164" s="153"/>
      <c r="M164" s="153"/>
      <c r="N164" s="153"/>
      <c r="O164" s="153"/>
      <c r="P164" s="153"/>
      <c r="Q164" s="153"/>
      <c r="R164" s="153"/>
      <c r="S164" s="153"/>
      <c r="T164" s="153"/>
      <c r="U164" s="153"/>
    </row>
    <row r="165" spans="1:21" ht="21.75" hidden="1" customHeight="1" x14ac:dyDescent="0.25">
      <c r="A165" s="108"/>
      <c r="B165" s="109"/>
      <c r="C165" s="110"/>
      <c r="D165" s="111"/>
      <c r="E165" s="112" t="s">
        <v>193</v>
      </c>
      <c r="F165" s="113" t="e">
        <f>+F163+F152+F110+F86+F73+F48+F32+F24</f>
        <v>#REF!</v>
      </c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</row>
    <row r="166" spans="1:21" ht="21.75" hidden="1" customHeight="1" x14ac:dyDescent="0.25">
      <c r="A166" s="114"/>
      <c r="B166" s="115"/>
      <c r="C166" s="115"/>
      <c r="D166" s="116"/>
      <c r="E166" s="116"/>
      <c r="F166" s="116"/>
      <c r="H166" s="153"/>
      <c r="I166" s="153"/>
      <c r="J166" s="153"/>
      <c r="K166" s="153"/>
      <c r="L166" s="153"/>
      <c r="M166" s="153"/>
      <c r="N166" s="153"/>
      <c r="O166" s="153"/>
      <c r="P166" s="153"/>
      <c r="Q166" s="153"/>
      <c r="R166" s="153"/>
      <c r="S166" s="153"/>
      <c r="T166" s="153"/>
      <c r="U166" s="153"/>
    </row>
    <row r="167" spans="1:21" ht="21.75" hidden="1" customHeight="1" x14ac:dyDescent="0.25">
      <c r="A167" s="108"/>
      <c r="B167" s="109"/>
      <c r="C167" s="110"/>
      <c r="D167" s="111"/>
      <c r="E167" s="117" t="s">
        <v>250</v>
      </c>
      <c r="F167" s="103" t="e">
        <f>+F165*29%</f>
        <v>#REF!</v>
      </c>
      <c r="H167" s="153"/>
      <c r="I167" s="153"/>
      <c r="J167" s="153"/>
      <c r="K167" s="153"/>
      <c r="L167" s="153"/>
      <c r="M167" s="153"/>
      <c r="N167" s="153"/>
      <c r="O167" s="153"/>
      <c r="P167" s="153"/>
      <c r="Q167" s="153"/>
      <c r="R167" s="153"/>
      <c r="S167" s="153"/>
      <c r="T167" s="153"/>
      <c r="U167" s="153"/>
    </row>
    <row r="168" spans="1:21" ht="21.75" hidden="1" customHeight="1" x14ac:dyDescent="0.25">
      <c r="A168" s="108"/>
      <c r="B168" s="109"/>
      <c r="C168" s="110"/>
      <c r="D168" s="111"/>
      <c r="E168" s="117" t="s">
        <v>204</v>
      </c>
      <c r="F168" s="118" t="e">
        <f>+F165*1%</f>
        <v>#REF!</v>
      </c>
      <c r="H168" s="153"/>
      <c r="I168" s="153"/>
      <c r="J168" s="153"/>
      <c r="K168" s="153"/>
      <c r="L168" s="153"/>
      <c r="M168" s="153"/>
      <c r="N168" s="153"/>
      <c r="O168" s="153"/>
      <c r="P168" s="153"/>
      <c r="Q168" s="153"/>
      <c r="R168" s="153"/>
      <c r="S168" s="153"/>
      <c r="T168" s="153"/>
      <c r="U168" s="153"/>
    </row>
    <row r="169" spans="1:21" ht="21.75" hidden="1" customHeight="1" x14ac:dyDescent="0.25">
      <c r="A169" s="108"/>
      <c r="B169" s="109"/>
      <c r="C169" s="110"/>
      <c r="D169" s="111"/>
      <c r="E169" s="117" t="s">
        <v>199</v>
      </c>
      <c r="F169" s="118" t="e">
        <f>+F165*5%</f>
        <v>#REF!</v>
      </c>
      <c r="H169" s="153"/>
      <c r="I169" s="153"/>
      <c r="J169" s="153"/>
      <c r="K169" s="153"/>
      <c r="L169" s="153"/>
      <c r="M169" s="153"/>
      <c r="N169" s="153"/>
      <c r="O169" s="153"/>
      <c r="P169" s="153"/>
      <c r="Q169" s="153"/>
      <c r="R169" s="153"/>
      <c r="S169" s="153"/>
      <c r="T169" s="153"/>
      <c r="U169" s="153"/>
    </row>
    <row r="170" spans="1:21" ht="21.75" hidden="1" customHeight="1" x14ac:dyDescent="0.25">
      <c r="A170" s="108"/>
      <c r="B170" s="109"/>
      <c r="C170" s="110"/>
      <c r="D170" s="111"/>
      <c r="E170" s="112" t="s">
        <v>62</v>
      </c>
      <c r="F170" s="113" t="e">
        <f>+F167+F168+F169</f>
        <v>#REF!</v>
      </c>
      <c r="H170" s="153"/>
      <c r="I170" s="153"/>
      <c r="J170" s="153"/>
      <c r="K170" s="153"/>
      <c r="L170" s="153"/>
      <c r="M170" s="153"/>
      <c r="N170" s="153"/>
      <c r="O170" s="153"/>
      <c r="P170" s="153"/>
      <c r="Q170" s="153"/>
      <c r="R170" s="153"/>
      <c r="S170" s="153"/>
      <c r="T170" s="153"/>
      <c r="U170" s="153"/>
    </row>
    <row r="171" spans="1:21" ht="21.75" hidden="1" customHeight="1" x14ac:dyDescent="0.25">
      <c r="A171" s="114"/>
      <c r="B171" s="115"/>
      <c r="C171" s="115"/>
      <c r="D171" s="116"/>
      <c r="E171" s="116"/>
      <c r="F171" s="116"/>
      <c r="H171" s="153"/>
      <c r="I171" s="153"/>
      <c r="J171" s="153"/>
      <c r="K171" s="153"/>
      <c r="L171" s="153"/>
      <c r="M171" s="153"/>
      <c r="N171" s="153"/>
      <c r="O171" s="153"/>
      <c r="P171" s="153"/>
      <c r="Q171" s="153"/>
      <c r="R171" s="153"/>
      <c r="S171" s="153"/>
      <c r="T171" s="153"/>
      <c r="U171" s="153"/>
    </row>
    <row r="172" spans="1:21" ht="21.75" hidden="1" customHeight="1" x14ac:dyDescent="0.25">
      <c r="A172" s="108"/>
      <c r="B172" s="109"/>
      <c r="C172" s="110"/>
      <c r="D172" s="111"/>
      <c r="E172" s="112" t="s">
        <v>194</v>
      </c>
      <c r="F172" s="113" t="e">
        <f>+F170+F165</f>
        <v>#REF!</v>
      </c>
      <c r="H172" s="153"/>
      <c r="I172" s="153"/>
      <c r="J172" s="153"/>
      <c r="K172" s="153"/>
      <c r="L172" s="153"/>
      <c r="M172" s="153"/>
      <c r="N172" s="153"/>
      <c r="O172" s="153"/>
      <c r="P172" s="153"/>
      <c r="Q172" s="153"/>
      <c r="R172" s="153"/>
      <c r="S172" s="153"/>
      <c r="T172" s="153"/>
      <c r="U172" s="153"/>
    </row>
    <row r="173" spans="1:21" ht="21.75" hidden="1" customHeight="1" x14ac:dyDescent="0.25">
      <c r="A173" s="114"/>
      <c r="B173" s="115"/>
      <c r="C173" s="115"/>
      <c r="D173" s="116"/>
      <c r="E173" s="116"/>
      <c r="F173" s="116"/>
      <c r="H173" s="153"/>
      <c r="I173" s="153"/>
      <c r="J173" s="153"/>
      <c r="K173" s="153"/>
      <c r="L173" s="153"/>
      <c r="M173" s="153"/>
      <c r="N173" s="153"/>
      <c r="O173" s="153"/>
      <c r="P173" s="153"/>
      <c r="Q173" s="153"/>
      <c r="R173" s="153"/>
      <c r="S173" s="153"/>
      <c r="T173" s="153"/>
      <c r="U173" s="153"/>
    </row>
    <row r="174" spans="1:21" ht="15" customHeight="1" x14ac:dyDescent="0.25">
      <c r="A174" s="108"/>
      <c r="B174" s="109"/>
      <c r="C174" s="110"/>
      <c r="D174" s="111"/>
      <c r="E174" s="117" t="s">
        <v>64</v>
      </c>
      <c r="F174" s="103" t="e">
        <f>+F165*0.01</f>
        <v>#REF!</v>
      </c>
      <c r="G174" s="148" t="e">
        <f>+F174</f>
        <v>#REF!</v>
      </c>
      <c r="H174" s="161" t="e">
        <f>+G174/14</f>
        <v>#REF!</v>
      </c>
      <c r="I174" s="161" t="e">
        <f>+H174</f>
        <v>#REF!</v>
      </c>
      <c r="J174" s="161" t="e">
        <f t="shared" ref="J174:U174" si="22">+I174</f>
        <v>#REF!</v>
      </c>
      <c r="K174" s="161" t="e">
        <f t="shared" si="22"/>
        <v>#REF!</v>
      </c>
      <c r="L174" s="161" t="e">
        <f t="shared" si="22"/>
        <v>#REF!</v>
      </c>
      <c r="M174" s="161" t="e">
        <f t="shared" si="22"/>
        <v>#REF!</v>
      </c>
      <c r="N174" s="161" t="e">
        <f t="shared" si="22"/>
        <v>#REF!</v>
      </c>
      <c r="O174" s="161" t="e">
        <f t="shared" si="22"/>
        <v>#REF!</v>
      </c>
      <c r="P174" s="161" t="e">
        <f t="shared" si="22"/>
        <v>#REF!</v>
      </c>
      <c r="Q174" s="161" t="e">
        <f t="shared" si="22"/>
        <v>#REF!</v>
      </c>
      <c r="R174" s="161" t="e">
        <f t="shared" si="22"/>
        <v>#REF!</v>
      </c>
      <c r="S174" s="161" t="e">
        <f t="shared" si="22"/>
        <v>#REF!</v>
      </c>
      <c r="T174" s="161" t="e">
        <f t="shared" si="22"/>
        <v>#REF!</v>
      </c>
      <c r="U174" s="161" t="e">
        <f t="shared" si="22"/>
        <v>#REF!</v>
      </c>
    </row>
    <row r="175" spans="1:21" ht="15" customHeight="1" x14ac:dyDescent="0.25">
      <c r="A175" s="108"/>
      <c r="B175" s="109"/>
      <c r="C175" s="110"/>
      <c r="D175" s="111"/>
      <c r="E175" s="117" t="s">
        <v>289</v>
      </c>
      <c r="F175" s="103" t="e">
        <f>+F165*0.02</f>
        <v>#REF!</v>
      </c>
      <c r="G175" s="148" t="e">
        <f>+F175</f>
        <v>#REF!</v>
      </c>
      <c r="H175" s="161" t="e">
        <f>+G175</f>
        <v>#REF!</v>
      </c>
      <c r="I175" s="153"/>
      <c r="J175" s="153"/>
      <c r="K175" s="153"/>
      <c r="L175" s="153"/>
      <c r="M175" s="153"/>
      <c r="N175" s="153"/>
      <c r="O175" s="153"/>
      <c r="P175" s="153"/>
      <c r="Q175" s="153"/>
      <c r="R175" s="153"/>
      <c r="S175" s="153"/>
      <c r="T175" s="153"/>
      <c r="U175" s="153"/>
    </row>
    <row r="176" spans="1:21" ht="15" customHeight="1" x14ac:dyDescent="0.25">
      <c r="A176" s="108"/>
      <c r="B176" s="109"/>
      <c r="C176" s="110"/>
      <c r="D176" s="111"/>
      <c r="E176" s="117" t="s">
        <v>251</v>
      </c>
      <c r="F176" s="103">
        <v>12680000</v>
      </c>
      <c r="G176" s="130">
        <f>+F176</f>
        <v>12680000</v>
      </c>
      <c r="H176" s="161">
        <f>+G176</f>
        <v>12680000</v>
      </c>
      <c r="I176" s="153"/>
      <c r="J176" s="153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</row>
    <row r="177" spans="1:21" s="149" customFormat="1" ht="15" customHeight="1" x14ac:dyDescent="0.25">
      <c r="A177" s="108"/>
      <c r="B177" s="109"/>
      <c r="C177" s="110"/>
      <c r="D177" s="111"/>
      <c r="E177" s="117" t="s">
        <v>196</v>
      </c>
      <c r="F177" s="103" t="e">
        <f>+F172*1%</f>
        <v>#REF!</v>
      </c>
      <c r="G177" s="130" t="e">
        <f>+F177</f>
        <v>#REF!</v>
      </c>
      <c r="H177" s="162" t="e">
        <f>+G177/14</f>
        <v>#REF!</v>
      </c>
      <c r="I177" s="162" t="e">
        <f>+H177</f>
        <v>#REF!</v>
      </c>
      <c r="J177" s="162" t="e">
        <f t="shared" ref="J177:U177" si="23">+I177</f>
        <v>#REF!</v>
      </c>
      <c r="K177" s="162" t="e">
        <f t="shared" si="23"/>
        <v>#REF!</v>
      </c>
      <c r="L177" s="162" t="e">
        <f t="shared" si="23"/>
        <v>#REF!</v>
      </c>
      <c r="M177" s="162" t="e">
        <f t="shared" si="23"/>
        <v>#REF!</v>
      </c>
      <c r="N177" s="162" t="e">
        <f t="shared" si="23"/>
        <v>#REF!</v>
      </c>
      <c r="O177" s="162" t="e">
        <f t="shared" si="23"/>
        <v>#REF!</v>
      </c>
      <c r="P177" s="162" t="e">
        <f t="shared" si="23"/>
        <v>#REF!</v>
      </c>
      <c r="Q177" s="162" t="e">
        <f t="shared" si="23"/>
        <v>#REF!</v>
      </c>
      <c r="R177" s="162" t="e">
        <f t="shared" si="23"/>
        <v>#REF!</v>
      </c>
      <c r="S177" s="162" t="e">
        <f t="shared" si="23"/>
        <v>#REF!</v>
      </c>
      <c r="T177" s="162" t="e">
        <f t="shared" si="23"/>
        <v>#REF!</v>
      </c>
      <c r="U177" s="162" t="e">
        <f t="shared" si="23"/>
        <v>#REF!</v>
      </c>
    </row>
    <row r="178" spans="1:21" s="149" customFormat="1" ht="15" customHeight="1" x14ac:dyDescent="0.25">
      <c r="A178" s="114"/>
      <c r="B178" s="115"/>
      <c r="C178" s="115"/>
      <c r="D178" s="116"/>
      <c r="E178" s="116"/>
      <c r="F178" s="116"/>
      <c r="G178" s="130"/>
      <c r="H178" s="163"/>
      <c r="I178" s="163"/>
      <c r="J178" s="163"/>
      <c r="K178" s="163"/>
      <c r="L178" s="163"/>
      <c r="M178" s="163"/>
      <c r="N178" s="163"/>
      <c r="O178" s="163"/>
      <c r="P178" s="163"/>
      <c r="Q178" s="163"/>
      <c r="R178" s="163"/>
      <c r="S178" s="163"/>
      <c r="T178" s="163"/>
      <c r="U178" s="163"/>
    </row>
    <row r="179" spans="1:21" s="149" customFormat="1" ht="21.75" hidden="1" customHeight="1" x14ac:dyDescent="0.25">
      <c r="A179" s="108"/>
      <c r="B179" s="109"/>
      <c r="C179" s="110"/>
      <c r="D179" s="111"/>
      <c r="E179" s="112" t="s">
        <v>71</v>
      </c>
      <c r="F179" s="113" t="e">
        <f>+F172+F174+F177+F176+F175</f>
        <v>#REF!</v>
      </c>
      <c r="G179" s="130"/>
      <c r="H179" s="163"/>
      <c r="I179" s="163"/>
      <c r="J179" s="163"/>
      <c r="K179" s="163"/>
      <c r="L179" s="163"/>
      <c r="M179" s="163"/>
      <c r="N179" s="163"/>
      <c r="O179" s="163"/>
      <c r="P179" s="163"/>
      <c r="Q179" s="163"/>
      <c r="R179" s="163"/>
      <c r="S179" s="163"/>
      <c r="T179" s="163"/>
      <c r="U179" s="163"/>
    </row>
    <row r="180" spans="1:21" s="149" customFormat="1" ht="21.75" hidden="1" customHeight="1" x14ac:dyDescent="0.25">
      <c r="A180" s="114"/>
      <c r="B180" s="123"/>
      <c r="C180" s="114"/>
      <c r="D180" s="120"/>
      <c r="E180" s="121"/>
      <c r="F180" s="121"/>
      <c r="G180" s="130"/>
      <c r="H180" s="163"/>
      <c r="I180" s="163"/>
      <c r="J180" s="163"/>
      <c r="K180" s="163"/>
      <c r="L180" s="163"/>
      <c r="M180" s="163"/>
      <c r="N180" s="163"/>
      <c r="O180" s="163"/>
      <c r="P180" s="163"/>
      <c r="Q180" s="163"/>
      <c r="R180" s="163"/>
      <c r="S180" s="163"/>
      <c r="T180" s="163"/>
      <c r="U180" s="163"/>
    </row>
    <row r="181" spans="1:21" s="149" customFormat="1" ht="15" customHeight="1" x14ac:dyDescent="0.25">
      <c r="A181" s="108"/>
      <c r="B181" s="109"/>
      <c r="C181" s="110"/>
      <c r="D181" s="111"/>
      <c r="E181" s="112" t="s">
        <v>72</v>
      </c>
      <c r="F181" s="113" t="e">
        <f>+F179*7%</f>
        <v>#REF!</v>
      </c>
      <c r="G181" s="130" t="e">
        <f>+F181</f>
        <v>#REF!</v>
      </c>
      <c r="H181" s="162" t="e">
        <f>+G181/14</f>
        <v>#REF!</v>
      </c>
      <c r="I181" s="162" t="e">
        <f>+H181</f>
        <v>#REF!</v>
      </c>
      <c r="J181" s="162" t="e">
        <f t="shared" ref="J181:U181" si="24">+I181</f>
        <v>#REF!</v>
      </c>
      <c r="K181" s="162" t="e">
        <f t="shared" si="24"/>
        <v>#REF!</v>
      </c>
      <c r="L181" s="162" t="e">
        <f t="shared" si="24"/>
        <v>#REF!</v>
      </c>
      <c r="M181" s="162" t="e">
        <f t="shared" si="24"/>
        <v>#REF!</v>
      </c>
      <c r="N181" s="162" t="e">
        <f t="shared" si="24"/>
        <v>#REF!</v>
      </c>
      <c r="O181" s="162" t="e">
        <f t="shared" si="24"/>
        <v>#REF!</v>
      </c>
      <c r="P181" s="162" t="e">
        <f t="shared" si="24"/>
        <v>#REF!</v>
      </c>
      <c r="Q181" s="162" t="e">
        <f t="shared" si="24"/>
        <v>#REF!</v>
      </c>
      <c r="R181" s="162" t="e">
        <f t="shared" si="24"/>
        <v>#REF!</v>
      </c>
      <c r="S181" s="162" t="e">
        <f t="shared" si="24"/>
        <v>#REF!</v>
      </c>
      <c r="T181" s="162" t="e">
        <f t="shared" si="24"/>
        <v>#REF!</v>
      </c>
      <c r="U181" s="162" t="e">
        <f t="shared" si="24"/>
        <v>#REF!</v>
      </c>
    </row>
    <row r="182" spans="1:21" s="149" customFormat="1" ht="15" customHeight="1" x14ac:dyDescent="0.25">
      <c r="A182" s="114"/>
      <c r="B182" s="123"/>
      <c r="C182" s="114"/>
      <c r="D182" s="120"/>
      <c r="E182" s="121"/>
      <c r="F182" s="121"/>
      <c r="G182" s="130"/>
      <c r="H182" s="163"/>
      <c r="I182" s="163"/>
      <c r="J182" s="163"/>
      <c r="K182" s="163"/>
      <c r="L182" s="163"/>
      <c r="M182" s="163"/>
      <c r="N182" s="163"/>
      <c r="O182" s="163"/>
      <c r="P182" s="163"/>
      <c r="Q182" s="163"/>
      <c r="R182" s="163"/>
      <c r="S182" s="163"/>
      <c r="T182" s="163"/>
      <c r="U182" s="163"/>
    </row>
    <row r="183" spans="1:21" s="149" customFormat="1" ht="15" hidden="1" customHeight="1" x14ac:dyDescent="0.25">
      <c r="A183" s="108"/>
      <c r="B183" s="109"/>
      <c r="C183" s="110"/>
      <c r="D183" s="111"/>
      <c r="E183" s="112" t="s">
        <v>73</v>
      </c>
      <c r="F183" s="113" t="e">
        <f>+F181+F179</f>
        <v>#REF!</v>
      </c>
      <c r="G183" s="130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</row>
    <row r="184" spans="1:21" ht="15" customHeight="1" x14ac:dyDescent="0.25">
      <c r="G184" s="130" t="e">
        <f>+G181+G177+G176+G175+G174+G163+G152+G110+G86+G73+G48+G32+G24</f>
        <v>#REF!</v>
      </c>
      <c r="H184" s="153" t="e">
        <f>SUM(H181+H177+H176+H175+H163+H152+H86+H110+H73+H48+H32+H24+H174)</f>
        <v>#REF!</v>
      </c>
      <c r="I184" s="153" t="e">
        <f t="shared" ref="I184:U184" si="25">SUM(I181+I177+I176+I175+I163+I152+I86+I110+I73+I48+I32+I24+I174)</f>
        <v>#REF!</v>
      </c>
      <c r="J184" s="153" t="e">
        <f t="shared" si="25"/>
        <v>#REF!</v>
      </c>
      <c r="K184" s="153" t="e">
        <f t="shared" si="25"/>
        <v>#REF!</v>
      </c>
      <c r="L184" s="153" t="e">
        <f t="shared" si="25"/>
        <v>#REF!</v>
      </c>
      <c r="M184" s="153" t="e">
        <f t="shared" si="25"/>
        <v>#REF!</v>
      </c>
      <c r="N184" s="153" t="e">
        <f t="shared" si="25"/>
        <v>#REF!</v>
      </c>
      <c r="O184" s="153" t="e">
        <f t="shared" si="25"/>
        <v>#REF!</v>
      </c>
      <c r="P184" s="153" t="e">
        <f t="shared" si="25"/>
        <v>#REF!</v>
      </c>
      <c r="Q184" s="153" t="e">
        <f t="shared" si="25"/>
        <v>#REF!</v>
      </c>
      <c r="R184" s="153" t="e">
        <f t="shared" si="25"/>
        <v>#REF!</v>
      </c>
      <c r="S184" s="153" t="e">
        <f t="shared" si="25"/>
        <v>#REF!</v>
      </c>
      <c r="T184" s="153" t="e">
        <f t="shared" si="25"/>
        <v>#REF!</v>
      </c>
      <c r="U184" s="153" t="e">
        <f t="shared" si="25"/>
        <v>#REF!</v>
      </c>
    </row>
    <row r="186" spans="1:21" s="149" customFormat="1" ht="15" customHeight="1" x14ac:dyDescent="0.25">
      <c r="A186" s="1"/>
      <c r="B186" s="6"/>
      <c r="C186" s="1"/>
      <c r="D186" s="3"/>
      <c r="E186" s="4"/>
      <c r="F186" s="4"/>
      <c r="G186" s="130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</row>
    <row r="187" spans="1:21" s="149" customFormat="1" ht="15" customHeight="1" x14ac:dyDescent="0.25">
      <c r="A187" s="1"/>
      <c r="B187" s="6"/>
      <c r="C187" s="1"/>
      <c r="D187" s="3"/>
      <c r="E187" s="4"/>
      <c r="F187" s="4"/>
      <c r="G187" s="130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</row>
    <row r="189" spans="1:21" s="1" customFormat="1" ht="15" customHeight="1" x14ac:dyDescent="0.25">
      <c r="B189" s="2"/>
      <c r="D189" s="3"/>
      <c r="E189" s="4"/>
      <c r="F189" s="4"/>
      <c r="G189" s="130"/>
      <c r="H189" s="164"/>
      <c r="I189" s="164"/>
      <c r="J189" s="164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</row>
    <row r="190" spans="1:21" s="1" customFormat="1" ht="15" customHeight="1" x14ac:dyDescent="0.25">
      <c r="B190" s="5" t="s">
        <v>252</v>
      </c>
      <c r="D190" s="3"/>
      <c r="E190" s="4"/>
      <c r="F190" s="4"/>
      <c r="G190" s="130"/>
      <c r="H190" s="164"/>
      <c r="I190" s="164"/>
      <c r="J190" s="164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</row>
  </sheetData>
  <mergeCells count="34">
    <mergeCell ref="R10:S10"/>
    <mergeCell ref="A1:F1"/>
    <mergeCell ref="A2:F2"/>
    <mergeCell ref="A3:F3"/>
    <mergeCell ref="A4:F4"/>
    <mergeCell ref="A5:F5"/>
    <mergeCell ref="A6:F6"/>
    <mergeCell ref="A7:F7"/>
    <mergeCell ref="A8:F8"/>
    <mergeCell ref="B10:E10"/>
    <mergeCell ref="H10:I10"/>
    <mergeCell ref="M10:N10"/>
    <mergeCell ref="B111:E111"/>
    <mergeCell ref="H111:U111"/>
    <mergeCell ref="B25:E25"/>
    <mergeCell ref="H25:J25"/>
    <mergeCell ref="M25:O25"/>
    <mergeCell ref="R25:T25"/>
    <mergeCell ref="B33:E33"/>
    <mergeCell ref="B49:E49"/>
    <mergeCell ref="L49:R49"/>
    <mergeCell ref="B56:F56"/>
    <mergeCell ref="B74:E74"/>
    <mergeCell ref="K74:U74"/>
    <mergeCell ref="B87:E87"/>
    <mergeCell ref="R87:U87"/>
    <mergeCell ref="P153:Q153"/>
    <mergeCell ref="T153:U153"/>
    <mergeCell ref="B112:F112"/>
    <mergeCell ref="B140:F140"/>
    <mergeCell ref="B142:F142"/>
    <mergeCell ref="B146:F146"/>
    <mergeCell ref="B153:E153"/>
    <mergeCell ref="L153:M153"/>
  </mergeCells>
  <printOptions horizontalCentered="1" gridLines="1"/>
  <pageMargins left="0.78740157480314965" right="0.78740157480314965" top="0.39370078740157483" bottom="0.59055118110236227" header="0.19685039370078741" footer="0.11811023622047245"/>
  <pageSetup scale="19" fitToHeight="10" orientation="portrait" r:id="rId1"/>
  <headerFooter>
    <oddHeader>&amp;R&amp;"Tahoma,Normal".</oddHeader>
    <oddFooter xml:space="preserve">&amp;CCarrera 24 entre calles 18 y 19 Barrio La Esperanza. 
Teléfono: 097-8853497 Arauca - Colombia
www.arauca-arauca.gov.co&amp;R&amp;P de &amp;N.    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46</vt:i4>
      </vt:variant>
      <vt:variant>
        <vt:lpstr>Rangos con nombre</vt:lpstr>
      </vt:variant>
      <vt:variant>
        <vt:i4>12</vt:i4>
      </vt:variant>
    </vt:vector>
  </HeadingPairs>
  <TitlesOfParts>
    <vt:vector size="58" baseType="lpstr">
      <vt:lpstr>PRESUPUESTO</vt:lpstr>
      <vt:lpstr>PRESUPUESTO INCL AIU</vt:lpstr>
      <vt:lpstr>PRESUPUESTO OFICIAL</vt:lpstr>
      <vt:lpstr>ANEXO 5 - OFERTA ECONÓMICA</vt:lpstr>
      <vt:lpstr>excavacion</vt:lpstr>
      <vt:lpstr>retiro de sobrantes</vt:lpstr>
      <vt:lpstr>viga</vt:lpstr>
      <vt:lpstr>zapata</vt:lpstr>
      <vt:lpstr>columnas</vt:lpstr>
      <vt:lpstr>viga aerea</vt:lpstr>
      <vt:lpstr>acero 60000</vt:lpstr>
      <vt:lpstr>acero de 37000</vt:lpstr>
      <vt:lpstr>malla</vt:lpstr>
      <vt:lpstr>muros </vt:lpstr>
      <vt:lpstr>pañete</vt:lpstr>
      <vt:lpstr>cubierta</vt:lpstr>
      <vt:lpstr>estruc. cubierta</vt:lpstr>
      <vt:lpstr>marco puerta</vt:lpstr>
      <vt:lpstr>puerta metalica</vt:lpstr>
      <vt:lpstr>ventana</vt:lpstr>
      <vt:lpstr>conexion tanque</vt:lpstr>
      <vt:lpstr>llave manguera</vt:lpstr>
      <vt:lpstr>puntos hidraulicos</vt:lpstr>
      <vt:lpstr>salida sanitaria 2"</vt:lpstr>
      <vt:lpstr>salida sanitaria 4"</vt:lpstr>
      <vt:lpstr>red sanitaria 2"</vt:lpstr>
      <vt:lpstr>red sanitaria de 4"</vt:lpstr>
      <vt:lpstr>caja inspeccion</vt:lpstr>
      <vt:lpstr>red suministro</vt:lpstr>
      <vt:lpstr>acometida electr.</vt:lpstr>
      <vt:lpstr>salida lampara</vt:lpstr>
      <vt:lpstr>tuberia conduit</vt:lpstr>
      <vt:lpstr>placa piso</vt:lpstr>
      <vt:lpstr>alistado piso</vt:lpstr>
      <vt:lpstr>baldosa pared</vt:lpstr>
      <vt:lpstr>baldosa piso</vt:lpstr>
      <vt:lpstr>granito pulido</vt:lpstr>
      <vt:lpstr>rejilla</vt:lpstr>
      <vt:lpstr>sanitario</vt:lpstr>
      <vt:lpstr>lavamanos empotrar</vt:lpstr>
      <vt:lpstr>pintura esmalte</vt:lpstr>
      <vt:lpstr>esmalte marcos</vt:lpstr>
      <vt:lpstr>pintura epoxica</vt:lpstr>
      <vt:lpstr>vinilo</vt:lpstr>
      <vt:lpstr>PRESUPUESTO x CAPITULOS</vt:lpstr>
      <vt:lpstr>PROGRAMACION GENERAL DE OBRA</vt:lpstr>
      <vt:lpstr>'ANEXO 5 - OFERTA ECONÓMICA'!Área_de_impresión</vt:lpstr>
      <vt:lpstr>PRESUPUESTO!Área_de_impresión</vt:lpstr>
      <vt:lpstr>'PRESUPUESTO INCL AIU'!Área_de_impresión</vt:lpstr>
      <vt:lpstr>'PRESUPUESTO OFICIAL'!Área_de_impresión</vt:lpstr>
      <vt:lpstr>'PRESUPUESTO x CAPITULOS'!Área_de_impresión</vt:lpstr>
      <vt:lpstr>'PROGRAMACION GENERAL DE OBRA'!Área_de_impresión</vt:lpstr>
      <vt:lpstr>'ANEXO 5 - OFERTA ECONÓMICA'!Títulos_a_imprimir</vt:lpstr>
      <vt:lpstr>PRESUPUESTO!Títulos_a_imprimir</vt:lpstr>
      <vt:lpstr>'PRESUPUESTO INCL AIU'!Títulos_a_imprimir</vt:lpstr>
      <vt:lpstr>'PRESUPUESTO OFICIAL'!Títulos_a_imprimir</vt:lpstr>
      <vt:lpstr>'PRESUPUESTO x CAPITULOS'!Títulos_a_imprimir</vt:lpstr>
      <vt:lpstr>'PROGRAMACION GENERAL DE OBRA'!Títulos_a_imprimir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EMTEC-NB2</dc:creator>
  <cp:keywords/>
  <dc:description/>
  <cp:lastModifiedBy>Usuario</cp:lastModifiedBy>
  <cp:revision/>
  <cp:lastPrinted>2025-10-07T19:21:29Z</cp:lastPrinted>
  <dcterms:created xsi:type="dcterms:W3CDTF">2016-06-15T19:24:30Z</dcterms:created>
  <dcterms:modified xsi:type="dcterms:W3CDTF">2025-11-15T01:35:50Z</dcterms:modified>
  <cp:category/>
  <cp:contentStatus/>
</cp:coreProperties>
</file>