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C:\Users\blallemas\Downloads\"/>
    </mc:Choice>
  </mc:AlternateContent>
  <xr:revisionPtr revIDLastSave="0" documentId="8_{19B6BC46-F741-453C-BE96-80BB66BE3248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Valores Unitarios" sheetId="1" r:id="rId1"/>
    <sheet name="PRECIO ESTIMADO" sheetId="4" r:id="rId2"/>
    <sheet name="INVENTARIO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4" l="1"/>
  <c r="G15" i="4"/>
  <c r="F15" i="4"/>
  <c r="E15" i="4"/>
  <c r="G16" i="1"/>
  <c r="D15" i="4" l="1"/>
  <c r="H14" i="4"/>
  <c r="G7" i="4"/>
  <c r="G8" i="4"/>
  <c r="G9" i="4"/>
  <c r="G10" i="4"/>
  <c r="G11" i="4"/>
  <c r="G12" i="4"/>
  <c r="G13" i="4"/>
  <c r="G14" i="4"/>
  <c r="E14" i="1"/>
  <c r="E15" i="1"/>
  <c r="H14" i="1"/>
  <c r="H15" i="1"/>
  <c r="J8" i="1"/>
  <c r="J7" i="1"/>
  <c r="J9" i="1"/>
  <c r="J10" i="1"/>
  <c r="J11" i="1"/>
  <c r="J12" i="1"/>
  <c r="J13" i="1"/>
  <c r="J14" i="1"/>
  <c r="J15" i="1"/>
  <c r="H13" i="4"/>
  <c r="K14" i="1" l="1"/>
  <c r="J16" i="1"/>
  <c r="K15" i="1"/>
  <c r="H8" i="1"/>
  <c r="H9" i="1"/>
  <c r="H10" i="1"/>
  <c r="H11" i="1"/>
  <c r="H12" i="1"/>
  <c r="H13" i="1"/>
  <c r="H7" i="1"/>
  <c r="E8" i="1"/>
  <c r="E9" i="1"/>
  <c r="E10" i="1"/>
  <c r="E11" i="1"/>
  <c r="E12" i="1"/>
  <c r="E13" i="1"/>
  <c r="E7" i="1"/>
  <c r="N34" i="5"/>
  <c r="M34" i="5"/>
  <c r="L34" i="5"/>
  <c r="K34" i="5"/>
  <c r="J34" i="5"/>
  <c r="I34" i="5"/>
  <c r="H34" i="5"/>
  <c r="H11" i="4"/>
  <c r="H35" i="5" l="1"/>
  <c r="K12" i="1"/>
  <c r="K7" i="1"/>
  <c r="K11" i="1"/>
  <c r="K13" i="1"/>
  <c r="K10" i="1"/>
  <c r="K9" i="1"/>
  <c r="K8" i="1"/>
  <c r="J35" i="5"/>
  <c r="K16" i="1" l="1"/>
  <c r="H7" i="4"/>
  <c r="H8" i="4"/>
  <c r="H9" i="4"/>
  <c r="H10" i="4"/>
  <c r="H12" i="4"/>
  <c r="H21" i="4" s="1"/>
  <c r="H6" i="4"/>
  <c r="G6" i="4"/>
  <c r="H20" i="4" l="1"/>
  <c r="H22" i="4" s="1"/>
  <c r="I7" i="1"/>
  <c r="F13" i="1"/>
  <c r="I13" i="1"/>
  <c r="I12" i="1"/>
  <c r="D16" i="1"/>
  <c r="I15" i="1"/>
  <c r="I14" i="1"/>
  <c r="I11" i="1"/>
  <c r="F11" i="1"/>
  <c r="I10" i="1"/>
  <c r="I9" i="1"/>
  <c r="I8" i="1"/>
  <c r="F7" i="1"/>
  <c r="L7" i="1" l="1"/>
  <c r="L13" i="1"/>
  <c r="L11" i="1"/>
  <c r="I16" i="1"/>
  <c r="F12" i="1"/>
  <c r="L12" i="1" s="1"/>
  <c r="H16" i="1"/>
  <c r="E16" i="1"/>
  <c r="F10" i="1"/>
  <c r="L10" i="1" s="1"/>
  <c r="F15" i="1"/>
  <c r="L15" i="1" s="1"/>
  <c r="F9" i="1"/>
  <c r="L9" i="1" s="1"/>
  <c r="F14" i="1"/>
  <c r="L14" i="1" s="1"/>
  <c r="F8" i="1"/>
  <c r="L8" i="1" s="1"/>
  <c r="L16" i="1" l="1"/>
  <c r="F16" i="1"/>
</calcChain>
</file>

<file path=xl/sharedStrings.xml><?xml version="1.0" encoding="utf-8"?>
<sst xmlns="http://schemas.openxmlformats.org/spreadsheetml/2006/main" count="173" uniqueCount="85">
  <si>
    <t>ÍTEM</t>
  </si>
  <si>
    <t>DESCRIPCION</t>
  </si>
  <si>
    <t>APREHSI GROUP</t>
  </si>
  <si>
    <t>PROMEDIOS</t>
  </si>
  <si>
    <t>Valor Unitario</t>
  </si>
  <si>
    <t>IVA</t>
  </si>
  <si>
    <t>Valor Unitario Total</t>
  </si>
  <si>
    <t>RECARGA Y MANTENIMIENTO AGUA PENETRANTE 2,5 GALONES</t>
  </si>
  <si>
    <t xml:space="preserve">RECARGA Y MANTENIMIENTO EXTINTOR MULTIPROPOSITO QUIMICO SECO DE 20 LIBRAS </t>
  </si>
  <si>
    <t>RECARGA Y MANTENIMIENTO EXTINTOR DIOXIDO DE CARBONO 10 LIBRAS CO2</t>
  </si>
  <si>
    <t>RECARGA Y MANTENIMIENTO EXTINTOR DIOXIDO DE CARBONO 15 LIBRAS CO2</t>
  </si>
  <si>
    <t xml:space="preserve">RECARGA Y MANTENIMIENTO EXTINTOR MULTIPROPOSITO QUIMICO SECO DE 10 LIBRAS </t>
  </si>
  <si>
    <t>COMPRA EXTINTOR DIOXIDO DE CARBONO 10 LIBRAS CO2</t>
  </si>
  <si>
    <t>COMPRA EXTINTOR DIOXIDO DE CARBONO 5 LIBRAS CO2</t>
  </si>
  <si>
    <t>SEÑALIZACION A PARED DE EXTINTORES DE DIOXIDO DE CARBONO DE 24*36</t>
  </si>
  <si>
    <t xml:space="preserve">Totales </t>
  </si>
  <si>
    <t>ROBERTO CARLOS BERMUDEZ REALES</t>
  </si>
  <si>
    <t>PROFESIONAL UNIVERSITARIO</t>
  </si>
  <si>
    <t xml:space="preserve">COORDINADOR SST </t>
  </si>
  <si>
    <t>CANTIDAD CESAR</t>
  </si>
  <si>
    <t>VALOR TOTAL</t>
  </si>
  <si>
    <t>SEÑALIZACION A PARED DE EXTINTORES MULTIPROPÓSITO QUIMICO SECO DE 24*35</t>
  </si>
  <si>
    <t xml:space="preserve">EXTINTORES VALLEDUPAR </t>
  </si>
  <si>
    <t xml:space="preserve">Recarga </t>
  </si>
  <si>
    <t>Compra</t>
  </si>
  <si>
    <t>Total</t>
  </si>
  <si>
    <t>RELACION EXTINTORES VALLEDUPAR 2024</t>
  </si>
  <si>
    <t xml:space="preserve">N° </t>
  </si>
  <si>
    <t>FE CHA DE RECOGIDA</t>
  </si>
  <si>
    <t xml:space="preserve">LUGAR </t>
  </si>
  <si>
    <t xml:space="preserve">DIRECCION </t>
  </si>
  <si>
    <t xml:space="preserve">RESPONSABLE </t>
  </si>
  <si>
    <t xml:space="preserve">N° DE CELULAR </t>
  </si>
  <si>
    <t xml:space="preserve">MANTENIMIENTO </t>
  </si>
  <si>
    <t>SUMINISTRO CO2 5 LBS</t>
  </si>
  <si>
    <t>SUMINISTRO CO2 10 LBS</t>
  </si>
  <si>
    <t xml:space="preserve">TIPO DE EXTINTOR </t>
  </si>
  <si>
    <t>CAPACITACION X REALIZAR</t>
  </si>
  <si>
    <t xml:space="preserve">OBSERVACIONES </t>
  </si>
  <si>
    <t>PQS 10 LB</t>
  </si>
  <si>
    <t>PQS 20 LB</t>
  </si>
  <si>
    <t xml:space="preserve">AGUA </t>
  </si>
  <si>
    <t>CO2 15 LB</t>
  </si>
  <si>
    <t>CO2  10 LB</t>
  </si>
  <si>
    <t xml:space="preserve">SI </t>
  </si>
  <si>
    <t xml:space="preserve">NO </t>
  </si>
  <si>
    <t xml:space="preserve">SAN ALBERTO </t>
  </si>
  <si>
    <t>SI</t>
  </si>
  <si>
    <t xml:space="preserve">SAN MARTIN </t>
  </si>
  <si>
    <t>GAMARRA</t>
  </si>
  <si>
    <t>AGUACHICA</t>
  </si>
  <si>
    <t>LA GLORIA</t>
  </si>
  <si>
    <t>PELAYA</t>
  </si>
  <si>
    <t>TAMALAMEQUE</t>
  </si>
  <si>
    <t>PAILITAS</t>
  </si>
  <si>
    <t>CURUMANI</t>
  </si>
  <si>
    <t>CHIRIGUANA</t>
  </si>
  <si>
    <t xml:space="preserve">LA JAGUA </t>
  </si>
  <si>
    <t xml:space="preserve">BECERRIL </t>
  </si>
  <si>
    <t>CODAZZI</t>
  </si>
  <si>
    <t xml:space="preserve">SAN DIEGO </t>
  </si>
  <si>
    <t>LA PAZ</t>
  </si>
  <si>
    <t xml:space="preserve">MANAURE </t>
  </si>
  <si>
    <t>PALACIO</t>
  </si>
  <si>
    <t>SAGRADO CORAZÓN</t>
  </si>
  <si>
    <t>CAJA AGRARIA</t>
  </si>
  <si>
    <t>TELECOM</t>
  </si>
  <si>
    <t>SEDE NUEVAS (CALLE 14-CRA 15)</t>
  </si>
  <si>
    <t>PREMIUM</t>
  </si>
  <si>
    <t>LESLIE</t>
  </si>
  <si>
    <t>ARCHIVO</t>
  </si>
  <si>
    <t xml:space="preserve">PUEBLO BELLO </t>
  </si>
  <si>
    <t xml:space="preserve">EL COPEY </t>
  </si>
  <si>
    <t xml:space="preserve">BOSCONIA </t>
  </si>
  <si>
    <t>EL PASO</t>
  </si>
  <si>
    <t>ASTREA</t>
  </si>
  <si>
    <t>CHIMICHAGUA</t>
  </si>
  <si>
    <t xml:space="preserve">PQS  10 LBS </t>
  </si>
  <si>
    <t xml:space="preserve">PQS  20 LBS </t>
  </si>
  <si>
    <t>TOTALES</t>
  </si>
  <si>
    <t>Elaboró: ROBERTO CARLOS BERMUDEZ REALES</t>
  </si>
  <si>
    <t>Profesional SG-SST</t>
  </si>
  <si>
    <t>CYC DEL CARIBE</t>
  </si>
  <si>
    <t xml:space="preserve">ESTUDIO DE MERCADO 2025     </t>
  </si>
  <si>
    <r>
      <rPr>
        <b/>
        <sz val="10"/>
        <color theme="1"/>
        <rFont val="Arial"/>
        <family val="2"/>
      </rPr>
      <t>NOTA:</t>
    </r>
    <r>
      <rPr>
        <sz val="10"/>
        <color theme="1"/>
        <rFont val="Arial"/>
        <family val="2"/>
      </rPr>
      <t xml:space="preserve"> Por error de digitación e involuntario, se colocaron valores equivocados en la tabla del estudio de mercado, lo cual altera los valores para cubrir la necesidad de la entidad. Que de acuerdo a las cotizaciones válidas y las cantidades utilizadas para este estudio arrojó un</t>
    </r>
    <r>
      <rPr>
        <b/>
        <sz val="10"/>
        <color theme="1"/>
        <rFont val="Arial"/>
        <family val="2"/>
      </rPr>
      <t xml:space="preserve"> VALOR CORRECTO REGISTRADO EN LA PRESENTE TABLA DE:$ 50.415.804,00 CORRESPONDIENTE  A LA NECESIDAD DE LA ENTIDAD</t>
    </r>
    <r>
      <rPr>
        <sz val="10"/>
        <color theme="1"/>
        <rFont val="Arial"/>
        <family val="2"/>
      </rPr>
      <t xml:space="preserve">, sin embargo </t>
    </r>
    <r>
      <rPr>
        <b/>
        <sz val="10"/>
        <color theme="1"/>
        <rFont val="Arial"/>
        <family val="2"/>
      </rPr>
      <t>EL CDP No14925</t>
    </r>
    <r>
      <rPr>
        <sz val="10"/>
        <color theme="1"/>
        <rFont val="Arial"/>
        <family val="2"/>
      </rPr>
      <t xml:space="preserve"> tiene un valor de $40.000.000,00 desagregado de la siguiente manera : $20.000.000. para recarga $20.000.000 para compra de extintores y su respectiva señalización. </t>
    </r>
    <r>
      <rPr>
        <b/>
        <sz val="10"/>
        <color theme="1"/>
        <rFont val="Arial"/>
        <family val="2"/>
      </rPr>
      <t>POR LO ANTERIOR EL ESTUDIO DE MERCADO SE DEBE ADELANTAR HASTA POR EL VALOR DE $40.000.000,00 QUE ES EL TOTAL DEL PRESUPUESTO ASIGNADO POR LA ENTIDAD.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</si>
</sst>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"/>
    <numFmt numFmtId="165" formatCode="&quot;$&quot;#,##0"/>
    <numFmt numFmtId="166" formatCode="&quot;$&quot;#,##0.0"/>
  </numFmts>
  <fonts count="16">
    <font>
      <sz val="11"/>
      <color theme="1"/>
      <name val="Calibri"/>
      <charset val="134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Berylium"/>
      <charset val="134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4" fillId="2" borderId="0" xfId="0" applyFont="1" applyFill="1"/>
    <xf numFmtId="0" fontId="4" fillId="2" borderId="0" xfId="0" applyFont="1" applyFill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165" fontId="4" fillId="2" borderId="1" xfId="0" applyNumberFormat="1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5" fontId="4" fillId="2" borderId="0" xfId="0" applyNumberFormat="1" applyFont="1" applyFill="1"/>
    <xf numFmtId="165" fontId="2" fillId="3" borderId="1" xfId="0" applyNumberFormat="1" applyFont="1" applyFill="1" applyBorder="1"/>
    <xf numFmtId="165" fontId="2" fillId="2" borderId="0" xfId="0" applyNumberFormat="1" applyFont="1" applyFill="1"/>
    <xf numFmtId="165" fontId="1" fillId="2" borderId="0" xfId="0" applyNumberFormat="1" applyFont="1" applyFill="1"/>
    <xf numFmtId="0" fontId="6" fillId="0" borderId="0" xfId="0" applyFont="1"/>
    <xf numFmtId="0" fontId="6" fillId="2" borderId="0" xfId="0" applyFont="1" applyFill="1"/>
    <xf numFmtId="0" fontId="10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64" fontId="12" fillId="4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165" fontId="13" fillId="2" borderId="1" xfId="0" applyNumberFormat="1" applyFont="1" applyFill="1" applyBorder="1"/>
    <xf numFmtId="165" fontId="13" fillId="0" borderId="1" xfId="0" applyNumberFormat="1" applyFont="1" applyBorder="1"/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/>
    <xf numFmtId="0" fontId="13" fillId="4" borderId="1" xfId="0" applyFont="1" applyFill="1" applyBorder="1"/>
    <xf numFmtId="0" fontId="11" fillId="4" borderId="1" xfId="0" applyFont="1" applyFill="1" applyBorder="1"/>
    <xf numFmtId="165" fontId="11" fillId="4" borderId="1" xfId="0" applyNumberFormat="1" applyFont="1" applyFill="1" applyBorder="1"/>
    <xf numFmtId="164" fontId="3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165" fontId="2" fillId="4" borderId="1" xfId="0" applyNumberFormat="1" applyFont="1" applyFill="1" applyBorder="1"/>
    <xf numFmtId="165" fontId="3" fillId="7" borderId="1" xfId="0" applyNumberFormat="1" applyFont="1" applyFill="1" applyBorder="1" applyAlignment="1">
      <alignment horizontal="right" wrapText="1"/>
    </xf>
    <xf numFmtId="0" fontId="1" fillId="0" borderId="0" xfId="0" applyFont="1"/>
    <xf numFmtId="0" fontId="2" fillId="0" borderId="0" xfId="0" applyFont="1" applyAlignment="1">
      <alignment horizontal="center"/>
    </xf>
    <xf numFmtId="166" fontId="1" fillId="0" borderId="1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3" xfId="0" applyFont="1" applyBorder="1"/>
    <xf numFmtId="166" fontId="2" fillId="0" borderId="1" xfId="0" applyNumberFormat="1" applyFont="1" applyBorder="1"/>
    <xf numFmtId="0" fontId="4" fillId="0" borderId="0" xfId="0" applyFont="1" applyAlignment="1">
      <alignment horizontal="left" vertical="center" wrapText="1"/>
    </xf>
    <xf numFmtId="165" fontId="4" fillId="0" borderId="1" xfId="0" applyNumberFormat="1" applyFont="1" applyBorder="1" applyAlignment="1">
      <alignment horizontal="right" vertical="center" wrapText="1"/>
    </xf>
    <xf numFmtId="0" fontId="3" fillId="4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1" fillId="4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0" fillId="6" borderId="17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6" borderId="5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571500</xdr:colOff>
      <xdr:row>16</xdr:row>
      <xdr:rowOff>123826</xdr:rowOff>
    </xdr:from>
    <xdr:to>
      <xdr:col>6</xdr:col>
      <xdr:colOff>72503</xdr:colOff>
      <xdr:row>20</xdr:row>
      <xdr:rowOff>142876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81475" y="5000625"/>
          <a:ext cx="1104265" cy="6667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36738</xdr:colOff>
      <xdr:row>0</xdr:row>
      <xdr:rowOff>69397</xdr:rowOff>
    </xdr:from>
    <xdr:to>
      <xdr:col>2</xdr:col>
      <xdr:colOff>2189389</xdr:colOff>
      <xdr:row>2</xdr:row>
      <xdr:rowOff>231322</xdr:rowOff>
    </xdr:to>
    <xdr:pic>
      <xdr:nvPicPr>
        <xdr:cNvPr id="4" name="Imagen 2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98738" y="69397"/>
          <a:ext cx="2520044" cy="8422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904875</xdr:colOff>
      <xdr:row>15</xdr:row>
      <xdr:rowOff>133350</xdr:rowOff>
    </xdr:from>
    <xdr:to>
      <xdr:col>2</xdr:col>
      <xdr:colOff>1657350</xdr:colOff>
      <xdr:row>18</xdr:row>
      <xdr:rowOff>28575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666875" y="4572000"/>
          <a:ext cx="752475" cy="466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34</xdr:row>
      <xdr:rowOff>190501</xdr:rowOff>
    </xdr:from>
    <xdr:to>
      <xdr:col>2</xdr:col>
      <xdr:colOff>752475</xdr:colOff>
      <xdr:row>36</xdr:row>
      <xdr:rowOff>152401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C175EF-9C6B-4458-A94B-3421F5CE235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66850" y="6981826"/>
          <a:ext cx="752475" cy="381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24"/>
  <sheetViews>
    <sheetView tabSelected="1" zoomScaleNormal="100" workbookViewId="0">
      <selection activeCell="B4" sqref="B1:M24"/>
    </sheetView>
  </sheetViews>
  <sheetFormatPr baseColWidth="10" defaultColWidth="11.42578125" defaultRowHeight="12.75"/>
  <cols>
    <col min="1" max="1" width="11.42578125" style="5"/>
    <col min="2" max="2" width="5.42578125" style="4" customWidth="1"/>
    <col min="3" max="3" width="43.7109375" style="5" customWidth="1"/>
    <col min="4" max="4" width="16.28515625" style="5" customWidth="1"/>
    <col min="5" max="5" width="11.7109375" style="5" customWidth="1"/>
    <col min="6" max="6" width="12.28515625" style="5" customWidth="1"/>
    <col min="7" max="7" width="11.85546875" style="5" customWidth="1"/>
    <col min="8" max="8" width="10.42578125" style="5" customWidth="1"/>
    <col min="9" max="9" width="11.5703125" style="5" customWidth="1"/>
    <col min="10" max="10" width="13.42578125" style="5" customWidth="1"/>
    <col min="11" max="11" width="11.28515625" style="5" customWidth="1"/>
    <col min="12" max="12" width="15.28515625" style="5" customWidth="1"/>
    <col min="13" max="16384" width="11.42578125" style="5"/>
  </cols>
  <sheetData>
    <row r="1" spans="2:13" ht="26.25" customHeight="1">
      <c r="C1" s="64" t="s">
        <v>83</v>
      </c>
      <c r="D1" s="64"/>
      <c r="E1" s="64"/>
      <c r="F1" s="64"/>
      <c r="G1" s="64"/>
      <c r="H1" s="64"/>
      <c r="I1" s="64"/>
    </row>
    <row r="2" spans="2:13" ht="26.25" customHeight="1">
      <c r="B2" s="6"/>
      <c r="C2" s="64"/>
      <c r="D2" s="64"/>
      <c r="E2" s="64"/>
      <c r="F2" s="64"/>
      <c r="G2" s="64"/>
      <c r="H2" s="64"/>
      <c r="I2" s="64"/>
    </row>
    <row r="3" spans="2:13" ht="26.25" customHeight="1">
      <c r="C3" s="64"/>
      <c r="D3" s="64"/>
      <c r="E3" s="64"/>
      <c r="F3" s="64"/>
      <c r="G3" s="64"/>
      <c r="H3" s="64"/>
      <c r="I3" s="64"/>
    </row>
    <row r="4" spans="2:13" ht="13.5" customHeight="1">
      <c r="C4" s="65"/>
      <c r="D4" s="65"/>
      <c r="E4" s="65"/>
      <c r="F4" s="65"/>
      <c r="G4" s="65"/>
      <c r="H4" s="65"/>
      <c r="I4" s="65"/>
    </row>
    <row r="5" spans="2:13" s="1" customFormat="1" ht="15" customHeight="1">
      <c r="B5" s="63" t="s">
        <v>0</v>
      </c>
      <c r="C5" s="63" t="s">
        <v>1</v>
      </c>
      <c r="D5" s="69" t="s">
        <v>82</v>
      </c>
      <c r="E5" s="69"/>
      <c r="F5" s="69"/>
      <c r="G5" s="69" t="s">
        <v>2</v>
      </c>
      <c r="H5" s="69"/>
      <c r="I5" s="69"/>
      <c r="J5" s="70" t="s">
        <v>3</v>
      </c>
      <c r="K5" s="70"/>
      <c r="L5" s="70"/>
    </row>
    <row r="6" spans="2:13" s="2" customFormat="1" ht="72" customHeight="1">
      <c r="B6" s="63"/>
      <c r="C6" s="63"/>
      <c r="D6" s="49" t="s">
        <v>4</v>
      </c>
      <c r="E6" s="49" t="s">
        <v>5</v>
      </c>
      <c r="F6" s="49" t="s">
        <v>6</v>
      </c>
      <c r="G6" s="49" t="s">
        <v>4</v>
      </c>
      <c r="H6" s="49" t="s">
        <v>5</v>
      </c>
      <c r="I6" s="49" t="s">
        <v>6</v>
      </c>
      <c r="J6" s="13" t="s">
        <v>4</v>
      </c>
      <c r="K6" s="13" t="s">
        <v>5</v>
      </c>
      <c r="L6" s="13" t="s">
        <v>6</v>
      </c>
    </row>
    <row r="7" spans="2:13" s="1" customFormat="1" ht="25.5">
      <c r="B7" s="7">
        <v>1</v>
      </c>
      <c r="C7" s="36" t="s">
        <v>7</v>
      </c>
      <c r="D7" s="62">
        <v>45000</v>
      </c>
      <c r="E7" s="9">
        <f>+D7*19%</f>
        <v>8550</v>
      </c>
      <c r="F7" s="9">
        <f t="shared" ref="F7:F15" si="0">D7+E7</f>
        <v>53550</v>
      </c>
      <c r="G7" s="62">
        <v>47774</v>
      </c>
      <c r="H7" s="9">
        <f>+G7*19%</f>
        <v>9077.06</v>
      </c>
      <c r="I7" s="9">
        <f t="shared" ref="I7:I15" si="1">G7+H7</f>
        <v>56851.06</v>
      </c>
      <c r="J7" s="9">
        <f>AVERAGE(D7,G7)</f>
        <v>46387</v>
      </c>
      <c r="K7" s="9">
        <f>AVERAGE(E7,H7)</f>
        <v>8813.5299999999988</v>
      </c>
      <c r="L7" s="9">
        <f>ROUND((AVERAGE(F7,I7)),0)</f>
        <v>55201</v>
      </c>
      <c r="M7" s="14"/>
    </row>
    <row r="8" spans="2:13" s="1" customFormat="1" ht="38.25">
      <c r="B8" s="7">
        <v>2</v>
      </c>
      <c r="C8" s="36" t="s">
        <v>8</v>
      </c>
      <c r="D8" s="62">
        <v>48500</v>
      </c>
      <c r="E8" s="9">
        <f t="shared" ref="E8:E15" si="2">+D8*19%</f>
        <v>9215</v>
      </c>
      <c r="F8" s="9">
        <f t="shared" si="0"/>
        <v>57715</v>
      </c>
      <c r="G8" s="62">
        <v>60291</v>
      </c>
      <c r="H8" s="9">
        <f t="shared" ref="H8:H15" si="3">+G8*19%</f>
        <v>11455.29</v>
      </c>
      <c r="I8" s="9">
        <f t="shared" si="1"/>
        <v>71746.290000000008</v>
      </c>
      <c r="J8" s="9">
        <f>AVERAGE(D8,G8)</f>
        <v>54395.5</v>
      </c>
      <c r="K8" s="9">
        <f t="shared" ref="K8:K15" si="4">AVERAGE(E8,H8)</f>
        <v>10335.145</v>
      </c>
      <c r="L8" s="9">
        <f t="shared" ref="L8:L15" si="5">ROUND((AVERAGE(F8,I8)),0)</f>
        <v>64731</v>
      </c>
      <c r="M8" s="14"/>
    </row>
    <row r="9" spans="2:13" s="1" customFormat="1" ht="25.5">
      <c r="B9" s="7">
        <v>3</v>
      </c>
      <c r="C9" s="36" t="s">
        <v>9</v>
      </c>
      <c r="D9" s="62">
        <v>65000</v>
      </c>
      <c r="E9" s="9">
        <f t="shared" si="2"/>
        <v>12350</v>
      </c>
      <c r="F9" s="9">
        <f t="shared" si="0"/>
        <v>77350</v>
      </c>
      <c r="G9" s="62">
        <v>168750</v>
      </c>
      <c r="H9" s="9">
        <f t="shared" si="3"/>
        <v>32062.5</v>
      </c>
      <c r="I9" s="9">
        <f t="shared" si="1"/>
        <v>200812.5</v>
      </c>
      <c r="J9" s="9">
        <f t="shared" ref="J9:J15" si="6">AVERAGE(D9,G9)</f>
        <v>116875</v>
      </c>
      <c r="K9" s="9">
        <f t="shared" si="4"/>
        <v>22206.25</v>
      </c>
      <c r="L9" s="9">
        <f t="shared" si="5"/>
        <v>139081</v>
      </c>
      <c r="M9" s="14"/>
    </row>
    <row r="10" spans="2:13" s="1" customFormat="1" ht="25.5">
      <c r="B10" s="7">
        <v>4</v>
      </c>
      <c r="C10" s="36" t="s">
        <v>10</v>
      </c>
      <c r="D10" s="62">
        <v>85000</v>
      </c>
      <c r="E10" s="9">
        <f t="shared" si="2"/>
        <v>16150</v>
      </c>
      <c r="F10" s="9">
        <f t="shared" si="0"/>
        <v>101150</v>
      </c>
      <c r="G10" s="62">
        <v>222075</v>
      </c>
      <c r="H10" s="9">
        <f t="shared" si="3"/>
        <v>42194.25</v>
      </c>
      <c r="I10" s="9">
        <f t="shared" si="1"/>
        <v>264269.25</v>
      </c>
      <c r="J10" s="9">
        <f t="shared" si="6"/>
        <v>153537.5</v>
      </c>
      <c r="K10" s="9">
        <f t="shared" si="4"/>
        <v>29172.125</v>
      </c>
      <c r="L10" s="9">
        <f t="shared" si="5"/>
        <v>182710</v>
      </c>
      <c r="M10" s="14"/>
    </row>
    <row r="11" spans="2:13" s="1" customFormat="1" ht="38.25">
      <c r="B11" s="7">
        <v>5</v>
      </c>
      <c r="C11" s="36" t="s">
        <v>11</v>
      </c>
      <c r="D11" s="62">
        <v>38500</v>
      </c>
      <c r="E11" s="9">
        <f t="shared" si="2"/>
        <v>7315</v>
      </c>
      <c r="F11" s="9">
        <f t="shared" si="0"/>
        <v>45815</v>
      </c>
      <c r="G11" s="62">
        <v>47678</v>
      </c>
      <c r="H11" s="9">
        <f t="shared" si="3"/>
        <v>9058.82</v>
      </c>
      <c r="I11" s="9">
        <f t="shared" si="1"/>
        <v>56736.82</v>
      </c>
      <c r="J11" s="9">
        <f t="shared" si="6"/>
        <v>43089</v>
      </c>
      <c r="K11" s="9">
        <f t="shared" si="4"/>
        <v>8186.91</v>
      </c>
      <c r="L11" s="9">
        <f t="shared" si="5"/>
        <v>51276</v>
      </c>
      <c r="M11" s="14"/>
    </row>
    <row r="12" spans="2:13" s="1" customFormat="1" ht="28.5" customHeight="1">
      <c r="B12" s="7">
        <v>6</v>
      </c>
      <c r="C12" s="36" t="s">
        <v>12</v>
      </c>
      <c r="D12" s="62">
        <v>550000</v>
      </c>
      <c r="E12" s="9">
        <f t="shared" si="2"/>
        <v>104500</v>
      </c>
      <c r="F12" s="9">
        <f t="shared" ref="F12" si="7">D12+E12</f>
        <v>654500</v>
      </c>
      <c r="G12" s="62">
        <v>661500</v>
      </c>
      <c r="H12" s="9">
        <f t="shared" si="3"/>
        <v>125685</v>
      </c>
      <c r="I12" s="9">
        <f t="shared" ref="I12" si="8">G12+H12</f>
        <v>787185</v>
      </c>
      <c r="J12" s="9">
        <f t="shared" si="6"/>
        <v>605750</v>
      </c>
      <c r="K12" s="9">
        <f t="shared" si="4"/>
        <v>115092.5</v>
      </c>
      <c r="L12" s="9">
        <f t="shared" si="5"/>
        <v>720843</v>
      </c>
      <c r="M12" s="14"/>
    </row>
    <row r="13" spans="2:13" s="1" customFormat="1" ht="30.75" customHeight="1">
      <c r="B13" s="7">
        <v>7</v>
      </c>
      <c r="C13" s="8" t="s">
        <v>13</v>
      </c>
      <c r="D13" s="62">
        <v>420000</v>
      </c>
      <c r="E13" s="9">
        <f t="shared" si="2"/>
        <v>79800</v>
      </c>
      <c r="F13" s="9">
        <f t="shared" ref="F13" si="9">D13+E13</f>
        <v>499800</v>
      </c>
      <c r="G13" s="62">
        <v>520789</v>
      </c>
      <c r="H13" s="9">
        <f t="shared" si="3"/>
        <v>98949.91</v>
      </c>
      <c r="I13" s="9">
        <f t="shared" ref="I13" si="10">G13+H13</f>
        <v>619738.91</v>
      </c>
      <c r="J13" s="9">
        <f t="shared" si="6"/>
        <v>470394.5</v>
      </c>
      <c r="K13" s="9">
        <f t="shared" si="4"/>
        <v>89374.955000000002</v>
      </c>
      <c r="L13" s="9">
        <f t="shared" si="5"/>
        <v>559769</v>
      </c>
      <c r="M13" s="14"/>
    </row>
    <row r="14" spans="2:13" s="1" customFormat="1" ht="30" customHeight="1">
      <c r="B14" s="7">
        <v>8</v>
      </c>
      <c r="C14" s="8" t="s">
        <v>21</v>
      </c>
      <c r="D14" s="62">
        <v>22500</v>
      </c>
      <c r="E14" s="9">
        <f t="shared" si="2"/>
        <v>4275</v>
      </c>
      <c r="F14" s="9">
        <f t="shared" si="0"/>
        <v>26775</v>
      </c>
      <c r="G14" s="62">
        <v>13500</v>
      </c>
      <c r="H14" s="9">
        <f t="shared" si="3"/>
        <v>2565</v>
      </c>
      <c r="I14" s="9">
        <f t="shared" si="1"/>
        <v>16065</v>
      </c>
      <c r="J14" s="9">
        <f t="shared" si="6"/>
        <v>18000</v>
      </c>
      <c r="K14" s="9">
        <f t="shared" si="4"/>
        <v>3420</v>
      </c>
      <c r="L14" s="9">
        <f t="shared" si="5"/>
        <v>21420</v>
      </c>
      <c r="M14" s="14"/>
    </row>
    <row r="15" spans="2:13" s="1" customFormat="1" ht="30" customHeight="1">
      <c r="B15" s="7">
        <v>9</v>
      </c>
      <c r="C15" s="8" t="s">
        <v>14</v>
      </c>
      <c r="D15" s="62">
        <v>22500</v>
      </c>
      <c r="E15" s="9">
        <f t="shared" si="2"/>
        <v>4275</v>
      </c>
      <c r="F15" s="9">
        <f t="shared" si="0"/>
        <v>26775</v>
      </c>
      <c r="G15" s="62">
        <v>13500</v>
      </c>
      <c r="H15" s="9">
        <f t="shared" si="3"/>
        <v>2565</v>
      </c>
      <c r="I15" s="9">
        <f t="shared" si="1"/>
        <v>16065</v>
      </c>
      <c r="J15" s="9">
        <f t="shared" si="6"/>
        <v>18000</v>
      </c>
      <c r="K15" s="9">
        <f t="shared" si="4"/>
        <v>3420</v>
      </c>
      <c r="L15" s="9">
        <f t="shared" si="5"/>
        <v>21420</v>
      </c>
      <c r="M15" s="14"/>
    </row>
    <row r="16" spans="2:13" s="3" customFormat="1" ht="30.75" customHeight="1">
      <c r="B16" s="50"/>
      <c r="C16" s="51" t="s">
        <v>15</v>
      </c>
      <c r="D16" s="52">
        <f t="shared" ref="D16:H16" si="11">SUM(D7:D15)</f>
        <v>1297000</v>
      </c>
      <c r="E16" s="52">
        <f t="shared" si="11"/>
        <v>246430</v>
      </c>
      <c r="F16" s="52">
        <f t="shared" si="11"/>
        <v>1543430</v>
      </c>
      <c r="G16" s="52">
        <f>SUM(G7:G15)</f>
        <v>1755857</v>
      </c>
      <c r="H16" s="52">
        <f t="shared" si="11"/>
        <v>333612.83</v>
      </c>
      <c r="I16" s="52">
        <f>SUM(I7:I15)</f>
        <v>2089469.83</v>
      </c>
      <c r="J16" s="53">
        <f>SUM(J7:J15)</f>
        <v>1526428.5</v>
      </c>
      <c r="K16" s="15">
        <f>SUM(K7:K15)</f>
        <v>290021.41500000004</v>
      </c>
      <c r="L16" s="15">
        <f>SUM(L7:L15)</f>
        <v>1816451</v>
      </c>
      <c r="M16" s="16"/>
    </row>
    <row r="17" spans="6:21">
      <c r="M17" s="17"/>
    </row>
    <row r="21" spans="6:21">
      <c r="J21" s="67"/>
      <c r="K21" s="68"/>
      <c r="L21" s="68"/>
      <c r="M21" s="68"/>
    </row>
    <row r="22" spans="6:21">
      <c r="F22" s="10" t="s">
        <v>16</v>
      </c>
      <c r="I22" s="11"/>
      <c r="J22" s="66"/>
      <c r="K22" s="66"/>
      <c r="L22" s="66"/>
      <c r="M22" s="66"/>
    </row>
    <row r="23" spans="6:21" ht="12.75" customHeight="1">
      <c r="F23" s="4" t="s">
        <v>17</v>
      </c>
      <c r="I23" s="12"/>
      <c r="R23" s="67"/>
      <c r="S23" s="68"/>
      <c r="T23" s="68"/>
      <c r="U23" s="68"/>
    </row>
    <row r="24" spans="6:21">
      <c r="F24" s="4" t="s">
        <v>18</v>
      </c>
      <c r="R24" s="66"/>
      <c r="S24" s="66"/>
      <c r="T24" s="66"/>
      <c r="U24" s="66"/>
    </row>
  </sheetData>
  <mergeCells count="10">
    <mergeCell ref="R24:U24"/>
    <mergeCell ref="D5:F5"/>
    <mergeCell ref="G5:I5"/>
    <mergeCell ref="J5:L5"/>
    <mergeCell ref="J21:M21"/>
    <mergeCell ref="B5:B6"/>
    <mergeCell ref="C5:C6"/>
    <mergeCell ref="C1:I4"/>
    <mergeCell ref="J22:M22"/>
    <mergeCell ref="R23:U23"/>
  </mergeCells>
  <pageMargins left="0.7" right="0.7" top="0.75" bottom="0.75" header="0.3" footer="0.3"/>
  <pageSetup paperSize="14" scale="5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28"/>
  <sheetViews>
    <sheetView showGridLines="0" zoomScale="120" zoomScaleNormal="120" workbookViewId="0">
      <selection activeCell="B3" sqref="B3:H28"/>
    </sheetView>
  </sheetViews>
  <sheetFormatPr baseColWidth="10" defaultColWidth="11.42578125" defaultRowHeight="15"/>
  <cols>
    <col min="2" max="2" width="11.42578125" style="18"/>
    <col min="3" max="3" width="42.42578125" style="18" customWidth="1"/>
    <col min="4" max="4" width="13.42578125" style="18" customWidth="1"/>
    <col min="5" max="5" width="15.42578125" style="18" customWidth="1"/>
    <col min="6" max="6" width="11.42578125" style="18"/>
    <col min="7" max="7" width="12.42578125" style="18" customWidth="1"/>
    <col min="8" max="8" width="14.42578125" style="18" customWidth="1"/>
    <col min="9" max="16384" width="11.42578125" style="18"/>
  </cols>
  <sheetData>
    <row r="4" spans="1:8" ht="12.75" customHeight="1">
      <c r="B4" s="74" t="s">
        <v>0</v>
      </c>
      <c r="C4" s="74" t="s">
        <v>1</v>
      </c>
      <c r="D4" s="75" t="s">
        <v>19</v>
      </c>
      <c r="E4" s="77" t="s">
        <v>3</v>
      </c>
      <c r="F4" s="77"/>
      <c r="G4" s="77"/>
      <c r="H4" s="78" t="s">
        <v>20</v>
      </c>
    </row>
    <row r="5" spans="1:8" ht="24">
      <c r="B5" s="74"/>
      <c r="C5" s="74"/>
      <c r="D5" s="76"/>
      <c r="E5" s="37" t="s">
        <v>4</v>
      </c>
      <c r="F5" s="37" t="s">
        <v>5</v>
      </c>
      <c r="G5" s="37" t="s">
        <v>6</v>
      </c>
      <c r="H5" s="78"/>
    </row>
    <row r="6" spans="1:8" ht="24">
      <c r="B6" s="38">
        <v>1</v>
      </c>
      <c r="C6" s="39" t="s">
        <v>7</v>
      </c>
      <c r="D6" s="40">
        <v>83</v>
      </c>
      <c r="E6" s="41">
        <v>46387</v>
      </c>
      <c r="F6" s="41">
        <v>8813.5299999999988</v>
      </c>
      <c r="G6" s="41">
        <f>+E6+F6</f>
        <v>55200.53</v>
      </c>
      <c r="H6" s="41">
        <f>+E6*D6</f>
        <v>3850121</v>
      </c>
    </row>
    <row r="7" spans="1:8" ht="24">
      <c r="B7" s="38">
        <v>2</v>
      </c>
      <c r="C7" s="39" t="s">
        <v>8</v>
      </c>
      <c r="D7" s="40">
        <v>90</v>
      </c>
      <c r="E7" s="41">
        <v>54395.5</v>
      </c>
      <c r="F7" s="41">
        <v>10335.145</v>
      </c>
      <c r="G7" s="41">
        <f t="shared" ref="G7:G14" si="0">+E7+F7</f>
        <v>64730.645000000004</v>
      </c>
      <c r="H7" s="41">
        <f t="shared" ref="H7:H14" si="1">+E7*D7</f>
        <v>4895595</v>
      </c>
    </row>
    <row r="8" spans="1:8" ht="24">
      <c r="B8" s="38">
        <v>3</v>
      </c>
      <c r="C8" s="39" t="s">
        <v>9</v>
      </c>
      <c r="D8" s="40">
        <v>56</v>
      </c>
      <c r="E8" s="41">
        <v>116875</v>
      </c>
      <c r="F8" s="41">
        <v>22206.25</v>
      </c>
      <c r="G8" s="41">
        <f t="shared" si="0"/>
        <v>139081.25</v>
      </c>
      <c r="H8" s="41">
        <f t="shared" si="1"/>
        <v>6545000</v>
      </c>
    </row>
    <row r="9" spans="1:8" ht="24">
      <c r="B9" s="38">
        <v>4</v>
      </c>
      <c r="C9" s="39" t="s">
        <v>10</v>
      </c>
      <c r="D9" s="40">
        <v>4</v>
      </c>
      <c r="E9" s="41">
        <v>153538</v>
      </c>
      <c r="F9" s="41">
        <v>101847.125</v>
      </c>
      <c r="G9" s="41">
        <f t="shared" si="0"/>
        <v>255385.125</v>
      </c>
      <c r="H9" s="41">
        <f t="shared" si="1"/>
        <v>614152</v>
      </c>
    </row>
    <row r="10" spans="1:8" ht="24">
      <c r="B10" s="38">
        <v>5</v>
      </c>
      <c r="C10" s="39" t="s">
        <v>11</v>
      </c>
      <c r="D10" s="40">
        <v>19</v>
      </c>
      <c r="E10" s="41">
        <v>43089</v>
      </c>
      <c r="F10" s="41">
        <v>8186.91</v>
      </c>
      <c r="G10" s="41">
        <f t="shared" si="0"/>
        <v>51275.91</v>
      </c>
      <c r="H10" s="41">
        <f t="shared" si="1"/>
        <v>818691</v>
      </c>
    </row>
    <row r="11" spans="1:8" ht="24">
      <c r="B11" s="38">
        <v>6</v>
      </c>
      <c r="C11" s="39" t="s">
        <v>12</v>
      </c>
      <c r="D11" s="40">
        <v>24</v>
      </c>
      <c r="E11" s="41">
        <v>605750</v>
      </c>
      <c r="F11" s="41">
        <v>101344.955</v>
      </c>
      <c r="G11" s="41">
        <f t="shared" si="0"/>
        <v>707094.95499999996</v>
      </c>
      <c r="H11" s="42">
        <f t="shared" si="1"/>
        <v>14538000</v>
      </c>
    </row>
    <row r="12" spans="1:8" ht="24">
      <c r="B12" s="38">
        <v>7</v>
      </c>
      <c r="C12" s="39" t="s">
        <v>13</v>
      </c>
      <c r="D12" s="43">
        <v>31</v>
      </c>
      <c r="E12" s="42">
        <v>470395</v>
      </c>
      <c r="F12" s="41">
        <v>44709.375</v>
      </c>
      <c r="G12" s="41">
        <f t="shared" si="0"/>
        <v>515104.375</v>
      </c>
      <c r="H12" s="42">
        <f t="shared" si="1"/>
        <v>14582245</v>
      </c>
    </row>
    <row r="13" spans="1:8" s="19" customFormat="1" ht="24">
      <c r="A13"/>
      <c r="B13" s="38">
        <v>8</v>
      </c>
      <c r="C13" s="39" t="s">
        <v>21</v>
      </c>
      <c r="D13" s="38">
        <v>109</v>
      </c>
      <c r="E13" s="41">
        <v>18000</v>
      </c>
      <c r="F13" s="41">
        <v>3420</v>
      </c>
      <c r="G13" s="41">
        <f t="shared" si="0"/>
        <v>21420</v>
      </c>
      <c r="H13" s="41">
        <f t="shared" si="1"/>
        <v>1962000</v>
      </c>
    </row>
    <row r="14" spans="1:8" ht="25.5" customHeight="1">
      <c r="B14" s="44">
        <v>9</v>
      </c>
      <c r="C14" s="39" t="s">
        <v>14</v>
      </c>
      <c r="D14" s="38">
        <v>145</v>
      </c>
      <c r="E14" s="41">
        <v>18000</v>
      </c>
      <c r="F14" s="45">
        <v>3420</v>
      </c>
      <c r="G14" s="41">
        <f t="shared" si="0"/>
        <v>21420</v>
      </c>
      <c r="H14" s="41">
        <f t="shared" si="1"/>
        <v>2610000</v>
      </c>
    </row>
    <row r="15" spans="1:8" ht="15" customHeight="1">
      <c r="B15" s="46"/>
      <c r="C15" s="46"/>
      <c r="D15" s="47">
        <f>SUM(D6:D14)</f>
        <v>561</v>
      </c>
      <c r="E15" s="48">
        <f>E6+E7+E8+E9+E10+E11+E12+E13+E14</f>
        <v>1526429.5</v>
      </c>
      <c r="F15" s="48">
        <f>F6+F7+F8+F9+F10+F11+F12+F13+F14</f>
        <v>304283.28999999998</v>
      </c>
      <c r="G15" s="48">
        <f>G6+G7+G8+G9+G10+G11+G12+G13+G14</f>
        <v>1830712.79</v>
      </c>
      <c r="H15" s="48">
        <f>H6+H7+H8+H9+H10+H11+H12+H13+H14</f>
        <v>50415804</v>
      </c>
    </row>
    <row r="19" spans="2:8">
      <c r="C19" s="54"/>
      <c r="D19" s="54"/>
      <c r="E19" s="54"/>
      <c r="F19" s="73" t="s">
        <v>22</v>
      </c>
      <c r="G19" s="73"/>
      <c r="H19" s="73"/>
    </row>
    <row r="20" spans="2:8">
      <c r="C20" s="55" t="s">
        <v>16</v>
      </c>
      <c r="D20" s="54"/>
      <c r="E20" s="54"/>
      <c r="F20" s="72" t="s">
        <v>23</v>
      </c>
      <c r="G20" s="72"/>
      <c r="H20" s="56">
        <f>+H6+H7+H8+H9+H10+H13</f>
        <v>18685559</v>
      </c>
    </row>
    <row r="21" spans="2:8">
      <c r="C21" s="57" t="s">
        <v>17</v>
      </c>
      <c r="D21" s="55"/>
      <c r="E21" s="55"/>
      <c r="F21" s="72" t="s">
        <v>24</v>
      </c>
      <c r="G21" s="72"/>
      <c r="H21" s="56">
        <f>+H11+H12+H14</f>
        <v>31730245</v>
      </c>
    </row>
    <row r="22" spans="2:8">
      <c r="C22" s="57" t="s">
        <v>18</v>
      </c>
      <c r="D22" s="57"/>
      <c r="E22" s="58"/>
      <c r="F22" s="54"/>
      <c r="G22" s="59" t="s">
        <v>25</v>
      </c>
      <c r="H22" s="60">
        <f>+H21+H20</f>
        <v>50415804</v>
      </c>
    </row>
    <row r="24" spans="2:8" ht="19.5" customHeight="1"/>
    <row r="25" spans="2:8" ht="15" hidden="1" customHeight="1">
      <c r="B25" s="71" t="s">
        <v>84</v>
      </c>
      <c r="C25" s="71"/>
      <c r="D25" s="71"/>
      <c r="E25" s="71"/>
      <c r="F25" s="71"/>
      <c r="G25" s="71"/>
      <c r="H25" s="71"/>
    </row>
    <row r="26" spans="2:8" ht="48.75" customHeight="1">
      <c r="B26" s="71"/>
      <c r="C26" s="71"/>
      <c r="D26" s="71"/>
      <c r="E26" s="71"/>
      <c r="F26" s="71"/>
      <c r="G26" s="71"/>
      <c r="H26" s="71"/>
    </row>
    <row r="27" spans="2:8">
      <c r="B27" s="71"/>
      <c r="C27" s="71"/>
      <c r="D27" s="71"/>
      <c r="E27" s="71"/>
      <c r="F27" s="71"/>
      <c r="G27" s="71"/>
      <c r="H27" s="71"/>
    </row>
    <row r="28" spans="2:8">
      <c r="B28" s="71"/>
      <c r="C28" s="71"/>
      <c r="D28" s="71"/>
      <c r="E28" s="71"/>
      <c r="F28" s="71"/>
      <c r="G28" s="71"/>
      <c r="H28" s="71"/>
    </row>
  </sheetData>
  <mergeCells count="9">
    <mergeCell ref="B25:H28"/>
    <mergeCell ref="F20:G20"/>
    <mergeCell ref="F21:G21"/>
    <mergeCell ref="F19:H19"/>
    <mergeCell ref="B4:B5"/>
    <mergeCell ref="C4:C5"/>
    <mergeCell ref="D4:D5"/>
    <mergeCell ref="E4:G4"/>
    <mergeCell ref="H4:H5"/>
  </mergeCells>
  <pageMargins left="0.7" right="0.7" top="0.75" bottom="0.75" header="0.3" footer="0.3"/>
  <pageSetup paperSize="30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50"/>
  <sheetViews>
    <sheetView workbookViewId="0">
      <selection activeCell="H24" sqref="H24"/>
    </sheetView>
  </sheetViews>
  <sheetFormatPr baseColWidth="10" defaultColWidth="11" defaultRowHeight="15"/>
  <cols>
    <col min="3" max="3" width="19.5703125" customWidth="1"/>
    <col min="7" max="7" width="23.5703125" customWidth="1"/>
    <col min="8" max="8" width="25" customWidth="1"/>
    <col min="9" max="9" width="27.140625" customWidth="1"/>
    <col min="10" max="10" width="23.140625" customWidth="1"/>
    <col min="11" max="11" width="15" customWidth="1"/>
    <col min="13" max="13" width="14.28515625" customWidth="1"/>
    <col min="15" max="15" width="13.5703125" customWidth="1"/>
    <col min="16" max="16" width="14.85546875" customWidth="1"/>
  </cols>
  <sheetData>
    <row r="1" spans="1:17" ht="18.75" customHeight="1" thickBot="1">
      <c r="A1" s="85" t="s">
        <v>26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</row>
    <row r="2" spans="1:17" ht="17.25" thickTop="1" thickBot="1">
      <c r="A2" s="86" t="s">
        <v>27</v>
      </c>
      <c r="B2" s="86" t="s">
        <v>28</v>
      </c>
      <c r="C2" s="83" t="s">
        <v>29</v>
      </c>
      <c r="D2" s="83" t="s">
        <v>30</v>
      </c>
      <c r="E2" s="83" t="s">
        <v>31</v>
      </c>
      <c r="F2" s="83" t="s">
        <v>32</v>
      </c>
      <c r="G2" s="83" t="s">
        <v>33</v>
      </c>
      <c r="H2" s="83" t="s">
        <v>34</v>
      </c>
      <c r="I2" s="83" t="s">
        <v>35</v>
      </c>
      <c r="J2" s="89" t="s">
        <v>36</v>
      </c>
      <c r="K2" s="89"/>
      <c r="L2" s="89"/>
      <c r="M2" s="89"/>
      <c r="N2" s="89"/>
      <c r="O2" s="89" t="s">
        <v>37</v>
      </c>
      <c r="P2" s="90"/>
      <c r="Q2" s="91" t="s">
        <v>38</v>
      </c>
    </row>
    <row r="3" spans="1:17" ht="17.25" thickTop="1" thickBot="1">
      <c r="A3" s="87"/>
      <c r="B3" s="87"/>
      <c r="C3" s="88"/>
      <c r="D3" s="88"/>
      <c r="E3" s="88"/>
      <c r="F3" s="88"/>
      <c r="G3" s="88"/>
      <c r="H3" s="88"/>
      <c r="I3" s="88"/>
      <c r="J3" s="20" t="s">
        <v>39</v>
      </c>
      <c r="K3" s="20" t="s">
        <v>40</v>
      </c>
      <c r="L3" s="20" t="s">
        <v>41</v>
      </c>
      <c r="M3" s="20" t="s">
        <v>42</v>
      </c>
      <c r="N3" s="20" t="s">
        <v>43</v>
      </c>
      <c r="O3" s="20" t="s">
        <v>44</v>
      </c>
      <c r="P3" s="21" t="s">
        <v>45</v>
      </c>
      <c r="Q3" s="91"/>
    </row>
    <row r="4" spans="1:17" ht="15.75" thickTop="1">
      <c r="A4" s="22">
        <v>1</v>
      </c>
      <c r="B4" s="23"/>
      <c r="C4" s="24" t="s">
        <v>46</v>
      </c>
      <c r="D4" s="24"/>
      <c r="E4" s="24"/>
      <c r="F4" s="24"/>
      <c r="G4" s="24" t="s">
        <v>47</v>
      </c>
      <c r="H4" s="24">
        <v>1</v>
      </c>
      <c r="I4" s="22">
        <v>1</v>
      </c>
      <c r="J4" s="24">
        <v>0</v>
      </c>
      <c r="K4" s="24">
        <v>1</v>
      </c>
      <c r="L4" s="24">
        <v>1</v>
      </c>
      <c r="M4" s="24">
        <v>0</v>
      </c>
      <c r="N4" s="24">
        <v>0</v>
      </c>
      <c r="O4" s="24" t="s">
        <v>44</v>
      </c>
      <c r="P4" s="25"/>
      <c r="Q4" s="22"/>
    </row>
    <row r="5" spans="1:17">
      <c r="A5" s="22">
        <v>2</v>
      </c>
      <c r="B5" s="26"/>
      <c r="C5" s="22" t="s">
        <v>48</v>
      </c>
      <c r="D5" s="22"/>
      <c r="E5" s="22"/>
      <c r="F5" s="22"/>
      <c r="G5" s="22" t="s">
        <v>47</v>
      </c>
      <c r="H5" s="22">
        <v>1</v>
      </c>
      <c r="I5" s="22">
        <v>1</v>
      </c>
      <c r="J5" s="22">
        <v>0</v>
      </c>
      <c r="K5" s="22">
        <v>1</v>
      </c>
      <c r="L5" s="22">
        <v>1</v>
      </c>
      <c r="M5" s="22">
        <v>0</v>
      </c>
      <c r="N5" s="22">
        <v>0</v>
      </c>
      <c r="O5" s="22" t="s">
        <v>44</v>
      </c>
      <c r="P5" s="27"/>
      <c r="Q5" s="22"/>
    </row>
    <row r="6" spans="1:17">
      <c r="A6" s="22">
        <v>3</v>
      </c>
      <c r="B6" s="26"/>
      <c r="C6" s="22" t="s">
        <v>49</v>
      </c>
      <c r="D6" s="22"/>
      <c r="E6" s="22"/>
      <c r="F6" s="22"/>
      <c r="G6" s="22" t="s">
        <v>47</v>
      </c>
      <c r="H6" s="22">
        <v>1</v>
      </c>
      <c r="I6" s="22">
        <v>1</v>
      </c>
      <c r="J6" s="22">
        <v>0</v>
      </c>
      <c r="K6" s="22">
        <v>1</v>
      </c>
      <c r="L6" s="22">
        <v>1</v>
      </c>
      <c r="M6" s="22">
        <v>0</v>
      </c>
      <c r="N6" s="22">
        <v>0</v>
      </c>
      <c r="O6" s="22" t="s">
        <v>44</v>
      </c>
      <c r="P6" s="27"/>
      <c r="Q6" s="22"/>
    </row>
    <row r="7" spans="1:17">
      <c r="A7" s="22">
        <v>4</v>
      </c>
      <c r="B7" s="26"/>
      <c r="C7" s="22" t="s">
        <v>50</v>
      </c>
      <c r="D7" s="22"/>
      <c r="E7" s="22"/>
      <c r="F7" s="22"/>
      <c r="G7" s="22" t="s">
        <v>47</v>
      </c>
      <c r="H7" s="22">
        <v>1</v>
      </c>
      <c r="I7" s="22">
        <v>2</v>
      </c>
      <c r="J7" s="22">
        <v>0</v>
      </c>
      <c r="K7" s="22">
        <v>6</v>
      </c>
      <c r="L7" s="22">
        <v>6</v>
      </c>
      <c r="M7" s="22">
        <v>0</v>
      </c>
      <c r="N7" s="22">
        <v>2</v>
      </c>
      <c r="O7" s="22" t="s">
        <v>44</v>
      </c>
      <c r="P7" s="27"/>
      <c r="Q7" s="22"/>
    </row>
    <row r="8" spans="1:17">
      <c r="A8" s="22">
        <v>5</v>
      </c>
      <c r="B8" s="26"/>
      <c r="C8" s="22" t="s">
        <v>51</v>
      </c>
      <c r="D8" s="22"/>
      <c r="E8" s="22"/>
      <c r="F8" s="22"/>
      <c r="G8" s="22" t="s">
        <v>47</v>
      </c>
      <c r="H8" s="22">
        <v>1</v>
      </c>
      <c r="I8" s="22">
        <v>1</v>
      </c>
      <c r="J8" s="22">
        <v>0</v>
      </c>
      <c r="K8" s="22">
        <v>1</v>
      </c>
      <c r="L8" s="22">
        <v>1</v>
      </c>
      <c r="M8" s="22">
        <v>0</v>
      </c>
      <c r="N8" s="22">
        <v>0</v>
      </c>
      <c r="O8" s="22" t="s">
        <v>44</v>
      </c>
      <c r="P8" s="27"/>
      <c r="Q8" s="22"/>
    </row>
    <row r="9" spans="1:17">
      <c r="A9" s="22">
        <v>6</v>
      </c>
      <c r="B9" s="26"/>
      <c r="C9" s="22" t="s">
        <v>52</v>
      </c>
      <c r="D9" s="22"/>
      <c r="E9" s="22"/>
      <c r="F9" s="22"/>
      <c r="G9" s="22" t="s">
        <v>47</v>
      </c>
      <c r="H9" s="22">
        <v>1</v>
      </c>
      <c r="I9" s="22">
        <v>1</v>
      </c>
      <c r="J9" s="22">
        <v>0</v>
      </c>
      <c r="K9" s="22">
        <v>1</v>
      </c>
      <c r="L9" s="22">
        <v>1</v>
      </c>
      <c r="M9" s="22">
        <v>0</v>
      </c>
      <c r="N9" s="22">
        <v>0</v>
      </c>
      <c r="O9" s="22" t="s">
        <v>44</v>
      </c>
      <c r="P9" s="27"/>
      <c r="Q9" s="22"/>
    </row>
    <row r="10" spans="1:17">
      <c r="A10" s="22">
        <v>7</v>
      </c>
      <c r="B10" s="26"/>
      <c r="C10" s="22" t="s">
        <v>53</v>
      </c>
      <c r="D10" s="22"/>
      <c r="E10" s="22"/>
      <c r="F10" s="22"/>
      <c r="G10" s="22" t="s">
        <v>47</v>
      </c>
      <c r="H10" s="22">
        <v>1</v>
      </c>
      <c r="I10" s="22">
        <v>1</v>
      </c>
      <c r="J10" s="22">
        <v>0</v>
      </c>
      <c r="K10" s="22">
        <v>1</v>
      </c>
      <c r="L10" s="22">
        <v>1</v>
      </c>
      <c r="M10" s="22">
        <v>0</v>
      </c>
      <c r="N10" s="22">
        <v>0</v>
      </c>
      <c r="O10" s="22" t="s">
        <v>44</v>
      </c>
      <c r="P10" s="27"/>
      <c r="Q10" s="22"/>
    </row>
    <row r="11" spans="1:17">
      <c r="A11" s="22">
        <v>8</v>
      </c>
      <c r="B11" s="26"/>
      <c r="C11" s="22" t="s">
        <v>54</v>
      </c>
      <c r="D11" s="22"/>
      <c r="E11" s="22"/>
      <c r="F11" s="22"/>
      <c r="G11" s="22" t="s">
        <v>47</v>
      </c>
      <c r="H11" s="22">
        <v>1</v>
      </c>
      <c r="I11" s="22">
        <v>1</v>
      </c>
      <c r="J11" s="22">
        <v>0</v>
      </c>
      <c r="K11" s="22">
        <v>1</v>
      </c>
      <c r="L11" s="22">
        <v>1</v>
      </c>
      <c r="M11" s="22">
        <v>0</v>
      </c>
      <c r="N11" s="22">
        <v>0</v>
      </c>
      <c r="O11" s="22" t="s">
        <v>44</v>
      </c>
      <c r="P11" s="27"/>
      <c r="Q11" s="22"/>
    </row>
    <row r="12" spans="1:17">
      <c r="A12" s="22">
        <v>9</v>
      </c>
      <c r="B12" s="26"/>
      <c r="C12" s="22" t="s">
        <v>55</v>
      </c>
      <c r="D12" s="22"/>
      <c r="E12" s="22"/>
      <c r="F12" s="22"/>
      <c r="G12" s="22" t="s">
        <v>47</v>
      </c>
      <c r="H12" s="22">
        <v>1</v>
      </c>
      <c r="I12" s="22">
        <v>1</v>
      </c>
      <c r="J12" s="22">
        <v>1</v>
      </c>
      <c r="K12" s="22">
        <v>1</v>
      </c>
      <c r="L12" s="22">
        <v>1</v>
      </c>
      <c r="M12" s="22">
        <v>0</v>
      </c>
      <c r="N12" s="22">
        <v>0</v>
      </c>
      <c r="O12" s="22" t="s">
        <v>44</v>
      </c>
      <c r="P12" s="27"/>
      <c r="Q12" s="22"/>
    </row>
    <row r="13" spans="1:17">
      <c r="A13" s="22">
        <v>10</v>
      </c>
      <c r="B13" s="26"/>
      <c r="C13" s="22" t="s">
        <v>56</v>
      </c>
      <c r="D13" s="22"/>
      <c r="E13" s="22"/>
      <c r="F13" s="22"/>
      <c r="G13" s="22" t="s">
        <v>44</v>
      </c>
      <c r="H13" s="22">
        <v>1</v>
      </c>
      <c r="I13" s="22">
        <v>1</v>
      </c>
      <c r="J13" s="22">
        <v>2</v>
      </c>
      <c r="K13" s="22">
        <v>2</v>
      </c>
      <c r="L13" s="22">
        <v>2</v>
      </c>
      <c r="M13" s="22">
        <v>0</v>
      </c>
      <c r="N13" s="22">
        <v>0</v>
      </c>
      <c r="O13" s="22" t="s">
        <v>44</v>
      </c>
      <c r="P13" s="27"/>
      <c r="Q13" s="22"/>
    </row>
    <row r="14" spans="1:17">
      <c r="A14" s="22">
        <v>11</v>
      </c>
      <c r="B14" s="26"/>
      <c r="C14" s="22" t="s">
        <v>57</v>
      </c>
      <c r="D14" s="22"/>
      <c r="E14" s="22"/>
      <c r="F14" s="22"/>
      <c r="G14" s="22" t="s">
        <v>44</v>
      </c>
      <c r="H14" s="22">
        <v>1</v>
      </c>
      <c r="I14" s="22">
        <v>1</v>
      </c>
      <c r="J14" s="22">
        <v>2</v>
      </c>
      <c r="K14" s="22">
        <v>3</v>
      </c>
      <c r="L14" s="22">
        <v>1</v>
      </c>
      <c r="M14" s="22">
        <v>0</v>
      </c>
      <c r="N14" s="22">
        <v>0</v>
      </c>
      <c r="O14" s="22" t="s">
        <v>44</v>
      </c>
      <c r="P14" s="27"/>
      <c r="Q14" s="22"/>
    </row>
    <row r="15" spans="1:17">
      <c r="A15" s="22">
        <v>12</v>
      </c>
      <c r="B15" s="26"/>
      <c r="C15" s="22" t="s">
        <v>58</v>
      </c>
      <c r="D15" s="22"/>
      <c r="E15" s="22"/>
      <c r="F15" s="22"/>
      <c r="G15" s="22" t="s">
        <v>44</v>
      </c>
      <c r="H15" s="22">
        <v>1</v>
      </c>
      <c r="I15" s="22">
        <v>1</v>
      </c>
      <c r="J15" s="22">
        <v>2</v>
      </c>
      <c r="K15" s="22">
        <v>2</v>
      </c>
      <c r="L15" s="22">
        <v>1</v>
      </c>
      <c r="M15" s="22">
        <v>0</v>
      </c>
      <c r="N15" s="22">
        <v>0</v>
      </c>
      <c r="O15" s="22" t="s">
        <v>44</v>
      </c>
      <c r="P15" s="27"/>
      <c r="Q15" s="22"/>
    </row>
    <row r="16" spans="1:17">
      <c r="A16" s="22">
        <v>13</v>
      </c>
      <c r="B16" s="26"/>
      <c r="C16" s="22" t="s">
        <v>59</v>
      </c>
      <c r="D16" s="22"/>
      <c r="E16" s="22"/>
      <c r="F16" s="22"/>
      <c r="G16" s="22" t="s">
        <v>44</v>
      </c>
      <c r="H16" s="22">
        <v>1</v>
      </c>
      <c r="I16" s="22">
        <v>1</v>
      </c>
      <c r="J16" s="22">
        <v>1</v>
      </c>
      <c r="K16" s="22">
        <v>2</v>
      </c>
      <c r="L16" s="22">
        <v>2</v>
      </c>
      <c r="M16" s="22">
        <v>0</v>
      </c>
      <c r="N16" s="22">
        <v>0</v>
      </c>
      <c r="O16" s="22" t="s">
        <v>44</v>
      </c>
      <c r="P16" s="27"/>
      <c r="Q16" s="22"/>
    </row>
    <row r="17" spans="1:17">
      <c r="A17" s="22">
        <v>14</v>
      </c>
      <c r="B17" s="26"/>
      <c r="C17" s="22" t="s">
        <v>60</v>
      </c>
      <c r="D17" s="22"/>
      <c r="E17" s="22"/>
      <c r="F17" s="22"/>
      <c r="G17" s="22" t="s">
        <v>44</v>
      </c>
      <c r="H17" s="22">
        <v>1</v>
      </c>
      <c r="I17" s="22">
        <v>1</v>
      </c>
      <c r="J17" s="22">
        <v>0</v>
      </c>
      <c r="K17" s="22">
        <v>1</v>
      </c>
      <c r="L17" s="22">
        <v>1</v>
      </c>
      <c r="M17" s="22">
        <v>0</v>
      </c>
      <c r="N17" s="22">
        <v>0</v>
      </c>
      <c r="O17" s="22" t="s">
        <v>44</v>
      </c>
      <c r="P17" s="27"/>
      <c r="Q17" s="22"/>
    </row>
    <row r="18" spans="1:17">
      <c r="A18" s="22">
        <v>15</v>
      </c>
      <c r="B18" s="26"/>
      <c r="C18" s="22" t="s">
        <v>61</v>
      </c>
      <c r="D18" s="22"/>
      <c r="E18" s="22"/>
      <c r="F18" s="22"/>
      <c r="G18" s="22" t="s">
        <v>47</v>
      </c>
      <c r="H18" s="22">
        <v>1</v>
      </c>
      <c r="I18" s="22">
        <v>1</v>
      </c>
      <c r="J18" s="22">
        <v>2</v>
      </c>
      <c r="K18" s="22">
        <v>5</v>
      </c>
      <c r="L18" s="22">
        <v>2</v>
      </c>
      <c r="M18" s="22">
        <v>0</v>
      </c>
      <c r="N18" s="22">
        <v>0</v>
      </c>
      <c r="O18" s="22" t="s">
        <v>44</v>
      </c>
      <c r="P18" s="27"/>
      <c r="Q18" s="22"/>
    </row>
    <row r="19" spans="1:17">
      <c r="A19" s="22">
        <v>16</v>
      </c>
      <c r="B19" s="26"/>
      <c r="C19" s="22" t="s">
        <v>62</v>
      </c>
      <c r="D19" s="22"/>
      <c r="E19" s="22"/>
      <c r="F19" s="22"/>
      <c r="G19" s="22" t="s">
        <v>47</v>
      </c>
      <c r="H19" s="22">
        <v>1</v>
      </c>
      <c r="I19" s="22">
        <v>1</v>
      </c>
      <c r="J19" s="22">
        <v>0</v>
      </c>
      <c r="K19" s="22">
        <v>1</v>
      </c>
      <c r="L19" s="22">
        <v>1</v>
      </c>
      <c r="M19" s="22">
        <v>0</v>
      </c>
      <c r="N19" s="22">
        <v>0</v>
      </c>
      <c r="O19" s="22" t="s">
        <v>44</v>
      </c>
      <c r="P19" s="27"/>
      <c r="Q19" s="22"/>
    </row>
    <row r="20" spans="1:17">
      <c r="A20" s="22">
        <v>17</v>
      </c>
      <c r="B20" s="26"/>
      <c r="C20" s="22" t="s">
        <v>63</v>
      </c>
      <c r="D20" s="22"/>
      <c r="E20" s="22"/>
      <c r="F20" s="22"/>
      <c r="G20" s="22" t="s">
        <v>44</v>
      </c>
      <c r="H20" s="22">
        <v>5</v>
      </c>
      <c r="I20" s="22">
        <v>1</v>
      </c>
      <c r="J20" s="22">
        <v>8</v>
      </c>
      <c r="K20" s="22">
        <v>28</v>
      </c>
      <c r="L20" s="22">
        <v>19</v>
      </c>
      <c r="M20" s="22">
        <v>3</v>
      </c>
      <c r="N20" s="22">
        <v>22</v>
      </c>
      <c r="O20" s="22" t="s">
        <v>44</v>
      </c>
      <c r="P20" s="27"/>
      <c r="Q20" s="22"/>
    </row>
    <row r="21" spans="1:17">
      <c r="A21" s="22">
        <v>18</v>
      </c>
      <c r="B21" s="26"/>
      <c r="C21" s="22" t="s">
        <v>64</v>
      </c>
      <c r="D21" s="22"/>
      <c r="E21" s="22"/>
      <c r="F21" s="22"/>
      <c r="G21" s="22" t="s">
        <v>44</v>
      </c>
      <c r="H21" s="22">
        <v>2</v>
      </c>
      <c r="I21" s="22">
        <v>1</v>
      </c>
      <c r="J21" s="22">
        <v>0</v>
      </c>
      <c r="K21" s="22">
        <v>4</v>
      </c>
      <c r="L21" s="22">
        <v>11</v>
      </c>
      <c r="M21" s="22">
        <v>0</v>
      </c>
      <c r="N21" s="22">
        <v>9</v>
      </c>
      <c r="O21" s="22" t="s">
        <v>44</v>
      </c>
      <c r="P21" s="27"/>
      <c r="Q21" s="22"/>
    </row>
    <row r="22" spans="1:17">
      <c r="A22" s="22">
        <v>19</v>
      </c>
      <c r="B22" s="26"/>
      <c r="C22" s="22" t="s">
        <v>65</v>
      </c>
      <c r="D22" s="22"/>
      <c r="E22" s="22"/>
      <c r="F22" s="22"/>
      <c r="G22" s="22" t="s">
        <v>44</v>
      </c>
      <c r="H22" s="22">
        <v>1</v>
      </c>
      <c r="I22" s="22">
        <v>1</v>
      </c>
      <c r="J22" s="22">
        <v>0</v>
      </c>
      <c r="K22" s="22">
        <v>3</v>
      </c>
      <c r="L22" s="22">
        <v>3</v>
      </c>
      <c r="M22" s="22">
        <v>0</v>
      </c>
      <c r="N22" s="22">
        <v>4</v>
      </c>
      <c r="O22" s="22" t="s">
        <v>44</v>
      </c>
      <c r="P22" s="27"/>
      <c r="Q22" s="22"/>
    </row>
    <row r="23" spans="1:17">
      <c r="A23" s="22">
        <v>20</v>
      </c>
      <c r="B23" s="26"/>
      <c r="C23" s="22" t="s">
        <v>66</v>
      </c>
      <c r="D23" s="22"/>
      <c r="E23" s="22"/>
      <c r="F23" s="22"/>
      <c r="G23" s="22" t="s">
        <v>44</v>
      </c>
      <c r="H23" s="22">
        <v>1</v>
      </c>
      <c r="I23" s="22">
        <v>1</v>
      </c>
      <c r="J23" s="22">
        <v>0</v>
      </c>
      <c r="K23" s="22">
        <v>7</v>
      </c>
      <c r="L23" s="22">
        <v>7</v>
      </c>
      <c r="M23" s="22">
        <v>1</v>
      </c>
      <c r="N23" s="22">
        <v>9</v>
      </c>
      <c r="O23" s="22" t="s">
        <v>44</v>
      </c>
      <c r="P23" s="27"/>
      <c r="Q23" s="22"/>
    </row>
    <row r="24" spans="1:17" ht="30.75" customHeight="1">
      <c r="A24" s="22">
        <v>21</v>
      </c>
      <c r="B24" s="26"/>
      <c r="C24" s="28" t="s">
        <v>67</v>
      </c>
      <c r="D24" s="22"/>
      <c r="E24" s="22"/>
      <c r="F24" s="22"/>
      <c r="G24" s="22" t="s">
        <v>44</v>
      </c>
      <c r="H24" s="22">
        <v>2</v>
      </c>
      <c r="I24" s="22">
        <v>1</v>
      </c>
      <c r="J24" s="22">
        <v>0</v>
      </c>
      <c r="K24" s="22">
        <v>2</v>
      </c>
      <c r="L24" s="22">
        <v>2</v>
      </c>
      <c r="M24" s="22">
        <v>0</v>
      </c>
      <c r="N24" s="22">
        <v>2</v>
      </c>
      <c r="O24" s="22" t="s">
        <v>44</v>
      </c>
      <c r="P24" s="27"/>
      <c r="Q24" s="22"/>
    </row>
    <row r="25" spans="1:17">
      <c r="A25" s="22">
        <v>22</v>
      </c>
      <c r="B25" s="26"/>
      <c r="C25" s="22" t="s">
        <v>68</v>
      </c>
      <c r="D25" s="22"/>
      <c r="E25" s="22"/>
      <c r="F25" s="22"/>
      <c r="G25" s="22" t="s">
        <v>47</v>
      </c>
      <c r="H25" s="22">
        <v>1</v>
      </c>
      <c r="I25" s="22">
        <v>1</v>
      </c>
      <c r="J25" s="22">
        <v>0</v>
      </c>
      <c r="K25" s="22">
        <v>3</v>
      </c>
      <c r="L25" s="22">
        <v>3</v>
      </c>
      <c r="M25" s="22">
        <v>0</v>
      </c>
      <c r="N25" s="22">
        <v>3</v>
      </c>
      <c r="O25" s="22" t="s">
        <v>44</v>
      </c>
      <c r="P25" s="27"/>
      <c r="Q25" s="22"/>
    </row>
    <row r="26" spans="1:17">
      <c r="A26" s="22">
        <v>23</v>
      </c>
      <c r="B26" s="26"/>
      <c r="C26" s="22" t="s">
        <v>69</v>
      </c>
      <c r="D26" s="22"/>
      <c r="E26" s="22"/>
      <c r="F26" s="22"/>
      <c r="G26" s="22" t="s">
        <v>47</v>
      </c>
      <c r="H26" s="22">
        <v>1</v>
      </c>
      <c r="I26" s="22">
        <v>1</v>
      </c>
      <c r="J26" s="22">
        <v>0</v>
      </c>
      <c r="K26" s="22">
        <v>1</v>
      </c>
      <c r="L26" s="22">
        <v>1</v>
      </c>
      <c r="M26" s="22">
        <v>0</v>
      </c>
      <c r="N26" s="22">
        <v>1</v>
      </c>
      <c r="O26" s="22" t="s">
        <v>44</v>
      </c>
      <c r="P26" s="27"/>
      <c r="Q26" s="22"/>
    </row>
    <row r="27" spans="1:17">
      <c r="A27" s="22">
        <v>24</v>
      </c>
      <c r="B27" s="26"/>
      <c r="C27" s="22" t="s">
        <v>70</v>
      </c>
      <c r="D27" s="22"/>
      <c r="E27" s="22"/>
      <c r="F27" s="22"/>
      <c r="G27" s="22" t="s">
        <v>44</v>
      </c>
      <c r="H27" s="22">
        <v>1</v>
      </c>
      <c r="I27" s="22">
        <v>0</v>
      </c>
      <c r="J27" s="22">
        <v>0</v>
      </c>
      <c r="K27" s="22">
        <v>6</v>
      </c>
      <c r="L27" s="22">
        <v>7</v>
      </c>
      <c r="M27" s="22">
        <v>0</v>
      </c>
      <c r="N27" s="22">
        <v>4</v>
      </c>
      <c r="O27" s="22" t="s">
        <v>44</v>
      </c>
      <c r="P27" s="27"/>
      <c r="Q27" s="22"/>
    </row>
    <row r="28" spans="1:17">
      <c r="A28" s="22">
        <v>25</v>
      </c>
      <c r="B28" s="26"/>
      <c r="C28" s="22" t="s">
        <v>71</v>
      </c>
      <c r="D28" s="22"/>
      <c r="E28" s="22"/>
      <c r="F28" s="22"/>
      <c r="G28" s="22" t="s">
        <v>44</v>
      </c>
      <c r="H28" s="22">
        <v>1</v>
      </c>
      <c r="I28" s="22">
        <v>1</v>
      </c>
      <c r="J28" s="22">
        <v>0</v>
      </c>
      <c r="K28" s="22">
        <v>1</v>
      </c>
      <c r="L28" s="22">
        <v>1</v>
      </c>
      <c r="M28" s="22">
        <v>0</v>
      </c>
      <c r="N28" s="22">
        <v>0</v>
      </c>
      <c r="O28" s="22" t="s">
        <v>44</v>
      </c>
      <c r="P28" s="27"/>
      <c r="Q28" s="22"/>
    </row>
    <row r="29" spans="1:17">
      <c r="A29" s="22">
        <v>26</v>
      </c>
      <c r="B29" s="26"/>
      <c r="C29" s="22" t="s">
        <v>72</v>
      </c>
      <c r="D29" s="22"/>
      <c r="E29" s="22"/>
      <c r="F29" s="22"/>
      <c r="G29" s="22" t="s">
        <v>44</v>
      </c>
      <c r="H29" s="22">
        <v>1</v>
      </c>
      <c r="I29" s="22">
        <v>1</v>
      </c>
      <c r="J29" s="22">
        <v>0</v>
      </c>
      <c r="K29" s="22">
        <v>1</v>
      </c>
      <c r="L29" s="22">
        <v>1</v>
      </c>
      <c r="M29" s="22">
        <v>0</v>
      </c>
      <c r="N29" s="22">
        <v>0</v>
      </c>
      <c r="O29" s="22" t="s">
        <v>44</v>
      </c>
      <c r="P29" s="27"/>
      <c r="Q29" s="22"/>
    </row>
    <row r="30" spans="1:17">
      <c r="A30" s="29">
        <v>27</v>
      </c>
      <c r="B30" s="30"/>
      <c r="C30" s="29" t="s">
        <v>73</v>
      </c>
      <c r="D30" s="29"/>
      <c r="E30" s="29"/>
      <c r="F30" s="29"/>
      <c r="G30" s="29" t="s">
        <v>44</v>
      </c>
      <c r="H30" s="29">
        <v>1</v>
      </c>
      <c r="I30" s="22">
        <v>1</v>
      </c>
      <c r="J30" s="29">
        <v>1</v>
      </c>
      <c r="K30" s="29">
        <v>1</v>
      </c>
      <c r="L30" s="29">
        <v>1</v>
      </c>
      <c r="M30" s="29">
        <v>0</v>
      </c>
      <c r="N30" s="29">
        <v>0</v>
      </c>
      <c r="O30" s="29" t="s">
        <v>44</v>
      </c>
      <c r="P30" s="31"/>
      <c r="Q30" s="22"/>
    </row>
    <row r="31" spans="1:17">
      <c r="A31" s="22">
        <v>28</v>
      </c>
      <c r="B31" s="26"/>
      <c r="C31" s="22" t="s">
        <v>74</v>
      </c>
      <c r="D31" s="22"/>
      <c r="E31" s="22"/>
      <c r="F31" s="22"/>
      <c r="G31" s="22" t="s">
        <v>44</v>
      </c>
      <c r="H31" s="22">
        <v>1</v>
      </c>
      <c r="I31" s="22">
        <v>1</v>
      </c>
      <c r="J31" s="22">
        <v>0</v>
      </c>
      <c r="K31" s="22">
        <v>1</v>
      </c>
      <c r="L31" s="22">
        <v>1</v>
      </c>
      <c r="M31" s="29">
        <v>0</v>
      </c>
      <c r="N31" s="29">
        <v>0</v>
      </c>
      <c r="O31" s="22" t="s">
        <v>44</v>
      </c>
      <c r="P31" s="27"/>
      <c r="Q31" s="22"/>
    </row>
    <row r="32" spans="1:17">
      <c r="A32" s="29">
        <v>29</v>
      </c>
      <c r="B32" s="30"/>
      <c r="C32" s="22" t="s">
        <v>75</v>
      </c>
      <c r="D32" s="22"/>
      <c r="E32" s="22"/>
      <c r="F32" s="22"/>
      <c r="G32" s="22" t="s">
        <v>44</v>
      </c>
      <c r="H32" s="22">
        <v>1</v>
      </c>
      <c r="I32" s="22">
        <v>1</v>
      </c>
      <c r="J32" s="22">
        <v>0</v>
      </c>
      <c r="K32" s="22">
        <v>1</v>
      </c>
      <c r="L32" s="22">
        <v>1</v>
      </c>
      <c r="M32" s="29">
        <v>0</v>
      </c>
      <c r="N32" s="29">
        <v>0</v>
      </c>
      <c r="O32" s="29" t="s">
        <v>44</v>
      </c>
      <c r="P32" s="27"/>
      <c r="Q32" s="22"/>
    </row>
    <row r="33" spans="1:17">
      <c r="A33" s="22">
        <v>30</v>
      </c>
      <c r="B33" s="26"/>
      <c r="C33" s="22" t="s">
        <v>76</v>
      </c>
      <c r="D33" s="22"/>
      <c r="E33" s="22"/>
      <c r="F33" s="22"/>
      <c r="G33" s="22" t="s">
        <v>44</v>
      </c>
      <c r="H33" s="22">
        <v>1</v>
      </c>
      <c r="I33" s="22">
        <v>1</v>
      </c>
      <c r="J33" s="22">
        <v>0</v>
      </c>
      <c r="K33" s="22">
        <v>1</v>
      </c>
      <c r="L33" s="22">
        <v>1</v>
      </c>
      <c r="M33" s="22">
        <v>0</v>
      </c>
      <c r="N33" s="22">
        <v>0</v>
      </c>
      <c r="O33" s="22" t="s">
        <v>44</v>
      </c>
      <c r="P33" s="27"/>
      <c r="Q33" s="22"/>
    </row>
    <row r="34" spans="1:17">
      <c r="A34" s="32"/>
      <c r="B34" s="32"/>
      <c r="C34" s="32"/>
      <c r="D34" s="32"/>
      <c r="E34" s="32"/>
      <c r="F34" s="32"/>
      <c r="G34" s="32"/>
      <c r="H34" s="33">
        <f t="shared" ref="H34:N34" si="0">SUM(H4:H33)</f>
        <v>36</v>
      </c>
      <c r="I34" s="33">
        <f t="shared" si="0"/>
        <v>30</v>
      </c>
      <c r="J34" s="34">
        <f t="shared" si="0"/>
        <v>19</v>
      </c>
      <c r="K34" s="34">
        <f t="shared" si="0"/>
        <v>90</v>
      </c>
      <c r="L34" s="34">
        <f t="shared" si="0"/>
        <v>83</v>
      </c>
      <c r="M34" s="34">
        <f t="shared" si="0"/>
        <v>4</v>
      </c>
      <c r="N34" s="34">
        <f t="shared" si="0"/>
        <v>56</v>
      </c>
      <c r="O34" s="22"/>
      <c r="P34" s="27"/>
      <c r="Q34" s="22"/>
    </row>
    <row r="35" spans="1:17" ht="15.75" thickBot="1">
      <c r="A35" s="32"/>
      <c r="B35" s="32"/>
      <c r="C35" s="32"/>
      <c r="D35" s="32"/>
      <c r="E35" s="32"/>
      <c r="F35" s="32"/>
      <c r="G35" s="32"/>
      <c r="H35" s="79">
        <f>H34+I34</f>
        <v>66</v>
      </c>
      <c r="I35" s="80"/>
      <c r="J35" s="81">
        <f>J34+K34+L34+M34+N34</f>
        <v>252</v>
      </c>
      <c r="K35" s="82"/>
      <c r="L35" s="82"/>
      <c r="M35" s="82"/>
      <c r="N35" s="82"/>
      <c r="O35" s="32"/>
      <c r="P35" s="32"/>
      <c r="Q35" s="32"/>
    </row>
    <row r="36" spans="1:17" ht="17.25" thickTop="1" thickBot="1">
      <c r="A36" s="32"/>
      <c r="B36" s="32"/>
      <c r="C36" s="32"/>
      <c r="D36" s="32"/>
      <c r="E36" s="32"/>
      <c r="F36" s="32"/>
      <c r="G36" s="32"/>
      <c r="H36" s="83" t="s">
        <v>34</v>
      </c>
      <c r="I36" s="83" t="s">
        <v>35</v>
      </c>
      <c r="J36" s="20" t="s">
        <v>77</v>
      </c>
      <c r="K36" s="20" t="s">
        <v>78</v>
      </c>
      <c r="L36" s="20" t="s">
        <v>41</v>
      </c>
      <c r="M36" s="20" t="s">
        <v>42</v>
      </c>
      <c r="N36" s="20" t="s">
        <v>43</v>
      </c>
      <c r="O36" s="20" t="s">
        <v>79</v>
      </c>
      <c r="P36" s="32"/>
      <c r="Q36" s="32"/>
    </row>
    <row r="37" spans="1:17" ht="16.5" customHeight="1" thickTop="1">
      <c r="H37" s="84"/>
      <c r="I37" s="84"/>
    </row>
    <row r="38" spans="1:17">
      <c r="C38" t="s">
        <v>80</v>
      </c>
    </row>
    <row r="39" spans="1:17">
      <c r="C39" t="s">
        <v>81</v>
      </c>
      <c r="H39" s="35"/>
    </row>
    <row r="40" spans="1:17">
      <c r="H40" s="35"/>
    </row>
    <row r="41" spans="1:17">
      <c r="H41" s="35"/>
    </row>
    <row r="42" spans="1:17">
      <c r="H42" s="35"/>
    </row>
    <row r="43" spans="1:17">
      <c r="H43" s="35"/>
    </row>
    <row r="44" spans="1:17">
      <c r="H44" s="35"/>
    </row>
    <row r="45" spans="1:17">
      <c r="H45" s="35"/>
    </row>
    <row r="46" spans="1:17">
      <c r="H46" s="61"/>
    </row>
    <row r="47" spans="1:17">
      <c r="H47" s="61"/>
    </row>
    <row r="48" spans="1:17">
      <c r="H48" s="61"/>
    </row>
    <row r="49" spans="8:8">
      <c r="H49" s="61"/>
    </row>
    <row r="50" spans="8:8">
      <c r="H50" s="61"/>
    </row>
  </sheetData>
  <mergeCells count="17">
    <mergeCell ref="Q2:Q3"/>
    <mergeCell ref="H35:I35"/>
    <mergeCell ref="J35:N35"/>
    <mergeCell ref="H36:H37"/>
    <mergeCell ref="I36:I37"/>
    <mergeCell ref="A1:Q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N2"/>
    <mergeCell ref="O2:P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Valores Unitarios</vt:lpstr>
      <vt:lpstr>PRECIO ESTIMADO</vt:lpstr>
      <vt:lpstr>INVENTARIO</vt:lpstr>
    </vt:vector>
  </TitlesOfParts>
  <Manager/>
  <Company>Rama Judicial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Roberto Carlos Bermudez Reales</dc:creator>
  <cp:keywords/>
  <dc:description/>
  <cp:lastModifiedBy>Beatriz Marioly Lallemand Solano</cp:lastModifiedBy>
  <cp:revision/>
  <cp:lastPrinted>2025-11-18T14:32:44Z</cp:lastPrinted>
  <dcterms:created xsi:type="dcterms:W3CDTF">2020-12-04T18:56:00Z</dcterms:created>
  <dcterms:modified xsi:type="dcterms:W3CDTF">2025-11-18T22:23:01Z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1033-11.2.0.11537</vt:lpwstr>
  </property>
</Properties>
</file>