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D:\CONTRATACION 2025\SENA 2025\PANELES SOLARES\"/>
    </mc:Choice>
  </mc:AlternateContent>
  <xr:revisionPtr revIDLastSave="0" documentId="13_ncr:1_{B1CBF3F7-08EF-42A6-937C-10481CD91190}" xr6:coauthVersionLast="47" xr6:coauthVersionMax="47" xr10:uidLastSave="{00000000-0000-0000-0000-000000000000}"/>
  <bookViews>
    <workbookView xWindow="-110" yWindow="-110" windowWidth="19420" windowHeight="10300" firstSheet="1" activeTab="2" xr2:uid="{00000000-000D-0000-FFFF-FFFF00000000}"/>
  </bookViews>
  <sheets>
    <sheet name="SOFTWARE - AJUSTE DE CANTIDADES" sheetId="3" state="hidden" r:id="rId1"/>
    <sheet name="LOTE 1 " sheetId="5" r:id="rId2"/>
    <sheet name="LOTE 2 " sheetId="7" r:id="rId3"/>
  </sheets>
  <definedNames>
    <definedName name="_xlnm.Print_Area" localSheetId="1">'LOTE 1 '!$A$2:$Q$30</definedName>
    <definedName name="_xlnm.Print_Area" localSheetId="0">'SOFTWARE - AJUSTE DE CANTIDADES'!$B$3:$J$34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1" i="7" l="1"/>
  <c r="Q22" i="5"/>
  <c r="O16" i="5"/>
  <c r="Q16" i="5" s="1"/>
  <c r="P16" i="5"/>
  <c r="O17" i="5"/>
  <c r="Q17" i="5" s="1"/>
  <c r="P17" i="5"/>
  <c r="O18" i="5"/>
  <c r="Q18" i="5" s="1"/>
  <c r="P18" i="5"/>
  <c r="O19" i="5"/>
  <c r="P19" i="5"/>
  <c r="Q19" i="5"/>
  <c r="O19" i="7" l="1"/>
  <c r="Q9" i="7"/>
  <c r="Q10" i="7"/>
  <c r="Q11" i="7"/>
  <c r="Q12" i="7"/>
  <c r="Q13" i="7"/>
  <c r="Q14" i="7"/>
  <c r="Q15" i="7"/>
  <c r="Q16" i="7"/>
  <c r="Q17" i="7"/>
  <c r="Q18" i="7"/>
  <c r="Q19" i="7"/>
  <c r="P9" i="7"/>
  <c r="P10" i="7"/>
  <c r="P11" i="7"/>
  <c r="P12" i="7"/>
  <c r="P13" i="7"/>
  <c r="P14" i="7"/>
  <c r="P15" i="7"/>
  <c r="P16" i="7"/>
  <c r="P17" i="7"/>
  <c r="P18" i="7"/>
  <c r="P19" i="7"/>
  <c r="O9" i="7"/>
  <c r="O10" i="7"/>
  <c r="O11" i="7"/>
  <c r="O12" i="7"/>
  <c r="O13" i="7"/>
  <c r="O14" i="7"/>
  <c r="O15" i="7"/>
  <c r="O16" i="7"/>
  <c r="O17" i="7"/>
  <c r="O18" i="7"/>
  <c r="K19" i="7"/>
  <c r="N20" i="7" l="1"/>
  <c r="P20" i="7" s="1"/>
  <c r="J20" i="7"/>
  <c r="M19" i="7"/>
  <c r="L19" i="7" s="1"/>
  <c r="I19" i="7"/>
  <c r="H19" i="7" s="1"/>
  <c r="M18" i="7"/>
  <c r="L18" i="7"/>
  <c r="K18" i="7"/>
  <c r="I18" i="7"/>
  <c r="M17" i="7"/>
  <c r="L17" i="7" s="1"/>
  <c r="K17" i="7"/>
  <c r="I17" i="7"/>
  <c r="H17" i="7"/>
  <c r="M16" i="7"/>
  <c r="L16" i="7" s="1"/>
  <c r="K16" i="7"/>
  <c r="I16" i="7"/>
  <c r="H16" i="7" s="1"/>
  <c r="M15" i="7"/>
  <c r="L15" i="7"/>
  <c r="K15" i="7"/>
  <c r="I15" i="7"/>
  <c r="H15" i="7" s="1"/>
  <c r="M14" i="7"/>
  <c r="L14" i="7" s="1"/>
  <c r="K14" i="7"/>
  <c r="I14" i="7"/>
  <c r="H14" i="7"/>
  <c r="M13" i="7"/>
  <c r="L13" i="7" s="1"/>
  <c r="K13" i="7"/>
  <c r="I13" i="7"/>
  <c r="H13" i="7" s="1"/>
  <c r="M12" i="7"/>
  <c r="L12" i="7" s="1"/>
  <c r="K12" i="7"/>
  <c r="I12" i="7"/>
  <c r="H12" i="7" s="1"/>
  <c r="M11" i="7"/>
  <c r="L11" i="7" s="1"/>
  <c r="K11" i="7"/>
  <c r="I11" i="7"/>
  <c r="H11" i="7" s="1"/>
  <c r="M10" i="7"/>
  <c r="L10" i="7" s="1"/>
  <c r="K10" i="7"/>
  <c r="I10" i="7"/>
  <c r="H10" i="7"/>
  <c r="M9" i="7"/>
  <c r="L9" i="7"/>
  <c r="K9" i="7"/>
  <c r="I9" i="7"/>
  <c r="H9" i="7"/>
  <c r="P8" i="7"/>
  <c r="O8" i="7"/>
  <c r="M8" i="7"/>
  <c r="M20" i="7" s="1"/>
  <c r="K8" i="7"/>
  <c r="I8" i="7"/>
  <c r="H8" i="7" s="1"/>
  <c r="M9" i="5"/>
  <c r="L9" i="5" s="1"/>
  <c r="M10" i="5"/>
  <c r="L10" i="5" s="1"/>
  <c r="M11" i="5"/>
  <c r="L11" i="5" s="1"/>
  <c r="M12" i="5"/>
  <c r="L12" i="5" s="1"/>
  <c r="M13" i="5"/>
  <c r="L13" i="5" s="1"/>
  <c r="M14" i="5"/>
  <c r="L14" i="5" s="1"/>
  <c r="M15" i="5"/>
  <c r="L15" i="5" s="1"/>
  <c r="M16" i="5"/>
  <c r="L16" i="5" s="1"/>
  <c r="M17" i="5"/>
  <c r="L17" i="5" s="1"/>
  <c r="M18" i="5"/>
  <c r="L18" i="5" s="1"/>
  <c r="M19" i="5"/>
  <c r="L19" i="5" s="1"/>
  <c r="M20" i="5"/>
  <c r="L20" i="5" s="1"/>
  <c r="K20" i="7" l="1"/>
  <c r="I20" i="7"/>
  <c r="L8" i="7"/>
  <c r="L20" i="7" s="1"/>
  <c r="O20" i="7"/>
  <c r="Q8" i="7"/>
  <c r="H18" i="7"/>
  <c r="H20" i="7" s="1"/>
  <c r="Q20" i="7" l="1"/>
  <c r="K9" i="5" l="1"/>
  <c r="K10" i="5"/>
  <c r="K11" i="5"/>
  <c r="K12" i="5"/>
  <c r="K13" i="5"/>
  <c r="K14" i="5"/>
  <c r="K15" i="5"/>
  <c r="K16" i="5"/>
  <c r="K17" i="5"/>
  <c r="K18" i="5"/>
  <c r="K19" i="5"/>
  <c r="K20" i="5"/>
  <c r="J21" i="5"/>
  <c r="I19" i="5"/>
  <c r="H19" i="5" s="1"/>
  <c r="I9" i="5"/>
  <c r="H9" i="5" s="1"/>
  <c r="I10" i="5"/>
  <c r="H10" i="5" s="1"/>
  <c r="I11" i="5"/>
  <c r="H11" i="5" s="1"/>
  <c r="I12" i="5"/>
  <c r="H12" i="5" s="1"/>
  <c r="I13" i="5"/>
  <c r="H13" i="5" s="1"/>
  <c r="I14" i="5"/>
  <c r="H14" i="5" s="1"/>
  <c r="I15" i="5"/>
  <c r="H15" i="5" s="1"/>
  <c r="I16" i="5"/>
  <c r="H16" i="5" s="1"/>
  <c r="I17" i="5"/>
  <c r="H17" i="5" s="1"/>
  <c r="I18" i="5"/>
  <c r="H18" i="5" s="1"/>
  <c r="I20" i="5"/>
  <c r="H20" i="5" s="1"/>
  <c r="I8" i="5"/>
  <c r="H8" i="5" s="1"/>
  <c r="M8" i="5" l="1"/>
  <c r="L8" i="5" s="1"/>
  <c r="O9" i="5"/>
  <c r="O10" i="5"/>
  <c r="O11" i="5"/>
  <c r="O12" i="5"/>
  <c r="O13" i="5"/>
  <c r="O14" i="5"/>
  <c r="O15" i="5"/>
  <c r="O20" i="5"/>
  <c r="P9" i="5" l="1"/>
  <c r="Q9" i="5"/>
  <c r="P10" i="5"/>
  <c r="Q10" i="5"/>
  <c r="P11" i="5"/>
  <c r="Q11" i="5"/>
  <c r="P12" i="5"/>
  <c r="Q12" i="5"/>
  <c r="P13" i="5"/>
  <c r="Q13" i="5"/>
  <c r="P14" i="5"/>
  <c r="Q14" i="5"/>
  <c r="P15" i="5"/>
  <c r="Q15" i="5"/>
  <c r="P20" i="5"/>
  <c r="Q20" i="5"/>
  <c r="K8" i="5" l="1"/>
  <c r="K21" i="5" s="1"/>
  <c r="L21" i="5" l="1"/>
  <c r="H21" i="5"/>
  <c r="I21" i="5"/>
  <c r="L34" i="3" l="1"/>
  <c r="H34" i="3"/>
  <c r="N33" i="3"/>
  <c r="O33" i="3" s="1"/>
  <c r="M33" i="3"/>
  <c r="J33" i="3"/>
  <c r="K33" i="3" s="1"/>
  <c r="I33" i="3"/>
  <c r="N32" i="3"/>
  <c r="O32" i="3" s="1"/>
  <c r="M32" i="3"/>
  <c r="J32" i="3"/>
  <c r="K32" i="3" s="1"/>
  <c r="Q32" i="3" s="1"/>
  <c r="I32" i="3"/>
  <c r="N31" i="3"/>
  <c r="O31" i="3" s="1"/>
  <c r="M31" i="3"/>
  <c r="J31" i="3"/>
  <c r="K31" i="3" s="1"/>
  <c r="I31" i="3"/>
  <c r="N30" i="3"/>
  <c r="O30" i="3" s="1"/>
  <c r="M30" i="3"/>
  <c r="J30" i="3"/>
  <c r="K30" i="3" s="1"/>
  <c r="I30" i="3"/>
  <c r="N29" i="3"/>
  <c r="O29" i="3" s="1"/>
  <c r="M29" i="3"/>
  <c r="J29" i="3"/>
  <c r="K29" i="3" s="1"/>
  <c r="I29" i="3"/>
  <c r="N28" i="3"/>
  <c r="O28" i="3" s="1"/>
  <c r="M28" i="3"/>
  <c r="J28" i="3"/>
  <c r="K28" i="3" s="1"/>
  <c r="Q28" i="3" s="1"/>
  <c r="I28" i="3"/>
  <c r="N27" i="3"/>
  <c r="O27" i="3" s="1"/>
  <c r="M27" i="3"/>
  <c r="J27" i="3"/>
  <c r="K27" i="3" s="1"/>
  <c r="I27" i="3"/>
  <c r="N26" i="3"/>
  <c r="O26" i="3" s="1"/>
  <c r="M26" i="3"/>
  <c r="J26" i="3"/>
  <c r="K26" i="3" s="1"/>
  <c r="I26" i="3"/>
  <c r="N25" i="3"/>
  <c r="O25" i="3" s="1"/>
  <c r="M25" i="3"/>
  <c r="J25" i="3"/>
  <c r="K25" i="3" s="1"/>
  <c r="I25" i="3"/>
  <c r="N24" i="3"/>
  <c r="O24" i="3" s="1"/>
  <c r="M24" i="3"/>
  <c r="J24" i="3"/>
  <c r="K24" i="3" s="1"/>
  <c r="Q24" i="3" s="1"/>
  <c r="I24" i="3"/>
  <c r="N23" i="3"/>
  <c r="O23" i="3" s="1"/>
  <c r="M23" i="3"/>
  <c r="J23" i="3"/>
  <c r="K23" i="3" s="1"/>
  <c r="I23" i="3"/>
  <c r="N22" i="3"/>
  <c r="O22" i="3" s="1"/>
  <c r="M22" i="3"/>
  <c r="J22" i="3"/>
  <c r="K22" i="3" s="1"/>
  <c r="I22" i="3"/>
  <c r="N21" i="3"/>
  <c r="O21" i="3" s="1"/>
  <c r="M21" i="3"/>
  <c r="J21" i="3"/>
  <c r="K21" i="3" s="1"/>
  <c r="I21" i="3"/>
  <c r="N20" i="3"/>
  <c r="O20" i="3" s="1"/>
  <c r="M20" i="3"/>
  <c r="J20" i="3"/>
  <c r="K20" i="3" s="1"/>
  <c r="Q20" i="3" s="1"/>
  <c r="I20" i="3"/>
  <c r="N19" i="3"/>
  <c r="O19" i="3" s="1"/>
  <c r="M19" i="3"/>
  <c r="J19" i="3"/>
  <c r="K19" i="3" s="1"/>
  <c r="I19" i="3"/>
  <c r="N18" i="3"/>
  <c r="O18" i="3" s="1"/>
  <c r="M18" i="3"/>
  <c r="J18" i="3"/>
  <c r="K18" i="3" s="1"/>
  <c r="Q18" i="3" s="1"/>
  <c r="I18" i="3"/>
  <c r="P17" i="3"/>
  <c r="N17" i="3"/>
  <c r="O17" i="3" s="1"/>
  <c r="M17" i="3"/>
  <c r="J17" i="3"/>
  <c r="K17" i="3" s="1"/>
  <c r="I17" i="3"/>
  <c r="N16" i="3"/>
  <c r="O16" i="3" s="1"/>
  <c r="M16" i="3"/>
  <c r="J16" i="3"/>
  <c r="K16" i="3" s="1"/>
  <c r="Q16" i="3" s="1"/>
  <c r="I16" i="3"/>
  <c r="N15" i="3"/>
  <c r="O15" i="3" s="1"/>
  <c r="M15" i="3"/>
  <c r="J15" i="3"/>
  <c r="K15" i="3" s="1"/>
  <c r="I15" i="3"/>
  <c r="N14" i="3"/>
  <c r="M14" i="3"/>
  <c r="J14" i="3"/>
  <c r="K14" i="3" s="1"/>
  <c r="I14" i="3"/>
  <c r="N13" i="3"/>
  <c r="O13" i="3" s="1"/>
  <c r="M13" i="3"/>
  <c r="J13" i="3"/>
  <c r="P13" i="3" s="1"/>
  <c r="I13" i="3"/>
  <c r="N12" i="3"/>
  <c r="O12" i="3" s="1"/>
  <c r="M12" i="3"/>
  <c r="K12" i="3"/>
  <c r="J12" i="3"/>
  <c r="I12" i="3"/>
  <c r="N11" i="3"/>
  <c r="O11" i="3" s="1"/>
  <c r="M11" i="3"/>
  <c r="J11" i="3"/>
  <c r="P11" i="3" s="1"/>
  <c r="I11" i="3"/>
  <c r="N10" i="3"/>
  <c r="M10" i="3"/>
  <c r="J10" i="3"/>
  <c r="K10" i="3" s="1"/>
  <c r="I10" i="3"/>
  <c r="N9" i="3"/>
  <c r="O9" i="3" s="1"/>
  <c r="M9" i="3"/>
  <c r="J9" i="3"/>
  <c r="I9" i="3"/>
  <c r="N8" i="3"/>
  <c r="M8" i="3"/>
  <c r="J8" i="3"/>
  <c r="J34" i="3" s="1"/>
  <c r="I8" i="3"/>
  <c r="K8" i="3" l="1"/>
  <c r="P12" i="3"/>
  <c r="P14" i="3"/>
  <c r="P8" i="3"/>
  <c r="P10" i="3"/>
  <c r="P9" i="3"/>
  <c r="Q12" i="3"/>
  <c r="P15" i="3"/>
  <c r="P19" i="3"/>
  <c r="P21" i="3"/>
  <c r="P23" i="3"/>
  <c r="P25" i="3"/>
  <c r="P27" i="3"/>
  <c r="P29" i="3"/>
  <c r="P31" i="3"/>
  <c r="P33" i="3"/>
  <c r="M34" i="3"/>
  <c r="O10" i="3"/>
  <c r="Q10" i="3" s="1"/>
  <c r="K11" i="3"/>
  <c r="Q11" i="3" s="1"/>
  <c r="O14" i="3"/>
  <c r="I34" i="3"/>
  <c r="N34" i="3"/>
  <c r="Q14" i="3"/>
  <c r="P16" i="3"/>
  <c r="P18" i="3"/>
  <c r="P20" i="3"/>
  <c r="P22" i="3"/>
  <c r="P24" i="3"/>
  <c r="P26" i="3"/>
  <c r="P28" i="3"/>
  <c r="P30" i="3"/>
  <c r="P32" i="3"/>
  <c r="O8" i="3"/>
  <c r="Q8" i="3" s="1"/>
  <c r="K9" i="3"/>
  <c r="Q9" i="3" s="1"/>
  <c r="K13" i="3"/>
  <c r="Q13" i="3" s="1"/>
  <c r="Q17" i="3"/>
  <c r="Q25" i="3"/>
  <c r="Q29" i="3"/>
  <c r="Q33" i="3"/>
  <c r="Q21" i="3"/>
  <c r="Q15" i="3"/>
  <c r="Q19" i="3"/>
  <c r="Q23" i="3"/>
  <c r="Q27" i="3"/>
  <c r="Q31" i="3"/>
  <c r="Q22" i="3"/>
  <c r="Q26" i="3"/>
  <c r="Q30" i="3"/>
  <c r="K34" i="3" l="1"/>
  <c r="O34" i="3"/>
  <c r="Q34" i="3" s="1"/>
  <c r="M21" i="5" l="1"/>
  <c r="P8" i="5"/>
  <c r="O8" i="5"/>
  <c r="Q8" i="5" l="1"/>
  <c r="O21" i="5"/>
  <c r="Q21" i="5" s="1"/>
  <c r="N21" i="5"/>
  <c r="P21" i="5" s="1"/>
</calcChain>
</file>

<file path=xl/sharedStrings.xml><?xml version="1.0" encoding="utf-8"?>
<sst xmlns="http://schemas.openxmlformats.org/spreadsheetml/2006/main" count="241" uniqueCount="144">
  <si>
    <t>CENTRO DE INDUSTRIA Y CONSTRUCCIÓN - SENA REGIONAL TOLIMA</t>
  </si>
  <si>
    <t>FORMATO No. 11
PRECOTIZACIONES</t>
  </si>
  <si>
    <t>N°</t>
  </si>
  <si>
    <t>CANTIDAD</t>
  </si>
  <si>
    <t>UNIDAD DE MEDIDA</t>
  </si>
  <si>
    <t>VALORES PROMEDIO</t>
  </si>
  <si>
    <t>PRECIO UNITARIO</t>
  </si>
  <si>
    <t xml:space="preserve">
% IVA
</t>
  </si>
  <si>
    <t>PRECIO UNIT INCLUIDO IVA</t>
  </si>
  <si>
    <t>VALOR TOTAL PROVEEDOR IVA INCLUIDO</t>
  </si>
  <si>
    <t>VALOR  UNITARIO PROMEDIO CON IVA</t>
  </si>
  <si>
    <t>VALOR TOTAL PROMEDIO CON IVA</t>
  </si>
  <si>
    <t>TOTALES</t>
  </si>
  <si>
    <t>Firma de quienes elaboran el analisis,</t>
  </si>
  <si>
    <t>MIGUEL ANGEL SOTOMAYOR SEGRERA</t>
  </si>
  <si>
    <t>CODIGO NACIONES UNIDAS</t>
  </si>
  <si>
    <t>NOMBRE DEL BIEN</t>
  </si>
  <si>
    <t>DESCRIPCIÓN DETALLADA DEL BIEN</t>
  </si>
  <si>
    <t>Unidad</t>
  </si>
  <si>
    <t>Caja</t>
  </si>
  <si>
    <t>PROFESIONAL G09 - GESTIÓN CONTRACTUAL</t>
  </si>
  <si>
    <t>Impresoras láser</t>
  </si>
  <si>
    <t>Impresora multifunción monocromática  LaserJet M141w con wifi 110V</t>
  </si>
  <si>
    <t>Suministros para impresora, fax y fotocopiadora (papel carta)</t>
  </si>
  <si>
    <t>Caja De 10 Resmas Tamaño Carta Color Blanco.</t>
  </si>
  <si>
    <t xml:space="preserve">Impresoras de cinta térmica </t>
  </si>
  <si>
    <t>Impresora Térmica Pos-9210 Alta Velocidad De 110mm</t>
  </si>
  <si>
    <t>Suministros para impresora, fax y fotocopiadora (papel)</t>
  </si>
  <si>
    <t>Rollo Térmico 80x60 Caja X 60 Unidades Para Pos-fabricantes</t>
  </si>
  <si>
    <t>Pantallas o Monitores led</t>
  </si>
  <si>
    <t>Pantalla Ips 14.0 30 Pines Para Portatil  440 G6</t>
  </si>
  <si>
    <t>Equipo de lectura de código de barras, QR</t>
  </si>
  <si>
    <t>Lector inalámbrico de códigos de barras y códigos QR Pdv, cable USB de color EAN, negro, tipo de conector 110 V/220 V</t>
  </si>
  <si>
    <t>Brazos o soportes para monitores</t>
  </si>
  <si>
    <t>Soporte Dos Brazo Monitor Doble  F160 17 A 27 Color Negro</t>
  </si>
  <si>
    <t>Candados de números huellas pilas</t>
  </si>
  <si>
    <t xml:space="preserve">Candado de seguridad detector de huella digital </t>
  </si>
  <si>
    <t>Cámaras de seguridad wifi micro sd</t>
  </si>
  <si>
    <t>Cámara de seguridad  C200 V1 + MicroSD 64GB con resolución 2MP visión nocturna incluida color blanco</t>
  </si>
  <si>
    <t>Unidad de estado sólido ssd interno</t>
  </si>
  <si>
    <t>Disco sólido SSD interno 2TB  WD Green WDS200T2G0A negro 545MBS</t>
  </si>
  <si>
    <t>Proyectores de video</t>
  </si>
  <si>
    <t>Proyector mini HY320 Proyector 4K HY320 Hy320 12000lm negro 110V</t>
  </si>
  <si>
    <t>Pantalla activa lcd</t>
  </si>
  <si>
    <t>Monitor Yxk Usb 15.6 Fhd 1080p Portátil Negro</t>
  </si>
  <si>
    <t>Máquina de huellas para control de tiempo y de acceso</t>
  </si>
  <si>
    <t>Control Acceso Huellero Asistencia Empleados Huella</t>
  </si>
  <si>
    <t>Baterías recargables(aaa)</t>
  </si>
  <si>
    <t>Pilas Recargable Tamaño Aaa Gp 4 Piezas 650 Mah  Nimh</t>
  </si>
  <si>
    <t>Paquete</t>
  </si>
  <si>
    <t>Baterías recargables(cargador)</t>
  </si>
  <si>
    <t>Cargador  Aa / Aaa Y 9v + 4 Baterias Aa 2700 Mah</t>
  </si>
  <si>
    <t>Equipos de identificación biométrica</t>
  </si>
  <si>
    <t>Terminal Wifi De Reconocimiento Facial Ultra Rápido</t>
  </si>
  <si>
    <t>Cargadores de baterías portatiles</t>
  </si>
  <si>
    <t>Cargador Para Computador Portátil  240 G6</t>
  </si>
  <si>
    <t>Kits de limpieza de computadores o equipos de oficina</t>
  </si>
  <si>
    <t>Kit limpiador mantenimiento 3 piezas</t>
  </si>
  <si>
    <t>Probador de cable de red</t>
  </si>
  <si>
    <t>Kit Herramientas De Red. Profesional 9 En 1. Para Rj45 Rj11</t>
  </si>
  <si>
    <t>Sopladores o secadores</t>
  </si>
  <si>
    <t>Sopladora Aspiradora Blower Pc 700 Watt 13000r/min 110v</t>
  </si>
  <si>
    <t xml:space="preserve">Rj-45 Para Incrustar Cat 6 </t>
  </si>
  <si>
    <t>Conector De Red Rj45 Cat6 Bolsa 1000 Unidades Terminal Rj45</t>
  </si>
  <si>
    <t>Bolsa</t>
  </si>
  <si>
    <t>Cableado eléctrico o conductos de cables (Canaletas)</t>
  </si>
  <si>
    <t xml:space="preserve">Canaleta Adhesiva 20x12mm x 2m </t>
  </si>
  <si>
    <t>caja  Cable UTP CAT 6. 305 mts</t>
  </si>
  <si>
    <t>Cable Utp Cat 6 Exterior 100% Cobre - Caja X 305 Metros</t>
  </si>
  <si>
    <t>Paneles de conexión de puertos (face plate)</t>
  </si>
  <si>
    <t>Faceplate Datos Blanco - 2 Puertos Rj45</t>
  </si>
  <si>
    <t>Cajas de interruptores periféricos (caja tomacorriente)</t>
  </si>
  <si>
    <t>Toma Doble P/T  Blanco</t>
  </si>
  <si>
    <t>Conectores de cables eléctricos (clavijas)</t>
  </si>
  <si>
    <t>Clavija caucho polo tierra 15a</t>
  </si>
  <si>
    <t>PROVEEDOR TICS TECNOEXPERTOS
NIT:65780854-5</t>
  </si>
  <si>
    <t>PROVEEDOR GARNICA INVERSIONES LOGISTICA Y SUMINISTROS SAS
Nit. 901.224.654-7</t>
  </si>
  <si>
    <r>
      <rPr>
        <b/>
        <sz val="12"/>
        <color theme="1"/>
        <rFont val="Arial"/>
        <family val="2"/>
      </rPr>
      <t xml:space="preserve">OBJETO: </t>
    </r>
    <r>
      <rPr>
        <sz val="12"/>
        <color theme="1"/>
        <rFont val="Arial"/>
        <family val="2"/>
      </rPr>
      <t xml:space="preserve"> Contratar la compra de materiales de formación para el área de Software y Sistemas Teleinformáticos del Centro de Industria y Construcción en la vigencia 2025</t>
    </r>
  </si>
  <si>
    <t>JHON EDWARD VAQUIRO LEAL</t>
  </si>
  <si>
    <t>Jorge Yesid Vásquez Rey</t>
  </si>
  <si>
    <r>
      <rPr>
        <b/>
        <sz val="12"/>
        <color theme="1"/>
        <rFont val="Arial"/>
        <family val="2"/>
      </rPr>
      <t>OBSERVACIONES:</t>
    </r>
    <r>
      <rPr>
        <sz val="12"/>
        <color theme="1"/>
        <rFont val="Arial"/>
        <family val="2"/>
      </rPr>
      <t xml:space="preserve">Con las 2 cotizaciones recibidas se logra: I. Establecer el valor promedio unitario de la totalidad de ítems a contratar y la necesidad a satisfacerse por valor de </t>
    </r>
    <r>
      <rPr>
        <b/>
        <sz val="12"/>
        <color theme="1"/>
        <rFont val="Arial"/>
        <family val="2"/>
      </rPr>
      <t>$40.032.829,40</t>
    </r>
    <r>
      <rPr>
        <sz val="12"/>
        <color theme="1"/>
        <rFont val="Arial"/>
        <family val="2"/>
      </rPr>
      <t xml:space="preserve">. II. El valor promedio de los items a contratar </t>
    </r>
    <r>
      <rPr>
        <b/>
        <sz val="12"/>
        <color theme="1"/>
        <rFont val="Arial"/>
        <family val="2"/>
      </rPr>
      <t xml:space="preserve">supera </t>
    </r>
    <r>
      <rPr>
        <sz val="12"/>
        <color theme="1"/>
        <rFont val="Arial"/>
        <family val="2"/>
      </rPr>
      <t xml:space="preserve">el presupuesto de la entidad el cual corresponde a </t>
    </r>
    <r>
      <rPr>
        <b/>
        <sz val="12"/>
        <color theme="1"/>
        <rFont val="Arial"/>
        <family val="2"/>
      </rPr>
      <t xml:space="preserve">$35,000,000. </t>
    </r>
    <r>
      <rPr>
        <sz val="12"/>
        <color theme="1"/>
        <rFont val="Arial"/>
        <family val="2"/>
      </rPr>
      <t>III. Resulta necesario que el área técnica reduzca cantidades para adecuar la necesidad al presupuesto de la entidad.</t>
    </r>
  </si>
  <si>
    <t>INSTRUCTOR G20</t>
  </si>
  <si>
    <t>INSTRUCTOR G19</t>
  </si>
  <si>
    <t>EVENTO DE COTIZACIÓN No. SI-RT-9226-007-2025 - AJUSTE DE CANTIDADES</t>
  </si>
  <si>
    <t>DANIELA CORTES ZAMBRANO - APOYO CONTRATACION</t>
  </si>
  <si>
    <t>UNIDAD</t>
  </si>
  <si>
    <t>NOMBRE OBJETO A CONTRATAR</t>
  </si>
  <si>
    <t>FORMATO No. 11
PRECOTIZACIONES 062</t>
  </si>
  <si>
    <t>EVENTO DE COTIZACIÓN No. SI-RT-9226-062-2025 - ANALISIS INICIAL</t>
  </si>
  <si>
    <t>OBJETO: Obra consistente en adecuación del espacio, instalación y puesta a punto de equipos destinados a la modernización de los ambientes de formación de energía fotovoltaica bajo el enfoque IAP y suministro de materiales de formación y otros equipos para el Centro de Industria y Construcción SENA Regional Tolima.</t>
  </si>
  <si>
    <t>Item</t>
  </si>
  <si>
    <t>CÓDIGO UNSPSC</t>
  </si>
  <si>
    <t>Descripcion del bien</t>
  </si>
  <si>
    <t>ROBOTS DE SOLDADURA</t>
  </si>
  <si>
    <t>MAQUINA DE SOLDADURA AUTOMATICA PARA CELDAS SOLARES. MODELO: SS1500</t>
  </si>
  <si>
    <t>ROBOTS DE SELLADO ADHESIVO</t>
  </si>
  <si>
    <t>MAQUINA LAMINADOR AUTOMÁTICO PARA PANEL SOLAR SERIE OTCY-2615</t>
  </si>
  <si>
    <t>COMPONENTES Y ACCESORIOS DE MAQUINARIA INDUSTRIAL</t>
  </si>
  <si>
    <t>MAQUINA AUTOMATICA CORTADORA LASER DE CELDAS SOLARES MODELO: OLS-20A.</t>
  </si>
  <si>
    <t>PROBADORES DIGITALES</t>
  </si>
  <si>
    <t>PROBADOR DE CELDAS SOLARES 12BB (OTCT-A)</t>
  </si>
  <si>
    <t>PROBADOR DE PANELES SOLARES MODELO: OTMT-A</t>
  </si>
  <si>
    <t>PROBADOR DE DEFECTOS EL SEMIAUTOMATICO PARA PANEL SOLAR. MODELO: OEL-S2400</t>
  </si>
  <si>
    <t>MÁQUINA ENMARCADORA DE PANELES SOLARES SEMIAUTOMÁTICA (OZK-A).</t>
  </si>
  <si>
    <t>ESTACION DE SOLDADURA PARA CELDAS SOLARES (3 PUESTOS DE TRABAJO)</t>
  </si>
  <si>
    <t>ESTACION LAY UP MATERIAL ALUMINIO</t>
  </si>
  <si>
    <t>CORTADORA MANUAL EVA/TPT</t>
  </si>
  <si>
    <t>ESTANTE PARA EL MANEJO DE MATERIAL</t>
  </si>
  <si>
    <t>TRANSPORTADOR (ESTANTE) MODULOS VIDRIO/SOLAR</t>
  </si>
  <si>
    <t>TRANSPORTADOR (ESTANTE) DE MATERIAL DE PRODUCCION</t>
  </si>
  <si>
    <t>TRANSPORTADOR DE CELDAS SOLARES</t>
  </si>
  <si>
    <t>PROVEEDOR ECOSOLARQ  S.A.S. NIT. 901291704 - 2</t>
  </si>
  <si>
    <t xml:space="preserve">PROVEEDOR ENERGIAS LIMPIAS DE COLOMBIA ENELICO S.A.S.NIT. 901.257.617-6 </t>
  </si>
  <si>
    <r>
      <rPr>
        <b/>
        <sz val="12"/>
        <color theme="1"/>
        <rFont val="Aptos Narrow"/>
        <family val="2"/>
      </rPr>
      <t xml:space="preserve">OBSERVACIONES:  </t>
    </r>
    <r>
      <rPr>
        <sz val="12"/>
        <color theme="1"/>
        <rFont val="Aptos Narrow"/>
        <family val="2"/>
      </rPr>
      <t xml:space="preserve">Con las 2 cotizaciones recibidas se logra: I. Establecer el valor promedio unitario de la totalidad de ítems a contratar y la necesidad a satisfacerse por valor de </t>
    </r>
    <r>
      <rPr>
        <b/>
        <sz val="12"/>
        <color theme="1"/>
        <rFont val="Aptos Narrow"/>
        <family val="2"/>
      </rPr>
      <t>$2.851.942.040,87.</t>
    </r>
    <r>
      <rPr>
        <sz val="12"/>
        <color theme="1"/>
        <rFont val="Aptos Narrow"/>
        <family val="2"/>
      </rPr>
      <t xml:space="preserve"> II. El valor promedio de los items a contratar esta dentro el presupuesto de la entidad el cual corresponde a </t>
    </r>
    <r>
      <rPr>
        <b/>
        <sz val="12"/>
        <color theme="1"/>
        <rFont val="Aptos Narrow"/>
        <family val="2"/>
      </rPr>
      <t>$2.923.084.363.</t>
    </r>
  </si>
  <si>
    <t>CELULA FOTOVOLTAICA</t>
  </si>
  <si>
    <t>CELDA SOLAR TIPO A TOP CON 182.2X183.75MM 16BB, 24.9%</t>
  </si>
  <si>
    <t>PELICULAS</t>
  </si>
  <si>
    <t>HOJA TRASERA (BACK SHEET) 1130X0.34MM COLOR BLANCO ESPECIAL USADA PARA CELDA TOPCON TUV CERTIFICATE</t>
  </si>
  <si>
    <t>EVA (ETILENO ACETATO DE VINILO) HIGH TRANSPARENT 1125X0.5MM 380G/CM2 TUV CERTIFICATE</t>
  </si>
  <si>
    <t>EVA (ETILENO ACETATO DE VINILO) UV-CUTOFF WAVELENGTH 1125X0.5MM 380G/CM2 TUV CERTIFICATE</t>
  </si>
  <si>
    <t>CONECTORES DE CABLES ELECTRICOS</t>
  </si>
  <si>
    <t>CAJA DE CONEXIONES 3 SEPARATE BOX WITH 30CM CABLES 25A POTTINGTYPE TUV CERTIFICATE</t>
  </si>
  <si>
    <t xml:space="preserve">OTROS ADHESIVOS Y SELLADORES </t>
  </si>
  <si>
    <t>SELLADOR</t>
  </si>
  <si>
    <t>ACTIVADORES DEL ADHESIVO</t>
  </si>
  <si>
    <t>PEGAMENTO PARA CAJA DE CONEXIONES A &amp; B</t>
  </si>
  <si>
    <t>ALAMBRE DE CAUTIN</t>
  </si>
  <si>
    <t>TIRA DE SOLDADURA 4*0.35MM 6*0.35MM 0.5*0.18MM</t>
  </si>
  <si>
    <t>ANGULOS DE ALUMINIO</t>
  </si>
  <si>
    <t>MARCO DE ALUMINIO PARA PANEL SOLAR 2278*1134MM</t>
  </si>
  <si>
    <t>VIDRIO TEMPLADO</t>
  </si>
  <si>
    <t>VIDRIO TEMPLADO 2272*1128*3.2MM</t>
  </si>
  <si>
    <t>ETIQUETAS</t>
  </si>
  <si>
    <t>PEGATINA DE ALTA TEMPERATURA 100X150 MM</t>
  </si>
  <si>
    <t xml:space="preserve">FUNDENTE PARA SOLDADURA DÉBIL </t>
  </si>
  <si>
    <t>FUNDENTE ORGÁNICO SIN HALÓGENOS NI COLOFONIA, DISEÑADO ESPECÍFICAMENTE PARA SU USO EN EQUIPOS DE SOLDADURA DE LENGÜETAS Y STRINGERS EN LA INDUSTRIA DE MÓDULOS FOTOVOLTAICOS (FV), MEDIANTE LA SOLDADURA DE LENGÜETAS A LOS CONTACTOS DE LAS CELDAS.</t>
  </si>
  <si>
    <t>METRO CUADRADO</t>
  </si>
  <si>
    <t>SET</t>
  </si>
  <si>
    <t>400 ML</t>
  </si>
  <si>
    <t>KGS</t>
  </si>
  <si>
    <t>ROLLO</t>
  </si>
  <si>
    <t xml:space="preserve">BARRIL </t>
  </si>
  <si>
    <r>
      <rPr>
        <b/>
        <sz val="12"/>
        <color theme="1"/>
        <rFont val="Aptos Narrow"/>
        <family val="2"/>
      </rPr>
      <t xml:space="preserve">OBSERVACIONES:  </t>
    </r>
    <r>
      <rPr>
        <sz val="12"/>
        <color theme="1"/>
        <rFont val="Aptos Narrow"/>
        <family val="2"/>
      </rPr>
      <t xml:space="preserve">Con las 2 cotizaciones recibidas se logra: I. Establecer el valor promedio unitario de la totalidad de ítems a contratar y la necesidad a satisfacerse por valor de </t>
    </r>
    <r>
      <rPr>
        <b/>
        <sz val="12"/>
        <color theme="1"/>
        <rFont val="Aptos Narrow"/>
        <family val="2"/>
      </rPr>
      <t>$249.441.023,50.</t>
    </r>
    <r>
      <rPr>
        <sz val="12"/>
        <color theme="1"/>
        <rFont val="Aptos Narrow"/>
        <family val="2"/>
      </rPr>
      <t xml:space="preserve"> II. El valor promedio de los items a contratar esta dentro el presupuesto de la entidad el cual corresponde a </t>
    </r>
    <r>
      <rPr>
        <b/>
        <sz val="12"/>
        <color theme="1"/>
        <rFont val="Aptos Narrow"/>
        <family val="2"/>
      </rPr>
      <t>$250.000.000</t>
    </r>
  </si>
  <si>
    <t>ANDRES FELIPE RIOS SABOGAL - INSTRUCTOR G20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</si>
</sst>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\$\ #,##0.00"/>
    <numFmt numFmtId="166" formatCode="\$\ #,##0"/>
    <numFmt numFmtId="167" formatCode="&quot;$&quot;#,##0"/>
  </numFmts>
  <fonts count="2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Microsoft Sans Serif"/>
      <family val="2"/>
    </font>
    <font>
      <b/>
      <sz val="11"/>
      <name val="Aptos Narrow"/>
      <family val="2"/>
    </font>
    <font>
      <sz val="12"/>
      <color theme="1"/>
      <name val="Aptos Narrow"/>
      <family val="2"/>
    </font>
    <font>
      <sz val="12"/>
      <color rgb="FF000000"/>
      <name val="Aptos Narrow"/>
      <family val="2"/>
    </font>
    <font>
      <b/>
      <sz val="14"/>
      <color theme="1"/>
      <name val="Aptos Narrow"/>
      <family val="2"/>
    </font>
    <font>
      <sz val="14"/>
      <color theme="1"/>
      <name val="Aptos Narrow"/>
      <family val="2"/>
    </font>
    <font>
      <b/>
      <sz val="12"/>
      <color theme="1"/>
      <name val="Aptos Narrow"/>
      <family val="2"/>
    </font>
    <font>
      <b/>
      <sz val="12"/>
      <name val="Aptos Narrow"/>
      <family val="2"/>
    </font>
    <font>
      <sz val="12"/>
      <name val="Aptos Narrow"/>
      <family val="2"/>
    </font>
    <font>
      <b/>
      <sz val="12"/>
      <color rgb="FF000000"/>
      <name val="Aptos Narrow"/>
      <family val="2"/>
    </font>
    <font>
      <sz val="12"/>
      <color theme="1"/>
      <name val="Aptos Narrow"/>
      <family val="2"/>
      <scheme val="minor"/>
    </font>
    <font>
      <sz val="11"/>
      <color rgb="FF000000"/>
      <name val="Arial Narrow"/>
      <family val="2"/>
    </font>
    <font>
      <sz val="11"/>
      <color theme="1"/>
      <name val="Aptos Narrow"/>
      <family val="2"/>
    </font>
    <font>
      <b/>
      <sz val="12"/>
      <color theme="1"/>
      <name val="Arial Narrow"/>
      <family val="2"/>
    </font>
    <font>
      <b/>
      <sz val="12"/>
      <color rgb="FF000000"/>
      <name val="Arial Narrow"/>
      <family val="2"/>
    </font>
    <font>
      <b/>
      <sz val="11"/>
      <color theme="1"/>
      <name val="Aptos Narrow"/>
      <family val="2"/>
    </font>
    <font>
      <sz val="11"/>
      <color rgb="FF000000"/>
      <name val="Aptos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EAF1DD"/>
      </patternFill>
    </fill>
    <fill>
      <patternFill patternType="solid">
        <fgColor theme="2"/>
        <bgColor indexed="64"/>
      </patternFill>
    </fill>
    <fill>
      <patternFill patternType="solid">
        <fgColor theme="4"/>
        <bgColor rgb="FFEAF1DD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499984740745262"/>
        <bgColor rgb="FFEAF1DD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499984740745262"/>
        <bgColor rgb="FFFFFFFF"/>
      </patternFill>
    </fill>
    <fill>
      <patternFill patternType="solid">
        <fgColor theme="9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46">
    <xf numFmtId="0" fontId="0" fillId="0" borderId="0" xfId="0"/>
    <xf numFmtId="1" fontId="0" fillId="0" borderId="0" xfId="0" applyNumberFormat="1" applyAlignment="1">
      <alignment wrapText="1"/>
    </xf>
    <xf numFmtId="42" fontId="0" fillId="0" borderId="0" xfId="2" applyFont="1" applyAlignment="1">
      <alignment wrapText="1"/>
    </xf>
    <xf numFmtId="44" fontId="3" fillId="0" borderId="0" xfId="0" applyNumberFormat="1" applyFont="1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4" fillId="0" borderId="0" xfId="0" applyFont="1"/>
    <xf numFmtId="164" fontId="6" fillId="9" borderId="14" xfId="0" applyNumberFormat="1" applyFont="1" applyFill="1" applyBorder="1"/>
    <xf numFmtId="44" fontId="6" fillId="0" borderId="11" xfId="0" applyNumberFormat="1" applyFont="1" applyBorder="1"/>
    <xf numFmtId="0" fontId="7" fillId="0" borderId="0" xfId="0" applyFont="1"/>
    <xf numFmtId="42" fontId="7" fillId="0" borderId="0" xfId="2" applyFont="1" applyAlignment="1">
      <alignment wrapText="1"/>
    </xf>
    <xf numFmtId="0" fontId="6" fillId="0" borderId="0" xfId="0" applyFont="1"/>
    <xf numFmtId="1" fontId="7" fillId="0" borderId="0" xfId="0" applyNumberFormat="1" applyFont="1" applyAlignment="1">
      <alignment horizontal="center" wrapText="1"/>
    </xf>
    <xf numFmtId="3" fontId="8" fillId="6" borderId="11" xfId="0" applyNumberFormat="1" applyFont="1" applyFill="1" applyBorder="1" applyAlignment="1">
      <alignment horizontal="center" vertical="center" wrapText="1"/>
    </xf>
    <xf numFmtId="164" fontId="9" fillId="5" borderId="16" xfId="1" applyNumberFormat="1" applyFont="1" applyFill="1" applyBorder="1" applyAlignment="1">
      <alignment horizontal="center" vertical="center" shrinkToFit="1"/>
    </xf>
    <xf numFmtId="164" fontId="9" fillId="7" borderId="16" xfId="1" applyNumberFormat="1" applyFont="1" applyFill="1" applyBorder="1" applyAlignment="1">
      <alignment horizontal="center" vertical="center" shrinkToFit="1"/>
    </xf>
    <xf numFmtId="164" fontId="8" fillId="8" borderId="11" xfId="1" applyNumberFormat="1" applyFont="1" applyFill="1" applyBorder="1" applyAlignment="1">
      <alignment horizontal="center" vertical="center" wrapText="1"/>
    </xf>
    <xf numFmtId="164" fontId="9" fillId="5" borderId="17" xfId="1" applyNumberFormat="1" applyFont="1" applyFill="1" applyBorder="1" applyAlignment="1">
      <alignment horizontal="center" vertical="center" shrinkToFit="1"/>
    </xf>
    <xf numFmtId="1" fontId="7" fillId="0" borderId="0" xfId="0" applyNumberFormat="1" applyFont="1" applyAlignment="1">
      <alignment wrapText="1"/>
    </xf>
    <xf numFmtId="0" fontId="7" fillId="0" borderId="0" xfId="0" applyFont="1" applyAlignment="1">
      <alignment horizontal="justify" vertical="justify"/>
    </xf>
    <xf numFmtId="164" fontId="6" fillId="0" borderId="14" xfId="0" applyNumberFormat="1" applyFont="1" applyBorder="1"/>
    <xf numFmtId="44" fontId="6" fillId="10" borderId="11" xfId="0" applyNumberFormat="1" applyFont="1" applyFill="1" applyBorder="1"/>
    <xf numFmtId="0" fontId="10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3" fontId="8" fillId="6" borderId="15" xfId="0" applyNumberFormat="1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 shrinkToFit="1"/>
    </xf>
    <xf numFmtId="165" fontId="11" fillId="0" borderId="16" xfId="0" applyNumberFormat="1" applyFont="1" applyBorder="1" applyAlignment="1">
      <alignment horizontal="center" vertical="top" shrinkToFit="1"/>
    </xf>
    <xf numFmtId="165" fontId="11" fillId="0" borderId="19" xfId="0" applyNumberFormat="1" applyFont="1" applyBorder="1" applyAlignment="1">
      <alignment horizontal="center" vertical="center" shrinkToFit="1"/>
    </xf>
    <xf numFmtId="165" fontId="11" fillId="0" borderId="19" xfId="0" applyNumberFormat="1" applyFont="1" applyBorder="1" applyAlignment="1">
      <alignment horizontal="center" vertical="top" shrinkToFit="1"/>
    </xf>
    <xf numFmtId="166" fontId="12" fillId="0" borderId="16" xfId="0" applyNumberFormat="1" applyFont="1" applyBorder="1" applyAlignment="1">
      <alignment horizontal="right" vertical="top" shrinkToFit="1"/>
    </xf>
    <xf numFmtId="0" fontId="14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3" fontId="19" fillId="6" borderId="11" xfId="0" applyNumberFormat="1" applyFont="1" applyFill="1" applyBorder="1" applyAlignment="1">
      <alignment horizontal="center" vertical="center" wrapText="1"/>
    </xf>
    <xf numFmtId="3" fontId="19" fillId="6" borderId="28" xfId="0" applyNumberFormat="1" applyFont="1" applyFill="1" applyBorder="1" applyAlignment="1">
      <alignment horizontal="center" vertical="center" wrapText="1"/>
    </xf>
    <xf numFmtId="164" fontId="15" fillId="5" borderId="11" xfId="1" applyNumberFormat="1" applyFont="1" applyFill="1" applyBorder="1" applyAlignment="1">
      <alignment horizontal="center" vertical="center" wrapText="1" shrinkToFit="1"/>
    </xf>
    <xf numFmtId="167" fontId="22" fillId="0" borderId="35" xfId="0" applyNumberFormat="1" applyFont="1" applyBorder="1" applyAlignment="1">
      <alignment horizontal="center" vertical="center"/>
    </xf>
    <xf numFmtId="164" fontId="19" fillId="8" borderId="11" xfId="1" applyNumberFormat="1" applyFont="1" applyFill="1" applyBorder="1" applyAlignment="1">
      <alignment horizontal="center" vertical="center" wrapText="1"/>
    </xf>
    <xf numFmtId="166" fontId="15" fillId="0" borderId="11" xfId="0" applyNumberFormat="1" applyFont="1" applyBorder="1" applyAlignment="1">
      <alignment horizontal="center" vertical="center" wrapText="1" shrinkToFit="1"/>
    </xf>
    <xf numFmtId="164" fontId="19" fillId="11" borderId="11" xfId="1" applyNumberFormat="1" applyFont="1" applyFill="1" applyBorder="1" applyAlignment="1">
      <alignment horizontal="center" vertical="center" wrapText="1"/>
    </xf>
    <xf numFmtId="44" fontId="18" fillId="12" borderId="31" xfId="0" applyNumberFormat="1" applyFont="1" applyFill="1" applyBorder="1" applyAlignment="1">
      <alignment horizontal="center" vertical="center" wrapText="1"/>
    </xf>
    <xf numFmtId="164" fontId="18" fillId="0" borderId="30" xfId="0" applyNumberFormat="1" applyFont="1" applyBorder="1" applyAlignment="1">
      <alignment horizontal="center" vertical="center" wrapText="1"/>
    </xf>
    <xf numFmtId="164" fontId="18" fillId="9" borderId="30" xfId="0" applyNumberFormat="1" applyFont="1" applyFill="1" applyBorder="1" applyAlignment="1">
      <alignment horizontal="center" vertical="center" wrapText="1"/>
    </xf>
    <xf numFmtId="44" fontId="18" fillId="0" borderId="31" xfId="0" applyNumberFormat="1" applyFont="1" applyBorder="1" applyAlignment="1">
      <alignment horizontal="center" vertical="center" wrapText="1"/>
    </xf>
    <xf numFmtId="1" fontId="14" fillId="0" borderId="0" xfId="0" applyNumberFormat="1" applyFont="1" applyAlignment="1">
      <alignment horizontal="center" vertical="center" wrapText="1"/>
    </xf>
    <xf numFmtId="42" fontId="14" fillId="0" borderId="0" xfId="2" applyFont="1" applyAlignment="1">
      <alignment horizontal="center" vertical="center" wrapText="1"/>
    </xf>
    <xf numFmtId="44" fontId="1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164" fontId="24" fillId="0" borderId="32" xfId="0" applyNumberFormat="1" applyFont="1" applyBorder="1"/>
    <xf numFmtId="0" fontId="4" fillId="0" borderId="36" xfId="0" applyFont="1" applyBorder="1" applyAlignment="1">
      <alignment horizontal="center" vertical="center" wrapText="1"/>
    </xf>
    <xf numFmtId="44" fontId="18" fillId="15" borderId="31" xfId="0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37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164" fontId="18" fillId="0" borderId="0" xfId="0" applyNumberFormat="1" applyFont="1" applyFill="1" applyBorder="1" applyAlignment="1">
      <alignment horizontal="center" vertical="center" wrapText="1"/>
    </xf>
    <xf numFmtId="44" fontId="18" fillId="0" borderId="0" xfId="0" applyNumberFormat="1" applyFont="1" applyFill="1" applyBorder="1" applyAlignment="1">
      <alignment horizontal="center" vertical="center" wrapText="1"/>
    </xf>
    <xf numFmtId="164" fontId="24" fillId="0" borderId="41" xfId="0" applyNumberFormat="1" applyFont="1" applyBorder="1"/>
    <xf numFmtId="164" fontId="24" fillId="0" borderId="33" xfId="0" applyNumberFormat="1" applyFont="1" applyBorder="1"/>
    <xf numFmtId="164" fontId="24" fillId="0" borderId="42" xfId="0" applyNumberFormat="1" applyFont="1" applyBorder="1"/>
    <xf numFmtId="164" fontId="24" fillId="0" borderId="24" xfId="0" applyNumberFormat="1" applyFont="1" applyBorder="1"/>
    <xf numFmtId="164" fontId="24" fillId="0" borderId="7" xfId="0" applyNumberFormat="1" applyFont="1" applyBorder="1"/>
    <xf numFmtId="164" fontId="24" fillId="0" borderId="38" xfId="0" applyNumberFormat="1" applyFont="1" applyBorder="1"/>
    <xf numFmtId="3" fontId="19" fillId="6" borderId="15" xfId="0" applyNumberFormat="1" applyFont="1" applyFill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167" fontId="14" fillId="0" borderId="35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top" wrapText="1"/>
    </xf>
    <xf numFmtId="0" fontId="7" fillId="3" borderId="9" xfId="0" applyFont="1" applyFill="1" applyBorder="1" applyAlignment="1">
      <alignment horizontal="center" vertical="top" wrapText="1"/>
    </xf>
    <xf numFmtId="0" fontId="7" fillId="3" borderId="10" xfId="0" applyFont="1" applyFill="1" applyBorder="1" applyAlignment="1">
      <alignment horizontal="center" vertical="top" wrapText="1"/>
    </xf>
    <xf numFmtId="49" fontId="8" fillId="4" borderId="1" xfId="0" applyNumberFormat="1" applyFont="1" applyFill="1" applyBorder="1" applyAlignment="1">
      <alignment horizontal="center" vertical="center"/>
    </xf>
    <xf numFmtId="0" fontId="5" fillId="0" borderId="26" xfId="0" applyFont="1" applyBorder="1"/>
    <xf numFmtId="1" fontId="8" fillId="4" borderId="2" xfId="0" applyNumberFormat="1" applyFont="1" applyFill="1" applyBorder="1" applyAlignment="1">
      <alignment horizontal="center" vertical="center" wrapText="1"/>
    </xf>
    <xf numFmtId="1" fontId="5" fillId="0" borderId="22" xfId="0" applyNumberFormat="1" applyFont="1" applyBorder="1" applyAlignment="1">
      <alignment wrapText="1"/>
    </xf>
    <xf numFmtId="1" fontId="8" fillId="4" borderId="21" xfId="0" applyNumberFormat="1" applyFont="1" applyFill="1" applyBorder="1" applyAlignment="1">
      <alignment horizontal="center" vertical="center" wrapText="1"/>
    </xf>
    <xf numFmtId="1" fontId="8" fillId="4" borderId="23" xfId="0" applyNumberFormat="1" applyFont="1" applyFill="1" applyBorder="1" applyAlignment="1">
      <alignment horizontal="center" vertical="center" wrapText="1"/>
    </xf>
    <xf numFmtId="1" fontId="8" fillId="4" borderId="25" xfId="0" applyNumberFormat="1" applyFont="1" applyFill="1" applyBorder="1" applyAlignment="1">
      <alignment horizontal="center" vertical="center"/>
    </xf>
    <xf numFmtId="1" fontId="8" fillId="4" borderId="13" xfId="0" applyNumberFormat="1" applyFont="1" applyFill="1" applyBorder="1" applyAlignment="1">
      <alignment horizontal="center" vertical="center"/>
    </xf>
    <xf numFmtId="1" fontId="8" fillId="4" borderId="3" xfId="0" applyNumberFormat="1" applyFont="1" applyFill="1" applyBorder="1" applyAlignment="1">
      <alignment horizontal="center" vertical="center" wrapText="1"/>
    </xf>
    <xf numFmtId="1" fontId="5" fillId="0" borderId="27" xfId="0" applyNumberFormat="1" applyFont="1" applyBorder="1" applyAlignment="1">
      <alignment wrapText="1"/>
    </xf>
    <xf numFmtId="42" fontId="8" fillId="5" borderId="11" xfId="2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/>
    </xf>
    <xf numFmtId="0" fontId="7" fillId="0" borderId="7" xfId="0" applyFont="1" applyBorder="1" applyAlignment="1">
      <alignment horizontal="justify" vertical="justify"/>
    </xf>
    <xf numFmtId="0" fontId="7" fillId="0" borderId="8" xfId="0" applyFont="1" applyBorder="1" applyAlignment="1">
      <alignment horizontal="justify" vertical="justify"/>
    </xf>
    <xf numFmtId="0" fontId="7" fillId="0" borderId="18" xfId="0" applyFont="1" applyBorder="1" applyAlignment="1">
      <alignment horizontal="justify" vertical="justify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wrapText="1"/>
    </xf>
    <xf numFmtId="0" fontId="0" fillId="0" borderId="0" xfId="0" applyAlignment="1">
      <alignment horizontal="center" vertical="center"/>
    </xf>
    <xf numFmtId="42" fontId="0" fillId="0" borderId="0" xfId="2" applyFont="1" applyAlignment="1">
      <alignment horizontal="left" wrapText="1"/>
    </xf>
    <xf numFmtId="42" fontId="8" fillId="5" borderId="5" xfId="2" applyFont="1" applyFill="1" applyBorder="1" applyAlignment="1">
      <alignment horizontal="center" vertical="center" wrapText="1"/>
    </xf>
    <xf numFmtId="42" fontId="8" fillId="5" borderId="15" xfId="2" applyFont="1" applyFill="1" applyBorder="1" applyAlignment="1">
      <alignment horizontal="center" vertical="center" wrapText="1"/>
    </xf>
    <xf numFmtId="42" fontId="8" fillId="5" borderId="14" xfId="2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17" fillId="3" borderId="22" xfId="0" applyFont="1" applyFill="1" applyBorder="1" applyAlignment="1">
      <alignment horizontal="center" vertical="center" wrapText="1"/>
    </xf>
    <xf numFmtId="0" fontId="25" fillId="13" borderId="11" xfId="0" applyFont="1" applyFill="1" applyBorder="1" applyAlignment="1">
      <alignment horizontal="center" vertical="center" wrapText="1"/>
    </xf>
    <xf numFmtId="0" fontId="26" fillId="13" borderId="11" xfId="0" applyFont="1" applyFill="1" applyBorder="1" applyAlignment="1">
      <alignment horizontal="center" vertical="center" wrapText="1"/>
    </xf>
    <xf numFmtId="1" fontId="19" fillId="14" borderId="11" xfId="0" applyNumberFormat="1" applyFont="1" applyFill="1" applyBorder="1" applyAlignment="1">
      <alignment horizontal="center" vertical="center" wrapText="1"/>
    </xf>
    <xf numFmtId="1" fontId="20" fillId="13" borderId="11" xfId="0" applyNumberFormat="1" applyFont="1" applyFill="1" applyBorder="1" applyAlignment="1">
      <alignment horizontal="center" vertical="center" wrapText="1"/>
    </xf>
    <xf numFmtId="42" fontId="19" fillId="5" borderId="2" xfId="2" applyFont="1" applyFill="1" applyBorder="1" applyAlignment="1">
      <alignment horizontal="center" vertical="center" wrapText="1"/>
    </xf>
    <xf numFmtId="42" fontId="19" fillId="5" borderId="3" xfId="2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42" fontId="13" fillId="5" borderId="2" xfId="2" applyFont="1" applyFill="1" applyBorder="1" applyAlignment="1">
      <alignment horizontal="center" vertical="center" wrapText="1"/>
    </xf>
    <xf numFmtId="1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 wrapText="1"/>
    </xf>
    <xf numFmtId="0" fontId="18" fillId="0" borderId="39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  <xf numFmtId="0" fontId="18" fillId="13" borderId="26" xfId="0" applyFont="1" applyFill="1" applyBorder="1" applyAlignment="1">
      <alignment horizontal="center" vertical="center" wrapText="1"/>
    </xf>
    <xf numFmtId="0" fontId="18" fillId="13" borderId="11" xfId="0" applyFont="1" applyFill="1" applyBorder="1" applyAlignment="1">
      <alignment horizontal="center" vertical="center" wrapText="1"/>
    </xf>
    <xf numFmtId="0" fontId="21" fillId="13" borderId="11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6" fillId="2" borderId="43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 wrapText="1"/>
    </xf>
    <xf numFmtId="0" fontId="17" fillId="3" borderId="43" xfId="0" applyFont="1" applyFill="1" applyBorder="1" applyAlignment="1">
      <alignment horizontal="center" vertical="center" wrapText="1"/>
    </xf>
    <xf numFmtId="42" fontId="13" fillId="5" borderId="20" xfId="2" applyFont="1" applyFill="1" applyBorder="1" applyAlignment="1">
      <alignment horizontal="center" vertical="center" wrapText="1"/>
    </xf>
  </cellXfs>
  <cellStyles count="5">
    <cellStyle name="Moneda" xfId="1" builtinId="4"/>
    <cellStyle name="Moneda [0]" xfId="2" builtinId="7"/>
    <cellStyle name="Moneda [0] 2" xfId="4" xr:uid="{766D1034-DEA5-49B8-A4A8-C1A3B488DDED}"/>
    <cellStyle name="Moneda 2" xfId="3" xr:uid="{FEF77CD6-A03A-4E64-A5BD-DD9146594556}"/>
    <cellStyle name="Normal" xfId="0" builtinId="0"/>
  </cellStyles>
  <dxfs count="19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773906</xdr:colOff>
      <xdr:row>27</xdr:row>
      <xdr:rowOff>285750</xdr:rowOff>
    </xdr:from>
    <xdr:ext cx="1700570" cy="565731"/>
    <xdr:pic>
      <xdr:nvPicPr>
        <xdr:cNvPr id="2" name="Imagen 1">
          <a:extLst>
            <a:ext uri="{FF2B5EF4-FFF2-40B4-BE49-F238E27FC236}">
              <a16:creationId xmlns:a16="http://schemas.microsoft.com/office/drawing/2014/main" id="{6E15D017-ED54-490F-9737-D33E472AD876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898788"/>
            </a:clrFrom>
            <a:clrTo>
              <a:srgbClr val="89878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7812" y="10703719"/>
          <a:ext cx="1700570" cy="56573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333374</xdr:colOff>
      <xdr:row>26</xdr:row>
      <xdr:rowOff>261938</xdr:rowOff>
    </xdr:from>
    <xdr:ext cx="1700570" cy="565731"/>
    <xdr:pic>
      <xdr:nvPicPr>
        <xdr:cNvPr id="2" name="Imagen 1">
          <a:extLst>
            <a:ext uri="{FF2B5EF4-FFF2-40B4-BE49-F238E27FC236}">
              <a16:creationId xmlns:a16="http://schemas.microsoft.com/office/drawing/2014/main" id="{15E72F9A-5E44-4790-9E0F-4BA923697992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898788"/>
            </a:clrFrom>
            <a:clrTo>
              <a:srgbClr val="89878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4" y="10710863"/>
          <a:ext cx="1700570" cy="56573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45"/>
  <sheetViews>
    <sheetView topLeftCell="A11" zoomScaleNormal="100" workbookViewId="0">
      <selection activeCell="C5" sqref="C5:I5"/>
    </sheetView>
  </sheetViews>
  <sheetFormatPr baseColWidth="10" defaultColWidth="11.453125" defaultRowHeight="14.5" x14ac:dyDescent="0.35"/>
  <cols>
    <col min="1" max="1" width="5.453125" customWidth="1"/>
    <col min="2" max="2" width="4.81640625" customWidth="1"/>
    <col min="3" max="3" width="15.26953125" style="1" customWidth="1"/>
    <col min="4" max="4" width="28.54296875" style="1" customWidth="1"/>
    <col min="5" max="5" width="45.81640625" style="1" customWidth="1"/>
    <col min="6" max="6" width="14.54296875" style="1" customWidth="1"/>
    <col min="7" max="7" width="13.54296875" style="1" customWidth="1"/>
    <col min="8" max="8" width="18.453125" style="2" customWidth="1"/>
    <col min="9" max="9" width="17.81640625" style="2" customWidth="1"/>
    <col min="10" max="10" width="20" style="2" customWidth="1"/>
    <col min="11" max="11" width="24.54296875" style="2" customWidth="1"/>
    <col min="12" max="12" width="17.453125" customWidth="1"/>
    <col min="13" max="13" width="16.7265625" customWidth="1"/>
    <col min="14" max="14" width="22.453125" customWidth="1"/>
    <col min="15" max="15" width="18.54296875" customWidth="1"/>
    <col min="16" max="16" width="19.1796875" customWidth="1"/>
    <col min="17" max="17" width="20.26953125" customWidth="1"/>
  </cols>
  <sheetData>
    <row r="1" spans="2:17" ht="15" thickBot="1" x14ac:dyDescent="0.4"/>
    <row r="2" spans="2:17" ht="33.75" customHeight="1" x14ac:dyDescent="0.35">
      <c r="B2" s="12"/>
      <c r="C2" s="83" t="s">
        <v>0</v>
      </c>
      <c r="D2" s="84"/>
      <c r="E2" s="85"/>
      <c r="F2" s="85"/>
      <c r="G2" s="85"/>
      <c r="H2" s="85"/>
      <c r="I2" s="86"/>
      <c r="J2" s="13"/>
      <c r="K2" s="13"/>
      <c r="L2" s="12"/>
      <c r="M2" s="12"/>
      <c r="N2" s="12"/>
      <c r="O2" s="12"/>
      <c r="P2" s="12"/>
      <c r="Q2" s="12"/>
    </row>
    <row r="3" spans="2:17" ht="37.5" customHeight="1" x14ac:dyDescent="0.35">
      <c r="B3" s="12"/>
      <c r="C3" s="87" t="s">
        <v>1</v>
      </c>
      <c r="D3" s="88"/>
      <c r="E3" s="88"/>
      <c r="F3" s="88"/>
      <c r="G3" s="88"/>
      <c r="H3" s="88"/>
      <c r="I3" s="89"/>
      <c r="J3" s="13"/>
      <c r="K3" s="13"/>
      <c r="L3" s="12"/>
      <c r="M3" s="12"/>
      <c r="N3" s="12"/>
      <c r="O3" s="12"/>
      <c r="P3" s="12"/>
      <c r="Q3" s="12"/>
    </row>
    <row r="4" spans="2:17" ht="18.75" customHeight="1" thickBot="1" x14ac:dyDescent="0.4">
      <c r="B4" s="14"/>
      <c r="C4" s="87" t="s">
        <v>83</v>
      </c>
      <c r="D4" s="88"/>
      <c r="E4" s="88"/>
      <c r="F4" s="88"/>
      <c r="G4" s="88"/>
      <c r="H4" s="88"/>
      <c r="I4" s="89"/>
      <c r="J4" s="15"/>
      <c r="K4" s="15"/>
      <c r="L4" s="12"/>
      <c r="M4" s="12"/>
      <c r="N4" s="12"/>
      <c r="O4" s="12"/>
      <c r="P4" s="12"/>
      <c r="Q4" s="12"/>
    </row>
    <row r="5" spans="2:17" ht="35.25" customHeight="1" thickBot="1" x14ac:dyDescent="0.4">
      <c r="B5" s="12"/>
      <c r="C5" s="90" t="s">
        <v>77</v>
      </c>
      <c r="D5" s="91"/>
      <c r="E5" s="91"/>
      <c r="F5" s="91"/>
      <c r="G5" s="91"/>
      <c r="H5" s="91"/>
      <c r="I5" s="92"/>
      <c r="J5" s="13"/>
      <c r="K5" s="13"/>
      <c r="L5" s="12"/>
      <c r="M5" s="12"/>
      <c r="N5" s="12"/>
      <c r="O5" s="12"/>
      <c r="P5" s="12"/>
      <c r="Q5" s="12"/>
    </row>
    <row r="6" spans="2:17" ht="15" customHeight="1" x14ac:dyDescent="0.35">
      <c r="B6" s="93" t="s">
        <v>2</v>
      </c>
      <c r="C6" s="95" t="s">
        <v>15</v>
      </c>
      <c r="D6" s="97" t="s">
        <v>16</v>
      </c>
      <c r="E6" s="99" t="s">
        <v>17</v>
      </c>
      <c r="F6" s="95" t="s">
        <v>3</v>
      </c>
      <c r="G6" s="101" t="s">
        <v>4</v>
      </c>
      <c r="H6" s="112" t="s">
        <v>75</v>
      </c>
      <c r="I6" s="112"/>
      <c r="J6" s="112"/>
      <c r="K6" s="113"/>
      <c r="L6" s="114" t="s">
        <v>76</v>
      </c>
      <c r="M6" s="112"/>
      <c r="N6" s="112"/>
      <c r="O6" s="113"/>
      <c r="P6" s="103" t="s">
        <v>5</v>
      </c>
      <c r="Q6" s="103"/>
    </row>
    <row r="7" spans="2:17" ht="62" x14ac:dyDescent="0.35">
      <c r="B7" s="94"/>
      <c r="C7" s="96"/>
      <c r="D7" s="98"/>
      <c r="E7" s="100"/>
      <c r="F7" s="96"/>
      <c r="G7" s="102"/>
      <c r="H7" s="27" t="s">
        <v>6</v>
      </c>
      <c r="I7" s="16" t="s">
        <v>7</v>
      </c>
      <c r="J7" s="16" t="s">
        <v>8</v>
      </c>
      <c r="K7" s="16" t="s">
        <v>9</v>
      </c>
      <c r="L7" s="16" t="s">
        <v>6</v>
      </c>
      <c r="M7" s="16" t="s">
        <v>7</v>
      </c>
      <c r="N7" s="16" t="s">
        <v>8</v>
      </c>
      <c r="O7" s="16" t="s">
        <v>9</v>
      </c>
      <c r="P7" s="16" t="s">
        <v>10</v>
      </c>
      <c r="Q7" s="16" t="s">
        <v>11</v>
      </c>
    </row>
    <row r="8" spans="2:17" ht="30" customHeight="1" x14ac:dyDescent="0.35">
      <c r="B8" s="33">
        <v>1</v>
      </c>
      <c r="C8" s="32">
        <v>43212105</v>
      </c>
      <c r="D8" s="25" t="s">
        <v>21</v>
      </c>
      <c r="E8" s="25" t="s">
        <v>22</v>
      </c>
      <c r="F8" s="26">
        <v>1</v>
      </c>
      <c r="G8" s="28" t="s">
        <v>18</v>
      </c>
      <c r="H8" s="35">
        <v>929880</v>
      </c>
      <c r="I8" s="17">
        <f>H8*19/100</f>
        <v>176677.2</v>
      </c>
      <c r="J8" s="18">
        <f>H8</f>
        <v>929880</v>
      </c>
      <c r="K8" s="19">
        <f>J8*F8</f>
        <v>929880</v>
      </c>
      <c r="L8" s="39">
        <v>1006600</v>
      </c>
      <c r="M8" s="17">
        <f>L8*19/100</f>
        <v>191254</v>
      </c>
      <c r="N8" s="18">
        <f>L8</f>
        <v>1006600</v>
      </c>
      <c r="O8" s="19">
        <f>N8*F8</f>
        <v>1006600</v>
      </c>
      <c r="P8" s="19">
        <f>AVERAGE(J8,N8)</f>
        <v>968240</v>
      </c>
      <c r="Q8" s="19">
        <f>AVERAGE(K8,O8)</f>
        <v>968240</v>
      </c>
    </row>
    <row r="9" spans="2:17" ht="25" x14ac:dyDescent="0.35">
      <c r="B9" s="33">
        <v>2</v>
      </c>
      <c r="C9" s="32">
        <v>44103101</v>
      </c>
      <c r="D9" s="25" t="s">
        <v>23</v>
      </c>
      <c r="E9" s="25" t="s">
        <v>24</v>
      </c>
      <c r="F9" s="26">
        <v>10</v>
      </c>
      <c r="G9" s="28" t="s">
        <v>19</v>
      </c>
      <c r="H9" s="35">
        <v>225493.2</v>
      </c>
      <c r="I9" s="17">
        <f t="shared" ref="I9:I28" si="0">H9*19/100</f>
        <v>42843.707999999999</v>
      </c>
      <c r="J9" s="18">
        <f t="shared" ref="J9:J33" si="1">H9</f>
        <v>225493.2</v>
      </c>
      <c r="K9" s="19">
        <f t="shared" ref="K9:K28" si="2">J9*F9</f>
        <v>2254932</v>
      </c>
      <c r="L9" s="39">
        <v>191695</v>
      </c>
      <c r="M9" s="17">
        <f t="shared" ref="M9:M33" si="3">L9*19/100</f>
        <v>36422.050000000003</v>
      </c>
      <c r="N9" s="18">
        <f t="shared" ref="N9:N33" si="4">L9</f>
        <v>191695</v>
      </c>
      <c r="O9" s="19">
        <f t="shared" ref="O9:O28" si="5">N9*F9</f>
        <v>1916950</v>
      </c>
      <c r="P9" s="19">
        <f t="shared" ref="P9:Q28" si="6">AVERAGE(J9,N9)</f>
        <v>208594.1</v>
      </c>
      <c r="Q9" s="19">
        <f t="shared" si="6"/>
        <v>2085941</v>
      </c>
    </row>
    <row r="10" spans="2:17" ht="30.75" customHeight="1" x14ac:dyDescent="0.35">
      <c r="B10" s="33">
        <v>3</v>
      </c>
      <c r="C10" s="32">
        <v>43212108</v>
      </c>
      <c r="D10" s="25" t="s">
        <v>25</v>
      </c>
      <c r="E10" s="25" t="s">
        <v>26</v>
      </c>
      <c r="F10" s="26">
        <v>1</v>
      </c>
      <c r="G10" s="28" t="s">
        <v>18</v>
      </c>
      <c r="H10" s="36">
        <v>357754.8</v>
      </c>
      <c r="I10" s="17">
        <f t="shared" si="0"/>
        <v>67973.411999999997</v>
      </c>
      <c r="J10" s="18">
        <f t="shared" si="1"/>
        <v>357754.8</v>
      </c>
      <c r="K10" s="19">
        <f t="shared" si="2"/>
        <v>357754.8</v>
      </c>
      <c r="L10" s="39">
        <v>425460</v>
      </c>
      <c r="M10" s="17">
        <f t="shared" si="3"/>
        <v>80837.399999999994</v>
      </c>
      <c r="N10" s="18">
        <f t="shared" si="4"/>
        <v>425460</v>
      </c>
      <c r="O10" s="19">
        <f t="shared" si="5"/>
        <v>425460</v>
      </c>
      <c r="P10" s="19">
        <f t="shared" si="6"/>
        <v>391607.4</v>
      </c>
      <c r="Q10" s="19">
        <f t="shared" si="6"/>
        <v>391607.4</v>
      </c>
    </row>
    <row r="11" spans="2:17" ht="25" x14ac:dyDescent="0.35">
      <c r="B11" s="33">
        <v>4</v>
      </c>
      <c r="C11" s="32">
        <v>44103101</v>
      </c>
      <c r="D11" s="25" t="s">
        <v>27</v>
      </c>
      <c r="E11" s="25" t="s">
        <v>28</v>
      </c>
      <c r="F11" s="26">
        <v>2</v>
      </c>
      <c r="G11" s="28" t="s">
        <v>19</v>
      </c>
      <c r="H11" s="35">
        <v>297600</v>
      </c>
      <c r="I11" s="17">
        <f t="shared" si="0"/>
        <v>56544</v>
      </c>
      <c r="J11" s="18">
        <f t="shared" si="1"/>
        <v>297600</v>
      </c>
      <c r="K11" s="19">
        <f t="shared" si="2"/>
        <v>595200</v>
      </c>
      <c r="L11" s="39">
        <v>278600</v>
      </c>
      <c r="M11" s="17">
        <f t="shared" si="3"/>
        <v>52934</v>
      </c>
      <c r="N11" s="18">
        <f t="shared" si="4"/>
        <v>278600</v>
      </c>
      <c r="O11" s="19">
        <f t="shared" si="5"/>
        <v>557200</v>
      </c>
      <c r="P11" s="19">
        <f t="shared" si="6"/>
        <v>288100</v>
      </c>
      <c r="Q11" s="19">
        <f t="shared" si="6"/>
        <v>576200</v>
      </c>
    </row>
    <row r="12" spans="2:17" ht="15.5" x14ac:dyDescent="0.35">
      <c r="B12" s="33">
        <v>5</v>
      </c>
      <c r="C12" s="32">
        <v>43211902</v>
      </c>
      <c r="D12" s="25" t="s">
        <v>29</v>
      </c>
      <c r="E12" s="25" t="s">
        <v>30</v>
      </c>
      <c r="F12" s="26">
        <v>10</v>
      </c>
      <c r="G12" s="28" t="s">
        <v>18</v>
      </c>
      <c r="H12" s="35">
        <v>282000</v>
      </c>
      <c r="I12" s="17">
        <f t="shared" si="0"/>
        <v>53580</v>
      </c>
      <c r="J12" s="18">
        <f t="shared" si="1"/>
        <v>282000</v>
      </c>
      <c r="K12" s="19">
        <f t="shared" si="2"/>
        <v>2820000</v>
      </c>
      <c r="L12" s="39">
        <v>322000</v>
      </c>
      <c r="M12" s="17">
        <f t="shared" si="3"/>
        <v>61180</v>
      </c>
      <c r="N12" s="18">
        <f t="shared" si="4"/>
        <v>322000</v>
      </c>
      <c r="O12" s="19">
        <f t="shared" si="5"/>
        <v>3220000</v>
      </c>
      <c r="P12" s="19">
        <f t="shared" si="6"/>
        <v>302000</v>
      </c>
      <c r="Q12" s="19">
        <f t="shared" si="6"/>
        <v>3020000</v>
      </c>
    </row>
    <row r="13" spans="2:17" ht="37.5" x14ac:dyDescent="0.35">
      <c r="B13" s="33">
        <v>6</v>
      </c>
      <c r="C13" s="32">
        <v>43211701</v>
      </c>
      <c r="D13" s="25" t="s">
        <v>31</v>
      </c>
      <c r="E13" s="25" t="s">
        <v>32</v>
      </c>
      <c r="F13" s="26">
        <v>5</v>
      </c>
      <c r="G13" s="28" t="s">
        <v>18</v>
      </c>
      <c r="H13" s="37">
        <v>191904</v>
      </c>
      <c r="I13" s="17">
        <f t="shared" si="0"/>
        <v>36461.760000000002</v>
      </c>
      <c r="J13" s="18">
        <f t="shared" si="1"/>
        <v>191904</v>
      </c>
      <c r="K13" s="19">
        <f t="shared" si="2"/>
        <v>959520</v>
      </c>
      <c r="L13" s="39">
        <v>231000</v>
      </c>
      <c r="M13" s="17">
        <f t="shared" si="3"/>
        <v>43890</v>
      </c>
      <c r="N13" s="18">
        <f t="shared" si="4"/>
        <v>231000</v>
      </c>
      <c r="O13" s="19">
        <f t="shared" si="5"/>
        <v>1155000</v>
      </c>
      <c r="P13" s="19">
        <f t="shared" si="6"/>
        <v>211452</v>
      </c>
      <c r="Q13" s="19">
        <f t="shared" si="6"/>
        <v>1057260</v>
      </c>
    </row>
    <row r="14" spans="2:17" ht="25" x14ac:dyDescent="0.35">
      <c r="B14" s="33">
        <v>7</v>
      </c>
      <c r="C14" s="32">
        <v>43212002</v>
      </c>
      <c r="D14" s="25" t="s">
        <v>33</v>
      </c>
      <c r="E14" s="25" t="s">
        <v>34</v>
      </c>
      <c r="F14" s="26">
        <v>10</v>
      </c>
      <c r="G14" s="28" t="s">
        <v>18</v>
      </c>
      <c r="H14" s="35">
        <v>227880</v>
      </c>
      <c r="I14" s="17">
        <f t="shared" si="0"/>
        <v>43297.2</v>
      </c>
      <c r="J14" s="18">
        <f t="shared" si="1"/>
        <v>227880</v>
      </c>
      <c r="K14" s="19">
        <f t="shared" si="2"/>
        <v>2278800</v>
      </c>
      <c r="L14" s="39">
        <v>280000</v>
      </c>
      <c r="M14" s="17">
        <f t="shared" si="3"/>
        <v>53200</v>
      </c>
      <c r="N14" s="18">
        <f t="shared" si="4"/>
        <v>280000</v>
      </c>
      <c r="O14" s="19">
        <f t="shared" si="5"/>
        <v>2800000</v>
      </c>
      <c r="P14" s="19">
        <f t="shared" si="6"/>
        <v>253940</v>
      </c>
      <c r="Q14" s="19">
        <f t="shared" si="6"/>
        <v>2539400</v>
      </c>
    </row>
    <row r="15" spans="2:17" ht="25" x14ac:dyDescent="0.35">
      <c r="B15" s="33">
        <v>8</v>
      </c>
      <c r="C15" s="32">
        <v>46171508</v>
      </c>
      <c r="D15" s="25" t="s">
        <v>35</v>
      </c>
      <c r="E15" s="25" t="s">
        <v>36</v>
      </c>
      <c r="F15" s="26">
        <v>10</v>
      </c>
      <c r="G15" s="28" t="s">
        <v>18</v>
      </c>
      <c r="H15" s="36">
        <v>72000</v>
      </c>
      <c r="I15" s="17">
        <f t="shared" si="0"/>
        <v>13680</v>
      </c>
      <c r="J15" s="18">
        <f t="shared" si="1"/>
        <v>72000</v>
      </c>
      <c r="K15" s="19">
        <f t="shared" si="2"/>
        <v>720000</v>
      </c>
      <c r="L15" s="39">
        <v>83860</v>
      </c>
      <c r="M15" s="17">
        <f t="shared" si="3"/>
        <v>15933.4</v>
      </c>
      <c r="N15" s="18">
        <f t="shared" si="4"/>
        <v>83860</v>
      </c>
      <c r="O15" s="19">
        <f t="shared" si="5"/>
        <v>838600</v>
      </c>
      <c r="P15" s="19">
        <f t="shared" si="6"/>
        <v>77930</v>
      </c>
      <c r="Q15" s="19">
        <f t="shared" si="6"/>
        <v>779300</v>
      </c>
    </row>
    <row r="16" spans="2:17" ht="25" x14ac:dyDescent="0.35">
      <c r="B16" s="33">
        <v>9</v>
      </c>
      <c r="C16" s="32">
        <v>46171610</v>
      </c>
      <c r="D16" s="25" t="s">
        <v>37</v>
      </c>
      <c r="E16" s="25" t="s">
        <v>38</v>
      </c>
      <c r="F16" s="26">
        <v>10</v>
      </c>
      <c r="G16" s="28" t="s">
        <v>18</v>
      </c>
      <c r="H16" s="35">
        <v>152743.20000000001</v>
      </c>
      <c r="I16" s="17">
        <f t="shared" si="0"/>
        <v>29021.208000000002</v>
      </c>
      <c r="J16" s="18">
        <f t="shared" si="1"/>
        <v>152743.20000000001</v>
      </c>
      <c r="K16" s="19">
        <f t="shared" si="2"/>
        <v>1527432</v>
      </c>
      <c r="L16" s="39">
        <v>273000</v>
      </c>
      <c r="M16" s="17">
        <f t="shared" si="3"/>
        <v>51870</v>
      </c>
      <c r="N16" s="18">
        <f t="shared" si="4"/>
        <v>273000</v>
      </c>
      <c r="O16" s="19">
        <f t="shared" si="5"/>
        <v>2730000</v>
      </c>
      <c r="P16" s="19">
        <f t="shared" si="6"/>
        <v>212871.6</v>
      </c>
      <c r="Q16" s="19">
        <f t="shared" si="6"/>
        <v>2128716</v>
      </c>
    </row>
    <row r="17" spans="2:17" ht="25" x14ac:dyDescent="0.35">
      <c r="B17" s="33">
        <v>10</v>
      </c>
      <c r="C17" s="32">
        <v>43201830</v>
      </c>
      <c r="D17" s="25" t="s">
        <v>39</v>
      </c>
      <c r="E17" s="25" t="s">
        <v>40</v>
      </c>
      <c r="F17" s="26">
        <v>8</v>
      </c>
      <c r="G17" s="28" t="s">
        <v>18</v>
      </c>
      <c r="H17" s="35">
        <v>587880</v>
      </c>
      <c r="I17" s="17">
        <f t="shared" si="0"/>
        <v>111697.2</v>
      </c>
      <c r="J17" s="18">
        <f t="shared" si="1"/>
        <v>587880</v>
      </c>
      <c r="K17" s="19">
        <f t="shared" si="2"/>
        <v>4703040</v>
      </c>
      <c r="L17" s="39">
        <v>640000</v>
      </c>
      <c r="M17" s="17">
        <f t="shared" si="3"/>
        <v>121600</v>
      </c>
      <c r="N17" s="18">
        <f t="shared" si="4"/>
        <v>640000</v>
      </c>
      <c r="O17" s="19">
        <f t="shared" si="5"/>
        <v>5120000</v>
      </c>
      <c r="P17" s="19">
        <f t="shared" si="6"/>
        <v>613940</v>
      </c>
      <c r="Q17" s="19">
        <f t="shared" si="6"/>
        <v>4911520</v>
      </c>
    </row>
    <row r="18" spans="2:17" ht="25" x14ac:dyDescent="0.35">
      <c r="B18" s="33">
        <v>11</v>
      </c>
      <c r="C18" s="32">
        <v>45111616</v>
      </c>
      <c r="D18" s="25" t="s">
        <v>41</v>
      </c>
      <c r="E18" s="25" t="s">
        <v>42</v>
      </c>
      <c r="F18" s="26">
        <v>5</v>
      </c>
      <c r="G18" s="28" t="s">
        <v>18</v>
      </c>
      <c r="H18" s="36">
        <v>394680</v>
      </c>
      <c r="I18" s="17">
        <f t="shared" si="0"/>
        <v>74989.2</v>
      </c>
      <c r="J18" s="18">
        <f t="shared" si="1"/>
        <v>394680</v>
      </c>
      <c r="K18" s="19">
        <f t="shared" si="2"/>
        <v>1973400</v>
      </c>
      <c r="L18" s="39">
        <v>486472</v>
      </c>
      <c r="M18" s="17">
        <f t="shared" si="3"/>
        <v>92429.68</v>
      </c>
      <c r="N18" s="18">
        <f t="shared" si="4"/>
        <v>486472</v>
      </c>
      <c r="O18" s="19">
        <f t="shared" si="5"/>
        <v>2432360</v>
      </c>
      <c r="P18" s="19">
        <f t="shared" si="6"/>
        <v>440576</v>
      </c>
      <c r="Q18" s="19">
        <f t="shared" si="6"/>
        <v>2202880</v>
      </c>
    </row>
    <row r="19" spans="2:17" ht="15.5" x14ac:dyDescent="0.35">
      <c r="B19" s="33">
        <v>12</v>
      </c>
      <c r="C19" s="32">
        <v>43211913</v>
      </c>
      <c r="D19" s="25" t="s">
        <v>43</v>
      </c>
      <c r="E19" s="25" t="s">
        <v>44</v>
      </c>
      <c r="F19" s="26">
        <v>5</v>
      </c>
      <c r="G19" s="28" t="s">
        <v>18</v>
      </c>
      <c r="H19" s="37">
        <v>360000</v>
      </c>
      <c r="I19" s="17">
        <f t="shared" si="0"/>
        <v>68400</v>
      </c>
      <c r="J19" s="18">
        <f t="shared" si="1"/>
        <v>360000</v>
      </c>
      <c r="K19" s="19">
        <f t="shared" si="2"/>
        <v>1800000</v>
      </c>
      <c r="L19" s="39">
        <v>490000</v>
      </c>
      <c r="M19" s="17">
        <f t="shared" si="3"/>
        <v>93100</v>
      </c>
      <c r="N19" s="18">
        <f t="shared" si="4"/>
        <v>490000</v>
      </c>
      <c r="O19" s="19">
        <f t="shared" si="5"/>
        <v>2450000</v>
      </c>
      <c r="P19" s="19">
        <f t="shared" si="6"/>
        <v>425000</v>
      </c>
      <c r="Q19" s="19">
        <f t="shared" si="6"/>
        <v>2125000</v>
      </c>
    </row>
    <row r="20" spans="2:17" ht="29.25" customHeight="1" x14ac:dyDescent="0.35">
      <c r="B20" s="33">
        <v>13</v>
      </c>
      <c r="C20" s="32">
        <v>44103206</v>
      </c>
      <c r="D20" s="25" t="s">
        <v>45</v>
      </c>
      <c r="E20" s="25" t="s">
        <v>46</v>
      </c>
      <c r="F20" s="26">
        <v>5</v>
      </c>
      <c r="G20" s="28" t="s">
        <v>18</v>
      </c>
      <c r="H20" s="35">
        <v>216000</v>
      </c>
      <c r="I20" s="17">
        <f t="shared" si="0"/>
        <v>41040</v>
      </c>
      <c r="J20" s="18">
        <f t="shared" si="1"/>
        <v>216000</v>
      </c>
      <c r="K20" s="19">
        <f t="shared" si="2"/>
        <v>1080000</v>
      </c>
      <c r="L20" s="39">
        <v>280000</v>
      </c>
      <c r="M20" s="17">
        <f t="shared" si="3"/>
        <v>53200</v>
      </c>
      <c r="N20" s="18">
        <f t="shared" si="4"/>
        <v>280000</v>
      </c>
      <c r="O20" s="19">
        <f t="shared" si="5"/>
        <v>1400000</v>
      </c>
      <c r="P20" s="19">
        <f t="shared" si="6"/>
        <v>248000</v>
      </c>
      <c r="Q20" s="19">
        <f t="shared" si="6"/>
        <v>1240000</v>
      </c>
    </row>
    <row r="21" spans="2:17" ht="33.75" customHeight="1" x14ac:dyDescent="0.35">
      <c r="B21" s="33">
        <v>14</v>
      </c>
      <c r="C21" s="32">
        <v>26111701</v>
      </c>
      <c r="D21" s="25" t="s">
        <v>47</v>
      </c>
      <c r="E21" s="25" t="s">
        <v>48</v>
      </c>
      <c r="F21" s="26">
        <v>50</v>
      </c>
      <c r="G21" s="28" t="s">
        <v>49</v>
      </c>
      <c r="H21" s="36">
        <v>29428.799999999999</v>
      </c>
      <c r="I21" s="17">
        <f t="shared" si="0"/>
        <v>5591.4719999999998</v>
      </c>
      <c r="J21" s="18">
        <f t="shared" si="1"/>
        <v>29428.799999999999</v>
      </c>
      <c r="K21" s="19">
        <f t="shared" si="2"/>
        <v>1471440</v>
      </c>
      <c r="L21" s="39">
        <v>42000</v>
      </c>
      <c r="M21" s="17">
        <f t="shared" si="3"/>
        <v>7980</v>
      </c>
      <c r="N21" s="18">
        <f t="shared" si="4"/>
        <v>42000</v>
      </c>
      <c r="O21" s="19">
        <f t="shared" si="5"/>
        <v>2100000</v>
      </c>
      <c r="P21" s="19">
        <f t="shared" si="6"/>
        <v>35714.400000000001</v>
      </c>
      <c r="Q21" s="19">
        <f t="shared" si="6"/>
        <v>1785720</v>
      </c>
    </row>
    <row r="22" spans="2:17" ht="27.75" customHeight="1" x14ac:dyDescent="0.35">
      <c r="B22" s="33">
        <v>15</v>
      </c>
      <c r="C22" s="32">
        <v>26111701</v>
      </c>
      <c r="D22" s="25" t="s">
        <v>50</v>
      </c>
      <c r="E22" s="25" t="s">
        <v>51</v>
      </c>
      <c r="F22" s="26">
        <v>10</v>
      </c>
      <c r="G22" s="28" t="s">
        <v>18</v>
      </c>
      <c r="H22" s="36">
        <v>72120</v>
      </c>
      <c r="I22" s="17">
        <f t="shared" si="0"/>
        <v>13702.8</v>
      </c>
      <c r="J22" s="18">
        <f t="shared" si="1"/>
        <v>72120</v>
      </c>
      <c r="K22" s="19">
        <f t="shared" si="2"/>
        <v>721200</v>
      </c>
      <c r="L22" s="39">
        <v>66640</v>
      </c>
      <c r="M22" s="17">
        <f t="shared" si="3"/>
        <v>12661.6</v>
      </c>
      <c r="N22" s="18">
        <f t="shared" si="4"/>
        <v>66640</v>
      </c>
      <c r="O22" s="19">
        <f t="shared" si="5"/>
        <v>666400</v>
      </c>
      <c r="P22" s="19">
        <f t="shared" si="6"/>
        <v>69380</v>
      </c>
      <c r="Q22" s="19">
        <f t="shared" si="6"/>
        <v>693800</v>
      </c>
    </row>
    <row r="23" spans="2:17" ht="36" customHeight="1" x14ac:dyDescent="0.35">
      <c r="B23" s="33">
        <v>16</v>
      </c>
      <c r="C23" s="32">
        <v>43211714</v>
      </c>
      <c r="D23" s="25" t="s">
        <v>52</v>
      </c>
      <c r="E23" s="25" t="s">
        <v>53</v>
      </c>
      <c r="F23" s="26">
        <v>2</v>
      </c>
      <c r="G23" s="28" t="s">
        <v>18</v>
      </c>
      <c r="H23" s="35">
        <v>983880</v>
      </c>
      <c r="I23" s="17">
        <f t="shared" si="0"/>
        <v>186937.2</v>
      </c>
      <c r="J23" s="18">
        <f t="shared" si="1"/>
        <v>983880</v>
      </c>
      <c r="K23" s="19">
        <f t="shared" si="2"/>
        <v>1967760</v>
      </c>
      <c r="L23" s="39">
        <v>663600</v>
      </c>
      <c r="M23" s="17">
        <f t="shared" si="3"/>
        <v>126084</v>
      </c>
      <c r="N23" s="18">
        <f t="shared" si="4"/>
        <v>663600</v>
      </c>
      <c r="O23" s="19">
        <f t="shared" si="5"/>
        <v>1327200</v>
      </c>
      <c r="P23" s="19">
        <f t="shared" si="6"/>
        <v>823740</v>
      </c>
      <c r="Q23" s="19">
        <f t="shared" si="6"/>
        <v>1647480</v>
      </c>
    </row>
    <row r="24" spans="2:17" ht="33.75" customHeight="1" x14ac:dyDescent="0.35">
      <c r="B24" s="33">
        <v>17</v>
      </c>
      <c r="C24" s="32">
        <v>26111704</v>
      </c>
      <c r="D24" s="25" t="s">
        <v>54</v>
      </c>
      <c r="E24" s="25" t="s">
        <v>55</v>
      </c>
      <c r="F24" s="26">
        <v>50</v>
      </c>
      <c r="G24" s="28" t="s">
        <v>18</v>
      </c>
      <c r="H24" s="35">
        <v>57018</v>
      </c>
      <c r="I24" s="17">
        <f t="shared" si="0"/>
        <v>10833.42</v>
      </c>
      <c r="J24" s="18">
        <f t="shared" si="1"/>
        <v>57018</v>
      </c>
      <c r="K24" s="19">
        <f t="shared" si="2"/>
        <v>2850900</v>
      </c>
      <c r="L24" s="39">
        <v>72520</v>
      </c>
      <c r="M24" s="17">
        <f t="shared" si="3"/>
        <v>13778.8</v>
      </c>
      <c r="N24" s="18">
        <f t="shared" si="4"/>
        <v>72520</v>
      </c>
      <c r="O24" s="19">
        <f t="shared" si="5"/>
        <v>3626000</v>
      </c>
      <c r="P24" s="19">
        <f t="shared" si="6"/>
        <v>64769</v>
      </c>
      <c r="Q24" s="19">
        <f t="shared" si="6"/>
        <v>3238450</v>
      </c>
    </row>
    <row r="25" spans="2:17" ht="25" x14ac:dyDescent="0.35">
      <c r="B25" s="33">
        <v>18</v>
      </c>
      <c r="C25" s="32">
        <v>44102906</v>
      </c>
      <c r="D25" s="25" t="s">
        <v>56</v>
      </c>
      <c r="E25" s="25" t="s">
        <v>57</v>
      </c>
      <c r="F25" s="26">
        <v>20</v>
      </c>
      <c r="G25" s="28" t="s">
        <v>18</v>
      </c>
      <c r="H25" s="35">
        <v>70800</v>
      </c>
      <c r="I25" s="17">
        <f t="shared" si="0"/>
        <v>13452</v>
      </c>
      <c r="J25" s="18">
        <f t="shared" si="1"/>
        <v>70800</v>
      </c>
      <c r="K25" s="19">
        <f t="shared" si="2"/>
        <v>1416000</v>
      </c>
      <c r="L25" s="39">
        <v>82600</v>
      </c>
      <c r="M25" s="17">
        <f t="shared" si="3"/>
        <v>15694</v>
      </c>
      <c r="N25" s="18">
        <f t="shared" si="4"/>
        <v>82600</v>
      </c>
      <c r="O25" s="19">
        <f t="shared" si="5"/>
        <v>1652000</v>
      </c>
      <c r="P25" s="19">
        <f t="shared" si="6"/>
        <v>76700</v>
      </c>
      <c r="Q25" s="19">
        <f t="shared" si="6"/>
        <v>1534000</v>
      </c>
    </row>
    <row r="26" spans="2:17" ht="25" x14ac:dyDescent="0.35">
      <c r="B26" s="33">
        <v>19</v>
      </c>
      <c r="C26" s="32">
        <v>43222643</v>
      </c>
      <c r="D26" s="25" t="s">
        <v>58</v>
      </c>
      <c r="E26" s="25" t="s">
        <v>59</v>
      </c>
      <c r="F26" s="26">
        <v>5</v>
      </c>
      <c r="G26" s="28" t="s">
        <v>18</v>
      </c>
      <c r="H26" s="35">
        <v>113886</v>
      </c>
      <c r="I26" s="17">
        <f t="shared" si="0"/>
        <v>21638.34</v>
      </c>
      <c r="J26" s="18">
        <f t="shared" si="1"/>
        <v>113886</v>
      </c>
      <c r="K26" s="19">
        <f t="shared" si="2"/>
        <v>569430</v>
      </c>
      <c r="L26" s="39">
        <v>126000</v>
      </c>
      <c r="M26" s="17">
        <f t="shared" si="3"/>
        <v>23940</v>
      </c>
      <c r="N26" s="18">
        <f t="shared" si="4"/>
        <v>126000</v>
      </c>
      <c r="O26" s="19">
        <f t="shared" si="5"/>
        <v>630000</v>
      </c>
      <c r="P26" s="19">
        <f t="shared" si="6"/>
        <v>119943</v>
      </c>
      <c r="Q26" s="19">
        <f t="shared" si="6"/>
        <v>599715</v>
      </c>
    </row>
    <row r="27" spans="2:17" ht="25" x14ac:dyDescent="0.35">
      <c r="B27" s="33">
        <v>20</v>
      </c>
      <c r="C27" s="32">
        <v>23151601</v>
      </c>
      <c r="D27" s="25" t="s">
        <v>60</v>
      </c>
      <c r="E27" s="25" t="s">
        <v>61</v>
      </c>
      <c r="F27" s="26">
        <v>5</v>
      </c>
      <c r="G27" s="28" t="s">
        <v>18</v>
      </c>
      <c r="H27" s="36">
        <v>106680</v>
      </c>
      <c r="I27" s="17">
        <f t="shared" si="0"/>
        <v>20269.2</v>
      </c>
      <c r="J27" s="18">
        <f t="shared" si="1"/>
        <v>106680</v>
      </c>
      <c r="K27" s="19">
        <f t="shared" si="2"/>
        <v>533400</v>
      </c>
      <c r="L27" s="39">
        <v>180600</v>
      </c>
      <c r="M27" s="17">
        <f t="shared" si="3"/>
        <v>34314</v>
      </c>
      <c r="N27" s="18">
        <f t="shared" si="4"/>
        <v>180600</v>
      </c>
      <c r="O27" s="19">
        <f t="shared" si="5"/>
        <v>903000</v>
      </c>
      <c r="P27" s="19">
        <f t="shared" si="6"/>
        <v>143640</v>
      </c>
      <c r="Q27" s="19">
        <f t="shared" si="6"/>
        <v>718200</v>
      </c>
    </row>
    <row r="28" spans="2:17" ht="25" x14ac:dyDescent="0.35">
      <c r="B28" s="33">
        <v>21</v>
      </c>
      <c r="C28" s="32">
        <v>39121462</v>
      </c>
      <c r="D28" s="25" t="s">
        <v>62</v>
      </c>
      <c r="E28" s="25" t="s">
        <v>63</v>
      </c>
      <c r="F28" s="26">
        <v>10</v>
      </c>
      <c r="G28" s="28" t="s">
        <v>64</v>
      </c>
      <c r="H28" s="38">
        <v>179880</v>
      </c>
      <c r="I28" s="20">
        <f t="shared" si="0"/>
        <v>34177.199999999997</v>
      </c>
      <c r="J28" s="18">
        <f t="shared" si="1"/>
        <v>179880</v>
      </c>
      <c r="K28" s="19">
        <f t="shared" si="2"/>
        <v>1798800</v>
      </c>
      <c r="L28" s="39">
        <v>163800</v>
      </c>
      <c r="M28" s="17">
        <f t="shared" si="3"/>
        <v>31122</v>
      </c>
      <c r="N28" s="18">
        <f t="shared" si="4"/>
        <v>163800</v>
      </c>
      <c r="O28" s="19">
        <f t="shared" si="5"/>
        <v>1638000</v>
      </c>
      <c r="P28" s="19">
        <f t="shared" si="6"/>
        <v>171840</v>
      </c>
      <c r="Q28" s="19">
        <f t="shared" si="6"/>
        <v>1718400</v>
      </c>
    </row>
    <row r="29" spans="2:17" ht="42" customHeight="1" x14ac:dyDescent="0.35">
      <c r="B29" s="33">
        <v>22</v>
      </c>
      <c r="C29" s="32">
        <v>39131709</v>
      </c>
      <c r="D29" s="25" t="s">
        <v>65</v>
      </c>
      <c r="E29" s="25" t="s">
        <v>66</v>
      </c>
      <c r="F29" s="26">
        <v>10</v>
      </c>
      <c r="G29" s="28" t="s">
        <v>18</v>
      </c>
      <c r="H29" s="36">
        <v>11880</v>
      </c>
      <c r="I29" s="17">
        <f>H29*19/100</f>
        <v>2257.1999999999998</v>
      </c>
      <c r="J29" s="18">
        <f t="shared" si="1"/>
        <v>11880</v>
      </c>
      <c r="K29" s="19">
        <f>J29*F29</f>
        <v>118800</v>
      </c>
      <c r="L29" s="39">
        <v>16660</v>
      </c>
      <c r="M29" s="17">
        <f t="shared" si="3"/>
        <v>3165.4</v>
      </c>
      <c r="N29" s="18">
        <f t="shared" si="4"/>
        <v>16660</v>
      </c>
      <c r="O29" s="19">
        <f>N29*F29</f>
        <v>166600</v>
      </c>
      <c r="P29" s="19">
        <f>AVERAGE(J29,N29)</f>
        <v>14270</v>
      </c>
      <c r="Q29" s="19">
        <f>AVERAGE(K29,O29)</f>
        <v>142700</v>
      </c>
    </row>
    <row r="30" spans="2:17" ht="27" customHeight="1" x14ac:dyDescent="0.35">
      <c r="B30" s="33">
        <v>23</v>
      </c>
      <c r="C30" s="32">
        <v>26121616</v>
      </c>
      <c r="D30" s="25" t="s">
        <v>67</v>
      </c>
      <c r="E30" s="25" t="s">
        <v>68</v>
      </c>
      <c r="F30" s="26">
        <v>1</v>
      </c>
      <c r="G30" s="28" t="s">
        <v>19</v>
      </c>
      <c r="H30" s="35">
        <v>738000</v>
      </c>
      <c r="I30" s="17">
        <f t="shared" ref="I30:I33" si="7">H30*19/100</f>
        <v>140220</v>
      </c>
      <c r="J30" s="18">
        <f t="shared" si="1"/>
        <v>738000</v>
      </c>
      <c r="K30" s="19">
        <f t="shared" ref="K30:K33" si="8">J30*F30</f>
        <v>738000</v>
      </c>
      <c r="L30" s="39">
        <v>880600</v>
      </c>
      <c r="M30" s="17">
        <f t="shared" si="3"/>
        <v>167314</v>
      </c>
      <c r="N30" s="18">
        <f t="shared" si="4"/>
        <v>880600</v>
      </c>
      <c r="O30" s="19">
        <f t="shared" ref="O30:O33" si="9">N30*F30</f>
        <v>880600</v>
      </c>
      <c r="P30" s="19">
        <f t="shared" ref="P30:Q34" si="10">AVERAGE(J30,N30)</f>
        <v>809300</v>
      </c>
      <c r="Q30" s="19">
        <f t="shared" si="10"/>
        <v>809300</v>
      </c>
    </row>
    <row r="31" spans="2:17" ht="25" x14ac:dyDescent="0.35">
      <c r="B31" s="33">
        <v>24</v>
      </c>
      <c r="C31" s="32">
        <v>43222819</v>
      </c>
      <c r="D31" s="25" t="s">
        <v>69</v>
      </c>
      <c r="E31" s="25" t="s">
        <v>70</v>
      </c>
      <c r="F31" s="26">
        <v>100</v>
      </c>
      <c r="G31" s="28" t="s">
        <v>18</v>
      </c>
      <c r="H31" s="35">
        <v>14280</v>
      </c>
      <c r="I31" s="17">
        <f t="shared" si="7"/>
        <v>2713.2</v>
      </c>
      <c r="J31" s="18">
        <f t="shared" si="1"/>
        <v>14280</v>
      </c>
      <c r="K31" s="19">
        <f t="shared" si="8"/>
        <v>1428000</v>
      </c>
      <c r="L31" s="39">
        <v>3290</v>
      </c>
      <c r="M31" s="17">
        <f t="shared" si="3"/>
        <v>625.1</v>
      </c>
      <c r="N31" s="18">
        <f t="shared" si="4"/>
        <v>3290</v>
      </c>
      <c r="O31" s="19">
        <f t="shared" si="9"/>
        <v>329000</v>
      </c>
      <c r="P31" s="19">
        <f t="shared" si="10"/>
        <v>8785</v>
      </c>
      <c r="Q31" s="19">
        <f t="shared" si="10"/>
        <v>878500</v>
      </c>
    </row>
    <row r="32" spans="2:17" ht="25" x14ac:dyDescent="0.35">
      <c r="B32" s="33">
        <v>25</v>
      </c>
      <c r="C32" s="32">
        <v>43211604</v>
      </c>
      <c r="D32" s="25" t="s">
        <v>71</v>
      </c>
      <c r="E32" s="25" t="s">
        <v>72</v>
      </c>
      <c r="F32" s="26">
        <v>100</v>
      </c>
      <c r="G32" s="28" t="s">
        <v>18</v>
      </c>
      <c r="H32" s="36">
        <v>19080</v>
      </c>
      <c r="I32" s="17">
        <f t="shared" si="7"/>
        <v>3625.2</v>
      </c>
      <c r="J32" s="18">
        <f t="shared" si="1"/>
        <v>19080</v>
      </c>
      <c r="K32" s="19">
        <f t="shared" si="8"/>
        <v>1908000</v>
      </c>
      <c r="L32" s="39">
        <v>7700</v>
      </c>
      <c r="M32" s="17">
        <f t="shared" si="3"/>
        <v>1463</v>
      </c>
      <c r="N32" s="18">
        <f t="shared" si="4"/>
        <v>7700</v>
      </c>
      <c r="O32" s="19">
        <f t="shared" si="9"/>
        <v>770000</v>
      </c>
      <c r="P32" s="19">
        <f t="shared" si="10"/>
        <v>13390</v>
      </c>
      <c r="Q32" s="19">
        <f t="shared" si="10"/>
        <v>1339000</v>
      </c>
    </row>
    <row r="33" spans="2:17" ht="29.25" customHeight="1" thickBot="1" x14ac:dyDescent="0.4">
      <c r="B33" s="34">
        <v>26</v>
      </c>
      <c r="C33" s="32">
        <v>39121409</v>
      </c>
      <c r="D33" s="29" t="s">
        <v>73</v>
      </c>
      <c r="E33" s="29" t="s">
        <v>74</v>
      </c>
      <c r="F33" s="30">
        <v>100</v>
      </c>
      <c r="G33" s="31" t="s">
        <v>18</v>
      </c>
      <c r="H33" s="36">
        <v>10680</v>
      </c>
      <c r="I33" s="17">
        <f t="shared" si="7"/>
        <v>2029.2</v>
      </c>
      <c r="J33" s="18">
        <f t="shared" si="1"/>
        <v>10680</v>
      </c>
      <c r="K33" s="19">
        <f t="shared" si="8"/>
        <v>1068000</v>
      </c>
      <c r="L33" s="39">
        <v>7350</v>
      </c>
      <c r="M33" s="17">
        <f t="shared" si="3"/>
        <v>1396.5</v>
      </c>
      <c r="N33" s="18">
        <f t="shared" si="4"/>
        <v>7350</v>
      </c>
      <c r="O33" s="19">
        <f t="shared" si="9"/>
        <v>735000</v>
      </c>
      <c r="P33" s="19">
        <f t="shared" si="10"/>
        <v>9015</v>
      </c>
      <c r="Q33" s="19">
        <f t="shared" si="10"/>
        <v>901500</v>
      </c>
    </row>
    <row r="34" spans="2:17" ht="35.25" customHeight="1" x14ac:dyDescent="0.35">
      <c r="B34" s="104" t="s">
        <v>12</v>
      </c>
      <c r="C34" s="104"/>
      <c r="D34" s="104"/>
      <c r="E34" s="104"/>
      <c r="F34" s="104"/>
      <c r="G34" s="104"/>
      <c r="H34" s="23">
        <f t="shared" ref="H34:O34" si="11">SUM(H8:H33)</f>
        <v>6703428</v>
      </c>
      <c r="I34" s="23">
        <f t="shared" si="11"/>
        <v>1273651.3199999996</v>
      </c>
      <c r="J34" s="23">
        <f t="shared" si="11"/>
        <v>6703428</v>
      </c>
      <c r="K34" s="10">
        <f t="shared" si="11"/>
        <v>38589688.799999997</v>
      </c>
      <c r="L34" s="23">
        <f t="shared" si="11"/>
        <v>7302047</v>
      </c>
      <c r="M34" s="23">
        <f t="shared" si="11"/>
        <v>1387388.93</v>
      </c>
      <c r="N34" s="23">
        <f t="shared" si="11"/>
        <v>7302047</v>
      </c>
      <c r="O34" s="10">
        <f t="shared" si="11"/>
        <v>41475970</v>
      </c>
      <c r="P34" s="11"/>
      <c r="Q34" s="24">
        <f t="shared" si="10"/>
        <v>40032829.399999999</v>
      </c>
    </row>
    <row r="35" spans="2:17" ht="23.25" customHeight="1" thickBot="1" x14ac:dyDescent="0.4">
      <c r="B35" s="12"/>
      <c r="C35" s="21"/>
      <c r="D35" s="21"/>
      <c r="E35" s="21"/>
      <c r="F35" s="21"/>
      <c r="G35" s="21"/>
      <c r="H35" s="13"/>
      <c r="I35" s="13"/>
      <c r="J35" s="13"/>
      <c r="K35" s="13"/>
      <c r="L35" s="12"/>
      <c r="M35" s="12"/>
      <c r="N35" s="12"/>
      <c r="O35" s="12"/>
      <c r="P35" s="12"/>
      <c r="Q35" s="12"/>
    </row>
    <row r="36" spans="2:17" ht="48" customHeight="1" thickBot="1" x14ac:dyDescent="0.4">
      <c r="B36" s="105" t="s">
        <v>80</v>
      </c>
      <c r="C36" s="106"/>
      <c r="D36" s="106"/>
      <c r="E36" s="106"/>
      <c r="F36" s="106"/>
      <c r="G36" s="106"/>
      <c r="H36" s="106"/>
      <c r="I36" s="106"/>
      <c r="J36" s="107"/>
      <c r="K36" s="22"/>
      <c r="L36" s="12"/>
      <c r="M36" s="12"/>
      <c r="N36" s="12"/>
      <c r="O36" s="12"/>
      <c r="P36" s="12"/>
      <c r="Q36" s="12"/>
    </row>
    <row r="37" spans="2:17" ht="21" x14ac:dyDescent="0.5">
      <c r="M37" s="3"/>
    </row>
    <row r="38" spans="2:17" ht="21" x14ac:dyDescent="0.5">
      <c r="M38" s="3"/>
    </row>
    <row r="39" spans="2:17" x14ac:dyDescent="0.35">
      <c r="E39" s="4" t="s">
        <v>13</v>
      </c>
      <c r="F39" s="5"/>
      <c r="G39" s="6"/>
    </row>
    <row r="40" spans="2:17" ht="23.25" customHeight="1" x14ac:dyDescent="0.35">
      <c r="C40" s="7"/>
      <c r="D40" s="7"/>
      <c r="E40" s="8"/>
      <c r="F40" s="5"/>
      <c r="G40" s="6"/>
    </row>
    <row r="41" spans="2:17" x14ac:dyDescent="0.35">
      <c r="C41" s="7"/>
      <c r="D41" s="7"/>
      <c r="E41" s="8"/>
      <c r="F41" s="5"/>
      <c r="G41" s="6"/>
    </row>
    <row r="42" spans="2:17" x14ac:dyDescent="0.35">
      <c r="C42" s="7"/>
      <c r="D42" s="7"/>
      <c r="E42" s="8"/>
      <c r="F42" s="5"/>
      <c r="G42" s="6"/>
    </row>
    <row r="43" spans="2:17" x14ac:dyDescent="0.35">
      <c r="C43" s="7"/>
      <c r="D43" s="7"/>
      <c r="E43" s="8"/>
      <c r="F43" s="5"/>
      <c r="G43" s="6"/>
    </row>
    <row r="44" spans="2:17" ht="24" customHeight="1" x14ac:dyDescent="0.35">
      <c r="C44" s="108" t="s">
        <v>14</v>
      </c>
      <c r="D44" s="108"/>
      <c r="F44" s="109" t="s">
        <v>78</v>
      </c>
      <c r="G44" s="109"/>
      <c r="H44" s="1"/>
      <c r="I44" s="109" t="s">
        <v>79</v>
      </c>
      <c r="J44" s="109"/>
      <c r="K44" s="9"/>
      <c r="L44" s="9"/>
      <c r="M44" s="9"/>
    </row>
    <row r="45" spans="2:17" x14ac:dyDescent="0.35">
      <c r="C45" s="110" t="s">
        <v>20</v>
      </c>
      <c r="D45" s="110"/>
      <c r="E45" s="8"/>
      <c r="F45" s="110" t="s">
        <v>81</v>
      </c>
      <c r="G45" s="110"/>
      <c r="I45" s="110" t="s">
        <v>82</v>
      </c>
      <c r="J45" s="110"/>
      <c r="M45" s="111"/>
      <c r="N45" s="111"/>
    </row>
  </sheetData>
  <mergeCells count="22">
    <mergeCell ref="C45:D45"/>
    <mergeCell ref="F45:G45"/>
    <mergeCell ref="I45:J45"/>
    <mergeCell ref="M45:N45"/>
    <mergeCell ref="H6:K6"/>
    <mergeCell ref="L6:O6"/>
    <mergeCell ref="P6:Q6"/>
    <mergeCell ref="B34:G34"/>
    <mergeCell ref="B36:J36"/>
    <mergeCell ref="C44:D44"/>
    <mergeCell ref="F44:G44"/>
    <mergeCell ref="I44:J44"/>
    <mergeCell ref="C2:I2"/>
    <mergeCell ref="C3:I3"/>
    <mergeCell ref="C4:I4"/>
    <mergeCell ref="C5:I5"/>
    <mergeCell ref="B6:B7"/>
    <mergeCell ref="C6:C7"/>
    <mergeCell ref="D6:D7"/>
    <mergeCell ref="E6:E7"/>
    <mergeCell ref="F6:F7"/>
    <mergeCell ref="G6:G7"/>
  </mergeCells>
  <conditionalFormatting sqref="B6:D6 B7:C7 F7:Q7 B8:B33">
    <cfRule type="cellIs" dxfId="18" priority="10" operator="equal">
      <formula>53333</formula>
    </cfRule>
  </conditionalFormatting>
  <conditionalFormatting sqref="F8:G9">
    <cfRule type="cellIs" dxfId="17" priority="4" operator="equal">
      <formula>53333</formula>
    </cfRule>
  </conditionalFormatting>
  <conditionalFormatting sqref="F29:G30">
    <cfRule type="cellIs" dxfId="16" priority="6" operator="equal">
      <formula>53333</formula>
    </cfRule>
  </conditionalFormatting>
  <conditionalFormatting sqref="F6:H6">
    <cfRule type="cellIs" dxfId="15" priority="9" operator="equal">
      <formula>53333</formula>
    </cfRule>
  </conditionalFormatting>
  <conditionalFormatting sqref="G10:G28">
    <cfRule type="cellIs" dxfId="14" priority="3" operator="lessThanOrEqual">
      <formula>0</formula>
    </cfRule>
  </conditionalFormatting>
  <conditionalFormatting sqref="G31:G33">
    <cfRule type="cellIs" dxfId="13" priority="5" operator="lessThanOrEqual">
      <formula>0</formula>
    </cfRule>
  </conditionalFormatting>
  <conditionalFormatting sqref="H8:Q33">
    <cfRule type="cellIs" dxfId="12" priority="1" operator="equal">
      <formula>53333</formula>
    </cfRule>
  </conditionalFormatting>
  <conditionalFormatting sqref="L6">
    <cfRule type="cellIs" dxfId="11" priority="7" operator="equal">
      <formula>53333</formula>
    </cfRule>
  </conditionalFormatting>
  <conditionalFormatting sqref="P6">
    <cfRule type="cellIs" dxfId="10" priority="8" operator="equal">
      <formula>53333</formula>
    </cfRule>
  </conditionalFormatting>
  <pageMargins left="0.7" right="0.7" top="0.75" bottom="0.75" header="0.3" footer="0.3"/>
  <pageSetup paperSize="120" scale="43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AF3F1-B1EA-4265-A557-915EA1716D15}">
  <sheetPr>
    <pageSetUpPr fitToPage="1"/>
  </sheetPr>
  <dimension ref="A2:Q35"/>
  <sheetViews>
    <sheetView view="pageBreakPreview" topLeftCell="H12" zoomScale="80" zoomScaleNormal="100" zoomScaleSheetLayoutView="80" workbookViewId="0">
      <selection activeCell="Q22" sqref="Q22"/>
    </sheetView>
  </sheetViews>
  <sheetFormatPr baseColWidth="10" defaultColWidth="11.26953125" defaultRowHeight="16" x14ac:dyDescent="0.35"/>
  <cols>
    <col min="1" max="1" width="5.26953125" style="40" customWidth="1"/>
    <col min="2" max="2" width="4.81640625" style="40" customWidth="1"/>
    <col min="3" max="3" width="15.1796875" style="53" customWidth="1"/>
    <col min="4" max="4" width="41.453125" style="53" customWidth="1"/>
    <col min="5" max="5" width="54.81640625" style="53" customWidth="1"/>
    <col min="6" max="6" width="14.54296875" style="53" customWidth="1"/>
    <col min="7" max="7" width="14.453125" style="53" customWidth="1"/>
    <col min="8" max="8" width="17.7265625" style="54" bestFit="1" customWidth="1"/>
    <col min="9" max="9" width="18.1796875" style="54" customWidth="1"/>
    <col min="10" max="10" width="20.26953125" style="54" customWidth="1"/>
    <col min="11" max="11" width="20.54296875" style="54" customWidth="1"/>
    <col min="12" max="12" width="17.26953125" style="40" customWidth="1"/>
    <col min="13" max="13" width="15.7265625" style="40" customWidth="1"/>
    <col min="14" max="14" width="22.26953125" style="40" customWidth="1"/>
    <col min="15" max="15" width="18.54296875" style="40" customWidth="1"/>
    <col min="16" max="17" width="23.453125" style="40" customWidth="1"/>
    <col min="18" max="16384" width="11.26953125" style="40"/>
  </cols>
  <sheetData>
    <row r="2" spans="2:17" ht="33.75" customHeight="1" x14ac:dyDescent="0.35">
      <c r="C2" s="115" t="s">
        <v>0</v>
      </c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</row>
    <row r="3" spans="2:17" ht="37.5" customHeight="1" x14ac:dyDescent="0.35">
      <c r="C3" s="115" t="s">
        <v>87</v>
      </c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</row>
    <row r="4" spans="2:17" ht="18.75" customHeight="1" x14ac:dyDescent="0.35">
      <c r="B4" s="41"/>
      <c r="C4" s="115" t="s">
        <v>88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</row>
    <row r="5" spans="2:17" ht="54.75" customHeight="1" thickBot="1" x14ac:dyDescent="0.4">
      <c r="C5" s="116" t="s">
        <v>89</v>
      </c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</row>
    <row r="6" spans="2:17" ht="35.25" customHeight="1" x14ac:dyDescent="0.35">
      <c r="B6" s="117" t="s">
        <v>90</v>
      </c>
      <c r="C6" s="117" t="s">
        <v>91</v>
      </c>
      <c r="D6" s="118" t="s">
        <v>86</v>
      </c>
      <c r="E6" s="118" t="s">
        <v>92</v>
      </c>
      <c r="F6" s="119" t="s">
        <v>4</v>
      </c>
      <c r="G6" s="119" t="s">
        <v>3</v>
      </c>
      <c r="H6" s="124" t="s">
        <v>111</v>
      </c>
      <c r="I6" s="124"/>
      <c r="J6" s="124"/>
      <c r="K6" s="124"/>
      <c r="L6" s="124" t="s">
        <v>112</v>
      </c>
      <c r="M6" s="124"/>
      <c r="N6" s="124"/>
      <c r="O6" s="124"/>
      <c r="P6" s="121" t="s">
        <v>5</v>
      </c>
      <c r="Q6" s="122"/>
    </row>
    <row r="7" spans="2:17" ht="48.5" thickBot="1" x14ac:dyDescent="0.4">
      <c r="B7" s="117"/>
      <c r="C7" s="117"/>
      <c r="D7" s="118"/>
      <c r="E7" s="118"/>
      <c r="F7" s="120"/>
      <c r="G7" s="120"/>
      <c r="H7" s="42" t="s">
        <v>6</v>
      </c>
      <c r="I7" s="42" t="s">
        <v>7</v>
      </c>
      <c r="J7" s="42" t="s">
        <v>8</v>
      </c>
      <c r="K7" s="42" t="s">
        <v>9</v>
      </c>
      <c r="L7" s="42" t="s">
        <v>6</v>
      </c>
      <c r="M7" s="42" t="s">
        <v>7</v>
      </c>
      <c r="N7" s="42" t="s">
        <v>8</v>
      </c>
      <c r="O7" s="42" t="s">
        <v>9</v>
      </c>
      <c r="P7" s="42" t="s">
        <v>10</v>
      </c>
      <c r="Q7" s="43" t="s">
        <v>11</v>
      </c>
    </row>
    <row r="8" spans="2:17" ht="28.5" thickBot="1" x14ac:dyDescent="0.4">
      <c r="B8" s="64">
        <v>1</v>
      </c>
      <c r="C8" s="59">
        <v>23153204</v>
      </c>
      <c r="D8" s="59" t="s">
        <v>93</v>
      </c>
      <c r="E8" s="59" t="s">
        <v>94</v>
      </c>
      <c r="F8" s="59" t="s">
        <v>85</v>
      </c>
      <c r="G8" s="59">
        <v>1</v>
      </c>
      <c r="H8" s="45">
        <f>+J8-I8</f>
        <v>841136002.01759708</v>
      </c>
      <c r="I8" s="44">
        <f>+J8*19%</f>
        <v>197303506.64610302</v>
      </c>
      <c r="J8" s="63">
        <v>1038439508.6637001</v>
      </c>
      <c r="K8" s="46">
        <f>+J8*G8</f>
        <v>1038439508.6637001</v>
      </c>
      <c r="L8" s="47">
        <f>+N8-M8</f>
        <v>849632325.27030015</v>
      </c>
      <c r="M8" s="44">
        <f>+N8*19%</f>
        <v>199296471.35970002</v>
      </c>
      <c r="N8" s="63">
        <v>1048928796.6300001</v>
      </c>
      <c r="O8" s="48">
        <f>+N8*G8</f>
        <v>1048928796.6300001</v>
      </c>
      <c r="P8" s="49">
        <f>AVERAGE(J8,N8)</f>
        <v>1043684152.6468501</v>
      </c>
      <c r="Q8" s="49">
        <f t="shared" ref="Q8:Q21" si="0">AVERAGE(K8,O8)</f>
        <v>1043684152.6468501</v>
      </c>
    </row>
    <row r="9" spans="2:17" ht="28.5" thickBot="1" x14ac:dyDescent="0.4">
      <c r="B9" s="62">
        <v>2</v>
      </c>
      <c r="C9" s="59">
        <v>23153203</v>
      </c>
      <c r="D9" s="59" t="s">
        <v>95</v>
      </c>
      <c r="E9" s="59" t="s">
        <v>96</v>
      </c>
      <c r="F9" s="59" t="s">
        <v>85</v>
      </c>
      <c r="G9" s="59">
        <v>1</v>
      </c>
      <c r="H9" s="45">
        <f t="shared" ref="H9:H20" si="1">+J9-I9</f>
        <v>458801455.645962</v>
      </c>
      <c r="I9" s="44">
        <f t="shared" ref="I9:I20" si="2">+J9*19%</f>
        <v>107620094.534238</v>
      </c>
      <c r="J9" s="63">
        <v>566421550.18019998</v>
      </c>
      <c r="K9" s="46">
        <f t="shared" ref="K9:K20" si="3">+J9*G9</f>
        <v>566421550.18019998</v>
      </c>
      <c r="L9" s="47">
        <f t="shared" ref="L9:L20" si="4">+N9-M9</f>
        <v>463435813.78380001</v>
      </c>
      <c r="M9" s="44">
        <f t="shared" ref="M9:M20" si="5">+N9*19%</f>
        <v>108707166.1962</v>
      </c>
      <c r="N9" s="63">
        <v>572142979.98000002</v>
      </c>
      <c r="O9" s="48">
        <f t="shared" ref="O9:O20" si="6">+N9*G9</f>
        <v>572142979.98000002</v>
      </c>
      <c r="P9" s="49">
        <f t="shared" ref="P9:P20" si="7">AVERAGE(J9,N9)</f>
        <v>569282265.08010006</v>
      </c>
      <c r="Q9" s="49">
        <f t="shared" ref="Q9:Q20" si="8">AVERAGE(K9,O9)</f>
        <v>569282265.08010006</v>
      </c>
    </row>
    <row r="10" spans="2:17" ht="28.5" thickBot="1" x14ac:dyDescent="0.4">
      <c r="B10" s="62">
        <v>3</v>
      </c>
      <c r="C10" s="59">
        <v>23153100</v>
      </c>
      <c r="D10" s="59" t="s">
        <v>97</v>
      </c>
      <c r="E10" s="59" t="s">
        <v>98</v>
      </c>
      <c r="F10" s="59" t="s">
        <v>85</v>
      </c>
      <c r="G10" s="59">
        <v>1</v>
      </c>
      <c r="H10" s="45">
        <f t="shared" si="1"/>
        <v>91760291.129192412</v>
      </c>
      <c r="I10" s="44">
        <f t="shared" si="2"/>
        <v>21524018.906847604</v>
      </c>
      <c r="J10" s="63">
        <v>113284310.03604001</v>
      </c>
      <c r="K10" s="46">
        <f t="shared" si="3"/>
        <v>113284310.03604001</v>
      </c>
      <c r="L10" s="47">
        <f t="shared" si="4"/>
        <v>92687162.756760001</v>
      </c>
      <c r="M10" s="44">
        <f t="shared" si="5"/>
        <v>21741433.239240002</v>
      </c>
      <c r="N10" s="63">
        <v>114428595.99600001</v>
      </c>
      <c r="O10" s="48">
        <f t="shared" si="6"/>
        <v>114428595.99600001</v>
      </c>
      <c r="P10" s="49">
        <f t="shared" si="7"/>
        <v>113856453.01602</v>
      </c>
      <c r="Q10" s="49">
        <f t="shared" si="8"/>
        <v>113856453.01602</v>
      </c>
    </row>
    <row r="11" spans="2:17" ht="16.5" thickBot="1" x14ac:dyDescent="0.4">
      <c r="B11" s="62">
        <v>4</v>
      </c>
      <c r="C11" s="57">
        <v>41111917</v>
      </c>
      <c r="D11" s="57" t="s">
        <v>99</v>
      </c>
      <c r="E11" s="58" t="s">
        <v>100</v>
      </c>
      <c r="F11" s="59" t="s">
        <v>85</v>
      </c>
      <c r="G11" s="59">
        <v>1</v>
      </c>
      <c r="H11" s="45">
        <f t="shared" si="1"/>
        <v>229400727.822981</v>
      </c>
      <c r="I11" s="44">
        <f t="shared" si="2"/>
        <v>53810047.267118998</v>
      </c>
      <c r="J11" s="63">
        <v>283210775.09009999</v>
      </c>
      <c r="K11" s="46">
        <f t="shared" si="3"/>
        <v>283210775.09009999</v>
      </c>
      <c r="L11" s="47">
        <f t="shared" si="4"/>
        <v>231717906.8919</v>
      </c>
      <c r="M11" s="44">
        <f t="shared" si="5"/>
        <v>54353583.098099999</v>
      </c>
      <c r="N11" s="72">
        <v>286071489.99000001</v>
      </c>
      <c r="O11" s="48">
        <f t="shared" si="6"/>
        <v>286071489.99000001</v>
      </c>
      <c r="P11" s="49">
        <f t="shared" si="7"/>
        <v>284641132.54005003</v>
      </c>
      <c r="Q11" s="49">
        <f t="shared" si="8"/>
        <v>284641132.54005003</v>
      </c>
    </row>
    <row r="12" spans="2:17" ht="16.5" thickBot="1" x14ac:dyDescent="0.4">
      <c r="B12" s="62">
        <v>5</v>
      </c>
      <c r="C12" s="59">
        <v>41111917</v>
      </c>
      <c r="D12" s="59" t="s">
        <v>99</v>
      </c>
      <c r="E12" s="59" t="s">
        <v>101</v>
      </c>
      <c r="F12" s="59" t="s">
        <v>85</v>
      </c>
      <c r="G12" s="59">
        <v>1</v>
      </c>
      <c r="H12" s="45">
        <f t="shared" si="1"/>
        <v>305867637.09730804</v>
      </c>
      <c r="I12" s="44">
        <f t="shared" si="2"/>
        <v>71746729.689492002</v>
      </c>
      <c r="J12" s="63">
        <v>377614366.78680003</v>
      </c>
      <c r="K12" s="46">
        <f t="shared" si="3"/>
        <v>377614366.78680003</v>
      </c>
      <c r="L12" s="47">
        <f t="shared" si="4"/>
        <v>308957209.18920004</v>
      </c>
      <c r="M12" s="44">
        <f t="shared" si="5"/>
        <v>72471444.130800009</v>
      </c>
      <c r="N12" s="63">
        <v>381428653.32000005</v>
      </c>
      <c r="O12" s="48">
        <f t="shared" si="6"/>
        <v>381428653.32000005</v>
      </c>
      <c r="P12" s="49">
        <f t="shared" si="7"/>
        <v>379521510.05340004</v>
      </c>
      <c r="Q12" s="49">
        <f t="shared" si="8"/>
        <v>379521510.05340004</v>
      </c>
    </row>
    <row r="13" spans="2:17" ht="28.5" thickBot="1" x14ac:dyDescent="0.4">
      <c r="B13" s="62">
        <v>6</v>
      </c>
      <c r="C13" s="59">
        <v>41111917</v>
      </c>
      <c r="D13" s="59" t="s">
        <v>99</v>
      </c>
      <c r="E13" s="59" t="s">
        <v>102</v>
      </c>
      <c r="F13" s="59" t="s">
        <v>85</v>
      </c>
      <c r="G13" s="59">
        <v>1</v>
      </c>
      <c r="H13" s="45">
        <f t="shared" si="1"/>
        <v>229400727.822981</v>
      </c>
      <c r="I13" s="44">
        <f t="shared" si="2"/>
        <v>53810047.267118998</v>
      </c>
      <c r="J13" s="63">
        <v>283210775.09009999</v>
      </c>
      <c r="K13" s="46">
        <f t="shared" si="3"/>
        <v>283210775.09009999</v>
      </c>
      <c r="L13" s="47">
        <f t="shared" si="4"/>
        <v>231717906.8919</v>
      </c>
      <c r="M13" s="44">
        <f t="shared" si="5"/>
        <v>54353583.098099999</v>
      </c>
      <c r="N13" s="63">
        <v>286071489.99000001</v>
      </c>
      <c r="O13" s="48">
        <f t="shared" si="6"/>
        <v>286071489.99000001</v>
      </c>
      <c r="P13" s="49">
        <f t="shared" si="7"/>
        <v>284641132.54005003</v>
      </c>
      <c r="Q13" s="49">
        <f t="shared" si="8"/>
        <v>284641132.54005003</v>
      </c>
    </row>
    <row r="14" spans="2:17" ht="28.5" thickBot="1" x14ac:dyDescent="0.4">
      <c r="B14" s="62">
        <v>7</v>
      </c>
      <c r="C14" s="57">
        <v>23153100</v>
      </c>
      <c r="D14" s="57" t="s">
        <v>97</v>
      </c>
      <c r="E14" s="58" t="s">
        <v>103</v>
      </c>
      <c r="F14" s="58" t="s">
        <v>85</v>
      </c>
      <c r="G14" s="58">
        <v>1</v>
      </c>
      <c r="H14" s="45">
        <f t="shared" si="1"/>
        <v>91760291.129192412</v>
      </c>
      <c r="I14" s="44">
        <f t="shared" si="2"/>
        <v>21524018.906847604</v>
      </c>
      <c r="J14" s="63">
        <v>113284310.03604001</v>
      </c>
      <c r="K14" s="46">
        <f t="shared" si="3"/>
        <v>113284310.03604001</v>
      </c>
      <c r="L14" s="47">
        <f t="shared" si="4"/>
        <v>92687162.756760001</v>
      </c>
      <c r="M14" s="44">
        <f t="shared" si="5"/>
        <v>21741433.239240002</v>
      </c>
      <c r="N14" s="63">
        <v>114428595.99600001</v>
      </c>
      <c r="O14" s="48">
        <f t="shared" si="6"/>
        <v>114428595.99600001</v>
      </c>
      <c r="P14" s="49">
        <f t="shared" si="7"/>
        <v>113856453.01602</v>
      </c>
      <c r="Q14" s="49">
        <f t="shared" si="8"/>
        <v>113856453.01602</v>
      </c>
    </row>
    <row r="15" spans="2:17" ht="28.5" thickBot="1" x14ac:dyDescent="0.4">
      <c r="B15" s="62">
        <v>8</v>
      </c>
      <c r="C15" s="59">
        <v>23153100</v>
      </c>
      <c r="D15" s="59" t="s">
        <v>97</v>
      </c>
      <c r="E15" s="59" t="s">
        <v>104</v>
      </c>
      <c r="F15" s="59" t="s">
        <v>85</v>
      </c>
      <c r="G15" s="59">
        <v>1</v>
      </c>
      <c r="H15" s="45">
        <f t="shared" si="1"/>
        <v>15293381.854865402</v>
      </c>
      <c r="I15" s="44">
        <f t="shared" si="2"/>
        <v>3587336.4844746003</v>
      </c>
      <c r="J15" s="63">
        <v>18880718.339340001</v>
      </c>
      <c r="K15" s="46">
        <f t="shared" si="3"/>
        <v>18880718.339340001</v>
      </c>
      <c r="L15" s="47">
        <f t="shared" si="4"/>
        <v>15447860.459460001</v>
      </c>
      <c r="M15" s="44">
        <f t="shared" si="5"/>
        <v>3623572.2065400002</v>
      </c>
      <c r="N15" s="63">
        <v>19071432.666000001</v>
      </c>
      <c r="O15" s="48">
        <f t="shared" si="6"/>
        <v>19071432.666000001</v>
      </c>
      <c r="P15" s="49">
        <f t="shared" si="7"/>
        <v>18976075.502670001</v>
      </c>
      <c r="Q15" s="49">
        <f t="shared" si="8"/>
        <v>18976075.502670001</v>
      </c>
    </row>
    <row r="16" spans="2:17" s="60" customFormat="1" ht="28.5" thickBot="1" x14ac:dyDescent="0.4">
      <c r="B16" s="62">
        <v>9</v>
      </c>
      <c r="C16" s="59">
        <v>23153100</v>
      </c>
      <c r="D16" s="59" t="s">
        <v>97</v>
      </c>
      <c r="E16" s="59" t="s">
        <v>105</v>
      </c>
      <c r="F16" s="59" t="s">
        <v>85</v>
      </c>
      <c r="G16" s="59">
        <v>1</v>
      </c>
      <c r="H16" s="45">
        <f t="shared" si="1"/>
        <v>18352058.225838482</v>
      </c>
      <c r="I16" s="44">
        <f t="shared" si="2"/>
        <v>4304803.7813695204</v>
      </c>
      <c r="J16" s="63">
        <v>22656862.007208001</v>
      </c>
      <c r="K16" s="46">
        <f t="shared" si="3"/>
        <v>22656862.007208001</v>
      </c>
      <c r="L16" s="47">
        <f t="shared" si="4"/>
        <v>18537432.551352002</v>
      </c>
      <c r="M16" s="44">
        <f t="shared" si="5"/>
        <v>4348286.6478479998</v>
      </c>
      <c r="N16" s="63">
        <v>22885719.199200001</v>
      </c>
      <c r="O16" s="48">
        <f t="shared" ref="O16:O19" si="9">+N16*G16</f>
        <v>22885719.199200001</v>
      </c>
      <c r="P16" s="49">
        <f t="shared" ref="P16:P19" si="10">AVERAGE(J16,N16)</f>
        <v>22771290.603204001</v>
      </c>
      <c r="Q16" s="49">
        <f t="shared" ref="Q16:Q19" si="11">AVERAGE(K16,O16)</f>
        <v>22771290.603204001</v>
      </c>
    </row>
    <row r="17" spans="1:17" s="60" customFormat="1" ht="28.5" thickBot="1" x14ac:dyDescent="0.4">
      <c r="B17" s="62">
        <v>10</v>
      </c>
      <c r="C17" s="59">
        <v>23153100</v>
      </c>
      <c r="D17" s="59" t="s">
        <v>97</v>
      </c>
      <c r="E17" s="59" t="s">
        <v>106</v>
      </c>
      <c r="F17" s="59" t="s">
        <v>85</v>
      </c>
      <c r="G17" s="59">
        <v>1</v>
      </c>
      <c r="H17" s="45">
        <f t="shared" si="1"/>
        <v>15293381.854865402</v>
      </c>
      <c r="I17" s="44">
        <f t="shared" si="2"/>
        <v>3587336.4844746003</v>
      </c>
      <c r="J17" s="63">
        <v>18880718.339340001</v>
      </c>
      <c r="K17" s="46">
        <f t="shared" si="3"/>
        <v>18880718.339340001</v>
      </c>
      <c r="L17" s="47">
        <f t="shared" si="4"/>
        <v>15447860.459460001</v>
      </c>
      <c r="M17" s="44">
        <f t="shared" si="5"/>
        <v>3623572.2065400002</v>
      </c>
      <c r="N17" s="63">
        <v>19071432.666000001</v>
      </c>
      <c r="O17" s="48">
        <f t="shared" si="9"/>
        <v>19071432.666000001</v>
      </c>
      <c r="P17" s="49">
        <f t="shared" si="10"/>
        <v>18976075.502670001</v>
      </c>
      <c r="Q17" s="49">
        <f t="shared" si="11"/>
        <v>18976075.502670001</v>
      </c>
    </row>
    <row r="18" spans="1:17" s="60" customFormat="1" ht="16.5" thickBot="1" x14ac:dyDescent="0.4">
      <c r="B18" s="62">
        <v>11</v>
      </c>
      <c r="C18" s="59">
        <v>24112007</v>
      </c>
      <c r="D18" s="59" t="s">
        <v>107</v>
      </c>
      <c r="E18" s="59" t="s">
        <v>108</v>
      </c>
      <c r="F18" s="59" t="s">
        <v>85</v>
      </c>
      <c r="G18" s="59">
        <v>2</v>
      </c>
      <c r="H18" s="45">
        <f t="shared" si="1"/>
        <v>4588014.5564596206</v>
      </c>
      <c r="I18" s="44">
        <f t="shared" si="2"/>
        <v>1076200.9453423801</v>
      </c>
      <c r="J18" s="63">
        <v>5664215.5018020002</v>
      </c>
      <c r="K18" s="46">
        <f t="shared" si="3"/>
        <v>11328431.003604</v>
      </c>
      <c r="L18" s="47">
        <f t="shared" si="4"/>
        <v>4634358.1378380004</v>
      </c>
      <c r="M18" s="44">
        <f t="shared" si="5"/>
        <v>1087071.661962</v>
      </c>
      <c r="N18" s="63">
        <v>5721429.7998000002</v>
      </c>
      <c r="O18" s="48">
        <f t="shared" si="9"/>
        <v>11442859.5996</v>
      </c>
      <c r="P18" s="49">
        <f t="shared" si="10"/>
        <v>5692822.6508010002</v>
      </c>
      <c r="Q18" s="49">
        <f t="shared" si="11"/>
        <v>11385645.301602</v>
      </c>
    </row>
    <row r="19" spans="1:17" s="60" customFormat="1" ht="16.5" thickBot="1" x14ac:dyDescent="0.4">
      <c r="B19" s="62">
        <v>12</v>
      </c>
      <c r="C19" s="59">
        <v>24112007</v>
      </c>
      <c r="D19" s="59" t="s">
        <v>107</v>
      </c>
      <c r="E19" s="59" t="s">
        <v>109</v>
      </c>
      <c r="F19" s="59" t="s">
        <v>85</v>
      </c>
      <c r="G19" s="59">
        <v>2</v>
      </c>
      <c r="H19" s="45">
        <f t="shared" ref="H19" si="12">+J19-I19</f>
        <v>4588014.5564596206</v>
      </c>
      <c r="I19" s="44">
        <f t="shared" si="2"/>
        <v>1076200.9453423801</v>
      </c>
      <c r="J19" s="63">
        <v>5664215.5018020002</v>
      </c>
      <c r="K19" s="46">
        <f t="shared" si="3"/>
        <v>11328431.003604</v>
      </c>
      <c r="L19" s="47">
        <f t="shared" si="4"/>
        <v>4634358.1378380004</v>
      </c>
      <c r="M19" s="44">
        <f t="shared" si="5"/>
        <v>1087071.661962</v>
      </c>
      <c r="N19" s="63">
        <v>5721429.7998000002</v>
      </c>
      <c r="O19" s="48">
        <f t="shared" si="9"/>
        <v>11442859.5996</v>
      </c>
      <c r="P19" s="49">
        <f t="shared" si="10"/>
        <v>5692822.6508010002</v>
      </c>
      <c r="Q19" s="49">
        <f t="shared" si="11"/>
        <v>11385645.301602</v>
      </c>
    </row>
    <row r="20" spans="1:17" ht="16.5" thickBot="1" x14ac:dyDescent="0.4">
      <c r="B20" s="62">
        <v>13</v>
      </c>
      <c r="C20" s="59">
        <v>24112007</v>
      </c>
      <c r="D20" s="59" t="s">
        <v>107</v>
      </c>
      <c r="E20" s="59" t="s">
        <v>110</v>
      </c>
      <c r="F20" s="59" t="s">
        <v>85</v>
      </c>
      <c r="G20" s="59">
        <v>2</v>
      </c>
      <c r="H20" s="45">
        <f t="shared" si="1"/>
        <v>4588014.5564596206</v>
      </c>
      <c r="I20" s="44">
        <f t="shared" si="2"/>
        <v>1076200.9453423801</v>
      </c>
      <c r="J20" s="63">
        <v>5664215.5018020002</v>
      </c>
      <c r="K20" s="46">
        <f t="shared" si="3"/>
        <v>11328431.003604</v>
      </c>
      <c r="L20" s="47">
        <f t="shared" si="4"/>
        <v>4634358.1378380004</v>
      </c>
      <c r="M20" s="44">
        <f t="shared" si="5"/>
        <v>1087071.661962</v>
      </c>
      <c r="N20" s="73">
        <v>5721429.7998000002</v>
      </c>
      <c r="O20" s="48">
        <f t="shared" si="6"/>
        <v>11442859.5996</v>
      </c>
      <c r="P20" s="49">
        <f t="shared" si="7"/>
        <v>5692822.6508010002</v>
      </c>
      <c r="Q20" s="49">
        <f t="shared" si="8"/>
        <v>11385645.301602</v>
      </c>
    </row>
    <row r="21" spans="1:17" ht="48" customHeight="1" thickBot="1" x14ac:dyDescent="0.4">
      <c r="B21" s="130" t="s">
        <v>12</v>
      </c>
      <c r="C21" s="131"/>
      <c r="D21" s="131"/>
      <c r="E21" s="131"/>
      <c r="F21" s="131"/>
      <c r="G21" s="132"/>
      <c r="H21" s="50">
        <f t="shared" ref="H21:O21" si="13">SUM(H8:H20)</f>
        <v>2310829998.2701616</v>
      </c>
      <c r="I21" s="50">
        <f t="shared" si="13"/>
        <v>542046542.8041122</v>
      </c>
      <c r="J21" s="50">
        <f t="shared" si="13"/>
        <v>2852876541.0742741</v>
      </c>
      <c r="K21" s="51">
        <f t="shared" si="13"/>
        <v>2869869187.57968</v>
      </c>
      <c r="L21" s="50">
        <f t="shared" si="13"/>
        <v>2334171715.4244056</v>
      </c>
      <c r="M21" s="50">
        <f t="shared" si="13"/>
        <v>547521760.40819407</v>
      </c>
      <c r="N21" s="50">
        <f t="shared" si="13"/>
        <v>2881693475.8325996</v>
      </c>
      <c r="O21" s="51">
        <f t="shared" si="13"/>
        <v>2898857765.2319994</v>
      </c>
      <c r="P21" s="52">
        <f>AVERAGE(J21,N21)</f>
        <v>2867285008.4534369</v>
      </c>
      <c r="Q21" s="65">
        <f t="shared" si="0"/>
        <v>2884363476.4058399</v>
      </c>
    </row>
    <row r="22" spans="1:17" s="67" customFormat="1" ht="48" customHeight="1" thickBot="1" x14ac:dyDescent="0.4">
      <c r="B22" s="68"/>
      <c r="C22" s="69"/>
      <c r="D22" s="69"/>
      <c r="E22" s="69"/>
      <c r="F22" s="69"/>
      <c r="G22" s="69"/>
      <c r="H22" s="70"/>
      <c r="I22" s="70"/>
      <c r="J22" s="70"/>
      <c r="K22" s="70"/>
      <c r="L22" s="70"/>
      <c r="M22" s="70"/>
      <c r="N22" s="70"/>
      <c r="O22" s="70"/>
      <c r="P22" s="71"/>
      <c r="Q22" s="71">
        <f>SUM(Q8:Q20)</f>
        <v>2884363476.405839</v>
      </c>
    </row>
    <row r="23" spans="1:17" ht="59.25" customHeight="1" thickBot="1" x14ac:dyDescent="0.4">
      <c r="A23" s="60"/>
      <c r="B23" s="127" t="s">
        <v>113</v>
      </c>
      <c r="C23" s="128"/>
      <c r="D23" s="128"/>
      <c r="E23" s="128"/>
      <c r="F23" s="128"/>
      <c r="G23" s="129"/>
      <c r="H23" s="66"/>
      <c r="I23" s="66"/>
      <c r="J23" s="66"/>
      <c r="K23" s="66"/>
      <c r="L23" s="66"/>
      <c r="M23" s="66"/>
      <c r="N23" s="66"/>
      <c r="O23" s="66"/>
      <c r="P23" s="66"/>
      <c r="Q23" s="66"/>
    </row>
    <row r="24" spans="1:17" x14ac:dyDescent="0.35">
      <c r="M24" s="55"/>
    </row>
    <row r="25" spans="1:17" x14ac:dyDescent="0.35">
      <c r="F25" s="40"/>
      <c r="G25" s="40"/>
    </row>
    <row r="26" spans="1:17" ht="23.25" customHeight="1" x14ac:dyDescent="0.35">
      <c r="E26" s="41" t="s">
        <v>13</v>
      </c>
      <c r="F26" s="40"/>
      <c r="G26" s="40"/>
    </row>
    <row r="27" spans="1:17" x14ac:dyDescent="0.35">
      <c r="C27" s="40"/>
      <c r="D27" s="56"/>
      <c r="E27" s="40"/>
      <c r="F27" s="40"/>
      <c r="G27" s="40"/>
    </row>
    <row r="28" spans="1:17" ht="54.75" customHeight="1" x14ac:dyDescent="0.35">
      <c r="C28" s="40"/>
      <c r="D28" s="56"/>
      <c r="E28" s="40"/>
      <c r="F28" s="125"/>
      <c r="G28" s="125"/>
      <c r="H28" s="53"/>
      <c r="I28" s="125" t="s">
        <v>143</v>
      </c>
      <c r="J28" s="125"/>
      <c r="K28" s="125"/>
      <c r="L28" s="126"/>
      <c r="M28" s="126"/>
    </row>
    <row r="29" spans="1:17" ht="14.25" customHeight="1" x14ac:dyDescent="0.35">
      <c r="C29" s="125" t="s">
        <v>84</v>
      </c>
      <c r="D29" s="125"/>
      <c r="F29" s="123"/>
      <c r="G29" s="123"/>
      <c r="I29" s="123"/>
      <c r="J29" s="123"/>
      <c r="K29" s="123"/>
      <c r="L29" s="123"/>
      <c r="M29" s="123"/>
      <c r="N29" s="54"/>
    </row>
    <row r="30" spans="1:17" x14ac:dyDescent="0.35">
      <c r="C30" s="40"/>
      <c r="D30" s="56"/>
      <c r="E30" s="40"/>
    </row>
    <row r="35" spans="3:4" x14ac:dyDescent="0.35">
      <c r="C35" s="40"/>
      <c r="D35" s="56"/>
    </row>
  </sheetData>
  <mergeCells count="22">
    <mergeCell ref="B6:B7"/>
    <mergeCell ref="B23:G23"/>
    <mergeCell ref="B21:G21"/>
    <mergeCell ref="F29:G29"/>
    <mergeCell ref="I29:K29"/>
    <mergeCell ref="C29:D29"/>
    <mergeCell ref="L29:M29"/>
    <mergeCell ref="H6:K6"/>
    <mergeCell ref="L6:O6"/>
    <mergeCell ref="F28:G28"/>
    <mergeCell ref="I28:K28"/>
    <mergeCell ref="L28:M28"/>
    <mergeCell ref="C2:Q2"/>
    <mergeCell ref="C3:Q3"/>
    <mergeCell ref="C4:Q4"/>
    <mergeCell ref="C5:Q5"/>
    <mergeCell ref="C6:C7"/>
    <mergeCell ref="E6:E7"/>
    <mergeCell ref="F6:F7"/>
    <mergeCell ref="G6:G7"/>
    <mergeCell ref="P6:Q6"/>
    <mergeCell ref="D6:D7"/>
  </mergeCells>
  <conditionalFormatting sqref="F7:Q7 B8:C8 B6:D6 B9:B20 F8:O8 F20:I20 F9:J19 K9:O20">
    <cfRule type="cellIs" dxfId="9" priority="6" operator="equal">
      <formula>53333</formula>
    </cfRule>
  </conditionalFormatting>
  <conditionalFormatting sqref="F6:G6">
    <cfRule type="cellIs" dxfId="8" priority="5" operator="equal">
      <formula>53333</formula>
    </cfRule>
  </conditionalFormatting>
  <conditionalFormatting sqref="P6">
    <cfRule type="cellIs" dxfId="7" priority="4" operator="equal">
      <formula>53333</formula>
    </cfRule>
  </conditionalFormatting>
  <conditionalFormatting sqref="H6">
    <cfRule type="cellIs" dxfId="6" priority="2" operator="equal">
      <formula>53333</formula>
    </cfRule>
  </conditionalFormatting>
  <conditionalFormatting sqref="L6">
    <cfRule type="cellIs" dxfId="5" priority="1" operator="equal">
      <formula>53333</formula>
    </cfRule>
  </conditionalFormatting>
  <pageMargins left="0.7" right="0.7" top="0.75" bottom="0.75" header="0.3" footer="0.3"/>
  <pageSetup paperSize="9" scale="25" fitToHeight="0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31A80-A0F0-4E22-B59E-B0B103D16C0A}">
  <dimension ref="B1:Q34"/>
  <sheetViews>
    <sheetView tabSelected="1" topLeftCell="J13" workbookViewId="0">
      <selection activeCell="P21" sqref="P21"/>
    </sheetView>
  </sheetViews>
  <sheetFormatPr baseColWidth="10" defaultColWidth="11.26953125" defaultRowHeight="16" x14ac:dyDescent="0.35"/>
  <cols>
    <col min="1" max="1" width="5.26953125" style="60" customWidth="1"/>
    <col min="2" max="2" width="4.81640625" style="60" customWidth="1"/>
    <col min="3" max="3" width="15.1796875" style="53" customWidth="1"/>
    <col min="4" max="4" width="41.453125" style="53" customWidth="1"/>
    <col min="5" max="5" width="54.81640625" style="53" customWidth="1"/>
    <col min="6" max="6" width="14.54296875" style="53" customWidth="1"/>
    <col min="7" max="7" width="14.453125" style="53" customWidth="1"/>
    <col min="8" max="8" width="17.7265625" style="54" bestFit="1" customWidth="1"/>
    <col min="9" max="9" width="18.1796875" style="54" customWidth="1"/>
    <col min="10" max="10" width="20.26953125" style="54" customWidth="1"/>
    <col min="11" max="11" width="16.1796875" style="54" bestFit="1" customWidth="1"/>
    <col min="12" max="12" width="17.26953125" style="60" customWidth="1"/>
    <col min="13" max="13" width="15.7265625" style="60" customWidth="1"/>
    <col min="14" max="14" width="20.453125" style="60" bestFit="1" customWidth="1"/>
    <col min="15" max="15" width="18.54296875" style="60" customWidth="1"/>
    <col min="16" max="16" width="19.1796875" style="60" customWidth="1"/>
    <col min="17" max="17" width="20.1796875" style="60" customWidth="1"/>
    <col min="18" max="16384" width="11.26953125" style="60"/>
  </cols>
  <sheetData>
    <row r="1" spans="2:17" ht="16.5" thickBot="1" x14ac:dyDescent="0.4"/>
    <row r="2" spans="2:17" ht="33.75" customHeight="1" x14ac:dyDescent="0.35">
      <c r="B2" s="136" t="s">
        <v>0</v>
      </c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8"/>
    </row>
    <row r="3" spans="2:17" ht="37.5" customHeight="1" x14ac:dyDescent="0.35">
      <c r="B3" s="139" t="s">
        <v>87</v>
      </c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1"/>
    </row>
    <row r="4" spans="2:17" ht="18.75" customHeight="1" x14ac:dyDescent="0.35">
      <c r="B4" s="139" t="s">
        <v>88</v>
      </c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1"/>
    </row>
    <row r="5" spans="2:17" ht="54.75" customHeight="1" thickBot="1" x14ac:dyDescent="0.4">
      <c r="B5" s="142" t="s">
        <v>89</v>
      </c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4"/>
    </row>
    <row r="6" spans="2:17" ht="35.25" customHeight="1" x14ac:dyDescent="0.35">
      <c r="B6" s="133" t="s">
        <v>90</v>
      </c>
      <c r="C6" s="134" t="s">
        <v>91</v>
      </c>
      <c r="D6" s="135" t="s">
        <v>86</v>
      </c>
      <c r="E6" s="135" t="s">
        <v>92</v>
      </c>
      <c r="F6" s="119" t="s">
        <v>4</v>
      </c>
      <c r="G6" s="119" t="s">
        <v>3</v>
      </c>
      <c r="H6" s="145" t="s">
        <v>111</v>
      </c>
      <c r="I6" s="124"/>
      <c r="J6" s="124"/>
      <c r="K6" s="124"/>
      <c r="L6" s="124" t="s">
        <v>112</v>
      </c>
      <c r="M6" s="124"/>
      <c r="N6" s="124"/>
      <c r="O6" s="124"/>
      <c r="P6" s="121" t="s">
        <v>5</v>
      </c>
      <c r="Q6" s="122"/>
    </row>
    <row r="7" spans="2:17" ht="48.5" thickBot="1" x14ac:dyDescent="0.4">
      <c r="B7" s="133"/>
      <c r="C7" s="134"/>
      <c r="D7" s="135"/>
      <c r="E7" s="135"/>
      <c r="F7" s="120"/>
      <c r="G7" s="120"/>
      <c r="H7" s="78" t="s">
        <v>6</v>
      </c>
      <c r="I7" s="42" t="s">
        <v>7</v>
      </c>
      <c r="J7" s="42" t="s">
        <v>8</v>
      </c>
      <c r="K7" s="42" t="s">
        <v>9</v>
      </c>
      <c r="L7" s="42" t="s">
        <v>6</v>
      </c>
      <c r="M7" s="42" t="s">
        <v>7</v>
      </c>
      <c r="N7" s="42" t="s">
        <v>8</v>
      </c>
      <c r="O7" s="42" t="s">
        <v>9</v>
      </c>
      <c r="P7" s="42" t="s">
        <v>10</v>
      </c>
      <c r="Q7" s="43" t="s">
        <v>11</v>
      </c>
    </row>
    <row r="8" spans="2:17" ht="16.5" thickBot="1" x14ac:dyDescent="0.4">
      <c r="B8" s="79">
        <v>1</v>
      </c>
      <c r="C8" s="80">
        <v>32111701</v>
      </c>
      <c r="D8" s="80" t="s">
        <v>114</v>
      </c>
      <c r="E8" s="80" t="s">
        <v>115</v>
      </c>
      <c r="F8" s="81" t="s">
        <v>85</v>
      </c>
      <c r="G8" s="81">
        <v>72200</v>
      </c>
      <c r="H8" s="82">
        <f>+J8-I8</f>
        <v>1021.1273423094747</v>
      </c>
      <c r="I8" s="44">
        <f>+J8*19%</f>
        <v>239.52369757876568</v>
      </c>
      <c r="J8" s="74">
        <v>1260.6510398882403</v>
      </c>
      <c r="K8" s="46">
        <f>+J8*G8</f>
        <v>91019005.079930946</v>
      </c>
      <c r="L8" s="47">
        <f>+N8-M8</f>
        <v>1031.4417599085602</v>
      </c>
      <c r="M8" s="44">
        <f>+N8*19%</f>
        <v>241.94312886744004</v>
      </c>
      <c r="N8" s="75">
        <v>1273.3848887760003</v>
      </c>
      <c r="O8" s="48">
        <f>+N8*G8</f>
        <v>91938388.969627216</v>
      </c>
      <c r="P8" s="49">
        <f>AVERAGE(J8,N8)</f>
        <v>1267.0179643321203</v>
      </c>
      <c r="Q8" s="49">
        <f t="shared" ref="Q8:Q20" si="0">AVERAGE(K8,O8)</f>
        <v>91478697.024779081</v>
      </c>
    </row>
    <row r="9" spans="2:17" ht="29.5" thickBot="1" x14ac:dyDescent="0.4">
      <c r="B9" s="79">
        <v>2</v>
      </c>
      <c r="C9" s="80">
        <v>13111200</v>
      </c>
      <c r="D9" s="80" t="s">
        <v>116</v>
      </c>
      <c r="E9" s="80" t="s">
        <v>117</v>
      </c>
      <c r="F9" s="81" t="s">
        <v>136</v>
      </c>
      <c r="G9" s="81">
        <v>2712</v>
      </c>
      <c r="H9" s="82">
        <f t="shared" ref="H9:H19" si="1">+J9-I9</f>
        <v>4990.4719736929201</v>
      </c>
      <c r="I9" s="44">
        <f t="shared" ref="I9:I19" si="2">+J9*19%</f>
        <v>1170.6045370390798</v>
      </c>
      <c r="J9" s="74">
        <v>6161.0765107319994</v>
      </c>
      <c r="K9" s="46">
        <f t="shared" ref="K9:K18" si="3">+J9*G9</f>
        <v>16708839.497105183</v>
      </c>
      <c r="L9" s="47">
        <f t="shared" ref="L9:L19" si="4">+N9-M9</f>
        <v>5040.8807815079999</v>
      </c>
      <c r="M9" s="44">
        <f t="shared" ref="M9:M19" si="5">+N9*19%</f>
        <v>1182.4288252919998</v>
      </c>
      <c r="N9" s="75">
        <v>6223.3096067999995</v>
      </c>
      <c r="O9" s="48">
        <f t="shared" ref="O9:O19" si="6">+N9*G9</f>
        <v>16877615.6536416</v>
      </c>
      <c r="P9" s="49">
        <f t="shared" ref="P9:P19" si="7">AVERAGE(J9,N9)</f>
        <v>6192.193058765999</v>
      </c>
      <c r="Q9" s="49">
        <f t="shared" si="0"/>
        <v>16793227.575373393</v>
      </c>
    </row>
    <row r="10" spans="2:17" ht="29.5" thickBot="1" x14ac:dyDescent="0.4">
      <c r="B10" s="79">
        <v>3</v>
      </c>
      <c r="C10" s="80">
        <v>13111200</v>
      </c>
      <c r="D10" s="80" t="s">
        <v>116</v>
      </c>
      <c r="E10" s="80" t="s">
        <v>118</v>
      </c>
      <c r="F10" s="81" t="s">
        <v>136</v>
      </c>
      <c r="G10" s="81">
        <v>2835</v>
      </c>
      <c r="H10" s="82">
        <f t="shared" si="1"/>
        <v>2994.283184215752</v>
      </c>
      <c r="I10" s="44">
        <f t="shared" si="2"/>
        <v>702.36272222344792</v>
      </c>
      <c r="J10" s="74">
        <v>3696.6459064391997</v>
      </c>
      <c r="K10" s="46">
        <f t="shared" si="3"/>
        <v>10479991.144755131</v>
      </c>
      <c r="L10" s="47">
        <f t="shared" si="4"/>
        <v>3024.5284689047994</v>
      </c>
      <c r="M10" s="44">
        <f t="shared" si="5"/>
        <v>709.45729517519999</v>
      </c>
      <c r="N10" s="75">
        <v>3733.9857640799996</v>
      </c>
      <c r="O10" s="48">
        <f t="shared" si="6"/>
        <v>10585849.641166799</v>
      </c>
      <c r="P10" s="49">
        <f t="shared" si="7"/>
        <v>3715.3158352595997</v>
      </c>
      <c r="Q10" s="49">
        <f t="shared" si="0"/>
        <v>10532920.392960966</v>
      </c>
    </row>
    <row r="11" spans="2:17" ht="29.5" thickBot="1" x14ac:dyDescent="0.4">
      <c r="B11" s="79">
        <v>4</v>
      </c>
      <c r="C11" s="80">
        <v>13111200</v>
      </c>
      <c r="D11" s="80" t="s">
        <v>116</v>
      </c>
      <c r="E11" s="80" t="s">
        <v>119</v>
      </c>
      <c r="F11" s="81" t="s">
        <v>136</v>
      </c>
      <c r="G11" s="81">
        <v>2835</v>
      </c>
      <c r="H11" s="82">
        <f t="shared" si="1"/>
        <v>2994.283184215752</v>
      </c>
      <c r="I11" s="44">
        <f t="shared" si="2"/>
        <v>702.36272222344792</v>
      </c>
      <c r="J11" s="74">
        <v>3696.6459064391997</v>
      </c>
      <c r="K11" s="46">
        <f t="shared" si="3"/>
        <v>10479991.144755131</v>
      </c>
      <c r="L11" s="47">
        <f t="shared" si="4"/>
        <v>3024.5284689047994</v>
      </c>
      <c r="M11" s="44">
        <f t="shared" si="5"/>
        <v>709.45729517519999</v>
      </c>
      <c r="N11" s="76">
        <v>3733.9857640799996</v>
      </c>
      <c r="O11" s="48">
        <f t="shared" si="6"/>
        <v>10585849.641166799</v>
      </c>
      <c r="P11" s="49">
        <f t="shared" si="7"/>
        <v>3715.3158352595997</v>
      </c>
      <c r="Q11" s="49">
        <f t="shared" si="0"/>
        <v>10532920.392960966</v>
      </c>
    </row>
    <row r="12" spans="2:17" ht="29.5" thickBot="1" x14ac:dyDescent="0.4">
      <c r="B12" s="79">
        <v>5</v>
      </c>
      <c r="C12" s="80">
        <v>39121409</v>
      </c>
      <c r="D12" s="80" t="s">
        <v>120</v>
      </c>
      <c r="E12" s="80" t="s">
        <v>121</v>
      </c>
      <c r="F12" s="80" t="s">
        <v>137</v>
      </c>
      <c r="G12" s="80">
        <v>1000</v>
      </c>
      <c r="H12" s="82">
        <f t="shared" si="1"/>
        <v>7101.8255010245402</v>
      </c>
      <c r="I12" s="44">
        <f t="shared" si="2"/>
        <v>1665.8603027094603</v>
      </c>
      <c r="J12" s="74">
        <v>8767.6858037340007</v>
      </c>
      <c r="K12" s="46">
        <f t="shared" si="3"/>
        <v>8767685.8037340008</v>
      </c>
      <c r="L12" s="47">
        <f t="shared" si="4"/>
        <v>7173.5611121460006</v>
      </c>
      <c r="M12" s="44">
        <f t="shared" si="5"/>
        <v>1682.6871744540001</v>
      </c>
      <c r="N12" s="77">
        <v>8856.2482866000009</v>
      </c>
      <c r="O12" s="48">
        <f t="shared" si="6"/>
        <v>8856248.2866000012</v>
      </c>
      <c r="P12" s="49">
        <f t="shared" si="7"/>
        <v>8811.9670451670008</v>
      </c>
      <c r="Q12" s="49">
        <f t="shared" si="0"/>
        <v>8811967.045167001</v>
      </c>
    </row>
    <row r="13" spans="2:17" ht="16.5" thickBot="1" x14ac:dyDescent="0.4">
      <c r="B13" s="79">
        <v>6</v>
      </c>
      <c r="C13" s="80">
        <v>31201600</v>
      </c>
      <c r="D13" s="80" t="s">
        <v>122</v>
      </c>
      <c r="E13" s="80" t="s">
        <v>123</v>
      </c>
      <c r="F13" s="80" t="s">
        <v>138</v>
      </c>
      <c r="G13" s="80">
        <v>700</v>
      </c>
      <c r="H13" s="82">
        <f t="shared" si="1"/>
        <v>8445.4141093264807</v>
      </c>
      <c r="I13" s="44">
        <f t="shared" si="2"/>
        <v>1981.0230626815201</v>
      </c>
      <c r="J13" s="74">
        <v>10426.437172008</v>
      </c>
      <c r="K13" s="46">
        <f t="shared" si="3"/>
        <v>7298506.0204055998</v>
      </c>
      <c r="L13" s="47">
        <f t="shared" si="4"/>
        <v>8530.7213225520009</v>
      </c>
      <c r="M13" s="44">
        <f t="shared" si="5"/>
        <v>2001.033396648</v>
      </c>
      <c r="N13" s="76">
        <v>10531.7547192</v>
      </c>
      <c r="O13" s="48">
        <f t="shared" si="6"/>
        <v>7372228.3034399999</v>
      </c>
      <c r="P13" s="49">
        <f t="shared" si="7"/>
        <v>10479.095945604</v>
      </c>
      <c r="Q13" s="49">
        <f t="shared" si="0"/>
        <v>7335367.1619227994</v>
      </c>
    </row>
    <row r="14" spans="2:17" ht="16.5" thickBot="1" x14ac:dyDescent="0.4">
      <c r="B14" s="79">
        <v>7</v>
      </c>
      <c r="C14" s="80">
        <v>31201615</v>
      </c>
      <c r="D14" s="80" t="s">
        <v>124</v>
      </c>
      <c r="E14" s="80" t="s">
        <v>125</v>
      </c>
      <c r="F14" s="80" t="s">
        <v>139</v>
      </c>
      <c r="G14" s="80">
        <v>42</v>
      </c>
      <c r="H14" s="82">
        <f t="shared" si="1"/>
        <v>18234.416826954897</v>
      </c>
      <c r="I14" s="44">
        <f t="shared" si="2"/>
        <v>4277.2088853350997</v>
      </c>
      <c r="J14" s="74">
        <v>22511.625712289999</v>
      </c>
      <c r="K14" s="46">
        <f t="shared" si="3"/>
        <v>945488.27991617995</v>
      </c>
      <c r="L14" s="47">
        <f t="shared" si="4"/>
        <v>18418.602855509998</v>
      </c>
      <c r="M14" s="44">
        <f t="shared" si="5"/>
        <v>4320.4130154900004</v>
      </c>
      <c r="N14" s="76">
        <v>22739.015871</v>
      </c>
      <c r="O14" s="48">
        <f t="shared" si="6"/>
        <v>955038.66658199998</v>
      </c>
      <c r="P14" s="49">
        <f t="shared" si="7"/>
        <v>22625.320791644997</v>
      </c>
      <c r="Q14" s="49">
        <f t="shared" si="0"/>
        <v>950263.4732490899</v>
      </c>
    </row>
    <row r="15" spans="2:17" ht="16.5" thickBot="1" x14ac:dyDescent="0.4">
      <c r="B15" s="79">
        <v>8</v>
      </c>
      <c r="C15" s="80">
        <v>23271818</v>
      </c>
      <c r="D15" s="80" t="s">
        <v>126</v>
      </c>
      <c r="E15" s="80" t="s">
        <v>127</v>
      </c>
      <c r="F15" s="80" t="s">
        <v>139</v>
      </c>
      <c r="G15" s="80">
        <v>270</v>
      </c>
      <c r="H15" s="82">
        <f t="shared" si="1"/>
        <v>62572.84090091892</v>
      </c>
      <c r="I15" s="44">
        <f t="shared" si="2"/>
        <v>14677.579964413078</v>
      </c>
      <c r="J15" s="74">
        <v>77250.420865331995</v>
      </c>
      <c r="K15" s="46">
        <f t="shared" si="3"/>
        <v>20857613.633639637</v>
      </c>
      <c r="L15" s="47">
        <f t="shared" si="4"/>
        <v>63204.889798908</v>
      </c>
      <c r="M15" s="44">
        <f t="shared" si="5"/>
        <v>14825.838347892</v>
      </c>
      <c r="N15" s="77">
        <v>78030.7281468</v>
      </c>
      <c r="O15" s="48">
        <f t="shared" si="6"/>
        <v>21068296.599636</v>
      </c>
      <c r="P15" s="49">
        <f t="shared" si="7"/>
        <v>77640.574506065997</v>
      </c>
      <c r="Q15" s="49">
        <f t="shared" si="0"/>
        <v>20962955.116637819</v>
      </c>
    </row>
    <row r="16" spans="2:17" ht="16.5" thickBot="1" x14ac:dyDescent="0.4">
      <c r="B16" s="79">
        <v>9</v>
      </c>
      <c r="C16" s="80">
        <v>30101506</v>
      </c>
      <c r="D16" s="80" t="s">
        <v>128</v>
      </c>
      <c r="E16" s="80" t="s">
        <v>129</v>
      </c>
      <c r="F16" s="80" t="s">
        <v>137</v>
      </c>
      <c r="G16" s="80">
        <v>1000</v>
      </c>
      <c r="H16" s="82">
        <f t="shared" si="1"/>
        <v>36468.833653909795</v>
      </c>
      <c r="I16" s="44">
        <f t="shared" si="2"/>
        <v>8554.4177706701994</v>
      </c>
      <c r="J16" s="74">
        <v>45023.251424579998</v>
      </c>
      <c r="K16" s="46">
        <f t="shared" si="3"/>
        <v>45023251.42458</v>
      </c>
      <c r="L16" s="47">
        <f t="shared" si="4"/>
        <v>36837.205711019997</v>
      </c>
      <c r="M16" s="44">
        <f t="shared" si="5"/>
        <v>8640.8260309800007</v>
      </c>
      <c r="N16" s="76">
        <v>45478.031741999999</v>
      </c>
      <c r="O16" s="48">
        <f t="shared" si="6"/>
        <v>45478031.741999999</v>
      </c>
      <c r="P16" s="49">
        <f t="shared" si="7"/>
        <v>45250.641583289995</v>
      </c>
      <c r="Q16" s="49">
        <f t="shared" si="0"/>
        <v>45250641.583289996</v>
      </c>
    </row>
    <row r="17" spans="2:17" ht="29.5" thickBot="1" x14ac:dyDescent="0.4">
      <c r="B17" s="79">
        <v>10</v>
      </c>
      <c r="C17" s="80">
        <v>32000000</v>
      </c>
      <c r="D17" s="80" t="s">
        <v>130</v>
      </c>
      <c r="E17" s="80" t="s">
        <v>131</v>
      </c>
      <c r="F17" s="80" t="s">
        <v>136</v>
      </c>
      <c r="G17" s="80">
        <v>2562.8200000000002</v>
      </c>
      <c r="H17" s="82">
        <f t="shared" si="1"/>
        <v>11516.473785445201</v>
      </c>
      <c r="I17" s="44">
        <f t="shared" si="2"/>
        <v>2701.3950854748005</v>
      </c>
      <c r="J17" s="74">
        <v>14217.868870920001</v>
      </c>
      <c r="K17" s="46">
        <f t="shared" si="3"/>
        <v>36437838.699771203</v>
      </c>
      <c r="L17" s="47">
        <f t="shared" si="4"/>
        <v>11632.801803480001</v>
      </c>
      <c r="M17" s="44">
        <f t="shared" si="5"/>
        <v>2728.6819045200004</v>
      </c>
      <c r="N17" s="77">
        <v>14361.483708000002</v>
      </c>
      <c r="O17" s="48">
        <f t="shared" si="6"/>
        <v>36805897.676536568</v>
      </c>
      <c r="P17" s="49">
        <f t="shared" si="7"/>
        <v>14289.676289460001</v>
      </c>
      <c r="Q17" s="49">
        <f t="shared" si="0"/>
        <v>36621868.188153885</v>
      </c>
    </row>
    <row r="18" spans="2:17" ht="16.5" thickBot="1" x14ac:dyDescent="0.4">
      <c r="B18" s="79">
        <v>11</v>
      </c>
      <c r="C18" s="80">
        <v>55121600</v>
      </c>
      <c r="D18" s="80" t="s">
        <v>132</v>
      </c>
      <c r="E18" s="80" t="s">
        <v>133</v>
      </c>
      <c r="F18" s="80" t="s">
        <v>140</v>
      </c>
      <c r="G18" s="80">
        <v>3.5</v>
      </c>
      <c r="H18" s="82">
        <f t="shared" si="1"/>
        <v>26871.772166038798</v>
      </c>
      <c r="I18" s="44">
        <f t="shared" si="2"/>
        <v>6303.2551994411997</v>
      </c>
      <c r="J18" s="74">
        <v>33175.027365479997</v>
      </c>
      <c r="K18" s="46">
        <f t="shared" si="3"/>
        <v>116112.59577917999</v>
      </c>
      <c r="L18" s="47">
        <f t="shared" si="4"/>
        <v>27143.204208119998</v>
      </c>
      <c r="M18" s="44">
        <f t="shared" si="5"/>
        <v>6366.9244438799997</v>
      </c>
      <c r="N18" s="77">
        <v>33510.128651999999</v>
      </c>
      <c r="O18" s="48">
        <f t="shared" si="6"/>
        <v>117285.45028200001</v>
      </c>
      <c r="P18" s="49">
        <f t="shared" si="7"/>
        <v>33342.578008739998</v>
      </c>
      <c r="Q18" s="49">
        <f t="shared" si="0"/>
        <v>116699.02303059</v>
      </c>
    </row>
    <row r="19" spans="2:17" ht="73" thickBot="1" x14ac:dyDescent="0.4">
      <c r="B19" s="79">
        <v>12</v>
      </c>
      <c r="C19" s="80">
        <v>23271808</v>
      </c>
      <c r="D19" s="80" t="s">
        <v>134</v>
      </c>
      <c r="E19" s="80" t="s">
        <v>135</v>
      </c>
      <c r="F19" s="80" t="s">
        <v>141</v>
      </c>
      <c r="G19" s="80">
        <v>0.5</v>
      </c>
      <c r="H19" s="82">
        <f t="shared" si="1"/>
        <v>57582.368927226002</v>
      </c>
      <c r="I19" s="44">
        <f t="shared" si="2"/>
        <v>13506.975427374002</v>
      </c>
      <c r="J19" s="74">
        <v>71089.344354600005</v>
      </c>
      <c r="K19" s="46">
        <f>+J19</f>
        <v>71089.344354600005</v>
      </c>
      <c r="L19" s="47">
        <f t="shared" si="4"/>
        <v>58164.0090174</v>
      </c>
      <c r="M19" s="44">
        <f t="shared" si="5"/>
        <v>13643.409522599999</v>
      </c>
      <c r="N19" s="77">
        <v>71807.418539999999</v>
      </c>
      <c r="O19" s="48">
        <f t="shared" si="6"/>
        <v>35903.709269999999</v>
      </c>
      <c r="P19" s="49">
        <f t="shared" si="7"/>
        <v>71448.381447299995</v>
      </c>
      <c r="Q19" s="49">
        <f t="shared" si="0"/>
        <v>53496.526812299999</v>
      </c>
    </row>
    <row r="20" spans="2:17" ht="48" customHeight="1" thickBot="1" x14ac:dyDescent="0.4">
      <c r="B20" s="130" t="s">
        <v>12</v>
      </c>
      <c r="C20" s="131"/>
      <c r="D20" s="131"/>
      <c r="E20" s="131"/>
      <c r="F20" s="131"/>
      <c r="G20" s="132"/>
      <c r="H20" s="50">
        <f t="shared" ref="H20:O20" si="8">SUM(H8:H19)</f>
        <v>240794.11155527853</v>
      </c>
      <c r="I20" s="50">
        <f t="shared" si="8"/>
        <v>56482.569377164102</v>
      </c>
      <c r="J20" s="50">
        <f t="shared" si="8"/>
        <v>297276.68093244266</v>
      </c>
      <c r="K20" s="51">
        <f t="shared" si="8"/>
        <v>248205412.66872674</v>
      </c>
      <c r="L20" s="50">
        <f t="shared" si="8"/>
        <v>243226.37530836216</v>
      </c>
      <c r="M20" s="50">
        <f t="shared" si="8"/>
        <v>57053.100380973847</v>
      </c>
      <c r="N20" s="50">
        <f t="shared" si="8"/>
        <v>300279.47568933596</v>
      </c>
      <c r="O20" s="51">
        <f t="shared" si="8"/>
        <v>250676634.33994898</v>
      </c>
      <c r="P20" s="52">
        <f>AVERAGE(J20,N20)</f>
        <v>298778.07831088931</v>
      </c>
      <c r="Q20" s="65">
        <f t="shared" si="0"/>
        <v>249441023.50433785</v>
      </c>
    </row>
    <row r="21" spans="2:17" s="67" customFormat="1" ht="48" customHeight="1" thickBot="1" x14ac:dyDescent="0.4">
      <c r="B21" s="68"/>
      <c r="C21" s="69"/>
      <c r="D21" s="69"/>
      <c r="E21" s="69"/>
      <c r="F21" s="69"/>
      <c r="G21" s="69"/>
      <c r="H21" s="70"/>
      <c r="I21" s="70"/>
      <c r="J21" s="70"/>
      <c r="K21" s="70"/>
      <c r="L21" s="70"/>
      <c r="M21" s="70"/>
      <c r="N21" s="70"/>
      <c r="O21" s="70"/>
      <c r="P21" s="71"/>
      <c r="Q21" s="71">
        <f>SUM(Q8:Q19)</f>
        <v>249441023.50433791</v>
      </c>
    </row>
    <row r="22" spans="2:17" ht="59.25" customHeight="1" thickBot="1" x14ac:dyDescent="0.4">
      <c r="B22" s="127" t="s">
        <v>142</v>
      </c>
      <c r="C22" s="128"/>
      <c r="D22" s="128"/>
      <c r="E22" s="128"/>
      <c r="F22" s="128"/>
      <c r="G22" s="129"/>
      <c r="H22" s="66"/>
      <c r="I22" s="66"/>
      <c r="J22" s="66"/>
      <c r="K22" s="66"/>
      <c r="L22" s="66"/>
      <c r="M22" s="66"/>
      <c r="N22" s="66"/>
      <c r="O22" s="66"/>
      <c r="P22" s="66"/>
      <c r="Q22" s="66"/>
    </row>
    <row r="23" spans="2:17" x14ac:dyDescent="0.35">
      <c r="M23" s="55"/>
    </row>
    <row r="24" spans="2:17" x14ac:dyDescent="0.35">
      <c r="F24" s="60"/>
      <c r="G24" s="60"/>
    </row>
    <row r="25" spans="2:17" ht="23.25" customHeight="1" x14ac:dyDescent="0.35">
      <c r="E25" s="61" t="s">
        <v>13</v>
      </c>
      <c r="F25" s="60"/>
      <c r="G25" s="60"/>
    </row>
    <row r="26" spans="2:17" x14ac:dyDescent="0.35">
      <c r="C26" s="60"/>
      <c r="D26" s="60"/>
      <c r="E26" s="60"/>
      <c r="F26" s="60"/>
      <c r="G26" s="60"/>
    </row>
    <row r="27" spans="2:17" ht="54.75" customHeight="1" x14ac:dyDescent="0.35">
      <c r="C27" s="60"/>
      <c r="D27" s="60"/>
      <c r="E27" s="60"/>
      <c r="F27" s="125"/>
      <c r="G27" s="125"/>
      <c r="H27" s="53"/>
      <c r="I27" s="125" t="s">
        <v>143</v>
      </c>
      <c r="J27" s="125"/>
      <c r="K27" s="125"/>
      <c r="L27" s="126"/>
      <c r="M27" s="126"/>
    </row>
    <row r="28" spans="2:17" ht="14.25" customHeight="1" x14ac:dyDescent="0.35">
      <c r="C28" s="125" t="s">
        <v>84</v>
      </c>
      <c r="D28" s="125"/>
      <c r="F28" s="123"/>
      <c r="G28" s="123"/>
      <c r="I28" s="123"/>
      <c r="J28" s="123"/>
      <c r="K28" s="123"/>
      <c r="L28" s="123"/>
      <c r="M28" s="123"/>
      <c r="N28" s="54"/>
    </row>
    <row r="29" spans="2:17" x14ac:dyDescent="0.35">
      <c r="C29" s="60"/>
      <c r="D29" s="60"/>
      <c r="E29" s="60"/>
    </row>
    <row r="34" spans="3:4" x14ac:dyDescent="0.35">
      <c r="C34" s="60"/>
      <c r="D34" s="60"/>
    </row>
  </sheetData>
  <mergeCells count="22">
    <mergeCell ref="C28:D28"/>
    <mergeCell ref="F28:G28"/>
    <mergeCell ref="I28:K28"/>
    <mergeCell ref="L28:M28"/>
    <mergeCell ref="B2:Q2"/>
    <mergeCell ref="B3:Q3"/>
    <mergeCell ref="B4:Q4"/>
    <mergeCell ref="B5:Q5"/>
    <mergeCell ref="H6:K6"/>
    <mergeCell ref="L6:O6"/>
    <mergeCell ref="P6:Q6"/>
    <mergeCell ref="B20:G20"/>
    <mergeCell ref="B22:G22"/>
    <mergeCell ref="F27:G27"/>
    <mergeCell ref="I27:K27"/>
    <mergeCell ref="L27:M27"/>
    <mergeCell ref="G6:G7"/>
    <mergeCell ref="B6:B7"/>
    <mergeCell ref="C6:C7"/>
    <mergeCell ref="D6:D7"/>
    <mergeCell ref="E6:E7"/>
    <mergeCell ref="F6:F7"/>
  </mergeCells>
  <conditionalFormatting sqref="F7:Q7 B8:C8 B6:D6 B9:B19 F8:O19">
    <cfRule type="cellIs" dxfId="4" priority="5" operator="equal">
      <formula>53333</formula>
    </cfRule>
  </conditionalFormatting>
  <conditionalFormatting sqref="F6:G6">
    <cfRule type="cellIs" dxfId="3" priority="4" operator="equal">
      <formula>53333</formula>
    </cfRule>
  </conditionalFormatting>
  <conditionalFormatting sqref="P6">
    <cfRule type="cellIs" dxfId="2" priority="3" operator="equal">
      <formula>53333</formula>
    </cfRule>
  </conditionalFormatting>
  <conditionalFormatting sqref="H6">
    <cfRule type="cellIs" dxfId="1" priority="2" operator="equal">
      <formula>53333</formula>
    </cfRule>
  </conditionalFormatting>
  <conditionalFormatting sqref="L6">
    <cfRule type="cellIs" dxfId="0" priority="1" operator="equal">
      <formula>53333</formula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6ff9d430-27ed-4d4e-933b-8d6454c9ced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D3C7E1A789DD42B0D01DE322194289" ma:contentTypeVersion="18" ma:contentTypeDescription="Create a new document." ma:contentTypeScope="" ma:versionID="0a28723bba70a8c42e3089292ea44ec5">
  <xsd:schema xmlns:xsd="http://www.w3.org/2001/XMLSchema" xmlns:xs="http://www.w3.org/2001/XMLSchema" xmlns:p="http://schemas.microsoft.com/office/2006/metadata/properties" xmlns:ns1="http://schemas.microsoft.com/sharepoint/v3" xmlns:ns3="6ff9d430-27ed-4d4e-933b-8d6454c9cedd" xmlns:ns4="1e672739-98fa-4d9f-b8d6-46be201251a0" targetNamespace="http://schemas.microsoft.com/office/2006/metadata/properties" ma:root="true" ma:fieldsID="cc6cdabdd22796bb3ba6e90b4b8a0e80" ns1:_="" ns3:_="" ns4:_="">
    <xsd:import namespace="http://schemas.microsoft.com/sharepoint/v3"/>
    <xsd:import namespace="6ff9d430-27ed-4d4e-933b-8d6454c9cedd"/>
    <xsd:import namespace="1e672739-98fa-4d9f-b8d6-46be201251a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Location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f9d430-27ed-4d4e-933b-8d6454c9ce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672739-98fa-4d9f-b8d6-46be201251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EEF8D1-CEA0-43AB-BAF6-88A9A1ED6142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terms/"/>
    <ds:schemaRef ds:uri="http://schemas.microsoft.com/sharepoint/v3"/>
    <ds:schemaRef ds:uri="http://www.w3.org/XML/1998/namespace"/>
    <ds:schemaRef ds:uri="http://schemas.microsoft.com/office/infopath/2007/PartnerControls"/>
    <ds:schemaRef ds:uri="1e672739-98fa-4d9f-b8d6-46be201251a0"/>
    <ds:schemaRef ds:uri="6ff9d430-27ed-4d4e-933b-8d6454c9cedd"/>
  </ds:schemaRefs>
</ds:datastoreItem>
</file>

<file path=customXml/itemProps2.xml><?xml version="1.0" encoding="utf-8"?>
<ds:datastoreItem xmlns:ds="http://schemas.openxmlformats.org/officeDocument/2006/customXml" ds:itemID="{729E9E88-57A6-4E71-A0C5-551DB48B59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ff9d430-27ed-4d4e-933b-8d6454c9cedd"/>
    <ds:schemaRef ds:uri="1e672739-98fa-4d9f-b8d6-46be201251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74DACFA-6F0F-4F75-A696-59E3825141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SOFTWARE - AJUSTE DE CANTIDADES</vt:lpstr>
      <vt:lpstr>LOTE 1 </vt:lpstr>
      <vt:lpstr>LOTE 2 </vt:lpstr>
      <vt:lpstr>'LOTE 1 '!Área_de_impresión</vt:lpstr>
      <vt:lpstr>'SOFTWARE - AJUSTE DE CANTIDADES'!Área_de_impresión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Marcelo Rodriguez Rivera</dc:creator>
  <cp:lastModifiedBy>Pcv</cp:lastModifiedBy>
  <cp:lastPrinted>2025-08-04T20:36:58Z</cp:lastPrinted>
  <dcterms:created xsi:type="dcterms:W3CDTF">2024-07-14T14:27:14Z</dcterms:created>
  <dcterms:modified xsi:type="dcterms:W3CDTF">2025-11-09T22:23:58Z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2024-07-14T14:28:11Z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cb1449bf-bf23-4821-ac07-a2a874b1556f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0x010100D8D3C7E1A789DD42B0D01DE322194289</vt:lpwstr>
  </property>
</Properties>
</file>