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nmedina_deaj_ramajudicial_gov_co/Documents/Procesos 2025/08. Emisora Digital/03PliegoDefinitivo/"/>
    </mc:Choice>
  </mc:AlternateContent>
  <xr:revisionPtr revIDLastSave="39" documentId="8_{D036476E-34EA-4D3C-8B2D-C701722B778F}" xr6:coauthVersionLast="47" xr6:coauthVersionMax="47" xr10:uidLastSave="{D032A6C9-64ED-470A-B144-2F541966A0E8}"/>
  <bookViews>
    <workbookView xWindow="-120" yWindow="-120" windowWidth="29040" windowHeight="15720" xr2:uid="{1BECD064-8FC6-4FAA-99AB-D77E4021A50F}"/>
  </bookViews>
  <sheets>
    <sheet name="EM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5" i="1" l="1"/>
  <c r="N14" i="1"/>
  <c r="N7" i="1"/>
  <c r="N5" i="1"/>
  <c r="N4" i="1"/>
  <c r="N2" i="1"/>
  <c r="K4" i="1"/>
  <c r="J4" i="1"/>
  <c r="L4" i="1" s="1"/>
  <c r="N10" i="1" l="1"/>
  <c r="M4" i="1"/>
  <c r="G7" i="1"/>
  <c r="G5" i="1"/>
  <c r="G2" i="1"/>
  <c r="I10" i="1"/>
  <c r="H10" i="1"/>
  <c r="F10" i="1"/>
  <c r="E10" i="1"/>
  <c r="D10" i="1"/>
  <c r="J5" i="1" l="1"/>
  <c r="K5" i="1"/>
  <c r="J2" i="1"/>
  <c r="K2" i="1"/>
  <c r="K10" i="1" s="1"/>
  <c r="K7" i="1"/>
  <c r="J7" i="1"/>
  <c r="G10" i="1"/>
  <c r="L2" i="1" l="1"/>
  <c r="M2" i="1"/>
  <c r="J10" i="1"/>
  <c r="M7" i="1"/>
  <c r="L7" i="1"/>
  <c r="L5" i="1"/>
  <c r="M5" i="1"/>
</calcChain>
</file>

<file path=xl/sharedStrings.xml><?xml version="1.0" encoding="utf-8"?>
<sst xmlns="http://schemas.openxmlformats.org/spreadsheetml/2006/main" count="34" uniqueCount="34">
  <si>
    <t>FASE</t>
  </si>
  <si>
    <t>PRODUCTO</t>
  </si>
  <si>
    <t>DESCRIPCIÒN</t>
  </si>
  <si>
    <t>TADTRONICS SAS</t>
  </si>
  <si>
    <t>RF ELECTRONICA SAS</t>
  </si>
  <si>
    <t>PUBLIC VISION SAS</t>
  </si>
  <si>
    <t>PRONTIEL COLOMBIA SAS</t>
  </si>
  <si>
    <t>ELECTRONICA BROADCAST 2000 SAS</t>
  </si>
  <si>
    <t>ARROBA TELECOMUNICACIONES SAS</t>
  </si>
  <si>
    <t>PROMEDIO</t>
  </si>
  <si>
    <t>DESVIACIÒN ESTANDAR 
DE LA MUESTRA</t>
  </si>
  <si>
    <t>LI</t>
  </si>
  <si>
    <t>LS</t>
  </si>
  <si>
    <t>PROMEDIO PODADO</t>
  </si>
  <si>
    <t>Planeación y descripción general del proyecto</t>
  </si>
  <si>
    <t>	Elaboración de un documento técnico en el cual se definan objetivos, fases, actividades, entregables y cronograma del proyecto.</t>
  </si>
  <si>
    <t>Adecuación del espacio físico</t>
  </si>
  <si>
    <r>
      <t xml:space="preserve">El proyecto no requiere de obra civil, ya que no es necesario intervenir paredes, bases estructurales, cimientos ni demás, sin embargo, es necesario detallar las adecuaciones necesarias con relación a los siguientes aspectos: 
	Condiciones eléctricas: verificar la capacidad del sistema eléctrico del espacio definido. 
	Condiciones de iluminación: revisar las condiciones de iluminación óptimas para generar un buen ambiente de trabajo y de funcionamiento. 
	Planificación espacios: planificar la distribución de equipos y áreas de trabajo, presentando plano y/o render detallado .
</t>
    </r>
    <r>
      <rPr>
        <i/>
        <sz val="7"/>
        <color theme="1"/>
        <rFont val="Arial"/>
        <family val="2"/>
      </rPr>
      <t>"El plano adjunto a este anexo técnico se presenta como una referencia para la distribución del espacio; sin embargo, el contratista deberá diseñar una distribución definitiva que responda de manera coherente y funcional a todos los requerimientos establecidos en el proyecto".</t>
    </r>
  </si>
  <si>
    <t>Insonorización del espacio</t>
  </si>
  <si>
    <t>	Para garantizar la calidad del sonido se deben establecer las medidas necesarias para reducir el ruido externo y la reverberación interna.</t>
  </si>
  <si>
    <t>Suministro de equipamiento técnico y mobiliario</t>
  </si>
  <si>
    <t>	Provisión, instalación y puesta en funcionamiento de equipos de audio, tecnología y mobiliario especificado.
	Todos los equipos deben ser nuevos, estar garantizados y cumplir con las especificaciones técnicas solicitadas.</t>
  </si>
  <si>
    <t>Instalación y configuración</t>
  </si>
  <si>
    <t>	Instalación física de hardware y mobiliario.
	Configuración de software especializado en automatización, edición y transmisión de radio digital.
	Realización de pruebas de funcionamiento y ajustes técnicos.</t>
  </si>
  <si>
    <t>Diseño de manuales y protocolos</t>
  </si>
  <si>
    <t>•	Elaboración de un manual técnico de operación y mantenimiento de equipos y sistemas.
•	Los entregables incluyen instructivos, protocolos, video explicativo y material infográfico en formato digital.</t>
  </si>
  <si>
    <t>Capacitación y acompañamiento</t>
  </si>
  <si>
    <t>•	Inducción técnica y operativa al equipo de comunicaciones.
•	Acompañamiento presencial durante un (1) mes, con al menos cuatro (4) sesiones semanales de cuatro (4) horas cada una.</t>
  </si>
  <si>
    <t>Suministro de licencias de software</t>
  </si>
  <si>
    <t>•	Adquisición e instalación de licencias de software especializado para un periodo mínimo de cinco (5) años.
•	El proveedor deberá asegurar cumplimiento legal de uso, incluyendo normatividad, condiciones y permisos.
•	El contratista será responsable de garantizar la entrega, instalación, configuración y funcionamiento adecuado de la emisora digital, así como de transferir conocimientos al equipo técnico designado.</t>
  </si>
  <si>
    <t>VALOR TOTAL SERVICIO</t>
  </si>
  <si>
    <t>PRESUPUESTO OFICIAL</t>
  </si>
  <si>
    <t>Valor del CT</t>
  </si>
  <si>
    <t>% del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</si>
</sst>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i/>
      <sz val="7"/>
      <color theme="1"/>
      <name val="Arial"/>
      <family val="2"/>
    </font>
    <font>
      <sz val="7"/>
      <name val="Arial"/>
      <family val="2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rgb="FFDAFAE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 applyProtection="1">
      <alignment horizontal="center" vertical="center" wrapText="1"/>
      <protection locked="0"/>
    </xf>
    <xf numFmtId="44" fontId="2" fillId="4" borderId="2" xfId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44" fontId="2" fillId="3" borderId="1" xfId="1" applyFont="1" applyFill="1" applyBorder="1" applyAlignment="1" applyProtection="1">
      <alignment horizontal="right" vertical="center" wrapText="1"/>
      <protection locked="0"/>
    </xf>
    <xf numFmtId="44" fontId="2" fillId="4" borderId="1" xfId="1" applyFont="1" applyFill="1" applyBorder="1" applyAlignment="1" applyProtection="1">
      <alignment horizontal="right" vertical="center" wrapText="1"/>
      <protection locked="0"/>
    </xf>
    <xf numFmtId="44" fontId="3" fillId="2" borderId="1" xfId="1" applyFont="1" applyFill="1" applyBorder="1" applyAlignment="1" applyProtection="1">
      <alignment horizontal="right" vertical="center" wrapText="1"/>
      <protection locked="0"/>
    </xf>
    <xf numFmtId="44" fontId="2" fillId="6" borderId="1" xfId="1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Alignment="1">
      <alignment horizontal="center" vertical="center"/>
    </xf>
    <xf numFmtId="164" fontId="3" fillId="2" borderId="1" xfId="1" applyNumberFormat="1" applyFont="1" applyFill="1" applyBorder="1" applyAlignment="1" applyProtection="1">
      <alignment horizontal="right" vertical="center" wrapText="1"/>
      <protection locked="0"/>
    </xf>
    <xf numFmtId="164" fontId="2" fillId="5" borderId="1" xfId="1" applyNumberFormat="1" applyFont="1" applyFill="1" applyBorder="1" applyAlignment="1" applyProtection="1">
      <alignment horizontal="right" vertical="center" wrapText="1"/>
      <protection locked="0"/>
    </xf>
    <xf numFmtId="164" fontId="3" fillId="3" borderId="1" xfId="1" applyNumberFormat="1" applyFont="1" applyFill="1" applyBorder="1" applyAlignment="1" applyProtection="1">
      <alignment horizontal="right" vertical="center" wrapText="1"/>
      <protection locked="0"/>
    </xf>
    <xf numFmtId="164" fontId="3" fillId="4" borderId="1" xfId="1" applyNumberFormat="1" applyFont="1" applyFill="1" applyBorder="1" applyAlignment="1" applyProtection="1">
      <alignment horizontal="right" vertical="center" wrapText="1"/>
      <protection locked="0"/>
    </xf>
    <xf numFmtId="164" fontId="2" fillId="4" borderId="1" xfId="1" applyNumberFormat="1" applyFont="1" applyFill="1" applyBorder="1" applyAlignment="1" applyProtection="1">
      <alignment horizontal="right" vertical="center" wrapText="1"/>
      <protection locked="0"/>
    </xf>
    <xf numFmtId="164" fontId="2" fillId="3" borderId="1" xfId="1" applyNumberFormat="1" applyFont="1" applyFill="1" applyBorder="1" applyAlignment="1" applyProtection="1">
      <alignment horizontal="right" vertical="center" wrapText="1"/>
      <protection locked="0"/>
    </xf>
    <xf numFmtId="164" fontId="3" fillId="7" borderId="1" xfId="1" applyNumberFormat="1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>
      <alignment horizontal="right" vertical="center"/>
    </xf>
    <xf numFmtId="44" fontId="3" fillId="2" borderId="0" xfId="0" applyNumberFormat="1" applyFont="1" applyFill="1"/>
    <xf numFmtId="0" fontId="6" fillId="8" borderId="1" xfId="0" applyFont="1" applyFill="1" applyBorder="1" applyAlignment="1">
      <alignment horizontal="center" vertical="center"/>
    </xf>
    <xf numFmtId="164" fontId="3" fillId="8" borderId="1" xfId="1" applyNumberFormat="1" applyFont="1" applyFill="1" applyBorder="1" applyAlignment="1">
      <alignment horizontal="right" vertical="center"/>
    </xf>
    <xf numFmtId="10" fontId="3" fillId="8" borderId="1" xfId="2" applyNumberFormat="1" applyFont="1" applyFill="1" applyBorder="1" applyAlignment="1">
      <alignment horizontal="right" vertical="center"/>
    </xf>
    <xf numFmtId="0" fontId="2" fillId="8" borderId="1" xfId="0" applyFont="1" applyFill="1" applyBorder="1"/>
    <xf numFmtId="164" fontId="2" fillId="8" borderId="1" xfId="1" applyNumberFormat="1" applyFont="1" applyFill="1" applyBorder="1" applyAlignment="1">
      <alignment horizontal="right" vertical="center"/>
    </xf>
    <xf numFmtId="164" fontId="3" fillId="2" borderId="1" xfId="1" applyNumberFormat="1" applyFont="1" applyFill="1" applyBorder="1" applyAlignment="1" applyProtection="1">
      <alignment horizontal="right" vertical="center" wrapText="1"/>
      <protection locked="0"/>
    </xf>
    <xf numFmtId="164" fontId="2" fillId="5" borderId="1" xfId="1" applyNumberFormat="1" applyFont="1" applyFill="1" applyBorder="1" applyAlignment="1" applyProtection="1">
      <alignment horizontal="right" vertical="center" wrapText="1"/>
      <protection locked="0"/>
    </xf>
    <xf numFmtId="164" fontId="3" fillId="7" borderId="2" xfId="1" applyNumberFormat="1" applyFont="1" applyFill="1" applyBorder="1" applyAlignment="1" applyProtection="1">
      <alignment horizontal="right" vertical="center" wrapText="1"/>
      <protection locked="0"/>
    </xf>
    <xf numFmtId="164" fontId="3" fillId="7" borderId="4" xfId="1" applyNumberFormat="1" applyFont="1" applyFill="1" applyBorder="1" applyAlignment="1" applyProtection="1">
      <alignment horizontal="right" vertical="center" wrapText="1"/>
      <protection locked="0"/>
    </xf>
    <xf numFmtId="164" fontId="5" fillId="7" borderId="2" xfId="1" applyNumberFormat="1" applyFont="1" applyFill="1" applyBorder="1" applyAlignment="1" applyProtection="1">
      <alignment horizontal="right" vertical="center" wrapText="1"/>
      <protection locked="0"/>
    </xf>
    <xf numFmtId="164" fontId="5" fillId="7" borderId="3" xfId="1" applyNumberFormat="1" applyFont="1" applyFill="1" applyBorder="1" applyAlignment="1" applyProtection="1">
      <alignment horizontal="right" vertical="center" wrapText="1"/>
      <protection locked="0"/>
    </xf>
    <xf numFmtId="164" fontId="5" fillId="7" borderId="4" xfId="1" applyNumberFormat="1" applyFont="1" applyFill="1" applyBorder="1" applyAlignment="1" applyProtection="1">
      <alignment horizontal="right" vertical="center" wrapText="1"/>
      <protection locked="0"/>
    </xf>
    <xf numFmtId="164" fontId="3" fillId="7" borderId="3" xfId="1" applyNumberFormat="1" applyFont="1" applyFill="1" applyBorder="1" applyAlignment="1" applyProtection="1">
      <alignment horizontal="right" vertical="center" wrapText="1"/>
      <protection locked="0"/>
    </xf>
    <xf numFmtId="164" fontId="2" fillId="4" borderId="2" xfId="1" applyNumberFormat="1" applyFont="1" applyFill="1" applyBorder="1" applyAlignment="1" applyProtection="1">
      <alignment horizontal="right" vertical="center" wrapText="1"/>
      <protection locked="0"/>
    </xf>
    <xf numFmtId="164" fontId="2" fillId="4" borderId="4" xfId="1" applyNumberFormat="1" applyFont="1" applyFill="1" applyBorder="1" applyAlignment="1" applyProtection="1">
      <alignment horizontal="right" vertical="center" wrapText="1"/>
      <protection locked="0"/>
    </xf>
    <xf numFmtId="164" fontId="2" fillId="4" borderId="1" xfId="1" applyNumberFormat="1" applyFont="1" applyFill="1" applyBorder="1" applyAlignment="1" applyProtection="1">
      <alignment horizontal="right" vertical="center" wrapText="1"/>
      <protection locked="0"/>
    </xf>
    <xf numFmtId="164" fontId="2" fillId="4" borderId="3" xfId="1" applyNumberFormat="1" applyFont="1" applyFill="1" applyBorder="1" applyAlignment="1" applyProtection="1">
      <alignment horizontal="right" vertical="center" wrapText="1"/>
      <protection locked="0"/>
    </xf>
    <xf numFmtId="164" fontId="2" fillId="3" borderId="2" xfId="1" applyNumberFormat="1" applyFont="1" applyFill="1" applyBorder="1" applyAlignment="1" applyProtection="1">
      <alignment horizontal="right" vertical="center" wrapText="1"/>
      <protection locked="0"/>
    </xf>
    <xf numFmtId="164" fontId="2" fillId="3" borderId="4" xfId="1" applyNumberFormat="1" applyFont="1" applyFill="1" applyBorder="1" applyAlignment="1" applyProtection="1">
      <alignment horizontal="right" vertical="center" wrapText="1"/>
      <protection locked="0"/>
    </xf>
    <xf numFmtId="164" fontId="2" fillId="3" borderId="1" xfId="1" applyNumberFormat="1" applyFont="1" applyFill="1" applyBorder="1" applyAlignment="1" applyProtection="1">
      <alignment horizontal="right" vertical="center" wrapText="1"/>
      <protection locked="0"/>
    </xf>
    <xf numFmtId="164" fontId="2" fillId="3" borderId="3" xfId="1" applyNumberFormat="1" applyFont="1" applyFill="1" applyBorder="1" applyAlignment="1" applyProtection="1">
      <alignment horizontal="right" vertical="center" wrapText="1"/>
      <protection locked="0"/>
    </xf>
    <xf numFmtId="164" fontId="3" fillId="4" borderId="2" xfId="1" applyNumberFormat="1" applyFont="1" applyFill="1" applyBorder="1" applyAlignment="1" applyProtection="1">
      <alignment horizontal="right" vertical="center" wrapText="1"/>
      <protection locked="0"/>
    </xf>
    <xf numFmtId="164" fontId="3" fillId="4" borderId="4" xfId="1" applyNumberFormat="1" applyFont="1" applyFill="1" applyBorder="1" applyAlignment="1" applyProtection="1">
      <alignment horizontal="right" vertical="center" wrapText="1"/>
      <protection locked="0"/>
    </xf>
    <xf numFmtId="164" fontId="3" fillId="4" borderId="1" xfId="1" applyNumberFormat="1" applyFont="1" applyFill="1" applyBorder="1" applyAlignment="1" applyProtection="1">
      <alignment horizontal="right" vertical="center" wrapText="1"/>
      <protection locked="0"/>
    </xf>
    <xf numFmtId="164" fontId="3" fillId="4" borderId="3" xfId="1" applyNumberFormat="1" applyFont="1" applyFill="1" applyBorder="1" applyAlignment="1" applyProtection="1">
      <alignment horizontal="right" vertical="center" wrapText="1"/>
      <protection locked="0"/>
    </xf>
    <xf numFmtId="164" fontId="3" fillId="3" borderId="2" xfId="1" applyNumberFormat="1" applyFont="1" applyFill="1" applyBorder="1" applyAlignment="1" applyProtection="1">
      <alignment horizontal="right" vertical="center" wrapText="1"/>
      <protection locked="0"/>
    </xf>
    <xf numFmtId="164" fontId="3" fillId="3" borderId="4" xfId="1" applyNumberFormat="1" applyFont="1" applyFill="1" applyBorder="1" applyAlignment="1" applyProtection="1">
      <alignment horizontal="right" vertical="center" wrapText="1"/>
      <protection locked="0"/>
    </xf>
    <xf numFmtId="164" fontId="3" fillId="3" borderId="1" xfId="1" applyNumberFormat="1" applyFont="1" applyFill="1" applyBorder="1" applyAlignment="1" applyProtection="1">
      <alignment horizontal="right" vertical="center" wrapText="1"/>
      <protection locked="0"/>
    </xf>
    <xf numFmtId="164" fontId="3" fillId="3" borderId="3" xfId="1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DAFAE5"/>
      <color rgb="FFFF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9C0BB-5C42-458B-9132-4E36D21F5554}">
  <dimension ref="A1:N18"/>
  <sheetViews>
    <sheetView tabSelected="1" topLeftCell="A2" zoomScaleNormal="100" workbookViewId="0">
      <selection activeCell="N14" sqref="N14"/>
    </sheetView>
  </sheetViews>
  <sheetFormatPr baseColWidth="10" defaultColWidth="11.42578125" defaultRowHeight="9" x14ac:dyDescent="0.15"/>
  <cols>
    <col min="1" max="1" width="5.42578125" style="14" bestFit="1" customWidth="1"/>
    <col min="2" max="2" width="12.85546875" style="7" customWidth="1"/>
    <col min="3" max="3" width="37" style="7" customWidth="1"/>
    <col min="4" max="4" width="15.85546875" style="7" customWidth="1"/>
    <col min="5" max="5" width="16" style="7" customWidth="1"/>
    <col min="6" max="6" width="15.7109375" style="7" customWidth="1"/>
    <col min="7" max="7" width="15.42578125" style="7" customWidth="1"/>
    <col min="8" max="8" width="19" style="7" customWidth="1"/>
    <col min="9" max="9" width="16.140625" style="7" customWidth="1"/>
    <col min="10" max="10" width="11.85546875" style="7" customWidth="1"/>
    <col min="11" max="11" width="16.42578125" style="7" customWidth="1"/>
    <col min="12" max="12" width="11.28515625" style="7" customWidth="1"/>
    <col min="13" max="13" width="16.5703125" style="7" bestFit="1" customWidth="1"/>
    <col min="14" max="14" width="21.28515625" style="7" customWidth="1"/>
    <col min="15" max="15" width="13.42578125" style="7" customWidth="1"/>
    <col min="16" max="16384" width="11.42578125" style="7"/>
  </cols>
  <sheetData>
    <row r="1" spans="1:14" ht="27" x14ac:dyDescent="0.1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4" t="s">
        <v>6</v>
      </c>
      <c r="H1" s="3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6" t="s">
        <v>13</v>
      </c>
    </row>
    <row r="2" spans="1:14" ht="27" x14ac:dyDescent="0.15">
      <c r="A2" s="54">
        <v>1</v>
      </c>
      <c r="B2" s="8" t="s">
        <v>14</v>
      </c>
      <c r="C2" s="8" t="s">
        <v>15</v>
      </c>
      <c r="D2" s="49">
        <v>15000000</v>
      </c>
      <c r="E2" s="45">
        <v>93000000</v>
      </c>
      <c r="F2" s="49">
        <v>69500000</v>
      </c>
      <c r="G2" s="37">
        <f>ROUND(40374379.5,0)</f>
        <v>40374380</v>
      </c>
      <c r="H2" s="41">
        <v>69000000</v>
      </c>
      <c r="I2" s="37">
        <v>72000000</v>
      </c>
      <c r="J2" s="29">
        <f>ROUND(AVERAGE(D2:I3),0)</f>
        <v>59812397</v>
      </c>
      <c r="K2" s="29">
        <f>ROUND(_xlfn.STDEV.S(D2:I3),0)</f>
        <v>27619572</v>
      </c>
      <c r="L2" s="31">
        <f>J2-K2</f>
        <v>32192825</v>
      </c>
      <c r="M2" s="31">
        <f>J2+K2</f>
        <v>87431969</v>
      </c>
      <c r="N2" s="30">
        <f>ROUND(AVERAGEIFS(D2:I3,D2:I3, "&gt;= "&amp;L2,D2:I3, "&lt;= "&amp;M2),0)</f>
        <v>62718595</v>
      </c>
    </row>
    <row r="3" spans="1:14" ht="162" x14ac:dyDescent="0.15">
      <c r="A3" s="55"/>
      <c r="B3" s="9" t="s">
        <v>16</v>
      </c>
      <c r="C3" s="9" t="s">
        <v>17</v>
      </c>
      <c r="D3" s="50"/>
      <c r="E3" s="46"/>
      <c r="F3" s="50"/>
      <c r="G3" s="38"/>
      <c r="H3" s="42"/>
      <c r="I3" s="38"/>
      <c r="J3" s="29"/>
      <c r="K3" s="29"/>
      <c r="L3" s="32"/>
      <c r="M3" s="32"/>
      <c r="N3" s="30"/>
    </row>
    <row r="4" spans="1:14" ht="27" x14ac:dyDescent="0.15">
      <c r="A4" s="1">
        <v>2</v>
      </c>
      <c r="B4" s="8" t="s">
        <v>18</v>
      </c>
      <c r="C4" s="8" t="s">
        <v>19</v>
      </c>
      <c r="D4" s="17">
        <v>14000000</v>
      </c>
      <c r="E4" s="18">
        <v>38000000</v>
      </c>
      <c r="F4" s="17">
        <v>85900000</v>
      </c>
      <c r="G4" s="19">
        <v>139055427</v>
      </c>
      <c r="H4" s="20">
        <v>25000000</v>
      </c>
      <c r="I4" s="19">
        <v>23800000</v>
      </c>
      <c r="J4" s="15">
        <f>ROUND(AVERAGE(D4:I4),0)</f>
        <v>54292571</v>
      </c>
      <c r="K4" s="15">
        <f>ROUND(_xlfn.STDEV.S(D4:I4),0)</f>
        <v>48704337</v>
      </c>
      <c r="L4" s="21">
        <f>J4-K4</f>
        <v>5588234</v>
      </c>
      <c r="M4" s="21">
        <f>J4+K4</f>
        <v>102996908</v>
      </c>
      <c r="N4" s="16">
        <f>ROUND(AVERAGEIFS(D4:I4,D4:I4, "&gt;= "&amp;L4,D4:I4, "&lt;= "&amp;M4),0)</f>
        <v>37340000</v>
      </c>
    </row>
    <row r="5" spans="1:14" ht="36" x14ac:dyDescent="0.15">
      <c r="A5" s="53">
        <v>3</v>
      </c>
      <c r="B5" s="8" t="s">
        <v>20</v>
      </c>
      <c r="C5" s="8" t="s">
        <v>21</v>
      </c>
      <c r="D5" s="51">
        <v>151400000</v>
      </c>
      <c r="E5" s="47">
        <v>220000000</v>
      </c>
      <c r="F5" s="51">
        <v>69400000</v>
      </c>
      <c r="G5" s="39">
        <f>ROUND(517909717.5,0)</f>
        <v>517909718</v>
      </c>
      <c r="H5" s="43">
        <v>203500000</v>
      </c>
      <c r="I5" s="39">
        <v>216000400</v>
      </c>
      <c r="J5" s="29">
        <f>ROUND(AVERAGE(D5:I6),0)</f>
        <v>229701686</v>
      </c>
      <c r="K5" s="29">
        <f>ROUND(_xlfn.STDEV.S(D5:I6),0)</f>
        <v>152223540</v>
      </c>
      <c r="L5" s="31">
        <f>J5-K5</f>
        <v>77478146</v>
      </c>
      <c r="M5" s="31">
        <f>J5+K5</f>
        <v>381925226</v>
      </c>
      <c r="N5" s="30">
        <f>ROUND(AVERAGEIFS(D5:I6,D5:I6, "&gt;= "&amp;L5,D5:I6, "&lt;= "&amp;M5),0)</f>
        <v>197725100</v>
      </c>
    </row>
    <row r="6" spans="1:14" ht="45" x14ac:dyDescent="0.15">
      <c r="A6" s="53"/>
      <c r="B6" s="8" t="s">
        <v>22</v>
      </c>
      <c r="C6" s="8" t="s">
        <v>23</v>
      </c>
      <c r="D6" s="51"/>
      <c r="E6" s="47"/>
      <c r="F6" s="51"/>
      <c r="G6" s="39"/>
      <c r="H6" s="43"/>
      <c r="I6" s="39"/>
      <c r="J6" s="29"/>
      <c r="K6" s="29"/>
      <c r="L6" s="32"/>
      <c r="M6" s="32"/>
      <c r="N6" s="30"/>
    </row>
    <row r="7" spans="1:14" ht="36" x14ac:dyDescent="0.15">
      <c r="A7" s="53">
        <v>4</v>
      </c>
      <c r="B7" s="8" t="s">
        <v>24</v>
      </c>
      <c r="C7" s="8" t="s">
        <v>25</v>
      </c>
      <c r="D7" s="49">
        <v>34050000</v>
      </c>
      <c r="E7" s="45">
        <v>40000000</v>
      </c>
      <c r="F7" s="49">
        <v>81600000</v>
      </c>
      <c r="G7" s="37">
        <f>ROUND(393779032.5,0)</f>
        <v>393779033</v>
      </c>
      <c r="H7" s="41">
        <v>25000000</v>
      </c>
      <c r="I7" s="37">
        <v>28454000</v>
      </c>
      <c r="J7" s="29">
        <f>ROUND(AVERAGE(D7:I9),0)</f>
        <v>100480506</v>
      </c>
      <c r="K7" s="29">
        <f>ROUND(_xlfn.STDEV.S(D7:I9),0)</f>
        <v>145145808</v>
      </c>
      <c r="L7" s="33">
        <f>J7-K7</f>
        <v>-44665302</v>
      </c>
      <c r="M7" s="31">
        <f>J7+K7</f>
        <v>245626314</v>
      </c>
      <c r="N7" s="30">
        <f>ROUND(AVERAGEIFS(D7:I9,D7:I9, "&gt;= "&amp;L7,D7:I9, "&lt;= "&amp;M7),0)</f>
        <v>41820800</v>
      </c>
    </row>
    <row r="8" spans="1:14" ht="36" x14ac:dyDescent="0.15">
      <c r="A8" s="53"/>
      <c r="B8" s="8" t="s">
        <v>26</v>
      </c>
      <c r="C8" s="8" t="s">
        <v>27</v>
      </c>
      <c r="D8" s="52"/>
      <c r="E8" s="48"/>
      <c r="F8" s="52"/>
      <c r="G8" s="40"/>
      <c r="H8" s="44"/>
      <c r="I8" s="40"/>
      <c r="J8" s="29"/>
      <c r="K8" s="29"/>
      <c r="L8" s="34"/>
      <c r="M8" s="36"/>
      <c r="N8" s="30"/>
    </row>
    <row r="9" spans="1:14" ht="72" x14ac:dyDescent="0.15">
      <c r="A9" s="53"/>
      <c r="B9" s="8" t="s">
        <v>28</v>
      </c>
      <c r="C9" s="8" t="s">
        <v>29</v>
      </c>
      <c r="D9" s="50"/>
      <c r="E9" s="46"/>
      <c r="F9" s="50"/>
      <c r="G9" s="38"/>
      <c r="H9" s="42"/>
      <c r="I9" s="38"/>
      <c r="J9" s="29"/>
      <c r="K9" s="29"/>
      <c r="L9" s="35"/>
      <c r="M9" s="32"/>
      <c r="N9" s="30"/>
    </row>
    <row r="10" spans="1:14" x14ac:dyDescent="0.15">
      <c r="A10" s="53" t="s">
        <v>30</v>
      </c>
      <c r="B10" s="53"/>
      <c r="C10" s="53"/>
      <c r="D10" s="10">
        <f t="shared" ref="D10:K10" si="0">ROUND(SUM(D2:D9),0)</f>
        <v>214450000</v>
      </c>
      <c r="E10" s="11">
        <f t="shared" si="0"/>
        <v>391000000</v>
      </c>
      <c r="F10" s="10">
        <f t="shared" si="0"/>
        <v>306400000</v>
      </c>
      <c r="G10" s="11">
        <f t="shared" si="0"/>
        <v>1091118558</v>
      </c>
      <c r="H10" s="10">
        <f t="shared" si="0"/>
        <v>322500000</v>
      </c>
      <c r="I10" s="11">
        <f t="shared" si="0"/>
        <v>340254400</v>
      </c>
      <c r="J10" s="12">
        <f t="shared" si="0"/>
        <v>444287160</v>
      </c>
      <c r="K10" s="12">
        <f t="shared" si="0"/>
        <v>373693257</v>
      </c>
      <c r="L10" s="22"/>
      <c r="M10" s="22"/>
      <c r="N10" s="13">
        <f>ROUND(SUM(N2:N9),0)</f>
        <v>339604495</v>
      </c>
    </row>
    <row r="13" spans="1:14" x14ac:dyDescent="0.15">
      <c r="M13" s="27" t="s">
        <v>31</v>
      </c>
      <c r="N13" s="28">
        <v>339604495</v>
      </c>
    </row>
    <row r="14" spans="1:14" ht="11.25" x14ac:dyDescent="0.15">
      <c r="M14" s="24" t="s">
        <v>32</v>
      </c>
      <c r="N14" s="25">
        <f>ROUND(((N13/4)*2),0)</f>
        <v>169802248</v>
      </c>
    </row>
    <row r="15" spans="1:14" ht="11.25" x14ac:dyDescent="0.15">
      <c r="M15" s="24" t="s">
        <v>33</v>
      </c>
      <c r="N15" s="26">
        <f>N14/N13</f>
        <v>0.50000000147230084</v>
      </c>
    </row>
    <row r="18" spans="14:14" x14ac:dyDescent="0.15">
      <c r="N18" s="23"/>
    </row>
  </sheetData>
  <mergeCells count="37">
    <mergeCell ref="A10:C10"/>
    <mergeCell ref="A2:A3"/>
    <mergeCell ref="D2:D3"/>
    <mergeCell ref="A7:A9"/>
    <mergeCell ref="D7:D9"/>
    <mergeCell ref="A5:A6"/>
    <mergeCell ref="D5:D6"/>
    <mergeCell ref="E2:E3"/>
    <mergeCell ref="E5:E6"/>
    <mergeCell ref="E7:E9"/>
    <mergeCell ref="F2:F3"/>
    <mergeCell ref="F5:F6"/>
    <mergeCell ref="F7:F9"/>
    <mergeCell ref="G2:G3"/>
    <mergeCell ref="G5:G6"/>
    <mergeCell ref="G7:G9"/>
    <mergeCell ref="H2:H3"/>
    <mergeCell ref="H5:H6"/>
    <mergeCell ref="H7:H9"/>
    <mergeCell ref="I2:I3"/>
    <mergeCell ref="I5:I6"/>
    <mergeCell ref="I7:I9"/>
    <mergeCell ref="J2:J3"/>
    <mergeCell ref="J5:J6"/>
    <mergeCell ref="J7:J9"/>
    <mergeCell ref="K2:K3"/>
    <mergeCell ref="K5:K6"/>
    <mergeCell ref="K7:K9"/>
    <mergeCell ref="N2:N3"/>
    <mergeCell ref="N5:N6"/>
    <mergeCell ref="N7:N9"/>
    <mergeCell ref="L2:L3"/>
    <mergeCell ref="L5:L6"/>
    <mergeCell ref="L7:L9"/>
    <mergeCell ref="M2:M3"/>
    <mergeCell ref="M5:M6"/>
    <mergeCell ref="M7:M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Yorvi Lorena Urrego Garcia</dc:creator>
  <cp:keywords/>
  <dc:description/>
  <cp:lastModifiedBy>Yorvi Lorena Urrego Garcia</cp:lastModifiedBy>
  <cp:revision/>
  <dcterms:created xsi:type="dcterms:W3CDTF">2025-03-19T20:39:54Z</dcterms:created>
  <dcterms:modified xsi:type="dcterms:W3CDTF">2025-11-12T14:07:03Z</dcterms:modified>
  <cp:category/>
  <cp:contentStatus/>
</cp:coreProperties>
</file>