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MUÑOZ\Documents\DOCUMENTOS 2025\CONTRATACION\REGIMEN ESPECIAL\CRE-MT-SDS-014-2025 CENTRO DIA VIG. FUT. 2025-2026\PUBLICACION\"/>
    </mc:Choice>
  </mc:AlternateContent>
  <xr:revisionPtr revIDLastSave="0" documentId="13_ncr:1_{DC275503-7E02-4F44-AF4C-B8F58AB42834}" xr6:coauthVersionLast="47" xr6:coauthVersionMax="47" xr10:uidLastSave="{00000000-0000-0000-0000-000000000000}"/>
  <bookViews>
    <workbookView xWindow="-120" yWindow="-120" windowWidth="29040" windowHeight="15720" activeTab="2" xr2:uid="{54153238-5EFC-420A-8706-BE2278BD12BF}"/>
  </bookViews>
  <sheets>
    <sheet name="A1.2 PERSONAL SERV. ALIMENTC" sheetId="1" r:id="rId1"/>
    <sheet name="A2.1 PERSONAL SALUD" sheetId="2" r:id="rId2"/>
    <sheet name="A2.2 PERSONAL ADMIN Y OPERAC" sheetId="3" r:id="rId3"/>
  </sheets>
  <externalReferences>
    <externalReference r:id="rId4"/>
  </externalReferences>
  <definedNames>
    <definedName name="_xlnm.Print_Area" localSheetId="0">'A1.2 PERSONAL SERV. ALIMENTC'!$A$1:$AB$15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" i="3" l="1"/>
  <c r="D27" i="3"/>
  <c r="X26" i="3"/>
  <c r="W26" i="3"/>
  <c r="V26" i="3"/>
  <c r="U26" i="3"/>
  <c r="T26" i="3"/>
  <c r="N26" i="3"/>
  <c r="S26" i="3" s="1"/>
  <c r="M26" i="3"/>
  <c r="H26" i="3"/>
  <c r="R26" i="3" s="1"/>
  <c r="X25" i="3"/>
  <c r="W25" i="3"/>
  <c r="V25" i="3"/>
  <c r="U25" i="3"/>
  <c r="T25" i="3"/>
  <c r="S25" i="3"/>
  <c r="R25" i="3"/>
  <c r="N25" i="3"/>
  <c r="M25" i="3"/>
  <c r="J25" i="3"/>
  <c r="I25" i="3"/>
  <c r="K25" i="3" s="1"/>
  <c r="L25" i="3" s="1"/>
  <c r="H25" i="3"/>
  <c r="O25" i="3" s="1"/>
  <c r="N24" i="3"/>
  <c r="S24" i="3" s="1"/>
  <c r="F24" i="3"/>
  <c r="E24" i="3"/>
  <c r="U24" i="3" s="1"/>
  <c r="W23" i="3"/>
  <c r="U23" i="3"/>
  <c r="N23" i="3"/>
  <c r="S23" i="3" s="1"/>
  <c r="F23" i="3"/>
  <c r="E23" i="3"/>
  <c r="T23" i="3" s="1"/>
  <c r="T22" i="3"/>
  <c r="N22" i="3"/>
  <c r="S22" i="3" s="1"/>
  <c r="F22" i="3"/>
  <c r="F27" i="3" s="1"/>
  <c r="E22" i="3"/>
  <c r="X22" i="3" s="1"/>
  <c r="X21" i="3"/>
  <c r="W21" i="3"/>
  <c r="V21" i="3"/>
  <c r="U21" i="3"/>
  <c r="T21" i="3"/>
  <c r="S21" i="3"/>
  <c r="O21" i="3"/>
  <c r="P21" i="3" s="1"/>
  <c r="N21" i="3"/>
  <c r="N27" i="3" s="1"/>
  <c r="M21" i="3"/>
  <c r="K21" i="3"/>
  <c r="J21" i="3"/>
  <c r="I21" i="3"/>
  <c r="H21" i="3"/>
  <c r="R21" i="3" s="1"/>
  <c r="L8" i="3"/>
  <c r="L7" i="3"/>
  <c r="L6" i="3"/>
  <c r="L9" i="3" s="1"/>
  <c r="G27" i="2"/>
  <c r="D24" i="2"/>
  <c r="D23" i="2"/>
  <c r="K9" i="2"/>
  <c r="K10" i="2" s="1"/>
  <c r="M10" i="2" s="1"/>
  <c r="K8" i="2"/>
  <c r="M8" i="2" s="1"/>
  <c r="G13" i="1"/>
  <c r="F13" i="1"/>
  <c r="D13" i="1"/>
  <c r="X12" i="1"/>
  <c r="W12" i="1"/>
  <c r="V12" i="1"/>
  <c r="U12" i="1"/>
  <c r="T12" i="1"/>
  <c r="S12" i="1"/>
  <c r="N12" i="1"/>
  <c r="H12" i="1"/>
  <c r="X11" i="1"/>
  <c r="W11" i="1"/>
  <c r="V11" i="1"/>
  <c r="U11" i="1"/>
  <c r="T11" i="1"/>
  <c r="N11" i="1"/>
  <c r="S11" i="1" s="1"/>
  <c r="H11" i="1"/>
  <c r="X10" i="1"/>
  <c r="W10" i="1"/>
  <c r="V10" i="1"/>
  <c r="U10" i="1"/>
  <c r="T10" i="1"/>
  <c r="S10" i="1"/>
  <c r="R10" i="1"/>
  <c r="O10" i="1"/>
  <c r="P10" i="1" s="1"/>
  <c r="N10" i="1"/>
  <c r="M10" i="1"/>
  <c r="J10" i="1"/>
  <c r="H10" i="1"/>
  <c r="X9" i="1"/>
  <c r="W9" i="1"/>
  <c r="V9" i="1"/>
  <c r="U9" i="1"/>
  <c r="T9" i="1"/>
  <c r="S9" i="1"/>
  <c r="R9" i="1"/>
  <c r="N9" i="1"/>
  <c r="J9" i="1"/>
  <c r="I9" i="1"/>
  <c r="K9" i="1" s="1"/>
  <c r="H9" i="1"/>
  <c r="O9" i="1" s="1"/>
  <c r="P9" i="1" s="1"/>
  <c r="N8" i="1"/>
  <c r="S8" i="1" s="1"/>
  <c r="E8" i="1"/>
  <c r="V8" i="1" s="1"/>
  <c r="V7" i="1"/>
  <c r="U7" i="1"/>
  <c r="T7" i="1"/>
  <c r="S7" i="1"/>
  <c r="N7" i="1"/>
  <c r="E7" i="1"/>
  <c r="X7" i="1" s="1"/>
  <c r="X6" i="1"/>
  <c r="V6" i="1"/>
  <c r="U6" i="1"/>
  <c r="T6" i="1"/>
  <c r="S6" i="1"/>
  <c r="R6" i="1"/>
  <c r="N6" i="1"/>
  <c r="J6" i="1"/>
  <c r="I6" i="1"/>
  <c r="K6" i="1" s="1"/>
  <c r="H6" i="1"/>
  <c r="E6" i="1"/>
  <c r="W6" i="1" s="1"/>
  <c r="V5" i="1"/>
  <c r="N5" i="1"/>
  <c r="S5" i="1" s="1"/>
  <c r="E5" i="1"/>
  <c r="V4" i="1"/>
  <c r="T4" i="1"/>
  <c r="N4" i="1"/>
  <c r="E4" i="1"/>
  <c r="S27" i="3" l="1"/>
  <c r="U27" i="3"/>
  <c r="W27" i="3"/>
  <c r="Q21" i="3"/>
  <c r="Y21" i="3" s="1"/>
  <c r="P25" i="3"/>
  <c r="Q25" i="3"/>
  <c r="Y25" i="3" s="1"/>
  <c r="L10" i="3"/>
  <c r="L12" i="3"/>
  <c r="L21" i="3"/>
  <c r="U22" i="3"/>
  <c r="V23" i="3"/>
  <c r="W24" i="3"/>
  <c r="V22" i="3"/>
  <c r="V27" i="3" s="1"/>
  <c r="H24" i="3"/>
  <c r="X24" i="3"/>
  <c r="E27" i="3"/>
  <c r="W22" i="3"/>
  <c r="H23" i="3"/>
  <c r="X23" i="3"/>
  <c r="X27" i="3" s="1"/>
  <c r="O26" i="3"/>
  <c r="P26" i="3" s="1"/>
  <c r="H22" i="3"/>
  <c r="I26" i="3"/>
  <c r="T24" i="3"/>
  <c r="T27" i="3" s="1"/>
  <c r="J26" i="3"/>
  <c r="V24" i="3"/>
  <c r="M11" i="2"/>
  <c r="M13" i="2"/>
  <c r="T23" i="2"/>
  <c r="M9" i="2"/>
  <c r="M12" i="2" s="1"/>
  <c r="U23" i="2"/>
  <c r="U24" i="2"/>
  <c r="D25" i="2"/>
  <c r="E23" i="2"/>
  <c r="V23" i="2" s="1"/>
  <c r="N23" i="2"/>
  <c r="E24" i="2"/>
  <c r="N24" i="2"/>
  <c r="S24" i="2" s="1"/>
  <c r="V24" i="2"/>
  <c r="F23" i="2"/>
  <c r="F24" i="2"/>
  <c r="V13" i="1"/>
  <c r="R11" i="1"/>
  <c r="J11" i="1"/>
  <c r="I11" i="1"/>
  <c r="K11" i="1" s="1"/>
  <c r="L11" i="1" s="1"/>
  <c r="E13" i="1"/>
  <c r="X4" i="1"/>
  <c r="H4" i="1"/>
  <c r="W4" i="1"/>
  <c r="M11" i="1"/>
  <c r="Q11" i="1" s="1"/>
  <c r="Y11" i="1" s="1"/>
  <c r="T8" i="1"/>
  <c r="R12" i="1"/>
  <c r="J12" i="1"/>
  <c r="I12" i="1"/>
  <c r="O12" i="1"/>
  <c r="P12" i="1" s="1"/>
  <c r="M12" i="1"/>
  <c r="Q12" i="1" s="1"/>
  <c r="U5" i="1"/>
  <c r="T5" i="1"/>
  <c r="W5" i="1"/>
  <c r="U8" i="1"/>
  <c r="Q10" i="1"/>
  <c r="O11" i="1"/>
  <c r="P11" i="1" s="1"/>
  <c r="N13" i="1"/>
  <c r="S4" i="1"/>
  <c r="S13" i="1" s="1"/>
  <c r="H5" i="1"/>
  <c r="X5" i="1"/>
  <c r="T13" i="1"/>
  <c r="X8" i="1"/>
  <c r="H8" i="1"/>
  <c r="W8" i="1"/>
  <c r="U4" i="1"/>
  <c r="O6" i="1"/>
  <c r="P6" i="1" s="1"/>
  <c r="M6" i="1"/>
  <c r="Q6" i="1" s="1"/>
  <c r="Y6" i="1" s="1"/>
  <c r="L6" i="1"/>
  <c r="M9" i="1"/>
  <c r="Q9" i="1" s="1"/>
  <c r="Y9" i="1" s="1"/>
  <c r="L9" i="1"/>
  <c r="W7" i="1"/>
  <c r="H7" i="1"/>
  <c r="I10" i="1"/>
  <c r="K10" i="1" s="1"/>
  <c r="L10" i="1" s="1"/>
  <c r="Z21" i="3" l="1"/>
  <c r="AA21" i="3"/>
  <c r="AB21" i="3"/>
  <c r="R22" i="3"/>
  <c r="J22" i="3"/>
  <c r="I22" i="3"/>
  <c r="O22" i="3"/>
  <c r="M22" i="3"/>
  <c r="M24" i="3"/>
  <c r="Q24" i="3" s="1"/>
  <c r="R24" i="3"/>
  <c r="J24" i="3"/>
  <c r="I24" i="3"/>
  <c r="O24" i="3"/>
  <c r="P24" i="3" s="1"/>
  <c r="L13" i="3"/>
  <c r="R23" i="3"/>
  <c r="J23" i="3"/>
  <c r="I23" i="3"/>
  <c r="K23" i="3" s="1"/>
  <c r="L23" i="3" s="1"/>
  <c r="O23" i="3"/>
  <c r="P23" i="3" s="1"/>
  <c r="M23" i="3"/>
  <c r="Q23" i="3" s="1"/>
  <c r="AA25" i="3"/>
  <c r="Z25" i="3"/>
  <c r="AB25" i="3" s="1"/>
  <c r="H27" i="3"/>
  <c r="K26" i="3"/>
  <c r="L26" i="3" s="1"/>
  <c r="Q26" i="3"/>
  <c r="Y26" i="3" s="1"/>
  <c r="F25" i="2"/>
  <c r="N25" i="2"/>
  <c r="S25" i="2" s="1"/>
  <c r="E25" i="2"/>
  <c r="U25" i="2" s="1"/>
  <c r="D26" i="2"/>
  <c r="H24" i="2"/>
  <c r="X24" i="2"/>
  <c r="P12" i="2"/>
  <c r="M16" i="2" s="1"/>
  <c r="O12" i="2"/>
  <c r="M14" i="2"/>
  <c r="M15" i="2" s="1"/>
  <c r="T24" i="2"/>
  <c r="S23" i="2"/>
  <c r="H23" i="2"/>
  <c r="X23" i="2"/>
  <c r="W24" i="2"/>
  <c r="W23" i="2"/>
  <c r="AA6" i="1"/>
  <c r="Z6" i="1"/>
  <c r="AB6" i="1" s="1"/>
  <c r="AA11" i="1"/>
  <c r="AB11" i="1" s="1"/>
  <c r="Z11" i="1"/>
  <c r="AA9" i="1"/>
  <c r="AB9" i="1" s="1"/>
  <c r="Z9" i="1"/>
  <c r="M5" i="1"/>
  <c r="R5" i="1"/>
  <c r="J5" i="1"/>
  <c r="O5" i="1"/>
  <c r="P5" i="1" s="1"/>
  <c r="I5" i="1"/>
  <c r="K5" i="1" s="1"/>
  <c r="L5" i="1" s="1"/>
  <c r="U13" i="1"/>
  <c r="W13" i="1"/>
  <c r="I7" i="1"/>
  <c r="O7" i="1"/>
  <c r="P7" i="1" s="1"/>
  <c r="R7" i="1"/>
  <c r="J7" i="1"/>
  <c r="M7" i="1"/>
  <c r="Q7" i="1" s="1"/>
  <c r="H13" i="1"/>
  <c r="R4" i="1"/>
  <c r="J4" i="1"/>
  <c r="I4" i="1"/>
  <c r="O4" i="1"/>
  <c r="M4" i="1"/>
  <c r="Y10" i="1"/>
  <c r="R8" i="1"/>
  <c r="J8" i="1"/>
  <c r="I8" i="1"/>
  <c r="K8" i="1" s="1"/>
  <c r="M8" i="1"/>
  <c r="Q8" i="1" s="1"/>
  <c r="Y8" i="1" s="1"/>
  <c r="L8" i="1"/>
  <c r="O8" i="1"/>
  <c r="P8" i="1" s="1"/>
  <c r="K12" i="1"/>
  <c r="X13" i="1"/>
  <c r="K22" i="3" l="1"/>
  <c r="I27" i="3"/>
  <c r="Y23" i="3"/>
  <c r="J27" i="3"/>
  <c r="Q22" i="3"/>
  <c r="M27" i="3"/>
  <c r="AA26" i="3"/>
  <c r="AB26" i="3" s="1"/>
  <c r="Z26" i="3"/>
  <c r="P22" i="3"/>
  <c r="P27" i="3" s="1"/>
  <c r="O27" i="3"/>
  <c r="R27" i="3"/>
  <c r="L14" i="3"/>
  <c r="L15" i="3" s="1"/>
  <c r="K24" i="3"/>
  <c r="O23" i="2"/>
  <c r="M23" i="2"/>
  <c r="J23" i="2"/>
  <c r="R23" i="2"/>
  <c r="I23" i="2"/>
  <c r="V25" i="2"/>
  <c r="W26" i="2"/>
  <c r="W27" i="2" s="1"/>
  <c r="F26" i="2"/>
  <c r="F27" i="2" s="1"/>
  <c r="X26" i="2"/>
  <c r="X27" i="2" s="1"/>
  <c r="V26" i="2"/>
  <c r="N26" i="2"/>
  <c r="S26" i="2" s="1"/>
  <c r="S27" i="2" s="1"/>
  <c r="E26" i="2"/>
  <c r="E27" i="2" s="1"/>
  <c r="T26" i="2"/>
  <c r="O24" i="2"/>
  <c r="P24" i="2" s="1"/>
  <c r="R24" i="2"/>
  <c r="M24" i="2"/>
  <c r="Q24" i="2" s="1"/>
  <c r="Y24" i="2" s="1"/>
  <c r="J24" i="2"/>
  <c r="I24" i="2"/>
  <c r="K24" i="2" s="1"/>
  <c r="L24" i="2" s="1"/>
  <c r="T25" i="2"/>
  <c r="T27" i="2" s="1"/>
  <c r="D27" i="2"/>
  <c r="H25" i="2"/>
  <c r="W25" i="2"/>
  <c r="M17" i="2"/>
  <c r="X25" i="2"/>
  <c r="AA8" i="1"/>
  <c r="AB8" i="1" s="1"/>
  <c r="Z8" i="1"/>
  <c r="M13" i="1"/>
  <c r="Q4" i="1"/>
  <c r="I13" i="1"/>
  <c r="K4" i="1"/>
  <c r="O13" i="1"/>
  <c r="P4" i="1"/>
  <c r="P13" i="1" s="1"/>
  <c r="J13" i="1"/>
  <c r="K7" i="1"/>
  <c r="L7" i="1" s="1"/>
  <c r="R13" i="1"/>
  <c r="Y12" i="1"/>
  <c r="L12" i="1"/>
  <c r="AA10" i="1"/>
  <c r="AB10" i="1" s="1"/>
  <c r="Z10" i="1"/>
  <c r="Q5" i="1"/>
  <c r="Y5" i="1" s="1"/>
  <c r="Q27" i="3" l="1"/>
  <c r="Y22" i="3"/>
  <c r="AA23" i="3"/>
  <c r="Z23" i="3"/>
  <c r="AB23" i="3" s="1"/>
  <c r="L24" i="3"/>
  <c r="Y24" i="3"/>
  <c r="K27" i="3"/>
  <c r="L22" i="3"/>
  <c r="AA24" i="2"/>
  <c r="Z24" i="2"/>
  <c r="AB24" i="2" s="1"/>
  <c r="H26" i="2"/>
  <c r="H27" i="2" s="1"/>
  <c r="P23" i="2"/>
  <c r="Q23" i="2" s="1"/>
  <c r="V27" i="2"/>
  <c r="U26" i="2"/>
  <c r="U27" i="2" s="1"/>
  <c r="K23" i="2"/>
  <c r="N27" i="2"/>
  <c r="O25" i="2"/>
  <c r="P25" i="2" s="1"/>
  <c r="M25" i="2"/>
  <c r="Q25" i="2" s="1"/>
  <c r="Y25" i="2" s="1"/>
  <c r="R25" i="2"/>
  <c r="J25" i="2"/>
  <c r="I25" i="2"/>
  <c r="K25" i="2" s="1"/>
  <c r="L25" i="2"/>
  <c r="Z12" i="1"/>
  <c r="AB12" i="1" s="1"/>
  <c r="AA12" i="1"/>
  <c r="Q13" i="1"/>
  <c r="Y4" i="1"/>
  <c r="K13" i="1"/>
  <c r="L4" i="1"/>
  <c r="L13" i="1" s="1"/>
  <c r="Y7" i="1"/>
  <c r="AB5" i="1"/>
  <c r="AA5" i="1"/>
  <c r="Z5" i="1"/>
  <c r="AA24" i="3" l="1"/>
  <c r="Z24" i="3"/>
  <c r="AB24" i="3" s="1"/>
  <c r="AA22" i="3"/>
  <c r="AA27" i="3" s="1"/>
  <c r="Z22" i="3"/>
  <c r="Z27" i="3" s="1"/>
  <c r="Y27" i="3"/>
  <c r="L27" i="3"/>
  <c r="Y23" i="2"/>
  <c r="AA25" i="2"/>
  <c r="Z25" i="2"/>
  <c r="AB25" i="2" s="1"/>
  <c r="L23" i="2"/>
  <c r="I27" i="2"/>
  <c r="O26" i="2"/>
  <c r="P26" i="2" s="1"/>
  <c r="P27" i="2" s="1"/>
  <c r="M26" i="2"/>
  <c r="R26" i="2"/>
  <c r="R27" i="2" s="1"/>
  <c r="I26" i="2"/>
  <c r="J26" i="2"/>
  <c r="J27" i="2" s="1"/>
  <c r="AA7" i="1"/>
  <c r="Z7" i="1"/>
  <c r="AB7" i="1" s="1"/>
  <c r="Y13" i="1"/>
  <c r="AA4" i="1"/>
  <c r="AA13" i="1" s="1"/>
  <c r="Z4" i="1"/>
  <c r="Z13" i="1" s="1"/>
  <c r="AB4" i="1"/>
  <c r="AB22" i="3" l="1"/>
  <c r="AB27" i="3" s="1"/>
  <c r="AB28" i="3" s="1"/>
  <c r="K26" i="2"/>
  <c r="Q26" i="2"/>
  <c r="M27" i="2"/>
  <c r="Z23" i="2"/>
  <c r="AB23" i="2" s="1"/>
  <c r="AA23" i="2"/>
  <c r="O27" i="2"/>
  <c r="AB13" i="1"/>
  <c r="AB14" i="1" s="1"/>
  <c r="AB29" i="3" l="1"/>
  <c r="AC29" i="3" s="1"/>
  <c r="Q27" i="2"/>
  <c r="Y26" i="2"/>
  <c r="K27" i="2"/>
  <c r="L26" i="2"/>
  <c r="L27" i="2" s="1"/>
  <c r="AB30" i="3" l="1"/>
  <c r="Z26" i="2"/>
  <c r="Z27" i="2" s="1"/>
  <c r="AA26" i="2"/>
  <c r="AA27" i="2" s="1"/>
  <c r="Y27" i="2"/>
  <c r="AB33" i="3" l="1"/>
  <c r="AB31" i="3"/>
  <c r="AB26" i="2"/>
  <c r="AB27" i="2" s="1"/>
  <c r="AB28" i="2" s="1"/>
  <c r="AB29" i="2" s="1"/>
</calcChain>
</file>

<file path=xl/sharedStrings.xml><?xml version="1.0" encoding="utf-8"?>
<sst xmlns="http://schemas.openxmlformats.org/spreadsheetml/2006/main" count="156" uniqueCount="81">
  <si>
    <t>ANEXO 1.2 SERVICIO DE ALIMENTACIÓN - TALENTO HUMANO</t>
  </si>
  <si>
    <t xml:space="preserve">DEDUCIDO </t>
  </si>
  <si>
    <t xml:space="preserve">PROVISION DE NOMINA </t>
  </si>
  <si>
    <t xml:space="preserve">APORTES PARAFISCALES </t>
  </si>
  <si>
    <t>CARGO</t>
  </si>
  <si>
    <r>
      <t>ASIGNACION BASICA</t>
    </r>
    <r>
      <rPr>
        <b/>
        <sz val="9"/>
        <color rgb="FFFF0000"/>
        <rFont val="Arial"/>
        <family val="2"/>
      </rPr>
      <t xml:space="preserve"> 2025</t>
    </r>
  </si>
  <si>
    <t xml:space="preserve">HORAS EXTRAS </t>
  </si>
  <si>
    <t>HORAS RECARGO NOCTURNO</t>
  </si>
  <si>
    <t>AUXILIO DE TRANSPORTE 2025</t>
  </si>
  <si>
    <t>SALARIO 2025</t>
  </si>
  <si>
    <t>SALUD (4%)</t>
  </si>
  <si>
    <t>PENSION (4%)</t>
  </si>
  <si>
    <t xml:space="preserve">TOTAL DEDUCIDO </t>
  </si>
  <si>
    <t xml:space="preserve">NETO A PAGAR </t>
  </si>
  <si>
    <t>PRIMA DE SERVICIOS (8,33%)</t>
  </si>
  <si>
    <t xml:space="preserve"> VACACIONES
(4,17%)</t>
  </si>
  <si>
    <t>CESANT 
(8,33%)</t>
  </si>
  <si>
    <t>INTERESES A LAS CESANTIAS</t>
  </si>
  <si>
    <t xml:space="preserve">TOTAL PROVISION MENSUAL. </t>
  </si>
  <si>
    <t>COMFACASANARE (4%)</t>
  </si>
  <si>
    <t>IBC VACACIONES PAGADAS 4%</t>
  </si>
  <si>
    <t>I.C.B.F
(3%)</t>
  </si>
  <si>
    <t>SENA
(2%)</t>
  </si>
  <si>
    <t>S.G.S.S.
(8,5%)</t>
  </si>
  <si>
    <t>S.G.S.P.
(12%)</t>
  </si>
  <si>
    <t>RIESGOS PROFESIONALES</t>
  </si>
  <si>
    <t xml:space="preserve">COSTO TOTAL MENSUAL </t>
  </si>
  <si>
    <t xml:space="preserve">GASTOS ADMINSTRACIÓN, IMPREVISTOS </t>
  </si>
  <si>
    <t>GASTOS DE LEGALIZACIÓN  CULTURA2% DEPORTE 2.5% ADULTO 4%, justicia familiar 2%, garantias 0.5%+ Timbre 1</t>
  </si>
  <si>
    <t xml:space="preserve">VALOR TOTAL MENSUAL A TODO COSTO  </t>
  </si>
  <si>
    <t xml:space="preserve">MANIPULADORA 1 </t>
  </si>
  <si>
    <t>MANIPULADORA 2</t>
  </si>
  <si>
    <t>MANIPULADORA 3</t>
  </si>
  <si>
    <t>MANIPULADORA 4</t>
  </si>
  <si>
    <t>MANIPULADORA 5 PASO CUSIANA</t>
  </si>
  <si>
    <t>SERVICIOS GENERALES 1</t>
  </si>
  <si>
    <t>SERVICIOS GENERALES 2</t>
  </si>
  <si>
    <t xml:space="preserve">SERVICIOS GENERALES 3 </t>
  </si>
  <si>
    <t>SERVICIOS GENERALES 4 
PASO CUSIANA</t>
  </si>
  <si>
    <t xml:space="preserve">TOTAL </t>
  </si>
  <si>
    <t>2.1. Actividades de atención primaria para la  promoción de estilo de vida saludable en pro de mejorar la calidad de vida de las personas mayores  (talento humano)</t>
  </si>
  <si>
    <t>ITEM</t>
  </si>
  <si>
    <t xml:space="preserve">ACTIVIDAD </t>
  </si>
  <si>
    <t>UNIDAD</t>
  </si>
  <si>
    <t>CANT.</t>
  </si>
  <si>
    <t xml:space="preserve">VALOR UNITARIO </t>
  </si>
  <si>
    <t>VALOR TOTAL</t>
  </si>
  <si>
    <t>PROFESIONAL EN PSICOLOGIA</t>
  </si>
  <si>
    <t>MES</t>
  </si>
  <si>
    <t xml:space="preserve">LICENCIADO EN EDUCACIÓN FÍSICA O AREAS AFINES  </t>
  </si>
  <si>
    <t>PROFESIONAL EN NUTRICIÓN  MEDIO TIEMPO</t>
  </si>
  <si>
    <t xml:space="preserve">SUBTOTAL PERSONAL </t>
  </si>
  <si>
    <t>SUBTOTAL  GRAVADO IVA 19%</t>
  </si>
  <si>
    <t xml:space="preserve">SUBTOTAL EXENTO </t>
  </si>
  <si>
    <t>GASTOS ADMINISTRATIVOS Y OTROS</t>
  </si>
  <si>
    <t>SUBTOTAL</t>
  </si>
  <si>
    <t>IVA 19%</t>
  </si>
  <si>
    <r>
      <t>ASIGNACION BASICA</t>
    </r>
    <r>
      <rPr>
        <b/>
        <sz val="9"/>
        <color rgb="FFFF0000"/>
        <rFont val="Arial Narrow"/>
        <family val="2"/>
      </rPr>
      <t xml:space="preserve"> 2025</t>
    </r>
  </si>
  <si>
    <t>HORAS EXTRAS RECARGO NOCTURNO</t>
  </si>
  <si>
    <t>GASTOS DE LEGALIZACIÓN  CULTURA2% DEPORTE 2.5% ADULTO 4%, justicia familiar 2%, garantias 1.5%</t>
  </si>
  <si>
    <t>AUXILIAR DE ENFERMERIA 1</t>
  </si>
  <si>
    <t>AUXILIAR DE ENFERMERIA 2</t>
  </si>
  <si>
    <t>AUXILIAR DE ENFERMERIA 3</t>
  </si>
  <si>
    <t>AUXILIAR DE ENFERMERIA 4</t>
  </si>
  <si>
    <t>ANEXO 2.2 Gastos de operación y funcionamiento del proyecto  (talento humano)</t>
  </si>
  <si>
    <t>COORDINADOR PROGRAMA</t>
  </si>
  <si>
    <t xml:space="preserve">TECNICO ADMINISTRATIVO </t>
  </si>
  <si>
    <t>TECNICO OPERATIVO LOGISTICO</t>
  </si>
  <si>
    <t>SUBTOTAL PERSONAL</t>
  </si>
  <si>
    <t>AUXILIAR TRANSPORTE</t>
  </si>
  <si>
    <t>Portero 1</t>
  </si>
  <si>
    <t>Portero 2</t>
  </si>
  <si>
    <t>Portero 3</t>
  </si>
  <si>
    <t>Conductor</t>
  </si>
  <si>
    <t xml:space="preserve">Auxiliar de transporte </t>
  </si>
  <si>
    <t>UN (1) MES</t>
  </si>
  <si>
    <t>IVA</t>
  </si>
  <si>
    <t>TOTAL</t>
  </si>
  <si>
    <t xml:space="preserve">auxiliar pasa OPS </t>
  </si>
  <si>
    <t xml:space="preserve">NUTRICION OPS </t>
  </si>
  <si>
    <t xml:space="preserve">CONDUCTOR OPS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</si>
</sst>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(&quot;$&quot;* #,##0_);_(&quot;$&quot;* \(#,##0\);_(&quot;$&quot;* &quot;-&quot;_);_(@_)"/>
    <numFmt numFmtId="43" formatCode="_(* #,##0.00_);_(* \(#,##0.00\);_(* &quot;-&quot;??_);_(@_)"/>
    <numFmt numFmtId="164" formatCode="_-* #,##0.00\ _P_t_s_-;\-* #,##0.00\ _P_t_s_-;_-* &quot;-&quot;??\ _P_t_s_-;_-@_-"/>
    <numFmt numFmtId="165" formatCode="_-* #,##0\ _P_t_s_-;\-* #,##0\ _P_t_s_-;_-* &quot;-&quot;??\ _P_t_s_-;_-@_-"/>
    <numFmt numFmtId="166" formatCode="_ * #,##0.00_ ;_ * \-#,##0.00_ ;_ * &quot;-&quot;??_ ;_ @_ "/>
    <numFmt numFmtId="167" formatCode="_(* #,##0_);_(* \(#,##0\);_(* &quot;-&quot;??_);_(@_)"/>
    <numFmt numFmtId="168" formatCode="_ * #,##0_ ;_ * \-#,##0_ ;_ * &quot;-&quot;??_ ;_ @_ "/>
    <numFmt numFmtId="169" formatCode="_-&quot;$&quot;\ * #,##0.00_-;\-&quot;$&quot;\ * #,##0.00_-;_-&quot;$&quot;\ * &quot;-&quot;??_-;_-@_-"/>
    <numFmt numFmtId="170" formatCode="_-&quot;$&quot;\ * #,##0_-;\-&quot;$&quot;\ * #,##0_-;_-&quot;$&quot;\ * &quot;-&quot;??_-;_-@_-"/>
    <numFmt numFmtId="171" formatCode="_-* #,##0.00_-;\-* #,##0.00_-;_-* &quot;-&quot;??_-;_-@_-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9"/>
      <color rgb="FFFF000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11"/>
      <name val="Arial"/>
      <family val="2"/>
    </font>
    <font>
      <sz val="9"/>
      <color rgb="FFFF0000"/>
      <name val="Arial"/>
      <family val="2"/>
    </font>
    <font>
      <sz val="9"/>
      <color theme="1"/>
      <name val="Arial"/>
      <family val="2"/>
    </font>
    <font>
      <sz val="11"/>
      <color rgb="FFFF0000"/>
      <name val="Arial"/>
      <family val="2"/>
    </font>
    <font>
      <b/>
      <sz val="10"/>
      <color rgb="FF00000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b/>
      <sz val="16"/>
      <name val="Arial Narrow"/>
      <family val="2"/>
    </font>
    <font>
      <sz val="9"/>
      <name val="Arial Narrow"/>
      <family val="2"/>
    </font>
    <font>
      <b/>
      <sz val="10"/>
      <name val="Arial"/>
      <family val="2"/>
    </font>
    <font>
      <sz val="10"/>
      <color theme="2" tint="-0.249977111117893"/>
      <name val="Arial"/>
      <family val="2"/>
    </font>
    <font>
      <sz val="9"/>
      <color theme="2"/>
      <name val="Arial Narrow"/>
      <family val="2"/>
    </font>
    <font>
      <b/>
      <sz val="9"/>
      <name val="Arial Narrow"/>
      <family val="2"/>
    </font>
    <font>
      <b/>
      <sz val="11"/>
      <name val="Arial Narrow"/>
      <family val="2"/>
    </font>
    <font>
      <b/>
      <sz val="9"/>
      <color rgb="FFFF0000"/>
      <name val="Arial Narrow"/>
      <family val="2"/>
    </font>
    <font>
      <b/>
      <sz val="8"/>
      <name val="Arial Narrow"/>
      <family val="2"/>
    </font>
    <font>
      <sz val="7"/>
      <name val="Arial Narrow"/>
      <family val="2"/>
    </font>
    <font>
      <b/>
      <sz val="6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  <font>
      <b/>
      <sz val="10"/>
      <color rgb="FF000000"/>
      <name val="Arial Narrow"/>
      <family val="2"/>
    </font>
    <font>
      <sz val="14"/>
      <name val="Arial Narrow"/>
      <family val="2"/>
    </font>
    <font>
      <b/>
      <sz val="14"/>
      <name val="Arial Narrow"/>
      <family val="2"/>
    </font>
    <font>
      <sz val="10"/>
      <color theme="1"/>
      <name val="Arial Narrow"/>
      <family val="2"/>
    </font>
    <font>
      <b/>
      <sz val="7"/>
      <color rgb="FFFF0000"/>
      <name val="Arial Narrow"/>
      <family val="2"/>
    </font>
    <font>
      <sz val="8"/>
      <name val="Arial Narrow"/>
      <family val="2"/>
    </font>
    <font>
      <sz val="1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164" fontId="6" fillId="0" borderId="0" applyFont="0" applyFill="0" applyBorder="0" applyAlignment="0" applyProtection="0"/>
  </cellStyleXfs>
  <cellXfs count="193">
    <xf numFmtId="0" fontId="0" fillId="0" borderId="0" xfId="0"/>
    <xf numFmtId="0" fontId="2" fillId="0" borderId="1" xfId="0" applyFont="1" applyBorder="1" applyAlignment="1">
      <alignment horizontal="center" vertical="center"/>
    </xf>
    <xf numFmtId="43" fontId="3" fillId="0" borderId="0" xfId="1" applyFont="1" applyFill="1"/>
    <xf numFmtId="0" fontId="3" fillId="0" borderId="0" xfId="0" applyFont="1"/>
    <xf numFmtId="0" fontId="3" fillId="0" borderId="2" xfId="0" applyFont="1" applyBorder="1"/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164" fontId="5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43" fontId="5" fillId="0" borderId="3" xfId="1" applyFont="1" applyBorder="1" applyAlignment="1">
      <alignment horizontal="center" vertical="center" wrapText="1"/>
    </xf>
    <xf numFmtId="43" fontId="5" fillId="0" borderId="4" xfId="1" applyFont="1" applyBorder="1" applyAlignment="1">
      <alignment horizontal="center" vertical="center" wrapText="1"/>
    </xf>
    <xf numFmtId="43" fontId="5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165" fontId="4" fillId="4" borderId="2" xfId="3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65" fontId="4" fillId="0" borderId="2" xfId="3" applyNumberFormat="1" applyFont="1" applyFill="1" applyBorder="1" applyAlignment="1">
      <alignment horizontal="center" vertical="center" wrapText="1"/>
    </xf>
    <xf numFmtId="164" fontId="4" fillId="5" borderId="2" xfId="3" applyFont="1" applyFill="1" applyBorder="1" applyAlignment="1">
      <alignment horizontal="center" vertical="center" wrapText="1"/>
    </xf>
    <xf numFmtId="164" fontId="4" fillId="0" borderId="2" xfId="3" applyFont="1" applyFill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center" vertical="center" wrapText="1"/>
    </xf>
    <xf numFmtId="164" fontId="4" fillId="4" borderId="2" xfId="0" applyNumberFormat="1" applyFont="1" applyFill="1" applyBorder="1" applyAlignment="1">
      <alignment horizontal="center" vertical="center" wrapText="1"/>
    </xf>
    <xf numFmtId="164" fontId="3" fillId="6" borderId="2" xfId="0" applyNumberFormat="1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166" fontId="3" fillId="8" borderId="2" xfId="0" applyNumberFormat="1" applyFont="1" applyFill="1" applyBorder="1" applyAlignment="1">
      <alignment horizontal="center" vertical="center" wrapText="1"/>
    </xf>
    <xf numFmtId="43" fontId="10" fillId="0" borderId="0" xfId="1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43" fontId="2" fillId="0" borderId="0" xfId="1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1" fillId="0" borderId="5" xfId="0" applyFont="1" applyBorder="1" applyAlignment="1">
      <alignment horizontal="left" vertical="center" wrapText="1"/>
    </xf>
    <xf numFmtId="165" fontId="12" fillId="0" borderId="2" xfId="4" applyNumberFormat="1" applyFont="1" applyFill="1" applyBorder="1" applyAlignment="1">
      <alignment horizontal="center" vertical="center" wrapText="1"/>
    </xf>
    <xf numFmtId="165" fontId="3" fillId="6" borderId="2" xfId="1" applyNumberFormat="1" applyFont="1" applyFill="1" applyBorder="1" applyAlignment="1">
      <alignment horizontal="center" vertical="center" wrapText="1"/>
    </xf>
    <xf numFmtId="165" fontId="3" fillId="0" borderId="2" xfId="1" applyNumberFormat="1" applyFont="1" applyFill="1" applyBorder="1" applyAlignment="1">
      <alignment horizontal="center" vertical="center" wrapText="1"/>
    </xf>
    <xf numFmtId="165" fontId="3" fillId="9" borderId="2" xfId="4" applyNumberFormat="1" applyFont="1" applyFill="1" applyBorder="1" applyAlignment="1">
      <alignment horizontal="center" vertical="center" wrapText="1"/>
    </xf>
    <xf numFmtId="167" fontId="3" fillId="0" borderId="2" xfId="3" applyNumberFormat="1" applyFont="1" applyFill="1" applyBorder="1" applyAlignment="1">
      <alignment horizontal="right" vertical="center" wrapText="1"/>
    </xf>
    <xf numFmtId="164" fontId="3" fillId="0" borderId="2" xfId="4" applyNumberFormat="1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vertical="center"/>
    </xf>
    <xf numFmtId="164" fontId="3" fillId="0" borderId="2" xfId="3" applyFont="1" applyFill="1" applyBorder="1" applyAlignment="1">
      <alignment horizontal="right" vertical="center" wrapText="1"/>
    </xf>
    <xf numFmtId="164" fontId="13" fillId="0" borderId="2" xfId="3" applyFont="1" applyFill="1" applyBorder="1" applyAlignment="1">
      <alignment horizontal="right" vertical="center" wrapText="1"/>
    </xf>
    <xf numFmtId="164" fontId="3" fillId="0" borderId="3" xfId="3" applyFont="1" applyFill="1" applyBorder="1" applyAlignment="1">
      <alignment horizontal="right" vertical="center" wrapText="1"/>
    </xf>
    <xf numFmtId="166" fontId="3" fillId="0" borderId="3" xfId="3" applyNumberFormat="1" applyFont="1" applyFill="1" applyBorder="1" applyAlignment="1">
      <alignment horizontal="right" vertical="center" wrapText="1"/>
    </xf>
    <xf numFmtId="166" fontId="3" fillId="0" borderId="2" xfId="3" applyNumberFormat="1" applyFont="1" applyFill="1" applyBorder="1" applyAlignment="1">
      <alignment horizontal="right" vertical="center" wrapText="1"/>
    </xf>
    <xf numFmtId="43" fontId="9" fillId="0" borderId="0" xfId="1" applyFont="1" applyFill="1" applyAlignment="1">
      <alignment vertical="center"/>
    </xf>
    <xf numFmtId="0" fontId="9" fillId="0" borderId="0" xfId="0" applyFont="1" applyAlignment="1">
      <alignment vertical="center"/>
    </xf>
    <xf numFmtId="165" fontId="3" fillId="0" borderId="2" xfId="4" applyNumberFormat="1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165" fontId="3" fillId="0" borderId="2" xfId="3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center" vertical="center"/>
    </xf>
    <xf numFmtId="168" fontId="9" fillId="0" borderId="2" xfId="3" applyNumberFormat="1" applyFont="1" applyFill="1" applyBorder="1" applyAlignment="1">
      <alignment horizontal="left" vertical="center" wrapText="1"/>
    </xf>
    <xf numFmtId="168" fontId="9" fillId="0" borderId="2" xfId="3" applyNumberFormat="1" applyFont="1" applyFill="1" applyBorder="1" applyAlignment="1">
      <alignment horizontal="right" vertical="center" wrapText="1"/>
    </xf>
    <xf numFmtId="164" fontId="9" fillId="0" borderId="2" xfId="3" applyFont="1" applyFill="1" applyBorder="1" applyAlignment="1">
      <alignment horizontal="right" vertical="center" wrapText="1"/>
    </xf>
    <xf numFmtId="166" fontId="9" fillId="0" borderId="2" xfId="3" applyNumberFormat="1" applyFont="1" applyFill="1" applyBorder="1" applyAlignment="1">
      <alignment horizontal="right" vertical="center" wrapText="1"/>
    </xf>
    <xf numFmtId="166" fontId="9" fillId="0" borderId="0" xfId="0" applyNumberFormat="1" applyFont="1" applyAlignment="1">
      <alignment vertical="center"/>
    </xf>
    <xf numFmtId="165" fontId="3" fillId="0" borderId="0" xfId="3" applyNumberFormat="1" applyFont="1" applyFill="1" applyBorder="1" applyAlignment="1">
      <alignment horizontal="right"/>
    </xf>
    <xf numFmtId="164" fontId="3" fillId="0" borderId="0" xfId="0" applyNumberFormat="1" applyFont="1"/>
    <xf numFmtId="164" fontId="3" fillId="0" borderId="0" xfId="0" applyNumberFormat="1" applyFont="1" applyAlignment="1">
      <alignment horizontal="right"/>
    </xf>
    <xf numFmtId="164" fontId="3" fillId="0" borderId="0" xfId="2" applyNumberFormat="1" applyFont="1" applyAlignment="1">
      <alignment horizontal="right"/>
    </xf>
    <xf numFmtId="170" fontId="3" fillId="0" borderId="0" xfId="2" applyNumberFormat="1" applyFont="1" applyAlignment="1">
      <alignment horizontal="right"/>
    </xf>
    <xf numFmtId="166" fontId="3" fillId="0" borderId="0" xfId="2" applyNumberFormat="1" applyFont="1" applyFill="1" applyAlignment="1">
      <alignment horizontal="right"/>
    </xf>
    <xf numFmtId="43" fontId="3" fillId="0" borderId="0" xfId="1" applyFont="1" applyFill="1" applyBorder="1"/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164" fontId="16" fillId="0" borderId="0" xfId="0" applyNumberFormat="1" applyFont="1" applyAlignment="1">
      <alignment vertical="center"/>
    </xf>
    <xf numFmtId="164" fontId="17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right"/>
    </xf>
    <xf numFmtId="166" fontId="3" fillId="0" borderId="0" xfId="0" applyNumberFormat="1" applyFont="1" applyAlignment="1">
      <alignment horizontal="right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164" fontId="6" fillId="0" borderId="0" xfId="0" applyNumberFormat="1" applyFont="1" applyAlignment="1">
      <alignment vertical="center"/>
    </xf>
    <xf numFmtId="164" fontId="6" fillId="0" borderId="0" xfId="0" applyNumberFormat="1" applyFont="1" applyAlignment="1">
      <alignment horizontal="left" vertical="top"/>
    </xf>
    <xf numFmtId="165" fontId="3" fillId="0" borderId="0" xfId="3" applyNumberFormat="1" applyFont="1" applyFill="1" applyAlignment="1">
      <alignment horizontal="right"/>
    </xf>
    <xf numFmtId="0" fontId="19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20" fillId="0" borderId="0" xfId="0" applyFont="1" applyAlignment="1">
      <alignment horizontal="right"/>
    </xf>
    <xf numFmtId="43" fontId="20" fillId="0" borderId="0" xfId="1" applyFont="1" applyFill="1"/>
    <xf numFmtId="0" fontId="20" fillId="0" borderId="0" xfId="0" applyFont="1"/>
    <xf numFmtId="0" fontId="19" fillId="0" borderId="1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1" fillId="0" borderId="2" xfId="5" applyFont="1" applyBorder="1" applyAlignment="1">
      <alignment horizontal="center" vertical="center" wrapText="1"/>
    </xf>
    <xf numFmtId="0" fontId="21" fillId="0" borderId="2" xfId="5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165" fontId="21" fillId="0" borderId="2" xfId="6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8" fontId="6" fillId="0" borderId="2" xfId="3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70" fontId="6" fillId="0" borderId="2" xfId="2" applyNumberFormat="1" applyFont="1" applyFill="1" applyBorder="1" applyAlignment="1">
      <alignment horizontal="center" vertical="center" wrapText="1"/>
    </xf>
    <xf numFmtId="0" fontId="6" fillId="0" borderId="0" xfId="0" applyFont="1"/>
    <xf numFmtId="0" fontId="21" fillId="0" borderId="0" xfId="0" applyFont="1" applyAlignment="1">
      <alignment vertical="top" wrapText="1"/>
    </xf>
    <xf numFmtId="0" fontId="22" fillId="0" borderId="2" xfId="0" applyFont="1" applyBorder="1" applyAlignment="1">
      <alignment horizontal="center" vertical="center" wrapText="1"/>
    </xf>
    <xf numFmtId="170" fontId="22" fillId="0" borderId="2" xfId="2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right"/>
    </xf>
    <xf numFmtId="0" fontId="21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170" fontId="21" fillId="0" borderId="2" xfId="2" applyNumberFormat="1" applyFont="1" applyFill="1" applyBorder="1" applyAlignment="1">
      <alignment horizontal="center" vertical="center" wrapText="1"/>
    </xf>
    <xf numFmtId="171" fontId="23" fillId="0" borderId="0" xfId="0" applyNumberFormat="1" applyFont="1" applyAlignment="1">
      <alignment horizontal="right"/>
    </xf>
    <xf numFmtId="0" fontId="21" fillId="0" borderId="2" xfId="0" applyFont="1" applyBorder="1" applyAlignment="1">
      <alignment horizontal="center" vertical="center" wrapText="1"/>
    </xf>
    <xf numFmtId="0" fontId="21" fillId="0" borderId="0" xfId="0" applyFont="1"/>
    <xf numFmtId="0" fontId="21" fillId="0" borderId="2" xfId="0" applyFont="1" applyBorder="1" applyAlignment="1">
      <alignment horizontal="center" vertical="center"/>
    </xf>
    <xf numFmtId="0" fontId="20" fillId="0" borderId="2" xfId="0" applyFont="1" applyBorder="1"/>
    <xf numFmtId="0" fontId="24" fillId="0" borderId="2" xfId="0" applyFont="1" applyBorder="1" applyAlignment="1">
      <alignment horizontal="center" vertical="center" wrapText="1"/>
    </xf>
    <xf numFmtId="0" fontId="25" fillId="0" borderId="2" xfId="0" applyFont="1" applyBorder="1" applyAlignment="1">
      <alignment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25" fillId="3" borderId="2" xfId="0" applyFont="1" applyFill="1" applyBorder="1" applyAlignment="1">
      <alignment horizontal="center" vertical="center" wrapText="1"/>
    </xf>
    <xf numFmtId="0" fontId="25" fillId="4" borderId="2" xfId="0" applyFont="1" applyFill="1" applyBorder="1" applyAlignment="1">
      <alignment horizontal="center" vertical="center" wrapText="1"/>
    </xf>
    <xf numFmtId="43" fontId="25" fillId="0" borderId="3" xfId="1" applyFont="1" applyBorder="1" applyAlignment="1">
      <alignment horizontal="center" vertical="center" wrapText="1"/>
    </xf>
    <xf numFmtId="43" fontId="25" fillId="0" borderId="4" xfId="1" applyFont="1" applyBorder="1" applyAlignment="1">
      <alignment horizontal="center" vertical="center" wrapText="1"/>
    </xf>
    <xf numFmtId="43" fontId="25" fillId="0" borderId="5" xfId="1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 wrapText="1"/>
    </xf>
    <xf numFmtId="165" fontId="24" fillId="4" borderId="2" xfId="3" applyNumberFormat="1" applyFont="1" applyFill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165" fontId="24" fillId="0" borderId="2" xfId="3" applyNumberFormat="1" applyFont="1" applyFill="1" applyBorder="1" applyAlignment="1">
      <alignment horizontal="center" vertical="center" wrapText="1"/>
    </xf>
    <xf numFmtId="165" fontId="24" fillId="5" borderId="2" xfId="3" applyNumberFormat="1" applyFont="1" applyFill="1" applyBorder="1" applyAlignment="1">
      <alignment horizontal="center" vertical="center" wrapText="1"/>
    </xf>
    <xf numFmtId="0" fontId="24" fillId="3" borderId="2" xfId="0" applyFont="1" applyFill="1" applyBorder="1" applyAlignment="1">
      <alignment horizontal="center" vertical="center" wrapText="1"/>
    </xf>
    <xf numFmtId="0" fontId="24" fillId="4" borderId="2" xfId="0" applyFont="1" applyFill="1" applyBorder="1" applyAlignment="1">
      <alignment horizontal="center" vertical="center" wrapText="1"/>
    </xf>
    <xf numFmtId="0" fontId="24" fillId="6" borderId="2" xfId="0" applyFont="1" applyFill="1" applyBorder="1" applyAlignment="1">
      <alignment horizontal="center" vertical="center" wrapText="1"/>
    </xf>
    <xf numFmtId="0" fontId="28" fillId="7" borderId="3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 wrapText="1"/>
    </xf>
    <xf numFmtId="43" fontId="29" fillId="0" borderId="0" xfId="1" applyFont="1" applyFill="1" applyAlignment="1">
      <alignment horizontal="center" vertical="center"/>
    </xf>
    <xf numFmtId="0" fontId="29" fillId="0" borderId="0" xfId="0" applyFont="1" applyAlignment="1">
      <alignment horizontal="center" vertical="center"/>
    </xf>
    <xf numFmtId="43" fontId="30" fillId="0" borderId="0" xfId="1" applyFont="1" applyAlignment="1">
      <alignment horizontal="center" vertical="center"/>
    </xf>
    <xf numFmtId="0" fontId="31" fillId="0" borderId="6" xfId="0" applyFont="1" applyBorder="1" applyAlignment="1">
      <alignment horizontal="center" vertical="center"/>
    </xf>
    <xf numFmtId="168" fontId="31" fillId="0" borderId="5" xfId="3" applyNumberFormat="1" applyFont="1" applyFill="1" applyBorder="1" applyAlignment="1">
      <alignment horizontal="center" vertical="center" wrapText="1"/>
    </xf>
    <xf numFmtId="165" fontId="31" fillId="0" borderId="2" xfId="4" applyNumberFormat="1" applyFont="1" applyFill="1" applyBorder="1" applyAlignment="1">
      <alignment horizontal="center" vertical="center" wrapText="1"/>
    </xf>
    <xf numFmtId="165" fontId="32" fillId="0" borderId="2" xfId="1" applyNumberFormat="1" applyFont="1" applyFill="1" applyBorder="1" applyAlignment="1">
      <alignment horizontal="center" vertical="center" wrapText="1"/>
    </xf>
    <xf numFmtId="165" fontId="31" fillId="9" borderId="2" xfId="4" applyNumberFormat="1" applyFont="1" applyFill="1" applyBorder="1" applyAlignment="1">
      <alignment horizontal="center" vertical="center" wrapText="1"/>
    </xf>
    <xf numFmtId="167" fontId="31" fillId="0" borderId="2" xfId="3" applyNumberFormat="1" applyFont="1" applyFill="1" applyBorder="1" applyAlignment="1">
      <alignment horizontal="right" vertical="center" wrapText="1"/>
    </xf>
    <xf numFmtId="164" fontId="31" fillId="0" borderId="2" xfId="4" applyNumberFormat="1" applyFont="1" applyFill="1" applyBorder="1" applyAlignment="1">
      <alignment horizontal="center" vertical="center" wrapText="1"/>
    </xf>
    <xf numFmtId="164" fontId="31" fillId="0" borderId="2" xfId="0" applyNumberFormat="1" applyFont="1" applyBorder="1" applyAlignment="1">
      <alignment vertical="center"/>
    </xf>
    <xf numFmtId="164" fontId="31" fillId="0" borderId="2" xfId="3" applyFont="1" applyFill="1" applyBorder="1" applyAlignment="1">
      <alignment horizontal="right" vertical="center" wrapText="1"/>
    </xf>
    <xf numFmtId="164" fontId="31" fillId="0" borderId="3" xfId="3" applyFont="1" applyFill="1" applyBorder="1" applyAlignment="1">
      <alignment horizontal="right" vertical="center" wrapText="1"/>
    </xf>
    <xf numFmtId="43" fontId="31" fillId="0" borderId="0" xfId="1" applyFont="1" applyFill="1" applyAlignment="1">
      <alignment vertical="center"/>
    </xf>
    <xf numFmtId="0" fontId="31" fillId="0" borderId="0" xfId="0" applyFont="1" applyAlignment="1">
      <alignment vertical="center"/>
    </xf>
    <xf numFmtId="43" fontId="31" fillId="0" borderId="0" xfId="1" applyFont="1" applyAlignment="1">
      <alignment vertical="center"/>
    </xf>
    <xf numFmtId="0" fontId="20" fillId="0" borderId="2" xfId="0" applyFont="1" applyBorder="1" applyAlignment="1">
      <alignment horizontal="center" vertical="center"/>
    </xf>
    <xf numFmtId="168" fontId="24" fillId="0" borderId="2" xfId="3" applyNumberFormat="1" applyFont="1" applyFill="1" applyBorder="1" applyAlignment="1">
      <alignment horizontal="left" vertical="center" wrapText="1"/>
    </xf>
    <xf numFmtId="168" fontId="24" fillId="0" borderId="2" xfId="3" applyNumberFormat="1" applyFont="1" applyFill="1" applyBorder="1" applyAlignment="1">
      <alignment horizontal="right" vertical="center" wrapText="1"/>
    </xf>
    <xf numFmtId="164" fontId="24" fillId="0" borderId="2" xfId="3" applyFont="1" applyFill="1" applyBorder="1" applyAlignment="1">
      <alignment horizontal="right" vertical="center" wrapText="1"/>
    </xf>
    <xf numFmtId="43" fontId="27" fillId="0" borderId="0" xfId="1" applyFont="1" applyFill="1" applyAlignment="1">
      <alignment vertical="center"/>
    </xf>
    <xf numFmtId="0" fontId="27" fillId="0" borderId="0" xfId="0" applyFont="1" applyAlignment="1">
      <alignment vertical="center"/>
    </xf>
    <xf numFmtId="165" fontId="20" fillId="0" borderId="0" xfId="3" applyNumberFormat="1" applyFont="1" applyFill="1" applyBorder="1" applyAlignment="1">
      <alignment horizontal="right"/>
    </xf>
    <xf numFmtId="164" fontId="20" fillId="0" borderId="0" xfId="0" applyNumberFormat="1" applyFont="1"/>
    <xf numFmtId="164" fontId="20" fillId="0" borderId="0" xfId="0" applyNumberFormat="1" applyFont="1" applyAlignment="1">
      <alignment horizontal="right"/>
    </xf>
    <xf numFmtId="164" fontId="20" fillId="0" borderId="0" xfId="2" applyNumberFormat="1" applyFont="1" applyAlignment="1">
      <alignment horizontal="right"/>
    </xf>
    <xf numFmtId="164" fontId="20" fillId="0" borderId="2" xfId="2" applyNumberFormat="1" applyFont="1" applyFill="1" applyBorder="1" applyAlignment="1">
      <alignment horizontal="right"/>
    </xf>
    <xf numFmtId="43" fontId="20" fillId="0" borderId="0" xfId="1" applyFont="1" applyFill="1" applyBorder="1"/>
    <xf numFmtId="0" fontId="33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vertical="center"/>
    </xf>
    <xf numFmtId="164" fontId="34" fillId="0" borderId="0" xfId="0" applyNumberFormat="1" applyFont="1" applyAlignment="1">
      <alignment vertical="center"/>
    </xf>
    <xf numFmtId="164" fontId="35" fillId="0" borderId="0" xfId="0" applyNumberFormat="1" applyFont="1" applyAlignment="1">
      <alignment horizontal="left" vertical="top"/>
    </xf>
    <xf numFmtId="164" fontId="20" fillId="0" borderId="2" xfId="0" applyNumberFormat="1" applyFont="1" applyBorder="1" applyAlignment="1">
      <alignment horizontal="right"/>
    </xf>
    <xf numFmtId="0" fontId="36" fillId="0" borderId="0" xfId="0" applyFont="1" applyAlignment="1">
      <alignment vertical="center" wrapText="1"/>
    </xf>
    <xf numFmtId="0" fontId="36" fillId="0" borderId="0" xfId="0" applyFont="1" applyAlignment="1">
      <alignment horizontal="center" vertical="center" wrapText="1"/>
    </xf>
    <xf numFmtId="42" fontId="31" fillId="0" borderId="0" xfId="0" applyNumberFormat="1" applyFont="1" applyAlignment="1">
      <alignment horizontal="left" vertical="top"/>
    </xf>
    <xf numFmtId="165" fontId="20" fillId="0" borderId="0" xfId="3" applyNumberFormat="1" applyFont="1" applyFill="1" applyAlignment="1">
      <alignment horizontal="right"/>
    </xf>
    <xf numFmtId="0" fontId="34" fillId="0" borderId="0" xfId="0" applyFont="1" applyAlignment="1">
      <alignment horizontal="center" vertical="center"/>
    </xf>
    <xf numFmtId="0" fontId="6" fillId="0" borderId="2" xfId="5" applyBorder="1" applyAlignment="1">
      <alignment horizontal="center" vertical="center" wrapText="1"/>
    </xf>
    <xf numFmtId="0" fontId="6" fillId="0" borderId="2" xfId="5" applyBorder="1" applyAlignment="1">
      <alignment horizontal="center" vertical="center" wrapText="1"/>
    </xf>
    <xf numFmtId="165" fontId="6" fillId="0" borderId="2" xfId="6" applyNumberFormat="1" applyFont="1" applyFill="1" applyBorder="1" applyAlignment="1">
      <alignment horizontal="center" vertical="center" wrapText="1"/>
    </xf>
    <xf numFmtId="168" fontId="6" fillId="0" borderId="2" xfId="5" applyNumberFormat="1" applyBorder="1" applyAlignment="1">
      <alignment horizontal="center" vertical="center" wrapText="1"/>
    </xf>
    <xf numFmtId="164" fontId="6" fillId="0" borderId="2" xfId="6" applyFont="1" applyFill="1" applyBorder="1" applyAlignment="1">
      <alignment horizontal="center" vertical="center" wrapText="1"/>
    </xf>
    <xf numFmtId="164" fontId="21" fillId="0" borderId="2" xfId="6" applyFont="1" applyFill="1" applyBorder="1" applyAlignment="1">
      <alignment horizontal="center" vertical="center" wrapText="1"/>
    </xf>
    <xf numFmtId="169" fontId="20" fillId="0" borderId="0" xfId="2" applyFont="1" applyAlignment="1">
      <alignment horizontal="right"/>
    </xf>
    <xf numFmtId="171" fontId="20" fillId="0" borderId="0" xfId="0" applyNumberFormat="1" applyFont="1" applyAlignment="1">
      <alignment horizontal="right"/>
    </xf>
    <xf numFmtId="0" fontId="37" fillId="7" borderId="3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/>
    </xf>
    <xf numFmtId="0" fontId="20" fillId="0" borderId="5" xfId="0" applyFont="1" applyBorder="1" applyAlignment="1">
      <alignment horizontal="left" vertical="center" wrapText="1"/>
    </xf>
    <xf numFmtId="165" fontId="20" fillId="0" borderId="2" xfId="4" applyNumberFormat="1" applyFont="1" applyFill="1" applyBorder="1" applyAlignment="1">
      <alignment horizontal="center" vertical="center" wrapText="1"/>
    </xf>
    <xf numFmtId="0" fontId="20" fillId="0" borderId="2" xfId="0" applyFont="1" applyBorder="1" applyAlignment="1">
      <alignment vertical="center"/>
    </xf>
    <xf numFmtId="165" fontId="20" fillId="9" borderId="2" xfId="4" applyNumberFormat="1" applyFont="1" applyFill="1" applyBorder="1" applyAlignment="1">
      <alignment horizontal="center" vertical="center" wrapText="1"/>
    </xf>
    <xf numFmtId="167" fontId="20" fillId="0" borderId="2" xfId="3" applyNumberFormat="1" applyFont="1" applyFill="1" applyBorder="1" applyAlignment="1">
      <alignment horizontal="right" vertical="center" wrapText="1"/>
    </xf>
    <xf numFmtId="164" fontId="20" fillId="0" borderId="2" xfId="4" applyNumberFormat="1" applyFont="1" applyFill="1" applyBorder="1" applyAlignment="1">
      <alignment horizontal="center" vertical="center" wrapText="1"/>
    </xf>
    <xf numFmtId="164" fontId="20" fillId="0" borderId="2" xfId="0" applyNumberFormat="1" applyFont="1" applyBorder="1" applyAlignment="1">
      <alignment vertical="center"/>
    </xf>
    <xf numFmtId="164" fontId="20" fillId="0" borderId="2" xfId="3" applyFont="1" applyFill="1" applyBorder="1" applyAlignment="1">
      <alignment horizontal="right" vertical="center" wrapText="1"/>
    </xf>
    <xf numFmtId="164" fontId="20" fillId="0" borderId="3" xfId="3" applyFont="1" applyFill="1" applyBorder="1" applyAlignment="1">
      <alignment horizontal="right" vertical="center" wrapText="1"/>
    </xf>
    <xf numFmtId="43" fontId="38" fillId="0" borderId="0" xfId="1" applyFont="1" applyFill="1" applyAlignment="1">
      <alignment vertical="center"/>
    </xf>
    <xf numFmtId="0" fontId="38" fillId="0" borderId="0" xfId="0" applyFont="1" applyAlignment="1">
      <alignment vertical="center"/>
    </xf>
    <xf numFmtId="0" fontId="39" fillId="0" borderId="5" xfId="0" applyFont="1" applyBorder="1" applyAlignment="1">
      <alignment horizontal="left" vertical="center" wrapText="1"/>
    </xf>
    <xf numFmtId="165" fontId="31" fillId="0" borderId="2" xfId="1" applyNumberFormat="1" applyFont="1" applyFill="1" applyBorder="1" applyAlignment="1">
      <alignment horizontal="center" vertical="center" wrapText="1"/>
    </xf>
    <xf numFmtId="43" fontId="32" fillId="0" borderId="0" xfId="1" applyFont="1" applyFill="1" applyAlignment="1">
      <alignment vertical="center"/>
    </xf>
    <xf numFmtId="0" fontId="20" fillId="0" borderId="0" xfId="0" applyFont="1" applyAlignment="1">
      <alignment horizontal="center" vertical="center"/>
    </xf>
    <xf numFmtId="168" fontId="24" fillId="0" borderId="0" xfId="3" applyNumberFormat="1" applyFont="1" applyFill="1" applyBorder="1" applyAlignment="1">
      <alignment horizontal="left" vertical="center" wrapText="1"/>
    </xf>
    <xf numFmtId="168" fontId="24" fillId="0" borderId="0" xfId="3" applyNumberFormat="1" applyFont="1" applyFill="1" applyBorder="1" applyAlignment="1">
      <alignment horizontal="right" vertical="center" wrapText="1"/>
    </xf>
    <xf numFmtId="164" fontId="24" fillId="0" borderId="0" xfId="3" applyFont="1" applyFill="1" applyBorder="1" applyAlignment="1">
      <alignment horizontal="right" vertical="center" wrapText="1"/>
    </xf>
    <xf numFmtId="43" fontId="20" fillId="0" borderId="0" xfId="0" applyNumberFormat="1" applyFont="1" applyAlignment="1">
      <alignment horizontal="right"/>
    </xf>
    <xf numFmtId="43" fontId="20" fillId="0" borderId="0" xfId="1" applyFont="1"/>
  </cellXfs>
  <cellStyles count="7">
    <cellStyle name="Millares" xfId="1" builtinId="3"/>
    <cellStyle name="Millares 2" xfId="3" xr:uid="{B3A56BB8-16CC-493F-A5CA-354A967FDA0B}"/>
    <cellStyle name="Millares 2 3" xfId="6" xr:uid="{4F67132D-530B-4574-83D6-62A32DB46E50}"/>
    <cellStyle name="Moneda" xfId="2" builtinId="4"/>
    <cellStyle name="Normal" xfId="0" builtinId="0"/>
    <cellStyle name="Normal 3" xfId="5" xr:uid="{AC65AC15-8755-4996-942B-9A9F0B9CD723}"/>
    <cellStyle name="Porcentaje 2" xfId="4" xr:uid="{E6485204-6FE4-4A5F-88FD-388C95D802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GMU&#209;OZ\Documents\DOCUMENTOS%202025\CONTRATACION\REGIMEN%20ESPECIAL\CRE-MT-SDS-014-2025%20CENTRO%20DIA%20VIG.%20FUT.%202025-2026\PPTO.%20CENTRO%20DIA%201%20mes%202025%20vig%20futura%20LIMAR%20Dei.xlsx" TargetMode="External"/><Relationship Id="rId1" Type="http://schemas.openxmlformats.org/officeDocument/2006/relationships/externalLinkPath" Target="/Users/GMU&#209;OZ/Documents/DOCUMENTOS%202025/CONTRATACION/REGIMEN%20ESPECIAL/CRE-MT-SDS-014-2025%20CENTRO%20DIA%20VIG.%20FUT.%202025-2026/PPTO.%20CENTRO%20DIA%201%20mes%202025%20vig%20futura%20LIMAR%20De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PTO.2025 -1MES"/>
      <sheetName val="APORTES ASOCIADO"/>
      <sheetName val="A1.1 NUTRICION"/>
      <sheetName val="A1.2 PERSONAL SERV. ALIMENTC"/>
      <sheetName val="A2.1 PERSONAL SALUD"/>
      <sheetName val="A2.2 PERSONAL ADMIN Y OPERAC"/>
      <sheetName val="2.3 dotacion"/>
      <sheetName val="A3. SERVICIOS Y OTROS"/>
      <sheetName val="A4.1. ASEO"/>
      <sheetName val="A4.2. PAPELERIA"/>
      <sheetName val="A4.3. BOTIQUIN"/>
      <sheetName val="5.1 integracion navidad"/>
      <sheetName val="Consultas web"/>
    </sheetNames>
    <sheetDataSet>
      <sheetData sheetId="0"/>
      <sheetData sheetId="1"/>
      <sheetData sheetId="2"/>
      <sheetData sheetId="3">
        <row r="10">
          <cell r="D10">
            <v>1423500</v>
          </cell>
        </row>
        <row r="11">
          <cell r="D11">
            <v>1423500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DC48B-FF04-4898-BB2C-2D2C45E1E6D2}">
  <sheetPr>
    <tabColor rgb="FF0070C0"/>
    <pageSetUpPr fitToPage="1"/>
  </sheetPr>
  <dimension ref="B1:AI33"/>
  <sheetViews>
    <sheetView showWhiteSpace="0" view="pageBreakPreview" topLeftCell="E1" zoomScale="80" zoomScaleNormal="80" zoomScaleSheetLayoutView="80" workbookViewId="0">
      <selection activeCell="N7" sqref="N7"/>
    </sheetView>
  </sheetViews>
  <sheetFormatPr baseColWidth="10" defaultRowHeight="12" x14ac:dyDescent="0.2"/>
  <cols>
    <col min="1" max="1" width="35.28515625" style="3" customWidth="1"/>
    <col min="2" max="2" width="3.42578125" style="3" customWidth="1"/>
    <col min="3" max="3" width="18" style="3" customWidth="1"/>
    <col min="4" max="4" width="12.28515625" style="3" customWidth="1"/>
    <col min="5" max="5" width="11.85546875" style="72" customWidth="1"/>
    <col min="6" max="6" width="10.85546875" style="72" customWidth="1"/>
    <col min="7" max="7" width="12.7109375" style="3" customWidth="1"/>
    <col min="8" max="8" width="12.7109375" style="72" customWidth="1"/>
    <col min="9" max="9" width="13" style="54" customWidth="1"/>
    <col min="10" max="10" width="14.28515625" style="54" customWidth="1"/>
    <col min="11" max="11" width="13.140625" style="54" customWidth="1"/>
    <col min="12" max="12" width="15" style="54" customWidth="1"/>
    <col min="13" max="13" width="12.5703125" style="55" customWidth="1"/>
    <col min="14" max="14" width="12.140625" style="55" customWidth="1"/>
    <col min="15" max="15" width="12.85546875" style="55" customWidth="1"/>
    <col min="16" max="16" width="11" style="55" customWidth="1"/>
    <col min="17" max="18" width="12.5703125" style="55" customWidth="1"/>
    <col min="19" max="19" width="10.7109375" style="55" customWidth="1"/>
    <col min="20" max="20" width="12.7109375" style="55" customWidth="1"/>
    <col min="21" max="21" width="12.140625" style="55" customWidth="1"/>
    <col min="22" max="22" width="12.28515625" style="55" customWidth="1"/>
    <col min="23" max="23" width="12.7109375" style="55" customWidth="1"/>
    <col min="24" max="24" width="12.85546875" style="55" customWidth="1"/>
    <col min="25" max="25" width="14.28515625" style="55" customWidth="1"/>
    <col min="26" max="26" width="13.140625" style="55" customWidth="1"/>
    <col min="27" max="27" width="13.42578125" style="65" customWidth="1"/>
    <col min="28" max="28" width="14" style="66" customWidth="1"/>
    <col min="29" max="29" width="17.85546875" style="2" customWidth="1"/>
    <col min="30" max="30" width="15.28515625" style="3" bestFit="1" customWidth="1"/>
    <col min="31" max="34" width="11.42578125" style="3"/>
    <col min="35" max="35" width="16" style="3" bestFit="1" customWidth="1"/>
    <col min="36" max="245" width="11.42578125" style="3"/>
    <col min="246" max="246" width="23.42578125" style="3" customWidth="1"/>
    <col min="247" max="247" width="3.85546875" style="3" customWidth="1"/>
    <col min="248" max="248" width="41.5703125" style="3" bestFit="1" customWidth="1"/>
    <col min="249" max="255" width="0" style="3" hidden="1" customWidth="1"/>
    <col min="256" max="256" width="13.42578125" style="3" customWidth="1"/>
    <col min="257" max="257" width="11.5703125" style="3" customWidth="1"/>
    <col min="258" max="258" width="12.42578125" style="3" customWidth="1"/>
    <col min="259" max="259" width="10.42578125" style="3" customWidth="1"/>
    <col min="260" max="261" width="9.42578125" style="3" customWidth="1"/>
    <col min="262" max="262" width="7.85546875" style="3" customWidth="1"/>
    <col min="263" max="263" width="11" style="3" customWidth="1"/>
    <col min="264" max="264" width="9.140625" style="3" customWidth="1"/>
    <col min="265" max="265" width="10" style="3" customWidth="1"/>
    <col min="266" max="266" width="11.42578125" style="3" customWidth="1"/>
    <col min="267" max="267" width="11.140625" style="3" customWidth="1"/>
    <col min="268" max="269" width="9.140625" style="3" customWidth="1"/>
    <col min="270" max="270" width="11.42578125" style="3" customWidth="1"/>
    <col min="271" max="271" width="16.140625" style="3" customWidth="1"/>
    <col min="272" max="272" width="0" style="3" hidden="1" customWidth="1"/>
    <col min="273" max="501" width="11.42578125" style="3"/>
    <col min="502" max="502" width="23.42578125" style="3" customWidth="1"/>
    <col min="503" max="503" width="3.85546875" style="3" customWidth="1"/>
    <col min="504" max="504" width="41.5703125" style="3" bestFit="1" customWidth="1"/>
    <col min="505" max="511" width="0" style="3" hidden="1" customWidth="1"/>
    <col min="512" max="512" width="13.42578125" style="3" customWidth="1"/>
    <col min="513" max="513" width="11.5703125" style="3" customWidth="1"/>
    <col min="514" max="514" width="12.42578125" style="3" customWidth="1"/>
    <col min="515" max="515" width="10.42578125" style="3" customWidth="1"/>
    <col min="516" max="517" width="9.42578125" style="3" customWidth="1"/>
    <col min="518" max="518" width="7.85546875" style="3" customWidth="1"/>
    <col min="519" max="519" width="11" style="3" customWidth="1"/>
    <col min="520" max="520" width="9.140625" style="3" customWidth="1"/>
    <col min="521" max="521" width="10" style="3" customWidth="1"/>
    <col min="522" max="522" width="11.42578125" style="3" customWidth="1"/>
    <col min="523" max="523" width="11.140625" style="3" customWidth="1"/>
    <col min="524" max="525" width="9.140625" style="3" customWidth="1"/>
    <col min="526" max="526" width="11.42578125" style="3" customWidth="1"/>
    <col min="527" max="527" width="16.140625" style="3" customWidth="1"/>
    <col min="528" max="528" width="0" style="3" hidden="1" customWidth="1"/>
    <col min="529" max="757" width="11.42578125" style="3"/>
    <col min="758" max="758" width="23.42578125" style="3" customWidth="1"/>
    <col min="759" max="759" width="3.85546875" style="3" customWidth="1"/>
    <col min="760" max="760" width="41.5703125" style="3" bestFit="1" customWidth="1"/>
    <col min="761" max="767" width="0" style="3" hidden="1" customWidth="1"/>
    <col min="768" max="768" width="13.42578125" style="3" customWidth="1"/>
    <col min="769" max="769" width="11.5703125" style="3" customWidth="1"/>
    <col min="770" max="770" width="12.42578125" style="3" customWidth="1"/>
    <col min="771" max="771" width="10.42578125" style="3" customWidth="1"/>
    <col min="772" max="773" width="9.42578125" style="3" customWidth="1"/>
    <col min="774" max="774" width="7.85546875" style="3" customWidth="1"/>
    <col min="775" max="775" width="11" style="3" customWidth="1"/>
    <col min="776" max="776" width="9.140625" style="3" customWidth="1"/>
    <col min="777" max="777" width="10" style="3" customWidth="1"/>
    <col min="778" max="778" width="11.42578125" style="3" customWidth="1"/>
    <col min="779" max="779" width="11.140625" style="3" customWidth="1"/>
    <col min="780" max="781" width="9.140625" style="3" customWidth="1"/>
    <col min="782" max="782" width="11.42578125" style="3" customWidth="1"/>
    <col min="783" max="783" width="16.140625" style="3" customWidth="1"/>
    <col min="784" max="784" width="0" style="3" hidden="1" customWidth="1"/>
    <col min="785" max="1013" width="11.42578125" style="3"/>
    <col min="1014" max="1014" width="23.42578125" style="3" customWidth="1"/>
    <col min="1015" max="1015" width="3.85546875" style="3" customWidth="1"/>
    <col min="1016" max="1016" width="41.5703125" style="3" bestFit="1" customWidth="1"/>
    <col min="1017" max="1023" width="0" style="3" hidden="1" customWidth="1"/>
    <col min="1024" max="1024" width="13.42578125" style="3" customWidth="1"/>
    <col min="1025" max="1025" width="11.5703125" style="3" customWidth="1"/>
    <col min="1026" max="1026" width="12.42578125" style="3" customWidth="1"/>
    <col min="1027" max="1027" width="10.42578125" style="3" customWidth="1"/>
    <col min="1028" max="1029" width="9.42578125" style="3" customWidth="1"/>
    <col min="1030" max="1030" width="7.85546875" style="3" customWidth="1"/>
    <col min="1031" max="1031" width="11" style="3" customWidth="1"/>
    <col min="1032" max="1032" width="9.140625" style="3" customWidth="1"/>
    <col min="1033" max="1033" width="10" style="3" customWidth="1"/>
    <col min="1034" max="1034" width="11.42578125" style="3" customWidth="1"/>
    <col min="1035" max="1035" width="11.140625" style="3" customWidth="1"/>
    <col min="1036" max="1037" width="9.140625" style="3" customWidth="1"/>
    <col min="1038" max="1038" width="11.42578125" style="3" customWidth="1"/>
    <col min="1039" max="1039" width="16.140625" style="3" customWidth="1"/>
    <col min="1040" max="1040" width="0" style="3" hidden="1" customWidth="1"/>
    <col min="1041" max="1269" width="11.42578125" style="3"/>
    <col min="1270" max="1270" width="23.42578125" style="3" customWidth="1"/>
    <col min="1271" max="1271" width="3.85546875" style="3" customWidth="1"/>
    <col min="1272" max="1272" width="41.5703125" style="3" bestFit="1" customWidth="1"/>
    <col min="1273" max="1279" width="0" style="3" hidden="1" customWidth="1"/>
    <col min="1280" max="1280" width="13.42578125" style="3" customWidth="1"/>
    <col min="1281" max="1281" width="11.5703125" style="3" customWidth="1"/>
    <col min="1282" max="1282" width="12.42578125" style="3" customWidth="1"/>
    <col min="1283" max="1283" width="10.42578125" style="3" customWidth="1"/>
    <col min="1284" max="1285" width="9.42578125" style="3" customWidth="1"/>
    <col min="1286" max="1286" width="7.85546875" style="3" customWidth="1"/>
    <col min="1287" max="1287" width="11" style="3" customWidth="1"/>
    <col min="1288" max="1288" width="9.140625" style="3" customWidth="1"/>
    <col min="1289" max="1289" width="10" style="3" customWidth="1"/>
    <col min="1290" max="1290" width="11.42578125" style="3" customWidth="1"/>
    <col min="1291" max="1291" width="11.140625" style="3" customWidth="1"/>
    <col min="1292" max="1293" width="9.140625" style="3" customWidth="1"/>
    <col min="1294" max="1294" width="11.42578125" style="3" customWidth="1"/>
    <col min="1295" max="1295" width="16.140625" style="3" customWidth="1"/>
    <col min="1296" max="1296" width="0" style="3" hidden="1" customWidth="1"/>
    <col min="1297" max="1525" width="11.42578125" style="3"/>
    <col min="1526" max="1526" width="23.42578125" style="3" customWidth="1"/>
    <col min="1527" max="1527" width="3.85546875" style="3" customWidth="1"/>
    <col min="1528" max="1528" width="41.5703125" style="3" bestFit="1" customWidth="1"/>
    <col min="1529" max="1535" width="0" style="3" hidden="1" customWidth="1"/>
    <col min="1536" max="1536" width="13.42578125" style="3" customWidth="1"/>
    <col min="1537" max="1537" width="11.5703125" style="3" customWidth="1"/>
    <col min="1538" max="1538" width="12.42578125" style="3" customWidth="1"/>
    <col min="1539" max="1539" width="10.42578125" style="3" customWidth="1"/>
    <col min="1540" max="1541" width="9.42578125" style="3" customWidth="1"/>
    <col min="1542" max="1542" width="7.85546875" style="3" customWidth="1"/>
    <col min="1543" max="1543" width="11" style="3" customWidth="1"/>
    <col min="1544" max="1544" width="9.140625" style="3" customWidth="1"/>
    <col min="1545" max="1545" width="10" style="3" customWidth="1"/>
    <col min="1546" max="1546" width="11.42578125" style="3" customWidth="1"/>
    <col min="1547" max="1547" width="11.140625" style="3" customWidth="1"/>
    <col min="1548" max="1549" width="9.140625" style="3" customWidth="1"/>
    <col min="1550" max="1550" width="11.42578125" style="3" customWidth="1"/>
    <col min="1551" max="1551" width="16.140625" style="3" customWidth="1"/>
    <col min="1552" max="1552" width="0" style="3" hidden="1" customWidth="1"/>
    <col min="1553" max="1781" width="11.42578125" style="3"/>
    <col min="1782" max="1782" width="23.42578125" style="3" customWidth="1"/>
    <col min="1783" max="1783" width="3.85546875" style="3" customWidth="1"/>
    <col min="1784" max="1784" width="41.5703125" style="3" bestFit="1" customWidth="1"/>
    <col min="1785" max="1791" width="0" style="3" hidden="1" customWidth="1"/>
    <col min="1792" max="1792" width="13.42578125" style="3" customWidth="1"/>
    <col min="1793" max="1793" width="11.5703125" style="3" customWidth="1"/>
    <col min="1794" max="1794" width="12.42578125" style="3" customWidth="1"/>
    <col min="1795" max="1795" width="10.42578125" style="3" customWidth="1"/>
    <col min="1796" max="1797" width="9.42578125" style="3" customWidth="1"/>
    <col min="1798" max="1798" width="7.85546875" style="3" customWidth="1"/>
    <col min="1799" max="1799" width="11" style="3" customWidth="1"/>
    <col min="1800" max="1800" width="9.140625" style="3" customWidth="1"/>
    <col min="1801" max="1801" width="10" style="3" customWidth="1"/>
    <col min="1802" max="1802" width="11.42578125" style="3" customWidth="1"/>
    <col min="1803" max="1803" width="11.140625" style="3" customWidth="1"/>
    <col min="1804" max="1805" width="9.140625" style="3" customWidth="1"/>
    <col min="1806" max="1806" width="11.42578125" style="3" customWidth="1"/>
    <col min="1807" max="1807" width="16.140625" style="3" customWidth="1"/>
    <col min="1808" max="1808" width="0" style="3" hidden="1" customWidth="1"/>
    <col min="1809" max="2037" width="11.42578125" style="3"/>
    <col min="2038" max="2038" width="23.42578125" style="3" customWidth="1"/>
    <col min="2039" max="2039" width="3.85546875" style="3" customWidth="1"/>
    <col min="2040" max="2040" width="41.5703125" style="3" bestFit="1" customWidth="1"/>
    <col min="2041" max="2047" width="0" style="3" hidden="1" customWidth="1"/>
    <col min="2048" max="2048" width="13.42578125" style="3" customWidth="1"/>
    <col min="2049" max="2049" width="11.5703125" style="3" customWidth="1"/>
    <col min="2050" max="2050" width="12.42578125" style="3" customWidth="1"/>
    <col min="2051" max="2051" width="10.42578125" style="3" customWidth="1"/>
    <col min="2052" max="2053" width="9.42578125" style="3" customWidth="1"/>
    <col min="2054" max="2054" width="7.85546875" style="3" customWidth="1"/>
    <col min="2055" max="2055" width="11" style="3" customWidth="1"/>
    <col min="2056" max="2056" width="9.140625" style="3" customWidth="1"/>
    <col min="2057" max="2057" width="10" style="3" customWidth="1"/>
    <col min="2058" max="2058" width="11.42578125" style="3" customWidth="1"/>
    <col min="2059" max="2059" width="11.140625" style="3" customWidth="1"/>
    <col min="2060" max="2061" width="9.140625" style="3" customWidth="1"/>
    <col min="2062" max="2062" width="11.42578125" style="3" customWidth="1"/>
    <col min="2063" max="2063" width="16.140625" style="3" customWidth="1"/>
    <col min="2064" max="2064" width="0" style="3" hidden="1" customWidth="1"/>
    <col min="2065" max="2293" width="11.42578125" style="3"/>
    <col min="2294" max="2294" width="23.42578125" style="3" customWidth="1"/>
    <col min="2295" max="2295" width="3.85546875" style="3" customWidth="1"/>
    <col min="2296" max="2296" width="41.5703125" style="3" bestFit="1" customWidth="1"/>
    <col min="2297" max="2303" width="0" style="3" hidden="1" customWidth="1"/>
    <col min="2304" max="2304" width="13.42578125" style="3" customWidth="1"/>
    <col min="2305" max="2305" width="11.5703125" style="3" customWidth="1"/>
    <col min="2306" max="2306" width="12.42578125" style="3" customWidth="1"/>
    <col min="2307" max="2307" width="10.42578125" style="3" customWidth="1"/>
    <col min="2308" max="2309" width="9.42578125" style="3" customWidth="1"/>
    <col min="2310" max="2310" width="7.85546875" style="3" customWidth="1"/>
    <col min="2311" max="2311" width="11" style="3" customWidth="1"/>
    <col min="2312" max="2312" width="9.140625" style="3" customWidth="1"/>
    <col min="2313" max="2313" width="10" style="3" customWidth="1"/>
    <col min="2314" max="2314" width="11.42578125" style="3" customWidth="1"/>
    <col min="2315" max="2315" width="11.140625" style="3" customWidth="1"/>
    <col min="2316" max="2317" width="9.140625" style="3" customWidth="1"/>
    <col min="2318" max="2318" width="11.42578125" style="3" customWidth="1"/>
    <col min="2319" max="2319" width="16.140625" style="3" customWidth="1"/>
    <col min="2320" max="2320" width="0" style="3" hidden="1" customWidth="1"/>
    <col min="2321" max="2549" width="11.42578125" style="3"/>
    <col min="2550" max="2550" width="23.42578125" style="3" customWidth="1"/>
    <col min="2551" max="2551" width="3.85546875" style="3" customWidth="1"/>
    <col min="2552" max="2552" width="41.5703125" style="3" bestFit="1" customWidth="1"/>
    <col min="2553" max="2559" width="0" style="3" hidden="1" customWidth="1"/>
    <col min="2560" max="2560" width="13.42578125" style="3" customWidth="1"/>
    <col min="2561" max="2561" width="11.5703125" style="3" customWidth="1"/>
    <col min="2562" max="2562" width="12.42578125" style="3" customWidth="1"/>
    <col min="2563" max="2563" width="10.42578125" style="3" customWidth="1"/>
    <col min="2564" max="2565" width="9.42578125" style="3" customWidth="1"/>
    <col min="2566" max="2566" width="7.85546875" style="3" customWidth="1"/>
    <col min="2567" max="2567" width="11" style="3" customWidth="1"/>
    <col min="2568" max="2568" width="9.140625" style="3" customWidth="1"/>
    <col min="2569" max="2569" width="10" style="3" customWidth="1"/>
    <col min="2570" max="2570" width="11.42578125" style="3" customWidth="1"/>
    <col min="2571" max="2571" width="11.140625" style="3" customWidth="1"/>
    <col min="2572" max="2573" width="9.140625" style="3" customWidth="1"/>
    <col min="2574" max="2574" width="11.42578125" style="3" customWidth="1"/>
    <col min="2575" max="2575" width="16.140625" style="3" customWidth="1"/>
    <col min="2576" max="2576" width="0" style="3" hidden="1" customWidth="1"/>
    <col min="2577" max="2805" width="11.42578125" style="3"/>
    <col min="2806" max="2806" width="23.42578125" style="3" customWidth="1"/>
    <col min="2807" max="2807" width="3.85546875" style="3" customWidth="1"/>
    <col min="2808" max="2808" width="41.5703125" style="3" bestFit="1" customWidth="1"/>
    <col min="2809" max="2815" width="0" style="3" hidden="1" customWidth="1"/>
    <col min="2816" max="2816" width="13.42578125" style="3" customWidth="1"/>
    <col min="2817" max="2817" width="11.5703125" style="3" customWidth="1"/>
    <col min="2818" max="2818" width="12.42578125" style="3" customWidth="1"/>
    <col min="2819" max="2819" width="10.42578125" style="3" customWidth="1"/>
    <col min="2820" max="2821" width="9.42578125" style="3" customWidth="1"/>
    <col min="2822" max="2822" width="7.85546875" style="3" customWidth="1"/>
    <col min="2823" max="2823" width="11" style="3" customWidth="1"/>
    <col min="2824" max="2824" width="9.140625" style="3" customWidth="1"/>
    <col min="2825" max="2825" width="10" style="3" customWidth="1"/>
    <col min="2826" max="2826" width="11.42578125" style="3" customWidth="1"/>
    <col min="2827" max="2827" width="11.140625" style="3" customWidth="1"/>
    <col min="2828" max="2829" width="9.140625" style="3" customWidth="1"/>
    <col min="2830" max="2830" width="11.42578125" style="3" customWidth="1"/>
    <col min="2831" max="2831" width="16.140625" style="3" customWidth="1"/>
    <col min="2832" max="2832" width="0" style="3" hidden="1" customWidth="1"/>
    <col min="2833" max="3061" width="11.42578125" style="3"/>
    <col min="3062" max="3062" width="23.42578125" style="3" customWidth="1"/>
    <col min="3063" max="3063" width="3.85546875" style="3" customWidth="1"/>
    <col min="3064" max="3064" width="41.5703125" style="3" bestFit="1" customWidth="1"/>
    <col min="3065" max="3071" width="0" style="3" hidden="1" customWidth="1"/>
    <col min="3072" max="3072" width="13.42578125" style="3" customWidth="1"/>
    <col min="3073" max="3073" width="11.5703125" style="3" customWidth="1"/>
    <col min="3074" max="3074" width="12.42578125" style="3" customWidth="1"/>
    <col min="3075" max="3075" width="10.42578125" style="3" customWidth="1"/>
    <col min="3076" max="3077" width="9.42578125" style="3" customWidth="1"/>
    <col min="3078" max="3078" width="7.85546875" style="3" customWidth="1"/>
    <col min="3079" max="3079" width="11" style="3" customWidth="1"/>
    <col min="3080" max="3080" width="9.140625" style="3" customWidth="1"/>
    <col min="3081" max="3081" width="10" style="3" customWidth="1"/>
    <col min="3082" max="3082" width="11.42578125" style="3" customWidth="1"/>
    <col min="3083" max="3083" width="11.140625" style="3" customWidth="1"/>
    <col min="3084" max="3085" width="9.140625" style="3" customWidth="1"/>
    <col min="3086" max="3086" width="11.42578125" style="3" customWidth="1"/>
    <col min="3087" max="3087" width="16.140625" style="3" customWidth="1"/>
    <col min="3088" max="3088" width="0" style="3" hidden="1" customWidth="1"/>
    <col min="3089" max="3317" width="11.42578125" style="3"/>
    <col min="3318" max="3318" width="23.42578125" style="3" customWidth="1"/>
    <col min="3319" max="3319" width="3.85546875" style="3" customWidth="1"/>
    <col min="3320" max="3320" width="41.5703125" style="3" bestFit="1" customWidth="1"/>
    <col min="3321" max="3327" width="0" style="3" hidden="1" customWidth="1"/>
    <col min="3328" max="3328" width="13.42578125" style="3" customWidth="1"/>
    <col min="3329" max="3329" width="11.5703125" style="3" customWidth="1"/>
    <col min="3330" max="3330" width="12.42578125" style="3" customWidth="1"/>
    <col min="3331" max="3331" width="10.42578125" style="3" customWidth="1"/>
    <col min="3332" max="3333" width="9.42578125" style="3" customWidth="1"/>
    <col min="3334" max="3334" width="7.85546875" style="3" customWidth="1"/>
    <col min="3335" max="3335" width="11" style="3" customWidth="1"/>
    <col min="3336" max="3336" width="9.140625" style="3" customWidth="1"/>
    <col min="3337" max="3337" width="10" style="3" customWidth="1"/>
    <col min="3338" max="3338" width="11.42578125" style="3" customWidth="1"/>
    <col min="3339" max="3339" width="11.140625" style="3" customWidth="1"/>
    <col min="3340" max="3341" width="9.140625" style="3" customWidth="1"/>
    <col min="3342" max="3342" width="11.42578125" style="3" customWidth="1"/>
    <col min="3343" max="3343" width="16.140625" style="3" customWidth="1"/>
    <col min="3344" max="3344" width="0" style="3" hidden="1" customWidth="1"/>
    <col min="3345" max="3573" width="11.42578125" style="3"/>
    <col min="3574" max="3574" width="23.42578125" style="3" customWidth="1"/>
    <col min="3575" max="3575" width="3.85546875" style="3" customWidth="1"/>
    <col min="3576" max="3576" width="41.5703125" style="3" bestFit="1" customWidth="1"/>
    <col min="3577" max="3583" width="0" style="3" hidden="1" customWidth="1"/>
    <col min="3584" max="3584" width="13.42578125" style="3" customWidth="1"/>
    <col min="3585" max="3585" width="11.5703125" style="3" customWidth="1"/>
    <col min="3586" max="3586" width="12.42578125" style="3" customWidth="1"/>
    <col min="3587" max="3587" width="10.42578125" style="3" customWidth="1"/>
    <col min="3588" max="3589" width="9.42578125" style="3" customWidth="1"/>
    <col min="3590" max="3590" width="7.85546875" style="3" customWidth="1"/>
    <col min="3591" max="3591" width="11" style="3" customWidth="1"/>
    <col min="3592" max="3592" width="9.140625" style="3" customWidth="1"/>
    <col min="3593" max="3593" width="10" style="3" customWidth="1"/>
    <col min="3594" max="3594" width="11.42578125" style="3" customWidth="1"/>
    <col min="3595" max="3595" width="11.140625" style="3" customWidth="1"/>
    <col min="3596" max="3597" width="9.140625" style="3" customWidth="1"/>
    <col min="3598" max="3598" width="11.42578125" style="3" customWidth="1"/>
    <col min="3599" max="3599" width="16.140625" style="3" customWidth="1"/>
    <col min="3600" max="3600" width="0" style="3" hidden="1" customWidth="1"/>
    <col min="3601" max="3829" width="11.42578125" style="3"/>
    <col min="3830" max="3830" width="23.42578125" style="3" customWidth="1"/>
    <col min="3831" max="3831" width="3.85546875" style="3" customWidth="1"/>
    <col min="3832" max="3832" width="41.5703125" style="3" bestFit="1" customWidth="1"/>
    <col min="3833" max="3839" width="0" style="3" hidden="1" customWidth="1"/>
    <col min="3840" max="3840" width="13.42578125" style="3" customWidth="1"/>
    <col min="3841" max="3841" width="11.5703125" style="3" customWidth="1"/>
    <col min="3842" max="3842" width="12.42578125" style="3" customWidth="1"/>
    <col min="3843" max="3843" width="10.42578125" style="3" customWidth="1"/>
    <col min="3844" max="3845" width="9.42578125" style="3" customWidth="1"/>
    <col min="3846" max="3846" width="7.85546875" style="3" customWidth="1"/>
    <col min="3847" max="3847" width="11" style="3" customWidth="1"/>
    <col min="3848" max="3848" width="9.140625" style="3" customWidth="1"/>
    <col min="3849" max="3849" width="10" style="3" customWidth="1"/>
    <col min="3850" max="3850" width="11.42578125" style="3" customWidth="1"/>
    <col min="3851" max="3851" width="11.140625" style="3" customWidth="1"/>
    <col min="3852" max="3853" width="9.140625" style="3" customWidth="1"/>
    <col min="3854" max="3854" width="11.42578125" style="3" customWidth="1"/>
    <col min="3855" max="3855" width="16.140625" style="3" customWidth="1"/>
    <col min="3856" max="3856" width="0" style="3" hidden="1" customWidth="1"/>
    <col min="3857" max="4085" width="11.42578125" style="3"/>
    <col min="4086" max="4086" width="23.42578125" style="3" customWidth="1"/>
    <col min="4087" max="4087" width="3.85546875" style="3" customWidth="1"/>
    <col min="4088" max="4088" width="41.5703125" style="3" bestFit="1" customWidth="1"/>
    <col min="4089" max="4095" width="0" style="3" hidden="1" customWidth="1"/>
    <col min="4096" max="4096" width="13.42578125" style="3" customWidth="1"/>
    <col min="4097" max="4097" width="11.5703125" style="3" customWidth="1"/>
    <col min="4098" max="4098" width="12.42578125" style="3" customWidth="1"/>
    <col min="4099" max="4099" width="10.42578125" style="3" customWidth="1"/>
    <col min="4100" max="4101" width="9.42578125" style="3" customWidth="1"/>
    <col min="4102" max="4102" width="7.85546875" style="3" customWidth="1"/>
    <col min="4103" max="4103" width="11" style="3" customWidth="1"/>
    <col min="4104" max="4104" width="9.140625" style="3" customWidth="1"/>
    <col min="4105" max="4105" width="10" style="3" customWidth="1"/>
    <col min="4106" max="4106" width="11.42578125" style="3" customWidth="1"/>
    <col min="4107" max="4107" width="11.140625" style="3" customWidth="1"/>
    <col min="4108" max="4109" width="9.140625" style="3" customWidth="1"/>
    <col min="4110" max="4110" width="11.42578125" style="3" customWidth="1"/>
    <col min="4111" max="4111" width="16.140625" style="3" customWidth="1"/>
    <col min="4112" max="4112" width="0" style="3" hidden="1" customWidth="1"/>
    <col min="4113" max="4341" width="11.42578125" style="3"/>
    <col min="4342" max="4342" width="23.42578125" style="3" customWidth="1"/>
    <col min="4343" max="4343" width="3.85546875" style="3" customWidth="1"/>
    <col min="4344" max="4344" width="41.5703125" style="3" bestFit="1" customWidth="1"/>
    <col min="4345" max="4351" width="0" style="3" hidden="1" customWidth="1"/>
    <col min="4352" max="4352" width="13.42578125" style="3" customWidth="1"/>
    <col min="4353" max="4353" width="11.5703125" style="3" customWidth="1"/>
    <col min="4354" max="4354" width="12.42578125" style="3" customWidth="1"/>
    <col min="4355" max="4355" width="10.42578125" style="3" customWidth="1"/>
    <col min="4356" max="4357" width="9.42578125" style="3" customWidth="1"/>
    <col min="4358" max="4358" width="7.85546875" style="3" customWidth="1"/>
    <col min="4359" max="4359" width="11" style="3" customWidth="1"/>
    <col min="4360" max="4360" width="9.140625" style="3" customWidth="1"/>
    <col min="4361" max="4361" width="10" style="3" customWidth="1"/>
    <col min="4362" max="4362" width="11.42578125" style="3" customWidth="1"/>
    <col min="4363" max="4363" width="11.140625" style="3" customWidth="1"/>
    <col min="4364" max="4365" width="9.140625" style="3" customWidth="1"/>
    <col min="4366" max="4366" width="11.42578125" style="3" customWidth="1"/>
    <col min="4367" max="4367" width="16.140625" style="3" customWidth="1"/>
    <col min="4368" max="4368" width="0" style="3" hidden="1" customWidth="1"/>
    <col min="4369" max="4597" width="11.42578125" style="3"/>
    <col min="4598" max="4598" width="23.42578125" style="3" customWidth="1"/>
    <col min="4599" max="4599" width="3.85546875" style="3" customWidth="1"/>
    <col min="4600" max="4600" width="41.5703125" style="3" bestFit="1" customWidth="1"/>
    <col min="4601" max="4607" width="0" style="3" hidden="1" customWidth="1"/>
    <col min="4608" max="4608" width="13.42578125" style="3" customWidth="1"/>
    <col min="4609" max="4609" width="11.5703125" style="3" customWidth="1"/>
    <col min="4610" max="4610" width="12.42578125" style="3" customWidth="1"/>
    <col min="4611" max="4611" width="10.42578125" style="3" customWidth="1"/>
    <col min="4612" max="4613" width="9.42578125" style="3" customWidth="1"/>
    <col min="4614" max="4614" width="7.85546875" style="3" customWidth="1"/>
    <col min="4615" max="4615" width="11" style="3" customWidth="1"/>
    <col min="4616" max="4616" width="9.140625" style="3" customWidth="1"/>
    <col min="4617" max="4617" width="10" style="3" customWidth="1"/>
    <col min="4618" max="4618" width="11.42578125" style="3" customWidth="1"/>
    <col min="4619" max="4619" width="11.140625" style="3" customWidth="1"/>
    <col min="4620" max="4621" width="9.140625" style="3" customWidth="1"/>
    <col min="4622" max="4622" width="11.42578125" style="3" customWidth="1"/>
    <col min="4623" max="4623" width="16.140625" style="3" customWidth="1"/>
    <col min="4624" max="4624" width="0" style="3" hidden="1" customWidth="1"/>
    <col min="4625" max="4853" width="11.42578125" style="3"/>
    <col min="4854" max="4854" width="23.42578125" style="3" customWidth="1"/>
    <col min="4855" max="4855" width="3.85546875" style="3" customWidth="1"/>
    <col min="4856" max="4856" width="41.5703125" style="3" bestFit="1" customWidth="1"/>
    <col min="4857" max="4863" width="0" style="3" hidden="1" customWidth="1"/>
    <col min="4864" max="4864" width="13.42578125" style="3" customWidth="1"/>
    <col min="4865" max="4865" width="11.5703125" style="3" customWidth="1"/>
    <col min="4866" max="4866" width="12.42578125" style="3" customWidth="1"/>
    <col min="4867" max="4867" width="10.42578125" style="3" customWidth="1"/>
    <col min="4868" max="4869" width="9.42578125" style="3" customWidth="1"/>
    <col min="4870" max="4870" width="7.85546875" style="3" customWidth="1"/>
    <col min="4871" max="4871" width="11" style="3" customWidth="1"/>
    <col min="4872" max="4872" width="9.140625" style="3" customWidth="1"/>
    <col min="4873" max="4873" width="10" style="3" customWidth="1"/>
    <col min="4874" max="4874" width="11.42578125" style="3" customWidth="1"/>
    <col min="4875" max="4875" width="11.140625" style="3" customWidth="1"/>
    <col min="4876" max="4877" width="9.140625" style="3" customWidth="1"/>
    <col min="4878" max="4878" width="11.42578125" style="3" customWidth="1"/>
    <col min="4879" max="4879" width="16.140625" style="3" customWidth="1"/>
    <col min="4880" max="4880" width="0" style="3" hidden="1" customWidth="1"/>
    <col min="4881" max="5109" width="11.42578125" style="3"/>
    <col min="5110" max="5110" width="23.42578125" style="3" customWidth="1"/>
    <col min="5111" max="5111" width="3.85546875" style="3" customWidth="1"/>
    <col min="5112" max="5112" width="41.5703125" style="3" bestFit="1" customWidth="1"/>
    <col min="5113" max="5119" width="0" style="3" hidden="1" customWidth="1"/>
    <col min="5120" max="5120" width="13.42578125" style="3" customWidth="1"/>
    <col min="5121" max="5121" width="11.5703125" style="3" customWidth="1"/>
    <col min="5122" max="5122" width="12.42578125" style="3" customWidth="1"/>
    <col min="5123" max="5123" width="10.42578125" style="3" customWidth="1"/>
    <col min="5124" max="5125" width="9.42578125" style="3" customWidth="1"/>
    <col min="5126" max="5126" width="7.85546875" style="3" customWidth="1"/>
    <col min="5127" max="5127" width="11" style="3" customWidth="1"/>
    <col min="5128" max="5128" width="9.140625" style="3" customWidth="1"/>
    <col min="5129" max="5129" width="10" style="3" customWidth="1"/>
    <col min="5130" max="5130" width="11.42578125" style="3" customWidth="1"/>
    <col min="5131" max="5131" width="11.140625" style="3" customWidth="1"/>
    <col min="5132" max="5133" width="9.140625" style="3" customWidth="1"/>
    <col min="5134" max="5134" width="11.42578125" style="3" customWidth="1"/>
    <col min="5135" max="5135" width="16.140625" style="3" customWidth="1"/>
    <col min="5136" max="5136" width="0" style="3" hidden="1" customWidth="1"/>
    <col min="5137" max="5365" width="11.42578125" style="3"/>
    <col min="5366" max="5366" width="23.42578125" style="3" customWidth="1"/>
    <col min="5367" max="5367" width="3.85546875" style="3" customWidth="1"/>
    <col min="5368" max="5368" width="41.5703125" style="3" bestFit="1" customWidth="1"/>
    <col min="5369" max="5375" width="0" style="3" hidden="1" customWidth="1"/>
    <col min="5376" max="5376" width="13.42578125" style="3" customWidth="1"/>
    <col min="5377" max="5377" width="11.5703125" style="3" customWidth="1"/>
    <col min="5378" max="5378" width="12.42578125" style="3" customWidth="1"/>
    <col min="5379" max="5379" width="10.42578125" style="3" customWidth="1"/>
    <col min="5380" max="5381" width="9.42578125" style="3" customWidth="1"/>
    <col min="5382" max="5382" width="7.85546875" style="3" customWidth="1"/>
    <col min="5383" max="5383" width="11" style="3" customWidth="1"/>
    <col min="5384" max="5384" width="9.140625" style="3" customWidth="1"/>
    <col min="5385" max="5385" width="10" style="3" customWidth="1"/>
    <col min="5386" max="5386" width="11.42578125" style="3" customWidth="1"/>
    <col min="5387" max="5387" width="11.140625" style="3" customWidth="1"/>
    <col min="5388" max="5389" width="9.140625" style="3" customWidth="1"/>
    <col min="5390" max="5390" width="11.42578125" style="3" customWidth="1"/>
    <col min="5391" max="5391" width="16.140625" style="3" customWidth="1"/>
    <col min="5392" max="5392" width="0" style="3" hidden="1" customWidth="1"/>
    <col min="5393" max="5621" width="11.42578125" style="3"/>
    <col min="5622" max="5622" width="23.42578125" style="3" customWidth="1"/>
    <col min="5623" max="5623" width="3.85546875" style="3" customWidth="1"/>
    <col min="5624" max="5624" width="41.5703125" style="3" bestFit="1" customWidth="1"/>
    <col min="5625" max="5631" width="0" style="3" hidden="1" customWidth="1"/>
    <col min="5632" max="5632" width="13.42578125" style="3" customWidth="1"/>
    <col min="5633" max="5633" width="11.5703125" style="3" customWidth="1"/>
    <col min="5634" max="5634" width="12.42578125" style="3" customWidth="1"/>
    <col min="5635" max="5635" width="10.42578125" style="3" customWidth="1"/>
    <col min="5636" max="5637" width="9.42578125" style="3" customWidth="1"/>
    <col min="5638" max="5638" width="7.85546875" style="3" customWidth="1"/>
    <col min="5639" max="5639" width="11" style="3" customWidth="1"/>
    <col min="5640" max="5640" width="9.140625" style="3" customWidth="1"/>
    <col min="5641" max="5641" width="10" style="3" customWidth="1"/>
    <col min="5642" max="5642" width="11.42578125" style="3" customWidth="1"/>
    <col min="5643" max="5643" width="11.140625" style="3" customWidth="1"/>
    <col min="5644" max="5645" width="9.140625" style="3" customWidth="1"/>
    <col min="5646" max="5646" width="11.42578125" style="3" customWidth="1"/>
    <col min="5647" max="5647" width="16.140625" style="3" customWidth="1"/>
    <col min="5648" max="5648" width="0" style="3" hidden="1" customWidth="1"/>
    <col min="5649" max="5877" width="11.42578125" style="3"/>
    <col min="5878" max="5878" width="23.42578125" style="3" customWidth="1"/>
    <col min="5879" max="5879" width="3.85546875" style="3" customWidth="1"/>
    <col min="5880" max="5880" width="41.5703125" style="3" bestFit="1" customWidth="1"/>
    <col min="5881" max="5887" width="0" style="3" hidden="1" customWidth="1"/>
    <col min="5888" max="5888" width="13.42578125" style="3" customWidth="1"/>
    <col min="5889" max="5889" width="11.5703125" style="3" customWidth="1"/>
    <col min="5890" max="5890" width="12.42578125" style="3" customWidth="1"/>
    <col min="5891" max="5891" width="10.42578125" style="3" customWidth="1"/>
    <col min="5892" max="5893" width="9.42578125" style="3" customWidth="1"/>
    <col min="5894" max="5894" width="7.85546875" style="3" customWidth="1"/>
    <col min="5895" max="5895" width="11" style="3" customWidth="1"/>
    <col min="5896" max="5896" width="9.140625" style="3" customWidth="1"/>
    <col min="5897" max="5897" width="10" style="3" customWidth="1"/>
    <col min="5898" max="5898" width="11.42578125" style="3" customWidth="1"/>
    <col min="5899" max="5899" width="11.140625" style="3" customWidth="1"/>
    <col min="5900" max="5901" width="9.140625" style="3" customWidth="1"/>
    <col min="5902" max="5902" width="11.42578125" style="3" customWidth="1"/>
    <col min="5903" max="5903" width="16.140625" style="3" customWidth="1"/>
    <col min="5904" max="5904" width="0" style="3" hidden="1" customWidth="1"/>
    <col min="5905" max="6133" width="11.42578125" style="3"/>
    <col min="6134" max="6134" width="23.42578125" style="3" customWidth="1"/>
    <col min="6135" max="6135" width="3.85546875" style="3" customWidth="1"/>
    <col min="6136" max="6136" width="41.5703125" style="3" bestFit="1" customWidth="1"/>
    <col min="6137" max="6143" width="0" style="3" hidden="1" customWidth="1"/>
    <col min="6144" max="6144" width="13.42578125" style="3" customWidth="1"/>
    <col min="6145" max="6145" width="11.5703125" style="3" customWidth="1"/>
    <col min="6146" max="6146" width="12.42578125" style="3" customWidth="1"/>
    <col min="6147" max="6147" width="10.42578125" style="3" customWidth="1"/>
    <col min="6148" max="6149" width="9.42578125" style="3" customWidth="1"/>
    <col min="6150" max="6150" width="7.85546875" style="3" customWidth="1"/>
    <col min="6151" max="6151" width="11" style="3" customWidth="1"/>
    <col min="6152" max="6152" width="9.140625" style="3" customWidth="1"/>
    <col min="6153" max="6153" width="10" style="3" customWidth="1"/>
    <col min="6154" max="6154" width="11.42578125" style="3" customWidth="1"/>
    <col min="6155" max="6155" width="11.140625" style="3" customWidth="1"/>
    <col min="6156" max="6157" width="9.140625" style="3" customWidth="1"/>
    <col min="6158" max="6158" width="11.42578125" style="3" customWidth="1"/>
    <col min="6159" max="6159" width="16.140625" style="3" customWidth="1"/>
    <col min="6160" max="6160" width="0" style="3" hidden="1" customWidth="1"/>
    <col min="6161" max="6389" width="11.42578125" style="3"/>
    <col min="6390" max="6390" width="23.42578125" style="3" customWidth="1"/>
    <col min="6391" max="6391" width="3.85546875" style="3" customWidth="1"/>
    <col min="6392" max="6392" width="41.5703125" style="3" bestFit="1" customWidth="1"/>
    <col min="6393" max="6399" width="0" style="3" hidden="1" customWidth="1"/>
    <col min="6400" max="6400" width="13.42578125" style="3" customWidth="1"/>
    <col min="6401" max="6401" width="11.5703125" style="3" customWidth="1"/>
    <col min="6402" max="6402" width="12.42578125" style="3" customWidth="1"/>
    <col min="6403" max="6403" width="10.42578125" style="3" customWidth="1"/>
    <col min="6404" max="6405" width="9.42578125" style="3" customWidth="1"/>
    <col min="6406" max="6406" width="7.85546875" style="3" customWidth="1"/>
    <col min="6407" max="6407" width="11" style="3" customWidth="1"/>
    <col min="6408" max="6408" width="9.140625" style="3" customWidth="1"/>
    <col min="6409" max="6409" width="10" style="3" customWidth="1"/>
    <col min="6410" max="6410" width="11.42578125" style="3" customWidth="1"/>
    <col min="6411" max="6411" width="11.140625" style="3" customWidth="1"/>
    <col min="6412" max="6413" width="9.140625" style="3" customWidth="1"/>
    <col min="6414" max="6414" width="11.42578125" style="3" customWidth="1"/>
    <col min="6415" max="6415" width="16.140625" style="3" customWidth="1"/>
    <col min="6416" max="6416" width="0" style="3" hidden="1" customWidth="1"/>
    <col min="6417" max="6645" width="11.42578125" style="3"/>
    <col min="6646" max="6646" width="23.42578125" style="3" customWidth="1"/>
    <col min="6647" max="6647" width="3.85546875" style="3" customWidth="1"/>
    <col min="6648" max="6648" width="41.5703125" style="3" bestFit="1" customWidth="1"/>
    <col min="6649" max="6655" width="0" style="3" hidden="1" customWidth="1"/>
    <col min="6656" max="6656" width="13.42578125" style="3" customWidth="1"/>
    <col min="6657" max="6657" width="11.5703125" style="3" customWidth="1"/>
    <col min="6658" max="6658" width="12.42578125" style="3" customWidth="1"/>
    <col min="6659" max="6659" width="10.42578125" style="3" customWidth="1"/>
    <col min="6660" max="6661" width="9.42578125" style="3" customWidth="1"/>
    <col min="6662" max="6662" width="7.85546875" style="3" customWidth="1"/>
    <col min="6663" max="6663" width="11" style="3" customWidth="1"/>
    <col min="6664" max="6664" width="9.140625" style="3" customWidth="1"/>
    <col min="6665" max="6665" width="10" style="3" customWidth="1"/>
    <col min="6666" max="6666" width="11.42578125" style="3" customWidth="1"/>
    <col min="6667" max="6667" width="11.140625" style="3" customWidth="1"/>
    <col min="6668" max="6669" width="9.140625" style="3" customWidth="1"/>
    <col min="6670" max="6670" width="11.42578125" style="3" customWidth="1"/>
    <col min="6671" max="6671" width="16.140625" style="3" customWidth="1"/>
    <col min="6672" max="6672" width="0" style="3" hidden="1" customWidth="1"/>
    <col min="6673" max="6901" width="11.42578125" style="3"/>
    <col min="6902" max="6902" width="23.42578125" style="3" customWidth="1"/>
    <col min="6903" max="6903" width="3.85546875" style="3" customWidth="1"/>
    <col min="6904" max="6904" width="41.5703125" style="3" bestFit="1" customWidth="1"/>
    <col min="6905" max="6911" width="0" style="3" hidden="1" customWidth="1"/>
    <col min="6912" max="6912" width="13.42578125" style="3" customWidth="1"/>
    <col min="6913" max="6913" width="11.5703125" style="3" customWidth="1"/>
    <col min="6914" max="6914" width="12.42578125" style="3" customWidth="1"/>
    <col min="6915" max="6915" width="10.42578125" style="3" customWidth="1"/>
    <col min="6916" max="6917" width="9.42578125" style="3" customWidth="1"/>
    <col min="6918" max="6918" width="7.85546875" style="3" customWidth="1"/>
    <col min="6919" max="6919" width="11" style="3" customWidth="1"/>
    <col min="6920" max="6920" width="9.140625" style="3" customWidth="1"/>
    <col min="6921" max="6921" width="10" style="3" customWidth="1"/>
    <col min="6922" max="6922" width="11.42578125" style="3" customWidth="1"/>
    <col min="6923" max="6923" width="11.140625" style="3" customWidth="1"/>
    <col min="6924" max="6925" width="9.140625" style="3" customWidth="1"/>
    <col min="6926" max="6926" width="11.42578125" style="3" customWidth="1"/>
    <col min="6927" max="6927" width="16.140625" style="3" customWidth="1"/>
    <col min="6928" max="6928" width="0" style="3" hidden="1" customWidth="1"/>
    <col min="6929" max="7157" width="11.42578125" style="3"/>
    <col min="7158" max="7158" width="23.42578125" style="3" customWidth="1"/>
    <col min="7159" max="7159" width="3.85546875" style="3" customWidth="1"/>
    <col min="7160" max="7160" width="41.5703125" style="3" bestFit="1" customWidth="1"/>
    <col min="7161" max="7167" width="0" style="3" hidden="1" customWidth="1"/>
    <col min="7168" max="7168" width="13.42578125" style="3" customWidth="1"/>
    <col min="7169" max="7169" width="11.5703125" style="3" customWidth="1"/>
    <col min="7170" max="7170" width="12.42578125" style="3" customWidth="1"/>
    <col min="7171" max="7171" width="10.42578125" style="3" customWidth="1"/>
    <col min="7172" max="7173" width="9.42578125" style="3" customWidth="1"/>
    <col min="7174" max="7174" width="7.85546875" style="3" customWidth="1"/>
    <col min="7175" max="7175" width="11" style="3" customWidth="1"/>
    <col min="7176" max="7176" width="9.140625" style="3" customWidth="1"/>
    <col min="7177" max="7177" width="10" style="3" customWidth="1"/>
    <col min="7178" max="7178" width="11.42578125" style="3" customWidth="1"/>
    <col min="7179" max="7179" width="11.140625" style="3" customWidth="1"/>
    <col min="7180" max="7181" width="9.140625" style="3" customWidth="1"/>
    <col min="7182" max="7182" width="11.42578125" style="3" customWidth="1"/>
    <col min="7183" max="7183" width="16.140625" style="3" customWidth="1"/>
    <col min="7184" max="7184" width="0" style="3" hidden="1" customWidth="1"/>
    <col min="7185" max="7413" width="11.42578125" style="3"/>
    <col min="7414" max="7414" width="23.42578125" style="3" customWidth="1"/>
    <col min="7415" max="7415" width="3.85546875" style="3" customWidth="1"/>
    <col min="7416" max="7416" width="41.5703125" style="3" bestFit="1" customWidth="1"/>
    <col min="7417" max="7423" width="0" style="3" hidden="1" customWidth="1"/>
    <col min="7424" max="7424" width="13.42578125" style="3" customWidth="1"/>
    <col min="7425" max="7425" width="11.5703125" style="3" customWidth="1"/>
    <col min="7426" max="7426" width="12.42578125" style="3" customWidth="1"/>
    <col min="7427" max="7427" width="10.42578125" style="3" customWidth="1"/>
    <col min="7428" max="7429" width="9.42578125" style="3" customWidth="1"/>
    <col min="7430" max="7430" width="7.85546875" style="3" customWidth="1"/>
    <col min="7431" max="7431" width="11" style="3" customWidth="1"/>
    <col min="7432" max="7432" width="9.140625" style="3" customWidth="1"/>
    <col min="7433" max="7433" width="10" style="3" customWidth="1"/>
    <col min="7434" max="7434" width="11.42578125" style="3" customWidth="1"/>
    <col min="7435" max="7435" width="11.140625" style="3" customWidth="1"/>
    <col min="7436" max="7437" width="9.140625" style="3" customWidth="1"/>
    <col min="7438" max="7438" width="11.42578125" style="3" customWidth="1"/>
    <col min="7439" max="7439" width="16.140625" style="3" customWidth="1"/>
    <col min="7440" max="7440" width="0" style="3" hidden="1" customWidth="1"/>
    <col min="7441" max="7669" width="11.42578125" style="3"/>
    <col min="7670" max="7670" width="23.42578125" style="3" customWidth="1"/>
    <col min="7671" max="7671" width="3.85546875" style="3" customWidth="1"/>
    <col min="7672" max="7672" width="41.5703125" style="3" bestFit="1" customWidth="1"/>
    <col min="7673" max="7679" width="0" style="3" hidden="1" customWidth="1"/>
    <col min="7680" max="7680" width="13.42578125" style="3" customWidth="1"/>
    <col min="7681" max="7681" width="11.5703125" style="3" customWidth="1"/>
    <col min="7682" max="7682" width="12.42578125" style="3" customWidth="1"/>
    <col min="7683" max="7683" width="10.42578125" style="3" customWidth="1"/>
    <col min="7684" max="7685" width="9.42578125" style="3" customWidth="1"/>
    <col min="7686" max="7686" width="7.85546875" style="3" customWidth="1"/>
    <col min="7687" max="7687" width="11" style="3" customWidth="1"/>
    <col min="7688" max="7688" width="9.140625" style="3" customWidth="1"/>
    <col min="7689" max="7689" width="10" style="3" customWidth="1"/>
    <col min="7690" max="7690" width="11.42578125" style="3" customWidth="1"/>
    <col min="7691" max="7691" width="11.140625" style="3" customWidth="1"/>
    <col min="7692" max="7693" width="9.140625" style="3" customWidth="1"/>
    <col min="7694" max="7694" width="11.42578125" style="3" customWidth="1"/>
    <col min="7695" max="7695" width="16.140625" style="3" customWidth="1"/>
    <col min="7696" max="7696" width="0" style="3" hidden="1" customWidth="1"/>
    <col min="7697" max="7925" width="11.42578125" style="3"/>
    <col min="7926" max="7926" width="23.42578125" style="3" customWidth="1"/>
    <col min="7927" max="7927" width="3.85546875" style="3" customWidth="1"/>
    <col min="7928" max="7928" width="41.5703125" style="3" bestFit="1" customWidth="1"/>
    <col min="7929" max="7935" width="0" style="3" hidden="1" customWidth="1"/>
    <col min="7936" max="7936" width="13.42578125" style="3" customWidth="1"/>
    <col min="7937" max="7937" width="11.5703125" style="3" customWidth="1"/>
    <col min="7938" max="7938" width="12.42578125" style="3" customWidth="1"/>
    <col min="7939" max="7939" width="10.42578125" style="3" customWidth="1"/>
    <col min="7940" max="7941" width="9.42578125" style="3" customWidth="1"/>
    <col min="7942" max="7942" width="7.85546875" style="3" customWidth="1"/>
    <col min="7943" max="7943" width="11" style="3" customWidth="1"/>
    <col min="7944" max="7944" width="9.140625" style="3" customWidth="1"/>
    <col min="7945" max="7945" width="10" style="3" customWidth="1"/>
    <col min="7946" max="7946" width="11.42578125" style="3" customWidth="1"/>
    <col min="7947" max="7947" width="11.140625" style="3" customWidth="1"/>
    <col min="7948" max="7949" width="9.140625" style="3" customWidth="1"/>
    <col min="7950" max="7950" width="11.42578125" style="3" customWidth="1"/>
    <col min="7951" max="7951" width="16.140625" style="3" customWidth="1"/>
    <col min="7952" max="7952" width="0" style="3" hidden="1" customWidth="1"/>
    <col min="7953" max="8181" width="11.42578125" style="3"/>
    <col min="8182" max="8182" width="23.42578125" style="3" customWidth="1"/>
    <col min="8183" max="8183" width="3.85546875" style="3" customWidth="1"/>
    <col min="8184" max="8184" width="41.5703125" style="3" bestFit="1" customWidth="1"/>
    <col min="8185" max="8191" width="0" style="3" hidden="1" customWidth="1"/>
    <col min="8192" max="8192" width="13.42578125" style="3" customWidth="1"/>
    <col min="8193" max="8193" width="11.5703125" style="3" customWidth="1"/>
    <col min="8194" max="8194" width="12.42578125" style="3" customWidth="1"/>
    <col min="8195" max="8195" width="10.42578125" style="3" customWidth="1"/>
    <col min="8196" max="8197" width="9.42578125" style="3" customWidth="1"/>
    <col min="8198" max="8198" width="7.85546875" style="3" customWidth="1"/>
    <col min="8199" max="8199" width="11" style="3" customWidth="1"/>
    <col min="8200" max="8200" width="9.140625" style="3" customWidth="1"/>
    <col min="8201" max="8201" width="10" style="3" customWidth="1"/>
    <col min="8202" max="8202" width="11.42578125" style="3" customWidth="1"/>
    <col min="8203" max="8203" width="11.140625" style="3" customWidth="1"/>
    <col min="8204" max="8205" width="9.140625" style="3" customWidth="1"/>
    <col min="8206" max="8206" width="11.42578125" style="3" customWidth="1"/>
    <col min="8207" max="8207" width="16.140625" style="3" customWidth="1"/>
    <col min="8208" max="8208" width="0" style="3" hidden="1" customWidth="1"/>
    <col min="8209" max="8437" width="11.42578125" style="3"/>
    <col min="8438" max="8438" width="23.42578125" style="3" customWidth="1"/>
    <col min="8439" max="8439" width="3.85546875" style="3" customWidth="1"/>
    <col min="8440" max="8440" width="41.5703125" style="3" bestFit="1" customWidth="1"/>
    <col min="8441" max="8447" width="0" style="3" hidden="1" customWidth="1"/>
    <col min="8448" max="8448" width="13.42578125" style="3" customWidth="1"/>
    <col min="8449" max="8449" width="11.5703125" style="3" customWidth="1"/>
    <col min="8450" max="8450" width="12.42578125" style="3" customWidth="1"/>
    <col min="8451" max="8451" width="10.42578125" style="3" customWidth="1"/>
    <col min="8452" max="8453" width="9.42578125" style="3" customWidth="1"/>
    <col min="8454" max="8454" width="7.85546875" style="3" customWidth="1"/>
    <col min="8455" max="8455" width="11" style="3" customWidth="1"/>
    <col min="8456" max="8456" width="9.140625" style="3" customWidth="1"/>
    <col min="8457" max="8457" width="10" style="3" customWidth="1"/>
    <col min="8458" max="8458" width="11.42578125" style="3" customWidth="1"/>
    <col min="8459" max="8459" width="11.140625" style="3" customWidth="1"/>
    <col min="8460" max="8461" width="9.140625" style="3" customWidth="1"/>
    <col min="8462" max="8462" width="11.42578125" style="3" customWidth="1"/>
    <col min="8463" max="8463" width="16.140625" style="3" customWidth="1"/>
    <col min="8464" max="8464" width="0" style="3" hidden="1" customWidth="1"/>
    <col min="8465" max="8693" width="11.42578125" style="3"/>
    <col min="8694" max="8694" width="23.42578125" style="3" customWidth="1"/>
    <col min="8695" max="8695" width="3.85546875" style="3" customWidth="1"/>
    <col min="8696" max="8696" width="41.5703125" style="3" bestFit="1" customWidth="1"/>
    <col min="8697" max="8703" width="0" style="3" hidden="1" customWidth="1"/>
    <col min="8704" max="8704" width="13.42578125" style="3" customWidth="1"/>
    <col min="8705" max="8705" width="11.5703125" style="3" customWidth="1"/>
    <col min="8706" max="8706" width="12.42578125" style="3" customWidth="1"/>
    <col min="8707" max="8707" width="10.42578125" style="3" customWidth="1"/>
    <col min="8708" max="8709" width="9.42578125" style="3" customWidth="1"/>
    <col min="8710" max="8710" width="7.85546875" style="3" customWidth="1"/>
    <col min="8711" max="8711" width="11" style="3" customWidth="1"/>
    <col min="8712" max="8712" width="9.140625" style="3" customWidth="1"/>
    <col min="8713" max="8713" width="10" style="3" customWidth="1"/>
    <col min="8714" max="8714" width="11.42578125" style="3" customWidth="1"/>
    <col min="8715" max="8715" width="11.140625" style="3" customWidth="1"/>
    <col min="8716" max="8717" width="9.140625" style="3" customWidth="1"/>
    <col min="8718" max="8718" width="11.42578125" style="3" customWidth="1"/>
    <col min="8719" max="8719" width="16.140625" style="3" customWidth="1"/>
    <col min="8720" max="8720" width="0" style="3" hidden="1" customWidth="1"/>
    <col min="8721" max="8949" width="11.42578125" style="3"/>
    <col min="8950" max="8950" width="23.42578125" style="3" customWidth="1"/>
    <col min="8951" max="8951" width="3.85546875" style="3" customWidth="1"/>
    <col min="8952" max="8952" width="41.5703125" style="3" bestFit="1" customWidth="1"/>
    <col min="8953" max="8959" width="0" style="3" hidden="1" customWidth="1"/>
    <col min="8960" max="8960" width="13.42578125" style="3" customWidth="1"/>
    <col min="8961" max="8961" width="11.5703125" style="3" customWidth="1"/>
    <col min="8962" max="8962" width="12.42578125" style="3" customWidth="1"/>
    <col min="8963" max="8963" width="10.42578125" style="3" customWidth="1"/>
    <col min="8964" max="8965" width="9.42578125" style="3" customWidth="1"/>
    <col min="8966" max="8966" width="7.85546875" style="3" customWidth="1"/>
    <col min="8967" max="8967" width="11" style="3" customWidth="1"/>
    <col min="8968" max="8968" width="9.140625" style="3" customWidth="1"/>
    <col min="8969" max="8969" width="10" style="3" customWidth="1"/>
    <col min="8970" max="8970" width="11.42578125" style="3" customWidth="1"/>
    <col min="8971" max="8971" width="11.140625" style="3" customWidth="1"/>
    <col min="8972" max="8973" width="9.140625" style="3" customWidth="1"/>
    <col min="8974" max="8974" width="11.42578125" style="3" customWidth="1"/>
    <col min="8975" max="8975" width="16.140625" style="3" customWidth="1"/>
    <col min="8976" max="8976" width="0" style="3" hidden="1" customWidth="1"/>
    <col min="8977" max="9205" width="11.42578125" style="3"/>
    <col min="9206" max="9206" width="23.42578125" style="3" customWidth="1"/>
    <col min="9207" max="9207" width="3.85546875" style="3" customWidth="1"/>
    <col min="9208" max="9208" width="41.5703125" style="3" bestFit="1" customWidth="1"/>
    <col min="9209" max="9215" width="0" style="3" hidden="1" customWidth="1"/>
    <col min="9216" max="9216" width="13.42578125" style="3" customWidth="1"/>
    <col min="9217" max="9217" width="11.5703125" style="3" customWidth="1"/>
    <col min="9218" max="9218" width="12.42578125" style="3" customWidth="1"/>
    <col min="9219" max="9219" width="10.42578125" style="3" customWidth="1"/>
    <col min="9220" max="9221" width="9.42578125" style="3" customWidth="1"/>
    <col min="9222" max="9222" width="7.85546875" style="3" customWidth="1"/>
    <col min="9223" max="9223" width="11" style="3" customWidth="1"/>
    <col min="9224" max="9224" width="9.140625" style="3" customWidth="1"/>
    <col min="9225" max="9225" width="10" style="3" customWidth="1"/>
    <col min="9226" max="9226" width="11.42578125" style="3" customWidth="1"/>
    <col min="9227" max="9227" width="11.140625" style="3" customWidth="1"/>
    <col min="9228" max="9229" width="9.140625" style="3" customWidth="1"/>
    <col min="9230" max="9230" width="11.42578125" style="3" customWidth="1"/>
    <col min="9231" max="9231" width="16.140625" style="3" customWidth="1"/>
    <col min="9232" max="9232" width="0" style="3" hidden="1" customWidth="1"/>
    <col min="9233" max="9461" width="11.42578125" style="3"/>
    <col min="9462" max="9462" width="23.42578125" style="3" customWidth="1"/>
    <col min="9463" max="9463" width="3.85546875" style="3" customWidth="1"/>
    <col min="9464" max="9464" width="41.5703125" style="3" bestFit="1" customWidth="1"/>
    <col min="9465" max="9471" width="0" style="3" hidden="1" customWidth="1"/>
    <col min="9472" max="9472" width="13.42578125" style="3" customWidth="1"/>
    <col min="9473" max="9473" width="11.5703125" style="3" customWidth="1"/>
    <col min="9474" max="9474" width="12.42578125" style="3" customWidth="1"/>
    <col min="9475" max="9475" width="10.42578125" style="3" customWidth="1"/>
    <col min="9476" max="9477" width="9.42578125" style="3" customWidth="1"/>
    <col min="9478" max="9478" width="7.85546875" style="3" customWidth="1"/>
    <col min="9479" max="9479" width="11" style="3" customWidth="1"/>
    <col min="9480" max="9480" width="9.140625" style="3" customWidth="1"/>
    <col min="9481" max="9481" width="10" style="3" customWidth="1"/>
    <col min="9482" max="9482" width="11.42578125" style="3" customWidth="1"/>
    <col min="9483" max="9483" width="11.140625" style="3" customWidth="1"/>
    <col min="9484" max="9485" width="9.140625" style="3" customWidth="1"/>
    <col min="9486" max="9486" width="11.42578125" style="3" customWidth="1"/>
    <col min="9487" max="9487" width="16.140625" style="3" customWidth="1"/>
    <col min="9488" max="9488" width="0" style="3" hidden="1" customWidth="1"/>
    <col min="9489" max="9717" width="11.42578125" style="3"/>
    <col min="9718" max="9718" width="23.42578125" style="3" customWidth="1"/>
    <col min="9719" max="9719" width="3.85546875" style="3" customWidth="1"/>
    <col min="9720" max="9720" width="41.5703125" style="3" bestFit="1" customWidth="1"/>
    <col min="9721" max="9727" width="0" style="3" hidden="1" customWidth="1"/>
    <col min="9728" max="9728" width="13.42578125" style="3" customWidth="1"/>
    <col min="9729" max="9729" width="11.5703125" style="3" customWidth="1"/>
    <col min="9730" max="9730" width="12.42578125" style="3" customWidth="1"/>
    <col min="9731" max="9731" width="10.42578125" style="3" customWidth="1"/>
    <col min="9732" max="9733" width="9.42578125" style="3" customWidth="1"/>
    <col min="9734" max="9734" width="7.85546875" style="3" customWidth="1"/>
    <col min="9735" max="9735" width="11" style="3" customWidth="1"/>
    <col min="9736" max="9736" width="9.140625" style="3" customWidth="1"/>
    <col min="9737" max="9737" width="10" style="3" customWidth="1"/>
    <col min="9738" max="9738" width="11.42578125" style="3" customWidth="1"/>
    <col min="9739" max="9739" width="11.140625" style="3" customWidth="1"/>
    <col min="9740" max="9741" width="9.140625" style="3" customWidth="1"/>
    <col min="9742" max="9742" width="11.42578125" style="3" customWidth="1"/>
    <col min="9743" max="9743" width="16.140625" style="3" customWidth="1"/>
    <col min="9744" max="9744" width="0" style="3" hidden="1" customWidth="1"/>
    <col min="9745" max="9973" width="11.42578125" style="3"/>
    <col min="9974" max="9974" width="23.42578125" style="3" customWidth="1"/>
    <col min="9975" max="9975" width="3.85546875" style="3" customWidth="1"/>
    <col min="9976" max="9976" width="41.5703125" style="3" bestFit="1" customWidth="1"/>
    <col min="9977" max="9983" width="0" style="3" hidden="1" customWidth="1"/>
    <col min="9984" max="9984" width="13.42578125" style="3" customWidth="1"/>
    <col min="9985" max="9985" width="11.5703125" style="3" customWidth="1"/>
    <col min="9986" max="9986" width="12.42578125" style="3" customWidth="1"/>
    <col min="9987" max="9987" width="10.42578125" style="3" customWidth="1"/>
    <col min="9988" max="9989" width="9.42578125" style="3" customWidth="1"/>
    <col min="9990" max="9990" width="7.85546875" style="3" customWidth="1"/>
    <col min="9991" max="9991" width="11" style="3" customWidth="1"/>
    <col min="9992" max="9992" width="9.140625" style="3" customWidth="1"/>
    <col min="9993" max="9993" width="10" style="3" customWidth="1"/>
    <col min="9994" max="9994" width="11.42578125" style="3" customWidth="1"/>
    <col min="9995" max="9995" width="11.140625" style="3" customWidth="1"/>
    <col min="9996" max="9997" width="9.140625" style="3" customWidth="1"/>
    <col min="9998" max="9998" width="11.42578125" style="3" customWidth="1"/>
    <col min="9999" max="9999" width="16.140625" style="3" customWidth="1"/>
    <col min="10000" max="10000" width="0" style="3" hidden="1" customWidth="1"/>
    <col min="10001" max="10229" width="11.42578125" style="3"/>
    <col min="10230" max="10230" width="23.42578125" style="3" customWidth="1"/>
    <col min="10231" max="10231" width="3.85546875" style="3" customWidth="1"/>
    <col min="10232" max="10232" width="41.5703125" style="3" bestFit="1" customWidth="1"/>
    <col min="10233" max="10239" width="0" style="3" hidden="1" customWidth="1"/>
    <col min="10240" max="10240" width="13.42578125" style="3" customWidth="1"/>
    <col min="10241" max="10241" width="11.5703125" style="3" customWidth="1"/>
    <col min="10242" max="10242" width="12.42578125" style="3" customWidth="1"/>
    <col min="10243" max="10243" width="10.42578125" style="3" customWidth="1"/>
    <col min="10244" max="10245" width="9.42578125" style="3" customWidth="1"/>
    <col min="10246" max="10246" width="7.85546875" style="3" customWidth="1"/>
    <col min="10247" max="10247" width="11" style="3" customWidth="1"/>
    <col min="10248" max="10248" width="9.140625" style="3" customWidth="1"/>
    <col min="10249" max="10249" width="10" style="3" customWidth="1"/>
    <col min="10250" max="10250" width="11.42578125" style="3" customWidth="1"/>
    <col min="10251" max="10251" width="11.140625" style="3" customWidth="1"/>
    <col min="10252" max="10253" width="9.140625" style="3" customWidth="1"/>
    <col min="10254" max="10254" width="11.42578125" style="3" customWidth="1"/>
    <col min="10255" max="10255" width="16.140625" style="3" customWidth="1"/>
    <col min="10256" max="10256" width="0" style="3" hidden="1" customWidth="1"/>
    <col min="10257" max="10485" width="11.42578125" style="3"/>
    <col min="10486" max="10486" width="23.42578125" style="3" customWidth="1"/>
    <col min="10487" max="10487" width="3.85546875" style="3" customWidth="1"/>
    <col min="10488" max="10488" width="41.5703125" style="3" bestFit="1" customWidth="1"/>
    <col min="10489" max="10495" width="0" style="3" hidden="1" customWidth="1"/>
    <col min="10496" max="10496" width="13.42578125" style="3" customWidth="1"/>
    <col min="10497" max="10497" width="11.5703125" style="3" customWidth="1"/>
    <col min="10498" max="10498" width="12.42578125" style="3" customWidth="1"/>
    <col min="10499" max="10499" width="10.42578125" style="3" customWidth="1"/>
    <col min="10500" max="10501" width="9.42578125" style="3" customWidth="1"/>
    <col min="10502" max="10502" width="7.85546875" style="3" customWidth="1"/>
    <col min="10503" max="10503" width="11" style="3" customWidth="1"/>
    <col min="10504" max="10504" width="9.140625" style="3" customWidth="1"/>
    <col min="10505" max="10505" width="10" style="3" customWidth="1"/>
    <col min="10506" max="10506" width="11.42578125" style="3" customWidth="1"/>
    <col min="10507" max="10507" width="11.140625" style="3" customWidth="1"/>
    <col min="10508" max="10509" width="9.140625" style="3" customWidth="1"/>
    <col min="10510" max="10510" width="11.42578125" style="3" customWidth="1"/>
    <col min="10511" max="10511" width="16.140625" style="3" customWidth="1"/>
    <col min="10512" max="10512" width="0" style="3" hidden="1" customWidth="1"/>
    <col min="10513" max="10741" width="11.42578125" style="3"/>
    <col min="10742" max="10742" width="23.42578125" style="3" customWidth="1"/>
    <col min="10743" max="10743" width="3.85546875" style="3" customWidth="1"/>
    <col min="10744" max="10744" width="41.5703125" style="3" bestFit="1" customWidth="1"/>
    <col min="10745" max="10751" width="0" style="3" hidden="1" customWidth="1"/>
    <col min="10752" max="10752" width="13.42578125" style="3" customWidth="1"/>
    <col min="10753" max="10753" width="11.5703125" style="3" customWidth="1"/>
    <col min="10754" max="10754" width="12.42578125" style="3" customWidth="1"/>
    <col min="10755" max="10755" width="10.42578125" style="3" customWidth="1"/>
    <col min="10756" max="10757" width="9.42578125" style="3" customWidth="1"/>
    <col min="10758" max="10758" width="7.85546875" style="3" customWidth="1"/>
    <col min="10759" max="10759" width="11" style="3" customWidth="1"/>
    <col min="10760" max="10760" width="9.140625" style="3" customWidth="1"/>
    <col min="10761" max="10761" width="10" style="3" customWidth="1"/>
    <col min="10762" max="10762" width="11.42578125" style="3" customWidth="1"/>
    <col min="10763" max="10763" width="11.140625" style="3" customWidth="1"/>
    <col min="10764" max="10765" width="9.140625" style="3" customWidth="1"/>
    <col min="10766" max="10766" width="11.42578125" style="3" customWidth="1"/>
    <col min="10767" max="10767" width="16.140625" style="3" customWidth="1"/>
    <col min="10768" max="10768" width="0" style="3" hidden="1" customWidth="1"/>
    <col min="10769" max="10997" width="11.42578125" style="3"/>
    <col min="10998" max="10998" width="23.42578125" style="3" customWidth="1"/>
    <col min="10999" max="10999" width="3.85546875" style="3" customWidth="1"/>
    <col min="11000" max="11000" width="41.5703125" style="3" bestFit="1" customWidth="1"/>
    <col min="11001" max="11007" width="0" style="3" hidden="1" customWidth="1"/>
    <col min="11008" max="11008" width="13.42578125" style="3" customWidth="1"/>
    <col min="11009" max="11009" width="11.5703125" style="3" customWidth="1"/>
    <col min="11010" max="11010" width="12.42578125" style="3" customWidth="1"/>
    <col min="11011" max="11011" width="10.42578125" style="3" customWidth="1"/>
    <col min="11012" max="11013" width="9.42578125" style="3" customWidth="1"/>
    <col min="11014" max="11014" width="7.85546875" style="3" customWidth="1"/>
    <col min="11015" max="11015" width="11" style="3" customWidth="1"/>
    <col min="11016" max="11016" width="9.140625" style="3" customWidth="1"/>
    <col min="11017" max="11017" width="10" style="3" customWidth="1"/>
    <col min="11018" max="11018" width="11.42578125" style="3" customWidth="1"/>
    <col min="11019" max="11019" width="11.140625" style="3" customWidth="1"/>
    <col min="11020" max="11021" width="9.140625" style="3" customWidth="1"/>
    <col min="11022" max="11022" width="11.42578125" style="3" customWidth="1"/>
    <col min="11023" max="11023" width="16.140625" style="3" customWidth="1"/>
    <col min="11024" max="11024" width="0" style="3" hidden="1" customWidth="1"/>
    <col min="11025" max="11253" width="11.42578125" style="3"/>
    <col min="11254" max="11254" width="23.42578125" style="3" customWidth="1"/>
    <col min="11255" max="11255" width="3.85546875" style="3" customWidth="1"/>
    <col min="11256" max="11256" width="41.5703125" style="3" bestFit="1" customWidth="1"/>
    <col min="11257" max="11263" width="0" style="3" hidden="1" customWidth="1"/>
    <col min="11264" max="11264" width="13.42578125" style="3" customWidth="1"/>
    <col min="11265" max="11265" width="11.5703125" style="3" customWidth="1"/>
    <col min="11266" max="11266" width="12.42578125" style="3" customWidth="1"/>
    <col min="11267" max="11267" width="10.42578125" style="3" customWidth="1"/>
    <col min="11268" max="11269" width="9.42578125" style="3" customWidth="1"/>
    <col min="11270" max="11270" width="7.85546875" style="3" customWidth="1"/>
    <col min="11271" max="11271" width="11" style="3" customWidth="1"/>
    <col min="11272" max="11272" width="9.140625" style="3" customWidth="1"/>
    <col min="11273" max="11273" width="10" style="3" customWidth="1"/>
    <col min="11274" max="11274" width="11.42578125" style="3" customWidth="1"/>
    <col min="11275" max="11275" width="11.140625" style="3" customWidth="1"/>
    <col min="11276" max="11277" width="9.140625" style="3" customWidth="1"/>
    <col min="11278" max="11278" width="11.42578125" style="3" customWidth="1"/>
    <col min="11279" max="11279" width="16.140625" style="3" customWidth="1"/>
    <col min="11280" max="11280" width="0" style="3" hidden="1" customWidth="1"/>
    <col min="11281" max="11509" width="11.42578125" style="3"/>
    <col min="11510" max="11510" width="23.42578125" style="3" customWidth="1"/>
    <col min="11511" max="11511" width="3.85546875" style="3" customWidth="1"/>
    <col min="11512" max="11512" width="41.5703125" style="3" bestFit="1" customWidth="1"/>
    <col min="11513" max="11519" width="0" style="3" hidden="1" customWidth="1"/>
    <col min="11520" max="11520" width="13.42578125" style="3" customWidth="1"/>
    <col min="11521" max="11521" width="11.5703125" style="3" customWidth="1"/>
    <col min="11522" max="11522" width="12.42578125" style="3" customWidth="1"/>
    <col min="11523" max="11523" width="10.42578125" style="3" customWidth="1"/>
    <col min="11524" max="11525" width="9.42578125" style="3" customWidth="1"/>
    <col min="11526" max="11526" width="7.85546875" style="3" customWidth="1"/>
    <col min="11527" max="11527" width="11" style="3" customWidth="1"/>
    <col min="11528" max="11528" width="9.140625" style="3" customWidth="1"/>
    <col min="11529" max="11529" width="10" style="3" customWidth="1"/>
    <col min="11530" max="11530" width="11.42578125" style="3" customWidth="1"/>
    <col min="11531" max="11531" width="11.140625" style="3" customWidth="1"/>
    <col min="11532" max="11533" width="9.140625" style="3" customWidth="1"/>
    <col min="11534" max="11534" width="11.42578125" style="3" customWidth="1"/>
    <col min="11535" max="11535" width="16.140625" style="3" customWidth="1"/>
    <col min="11536" max="11536" width="0" style="3" hidden="1" customWidth="1"/>
    <col min="11537" max="11765" width="11.42578125" style="3"/>
    <col min="11766" max="11766" width="23.42578125" style="3" customWidth="1"/>
    <col min="11767" max="11767" width="3.85546875" style="3" customWidth="1"/>
    <col min="11768" max="11768" width="41.5703125" style="3" bestFit="1" customWidth="1"/>
    <col min="11769" max="11775" width="0" style="3" hidden="1" customWidth="1"/>
    <col min="11776" max="11776" width="13.42578125" style="3" customWidth="1"/>
    <col min="11777" max="11777" width="11.5703125" style="3" customWidth="1"/>
    <col min="11778" max="11778" width="12.42578125" style="3" customWidth="1"/>
    <col min="11779" max="11779" width="10.42578125" style="3" customWidth="1"/>
    <col min="11780" max="11781" width="9.42578125" style="3" customWidth="1"/>
    <col min="11782" max="11782" width="7.85546875" style="3" customWidth="1"/>
    <col min="11783" max="11783" width="11" style="3" customWidth="1"/>
    <col min="11784" max="11784" width="9.140625" style="3" customWidth="1"/>
    <col min="11785" max="11785" width="10" style="3" customWidth="1"/>
    <col min="11786" max="11786" width="11.42578125" style="3" customWidth="1"/>
    <col min="11787" max="11787" width="11.140625" style="3" customWidth="1"/>
    <col min="11788" max="11789" width="9.140625" style="3" customWidth="1"/>
    <col min="11790" max="11790" width="11.42578125" style="3" customWidth="1"/>
    <col min="11791" max="11791" width="16.140625" style="3" customWidth="1"/>
    <col min="11792" max="11792" width="0" style="3" hidden="1" customWidth="1"/>
    <col min="11793" max="12021" width="11.42578125" style="3"/>
    <col min="12022" max="12022" width="23.42578125" style="3" customWidth="1"/>
    <col min="12023" max="12023" width="3.85546875" style="3" customWidth="1"/>
    <col min="12024" max="12024" width="41.5703125" style="3" bestFit="1" customWidth="1"/>
    <col min="12025" max="12031" width="0" style="3" hidden="1" customWidth="1"/>
    <col min="12032" max="12032" width="13.42578125" style="3" customWidth="1"/>
    <col min="12033" max="12033" width="11.5703125" style="3" customWidth="1"/>
    <col min="12034" max="12034" width="12.42578125" style="3" customWidth="1"/>
    <col min="12035" max="12035" width="10.42578125" style="3" customWidth="1"/>
    <col min="12036" max="12037" width="9.42578125" style="3" customWidth="1"/>
    <col min="12038" max="12038" width="7.85546875" style="3" customWidth="1"/>
    <col min="12039" max="12039" width="11" style="3" customWidth="1"/>
    <col min="12040" max="12040" width="9.140625" style="3" customWidth="1"/>
    <col min="12041" max="12041" width="10" style="3" customWidth="1"/>
    <col min="12042" max="12042" width="11.42578125" style="3" customWidth="1"/>
    <col min="12043" max="12043" width="11.140625" style="3" customWidth="1"/>
    <col min="12044" max="12045" width="9.140625" style="3" customWidth="1"/>
    <col min="12046" max="12046" width="11.42578125" style="3" customWidth="1"/>
    <col min="12047" max="12047" width="16.140625" style="3" customWidth="1"/>
    <col min="12048" max="12048" width="0" style="3" hidden="1" customWidth="1"/>
    <col min="12049" max="12277" width="11.42578125" style="3"/>
    <col min="12278" max="12278" width="23.42578125" style="3" customWidth="1"/>
    <col min="12279" max="12279" width="3.85546875" style="3" customWidth="1"/>
    <col min="12280" max="12280" width="41.5703125" style="3" bestFit="1" customWidth="1"/>
    <col min="12281" max="12287" width="0" style="3" hidden="1" customWidth="1"/>
    <col min="12288" max="12288" width="13.42578125" style="3" customWidth="1"/>
    <col min="12289" max="12289" width="11.5703125" style="3" customWidth="1"/>
    <col min="12290" max="12290" width="12.42578125" style="3" customWidth="1"/>
    <col min="12291" max="12291" width="10.42578125" style="3" customWidth="1"/>
    <col min="12292" max="12293" width="9.42578125" style="3" customWidth="1"/>
    <col min="12294" max="12294" width="7.85546875" style="3" customWidth="1"/>
    <col min="12295" max="12295" width="11" style="3" customWidth="1"/>
    <col min="12296" max="12296" width="9.140625" style="3" customWidth="1"/>
    <col min="12297" max="12297" width="10" style="3" customWidth="1"/>
    <col min="12298" max="12298" width="11.42578125" style="3" customWidth="1"/>
    <col min="12299" max="12299" width="11.140625" style="3" customWidth="1"/>
    <col min="12300" max="12301" width="9.140625" style="3" customWidth="1"/>
    <col min="12302" max="12302" width="11.42578125" style="3" customWidth="1"/>
    <col min="12303" max="12303" width="16.140625" style="3" customWidth="1"/>
    <col min="12304" max="12304" width="0" style="3" hidden="1" customWidth="1"/>
    <col min="12305" max="12533" width="11.42578125" style="3"/>
    <col min="12534" max="12534" width="23.42578125" style="3" customWidth="1"/>
    <col min="12535" max="12535" width="3.85546875" style="3" customWidth="1"/>
    <col min="12536" max="12536" width="41.5703125" style="3" bestFit="1" customWidth="1"/>
    <col min="12537" max="12543" width="0" style="3" hidden="1" customWidth="1"/>
    <col min="12544" max="12544" width="13.42578125" style="3" customWidth="1"/>
    <col min="12545" max="12545" width="11.5703125" style="3" customWidth="1"/>
    <col min="12546" max="12546" width="12.42578125" style="3" customWidth="1"/>
    <col min="12547" max="12547" width="10.42578125" style="3" customWidth="1"/>
    <col min="12548" max="12549" width="9.42578125" style="3" customWidth="1"/>
    <col min="12550" max="12550" width="7.85546875" style="3" customWidth="1"/>
    <col min="12551" max="12551" width="11" style="3" customWidth="1"/>
    <col min="12552" max="12552" width="9.140625" style="3" customWidth="1"/>
    <col min="12553" max="12553" width="10" style="3" customWidth="1"/>
    <col min="12554" max="12554" width="11.42578125" style="3" customWidth="1"/>
    <col min="12555" max="12555" width="11.140625" style="3" customWidth="1"/>
    <col min="12556" max="12557" width="9.140625" style="3" customWidth="1"/>
    <col min="12558" max="12558" width="11.42578125" style="3" customWidth="1"/>
    <col min="12559" max="12559" width="16.140625" style="3" customWidth="1"/>
    <col min="12560" max="12560" width="0" style="3" hidden="1" customWidth="1"/>
    <col min="12561" max="12789" width="11.42578125" style="3"/>
    <col min="12790" max="12790" width="23.42578125" style="3" customWidth="1"/>
    <col min="12791" max="12791" width="3.85546875" style="3" customWidth="1"/>
    <col min="12792" max="12792" width="41.5703125" style="3" bestFit="1" customWidth="1"/>
    <col min="12793" max="12799" width="0" style="3" hidden="1" customWidth="1"/>
    <col min="12800" max="12800" width="13.42578125" style="3" customWidth="1"/>
    <col min="12801" max="12801" width="11.5703125" style="3" customWidth="1"/>
    <col min="12802" max="12802" width="12.42578125" style="3" customWidth="1"/>
    <col min="12803" max="12803" width="10.42578125" style="3" customWidth="1"/>
    <col min="12804" max="12805" width="9.42578125" style="3" customWidth="1"/>
    <col min="12806" max="12806" width="7.85546875" style="3" customWidth="1"/>
    <col min="12807" max="12807" width="11" style="3" customWidth="1"/>
    <col min="12808" max="12808" width="9.140625" style="3" customWidth="1"/>
    <col min="12809" max="12809" width="10" style="3" customWidth="1"/>
    <col min="12810" max="12810" width="11.42578125" style="3" customWidth="1"/>
    <col min="12811" max="12811" width="11.140625" style="3" customWidth="1"/>
    <col min="12812" max="12813" width="9.140625" style="3" customWidth="1"/>
    <col min="12814" max="12814" width="11.42578125" style="3" customWidth="1"/>
    <col min="12815" max="12815" width="16.140625" style="3" customWidth="1"/>
    <col min="12816" max="12816" width="0" style="3" hidden="1" customWidth="1"/>
    <col min="12817" max="13045" width="11.42578125" style="3"/>
    <col min="13046" max="13046" width="23.42578125" style="3" customWidth="1"/>
    <col min="13047" max="13047" width="3.85546875" style="3" customWidth="1"/>
    <col min="13048" max="13048" width="41.5703125" style="3" bestFit="1" customWidth="1"/>
    <col min="13049" max="13055" width="0" style="3" hidden="1" customWidth="1"/>
    <col min="13056" max="13056" width="13.42578125" style="3" customWidth="1"/>
    <col min="13057" max="13057" width="11.5703125" style="3" customWidth="1"/>
    <col min="13058" max="13058" width="12.42578125" style="3" customWidth="1"/>
    <col min="13059" max="13059" width="10.42578125" style="3" customWidth="1"/>
    <col min="13060" max="13061" width="9.42578125" style="3" customWidth="1"/>
    <col min="13062" max="13062" width="7.85546875" style="3" customWidth="1"/>
    <col min="13063" max="13063" width="11" style="3" customWidth="1"/>
    <col min="13064" max="13064" width="9.140625" style="3" customWidth="1"/>
    <col min="13065" max="13065" width="10" style="3" customWidth="1"/>
    <col min="13066" max="13066" width="11.42578125" style="3" customWidth="1"/>
    <col min="13067" max="13067" width="11.140625" style="3" customWidth="1"/>
    <col min="13068" max="13069" width="9.140625" style="3" customWidth="1"/>
    <col min="13070" max="13070" width="11.42578125" style="3" customWidth="1"/>
    <col min="13071" max="13071" width="16.140625" style="3" customWidth="1"/>
    <col min="13072" max="13072" width="0" style="3" hidden="1" customWidth="1"/>
    <col min="13073" max="13301" width="11.42578125" style="3"/>
    <col min="13302" max="13302" width="23.42578125" style="3" customWidth="1"/>
    <col min="13303" max="13303" width="3.85546875" style="3" customWidth="1"/>
    <col min="13304" max="13304" width="41.5703125" style="3" bestFit="1" customWidth="1"/>
    <col min="13305" max="13311" width="0" style="3" hidden="1" customWidth="1"/>
    <col min="13312" max="13312" width="13.42578125" style="3" customWidth="1"/>
    <col min="13313" max="13313" width="11.5703125" style="3" customWidth="1"/>
    <col min="13314" max="13314" width="12.42578125" style="3" customWidth="1"/>
    <col min="13315" max="13315" width="10.42578125" style="3" customWidth="1"/>
    <col min="13316" max="13317" width="9.42578125" style="3" customWidth="1"/>
    <col min="13318" max="13318" width="7.85546875" style="3" customWidth="1"/>
    <col min="13319" max="13319" width="11" style="3" customWidth="1"/>
    <col min="13320" max="13320" width="9.140625" style="3" customWidth="1"/>
    <col min="13321" max="13321" width="10" style="3" customWidth="1"/>
    <col min="13322" max="13322" width="11.42578125" style="3" customWidth="1"/>
    <col min="13323" max="13323" width="11.140625" style="3" customWidth="1"/>
    <col min="13324" max="13325" width="9.140625" style="3" customWidth="1"/>
    <col min="13326" max="13326" width="11.42578125" style="3" customWidth="1"/>
    <col min="13327" max="13327" width="16.140625" style="3" customWidth="1"/>
    <col min="13328" max="13328" width="0" style="3" hidden="1" customWidth="1"/>
    <col min="13329" max="13557" width="11.42578125" style="3"/>
    <col min="13558" max="13558" width="23.42578125" style="3" customWidth="1"/>
    <col min="13559" max="13559" width="3.85546875" style="3" customWidth="1"/>
    <col min="13560" max="13560" width="41.5703125" style="3" bestFit="1" customWidth="1"/>
    <col min="13561" max="13567" width="0" style="3" hidden="1" customWidth="1"/>
    <col min="13568" max="13568" width="13.42578125" style="3" customWidth="1"/>
    <col min="13569" max="13569" width="11.5703125" style="3" customWidth="1"/>
    <col min="13570" max="13570" width="12.42578125" style="3" customWidth="1"/>
    <col min="13571" max="13571" width="10.42578125" style="3" customWidth="1"/>
    <col min="13572" max="13573" width="9.42578125" style="3" customWidth="1"/>
    <col min="13574" max="13574" width="7.85546875" style="3" customWidth="1"/>
    <col min="13575" max="13575" width="11" style="3" customWidth="1"/>
    <col min="13576" max="13576" width="9.140625" style="3" customWidth="1"/>
    <col min="13577" max="13577" width="10" style="3" customWidth="1"/>
    <col min="13578" max="13578" width="11.42578125" style="3" customWidth="1"/>
    <col min="13579" max="13579" width="11.140625" style="3" customWidth="1"/>
    <col min="13580" max="13581" width="9.140625" style="3" customWidth="1"/>
    <col min="13582" max="13582" width="11.42578125" style="3" customWidth="1"/>
    <col min="13583" max="13583" width="16.140625" style="3" customWidth="1"/>
    <col min="13584" max="13584" width="0" style="3" hidden="1" customWidth="1"/>
    <col min="13585" max="13813" width="11.42578125" style="3"/>
    <col min="13814" max="13814" width="23.42578125" style="3" customWidth="1"/>
    <col min="13815" max="13815" width="3.85546875" style="3" customWidth="1"/>
    <col min="13816" max="13816" width="41.5703125" style="3" bestFit="1" customWidth="1"/>
    <col min="13817" max="13823" width="0" style="3" hidden="1" customWidth="1"/>
    <col min="13824" max="13824" width="13.42578125" style="3" customWidth="1"/>
    <col min="13825" max="13825" width="11.5703125" style="3" customWidth="1"/>
    <col min="13826" max="13826" width="12.42578125" style="3" customWidth="1"/>
    <col min="13827" max="13827" width="10.42578125" style="3" customWidth="1"/>
    <col min="13828" max="13829" width="9.42578125" style="3" customWidth="1"/>
    <col min="13830" max="13830" width="7.85546875" style="3" customWidth="1"/>
    <col min="13831" max="13831" width="11" style="3" customWidth="1"/>
    <col min="13832" max="13832" width="9.140625" style="3" customWidth="1"/>
    <col min="13833" max="13833" width="10" style="3" customWidth="1"/>
    <col min="13834" max="13834" width="11.42578125" style="3" customWidth="1"/>
    <col min="13835" max="13835" width="11.140625" style="3" customWidth="1"/>
    <col min="13836" max="13837" width="9.140625" style="3" customWidth="1"/>
    <col min="13838" max="13838" width="11.42578125" style="3" customWidth="1"/>
    <col min="13839" max="13839" width="16.140625" style="3" customWidth="1"/>
    <col min="13840" max="13840" width="0" style="3" hidden="1" customWidth="1"/>
    <col min="13841" max="14069" width="11.42578125" style="3"/>
    <col min="14070" max="14070" width="23.42578125" style="3" customWidth="1"/>
    <col min="14071" max="14071" width="3.85546875" style="3" customWidth="1"/>
    <col min="14072" max="14072" width="41.5703125" style="3" bestFit="1" customWidth="1"/>
    <col min="14073" max="14079" width="0" style="3" hidden="1" customWidth="1"/>
    <col min="14080" max="14080" width="13.42578125" style="3" customWidth="1"/>
    <col min="14081" max="14081" width="11.5703125" style="3" customWidth="1"/>
    <col min="14082" max="14082" width="12.42578125" style="3" customWidth="1"/>
    <col min="14083" max="14083" width="10.42578125" style="3" customWidth="1"/>
    <col min="14084" max="14085" width="9.42578125" style="3" customWidth="1"/>
    <col min="14086" max="14086" width="7.85546875" style="3" customWidth="1"/>
    <col min="14087" max="14087" width="11" style="3" customWidth="1"/>
    <col min="14088" max="14088" width="9.140625" style="3" customWidth="1"/>
    <col min="14089" max="14089" width="10" style="3" customWidth="1"/>
    <col min="14090" max="14090" width="11.42578125" style="3" customWidth="1"/>
    <col min="14091" max="14091" width="11.140625" style="3" customWidth="1"/>
    <col min="14092" max="14093" width="9.140625" style="3" customWidth="1"/>
    <col min="14094" max="14094" width="11.42578125" style="3" customWidth="1"/>
    <col min="14095" max="14095" width="16.140625" style="3" customWidth="1"/>
    <col min="14096" max="14096" width="0" style="3" hidden="1" customWidth="1"/>
    <col min="14097" max="14325" width="11.42578125" style="3"/>
    <col min="14326" max="14326" width="23.42578125" style="3" customWidth="1"/>
    <col min="14327" max="14327" width="3.85546875" style="3" customWidth="1"/>
    <col min="14328" max="14328" width="41.5703125" style="3" bestFit="1" customWidth="1"/>
    <col min="14329" max="14335" width="0" style="3" hidden="1" customWidth="1"/>
    <col min="14336" max="14336" width="13.42578125" style="3" customWidth="1"/>
    <col min="14337" max="14337" width="11.5703125" style="3" customWidth="1"/>
    <col min="14338" max="14338" width="12.42578125" style="3" customWidth="1"/>
    <col min="14339" max="14339" width="10.42578125" style="3" customWidth="1"/>
    <col min="14340" max="14341" width="9.42578125" style="3" customWidth="1"/>
    <col min="14342" max="14342" width="7.85546875" style="3" customWidth="1"/>
    <col min="14343" max="14343" width="11" style="3" customWidth="1"/>
    <col min="14344" max="14344" width="9.140625" style="3" customWidth="1"/>
    <col min="14345" max="14345" width="10" style="3" customWidth="1"/>
    <col min="14346" max="14346" width="11.42578125" style="3" customWidth="1"/>
    <col min="14347" max="14347" width="11.140625" style="3" customWidth="1"/>
    <col min="14348" max="14349" width="9.140625" style="3" customWidth="1"/>
    <col min="14350" max="14350" width="11.42578125" style="3" customWidth="1"/>
    <col min="14351" max="14351" width="16.140625" style="3" customWidth="1"/>
    <col min="14352" max="14352" width="0" style="3" hidden="1" customWidth="1"/>
    <col min="14353" max="14581" width="11.42578125" style="3"/>
    <col min="14582" max="14582" width="23.42578125" style="3" customWidth="1"/>
    <col min="14583" max="14583" width="3.85546875" style="3" customWidth="1"/>
    <col min="14584" max="14584" width="41.5703125" style="3" bestFit="1" customWidth="1"/>
    <col min="14585" max="14591" width="0" style="3" hidden="1" customWidth="1"/>
    <col min="14592" max="14592" width="13.42578125" style="3" customWidth="1"/>
    <col min="14593" max="14593" width="11.5703125" style="3" customWidth="1"/>
    <col min="14594" max="14594" width="12.42578125" style="3" customWidth="1"/>
    <col min="14595" max="14595" width="10.42578125" style="3" customWidth="1"/>
    <col min="14596" max="14597" width="9.42578125" style="3" customWidth="1"/>
    <col min="14598" max="14598" width="7.85546875" style="3" customWidth="1"/>
    <col min="14599" max="14599" width="11" style="3" customWidth="1"/>
    <col min="14600" max="14600" width="9.140625" style="3" customWidth="1"/>
    <col min="14601" max="14601" width="10" style="3" customWidth="1"/>
    <col min="14602" max="14602" width="11.42578125" style="3" customWidth="1"/>
    <col min="14603" max="14603" width="11.140625" style="3" customWidth="1"/>
    <col min="14604" max="14605" width="9.140625" style="3" customWidth="1"/>
    <col min="14606" max="14606" width="11.42578125" style="3" customWidth="1"/>
    <col min="14607" max="14607" width="16.140625" style="3" customWidth="1"/>
    <col min="14608" max="14608" width="0" style="3" hidden="1" customWidth="1"/>
    <col min="14609" max="14837" width="11.42578125" style="3"/>
    <col min="14838" max="14838" width="23.42578125" style="3" customWidth="1"/>
    <col min="14839" max="14839" width="3.85546875" style="3" customWidth="1"/>
    <col min="14840" max="14840" width="41.5703125" style="3" bestFit="1" customWidth="1"/>
    <col min="14841" max="14847" width="0" style="3" hidden="1" customWidth="1"/>
    <col min="14848" max="14848" width="13.42578125" style="3" customWidth="1"/>
    <col min="14849" max="14849" width="11.5703125" style="3" customWidth="1"/>
    <col min="14850" max="14850" width="12.42578125" style="3" customWidth="1"/>
    <col min="14851" max="14851" width="10.42578125" style="3" customWidth="1"/>
    <col min="14852" max="14853" width="9.42578125" style="3" customWidth="1"/>
    <col min="14854" max="14854" width="7.85546875" style="3" customWidth="1"/>
    <col min="14855" max="14855" width="11" style="3" customWidth="1"/>
    <col min="14856" max="14856" width="9.140625" style="3" customWidth="1"/>
    <col min="14857" max="14857" width="10" style="3" customWidth="1"/>
    <col min="14858" max="14858" width="11.42578125" style="3" customWidth="1"/>
    <col min="14859" max="14859" width="11.140625" style="3" customWidth="1"/>
    <col min="14860" max="14861" width="9.140625" style="3" customWidth="1"/>
    <col min="14862" max="14862" width="11.42578125" style="3" customWidth="1"/>
    <col min="14863" max="14863" width="16.140625" style="3" customWidth="1"/>
    <col min="14864" max="14864" width="0" style="3" hidden="1" customWidth="1"/>
    <col min="14865" max="15093" width="11.42578125" style="3"/>
    <col min="15094" max="15094" width="23.42578125" style="3" customWidth="1"/>
    <col min="15095" max="15095" width="3.85546875" style="3" customWidth="1"/>
    <col min="15096" max="15096" width="41.5703125" style="3" bestFit="1" customWidth="1"/>
    <col min="15097" max="15103" width="0" style="3" hidden="1" customWidth="1"/>
    <col min="15104" max="15104" width="13.42578125" style="3" customWidth="1"/>
    <col min="15105" max="15105" width="11.5703125" style="3" customWidth="1"/>
    <col min="15106" max="15106" width="12.42578125" style="3" customWidth="1"/>
    <col min="15107" max="15107" width="10.42578125" style="3" customWidth="1"/>
    <col min="15108" max="15109" width="9.42578125" style="3" customWidth="1"/>
    <col min="15110" max="15110" width="7.85546875" style="3" customWidth="1"/>
    <col min="15111" max="15111" width="11" style="3" customWidth="1"/>
    <col min="15112" max="15112" width="9.140625" style="3" customWidth="1"/>
    <col min="15113" max="15113" width="10" style="3" customWidth="1"/>
    <col min="15114" max="15114" width="11.42578125" style="3" customWidth="1"/>
    <col min="15115" max="15115" width="11.140625" style="3" customWidth="1"/>
    <col min="15116" max="15117" width="9.140625" style="3" customWidth="1"/>
    <col min="15118" max="15118" width="11.42578125" style="3" customWidth="1"/>
    <col min="15119" max="15119" width="16.140625" style="3" customWidth="1"/>
    <col min="15120" max="15120" width="0" style="3" hidden="1" customWidth="1"/>
    <col min="15121" max="15349" width="11.42578125" style="3"/>
    <col min="15350" max="15350" width="23.42578125" style="3" customWidth="1"/>
    <col min="15351" max="15351" width="3.85546875" style="3" customWidth="1"/>
    <col min="15352" max="15352" width="41.5703125" style="3" bestFit="1" customWidth="1"/>
    <col min="15353" max="15359" width="0" style="3" hidden="1" customWidth="1"/>
    <col min="15360" max="15360" width="13.42578125" style="3" customWidth="1"/>
    <col min="15361" max="15361" width="11.5703125" style="3" customWidth="1"/>
    <col min="15362" max="15362" width="12.42578125" style="3" customWidth="1"/>
    <col min="15363" max="15363" width="10.42578125" style="3" customWidth="1"/>
    <col min="15364" max="15365" width="9.42578125" style="3" customWidth="1"/>
    <col min="15366" max="15366" width="7.85546875" style="3" customWidth="1"/>
    <col min="15367" max="15367" width="11" style="3" customWidth="1"/>
    <col min="15368" max="15368" width="9.140625" style="3" customWidth="1"/>
    <col min="15369" max="15369" width="10" style="3" customWidth="1"/>
    <col min="15370" max="15370" width="11.42578125" style="3" customWidth="1"/>
    <col min="15371" max="15371" width="11.140625" style="3" customWidth="1"/>
    <col min="15372" max="15373" width="9.140625" style="3" customWidth="1"/>
    <col min="15374" max="15374" width="11.42578125" style="3" customWidth="1"/>
    <col min="15375" max="15375" width="16.140625" style="3" customWidth="1"/>
    <col min="15376" max="15376" width="0" style="3" hidden="1" customWidth="1"/>
    <col min="15377" max="15605" width="11.42578125" style="3"/>
    <col min="15606" max="15606" width="23.42578125" style="3" customWidth="1"/>
    <col min="15607" max="15607" width="3.85546875" style="3" customWidth="1"/>
    <col min="15608" max="15608" width="41.5703125" style="3" bestFit="1" customWidth="1"/>
    <col min="15609" max="15615" width="0" style="3" hidden="1" customWidth="1"/>
    <col min="15616" max="15616" width="13.42578125" style="3" customWidth="1"/>
    <col min="15617" max="15617" width="11.5703125" style="3" customWidth="1"/>
    <col min="15618" max="15618" width="12.42578125" style="3" customWidth="1"/>
    <col min="15619" max="15619" width="10.42578125" style="3" customWidth="1"/>
    <col min="15620" max="15621" width="9.42578125" style="3" customWidth="1"/>
    <col min="15622" max="15622" width="7.85546875" style="3" customWidth="1"/>
    <col min="15623" max="15623" width="11" style="3" customWidth="1"/>
    <col min="15624" max="15624" width="9.140625" style="3" customWidth="1"/>
    <col min="15625" max="15625" width="10" style="3" customWidth="1"/>
    <col min="15626" max="15626" width="11.42578125" style="3" customWidth="1"/>
    <col min="15627" max="15627" width="11.140625" style="3" customWidth="1"/>
    <col min="15628" max="15629" width="9.140625" style="3" customWidth="1"/>
    <col min="15630" max="15630" width="11.42578125" style="3" customWidth="1"/>
    <col min="15631" max="15631" width="16.140625" style="3" customWidth="1"/>
    <col min="15632" max="15632" width="0" style="3" hidden="1" customWidth="1"/>
    <col min="15633" max="15861" width="11.42578125" style="3"/>
    <col min="15862" max="15862" width="23.42578125" style="3" customWidth="1"/>
    <col min="15863" max="15863" width="3.85546875" style="3" customWidth="1"/>
    <col min="15864" max="15864" width="41.5703125" style="3" bestFit="1" customWidth="1"/>
    <col min="15865" max="15871" width="0" style="3" hidden="1" customWidth="1"/>
    <col min="15872" max="15872" width="13.42578125" style="3" customWidth="1"/>
    <col min="15873" max="15873" width="11.5703125" style="3" customWidth="1"/>
    <col min="15874" max="15874" width="12.42578125" style="3" customWidth="1"/>
    <col min="15875" max="15875" width="10.42578125" style="3" customWidth="1"/>
    <col min="15876" max="15877" width="9.42578125" style="3" customWidth="1"/>
    <col min="15878" max="15878" width="7.85546875" style="3" customWidth="1"/>
    <col min="15879" max="15879" width="11" style="3" customWidth="1"/>
    <col min="15880" max="15880" width="9.140625" style="3" customWidth="1"/>
    <col min="15881" max="15881" width="10" style="3" customWidth="1"/>
    <col min="15882" max="15882" width="11.42578125" style="3" customWidth="1"/>
    <col min="15883" max="15883" width="11.140625" style="3" customWidth="1"/>
    <col min="15884" max="15885" width="9.140625" style="3" customWidth="1"/>
    <col min="15886" max="15886" width="11.42578125" style="3" customWidth="1"/>
    <col min="15887" max="15887" width="16.140625" style="3" customWidth="1"/>
    <col min="15888" max="15888" width="0" style="3" hidden="1" customWidth="1"/>
    <col min="15889" max="16117" width="11.42578125" style="3"/>
    <col min="16118" max="16118" width="23.42578125" style="3" customWidth="1"/>
    <col min="16119" max="16119" width="3.85546875" style="3" customWidth="1"/>
    <col min="16120" max="16120" width="41.5703125" style="3" bestFit="1" customWidth="1"/>
    <col min="16121" max="16127" width="0" style="3" hidden="1" customWidth="1"/>
    <col min="16128" max="16128" width="13.42578125" style="3" customWidth="1"/>
    <col min="16129" max="16129" width="11.5703125" style="3" customWidth="1"/>
    <col min="16130" max="16130" width="12.42578125" style="3" customWidth="1"/>
    <col min="16131" max="16131" width="10.42578125" style="3" customWidth="1"/>
    <col min="16132" max="16133" width="9.42578125" style="3" customWidth="1"/>
    <col min="16134" max="16134" width="7.85546875" style="3" customWidth="1"/>
    <col min="16135" max="16135" width="11" style="3" customWidth="1"/>
    <col min="16136" max="16136" width="9.140625" style="3" customWidth="1"/>
    <col min="16137" max="16137" width="10" style="3" customWidth="1"/>
    <col min="16138" max="16138" width="11.42578125" style="3" customWidth="1"/>
    <col min="16139" max="16139" width="11.140625" style="3" customWidth="1"/>
    <col min="16140" max="16141" width="9.140625" style="3" customWidth="1"/>
    <col min="16142" max="16142" width="11.42578125" style="3" customWidth="1"/>
    <col min="16143" max="16143" width="16.140625" style="3" customWidth="1"/>
    <col min="16144" max="16144" width="0" style="3" hidden="1" customWidth="1"/>
    <col min="16145" max="16384" width="11.42578125" style="3"/>
  </cols>
  <sheetData>
    <row r="1" spans="2:35" ht="24.75" customHeight="1" x14ac:dyDescent="0.2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2:35" ht="20.25" customHeight="1" x14ac:dyDescent="0.2">
      <c r="B2" s="4"/>
      <c r="C2" s="5"/>
      <c r="D2" s="6"/>
      <c r="E2" s="6"/>
      <c r="F2" s="6"/>
      <c r="G2" s="6"/>
      <c r="H2" s="6"/>
      <c r="I2" s="7" t="s">
        <v>1</v>
      </c>
      <c r="J2" s="7"/>
      <c r="K2" s="7"/>
      <c r="L2" s="7"/>
      <c r="M2" s="8" t="s">
        <v>2</v>
      </c>
      <c r="N2" s="8"/>
      <c r="O2" s="8"/>
      <c r="P2" s="8"/>
      <c r="Q2" s="8"/>
      <c r="R2" s="9" t="s">
        <v>3</v>
      </c>
      <c r="S2" s="9"/>
      <c r="T2" s="9"/>
      <c r="U2" s="9"/>
      <c r="V2" s="9"/>
      <c r="W2" s="9"/>
      <c r="X2" s="9"/>
      <c r="Y2" s="9"/>
      <c r="Z2" s="10"/>
      <c r="AA2" s="11"/>
      <c r="AB2" s="12"/>
    </row>
    <row r="3" spans="2:35" s="26" customFormat="1" ht="106.5" customHeight="1" x14ac:dyDescent="0.25">
      <c r="B3" s="13"/>
      <c r="C3" s="14" t="s">
        <v>4</v>
      </c>
      <c r="D3" s="15" t="s">
        <v>5</v>
      </c>
      <c r="E3" s="16" t="s">
        <v>6</v>
      </c>
      <c r="F3" s="16" t="s">
        <v>7</v>
      </c>
      <c r="G3" s="17" t="s">
        <v>8</v>
      </c>
      <c r="H3" s="5" t="s">
        <v>9</v>
      </c>
      <c r="I3" s="18" t="s">
        <v>10</v>
      </c>
      <c r="J3" s="18" t="s">
        <v>11</v>
      </c>
      <c r="K3" s="18" t="s">
        <v>12</v>
      </c>
      <c r="L3" s="19" t="s">
        <v>13</v>
      </c>
      <c r="M3" s="20" t="s">
        <v>14</v>
      </c>
      <c r="N3" s="20" t="s">
        <v>15</v>
      </c>
      <c r="O3" s="20" t="s">
        <v>16</v>
      </c>
      <c r="P3" s="20" t="s">
        <v>17</v>
      </c>
      <c r="Q3" s="20" t="s">
        <v>18</v>
      </c>
      <c r="R3" s="21" t="s">
        <v>19</v>
      </c>
      <c r="S3" s="21" t="s">
        <v>20</v>
      </c>
      <c r="T3" s="21" t="s">
        <v>21</v>
      </c>
      <c r="U3" s="21" t="s">
        <v>22</v>
      </c>
      <c r="V3" s="21" t="s">
        <v>23</v>
      </c>
      <c r="W3" s="21" t="s">
        <v>24</v>
      </c>
      <c r="X3" s="21" t="s">
        <v>25</v>
      </c>
      <c r="Y3" s="21" t="s">
        <v>26</v>
      </c>
      <c r="Z3" s="22" t="s">
        <v>27</v>
      </c>
      <c r="AA3" s="23" t="s">
        <v>28</v>
      </c>
      <c r="AB3" s="24" t="s">
        <v>29</v>
      </c>
      <c r="AC3" s="25"/>
      <c r="AI3" s="27"/>
    </row>
    <row r="4" spans="2:35" s="43" customFormat="1" ht="35.25" customHeight="1" x14ac:dyDescent="0.25">
      <c r="B4" s="28">
        <v>1</v>
      </c>
      <c r="C4" s="29" t="s">
        <v>30</v>
      </c>
      <c r="D4" s="30">
        <v>1423500</v>
      </c>
      <c r="E4" s="31">
        <f>6189*10</f>
        <v>61890</v>
      </c>
      <c r="F4" s="32"/>
      <c r="G4" s="33">
        <v>200000</v>
      </c>
      <c r="H4" s="34">
        <f>SUM(D4:G4)</f>
        <v>1685390</v>
      </c>
      <c r="I4" s="35">
        <f>(H4-G4)*4%</f>
        <v>59415.6</v>
      </c>
      <c r="J4" s="36">
        <f t="shared" ref="J4:J12" si="0">(H4-G4)*4%</f>
        <v>59415.6</v>
      </c>
      <c r="K4" s="35">
        <f t="shared" ref="K4:K12" si="1">SUM(I4+J4)</f>
        <v>118831.2</v>
      </c>
      <c r="L4" s="35">
        <f>H4-K4</f>
        <v>1566558.8</v>
      </c>
      <c r="M4" s="37">
        <f>ROUND((H4*8.33%),0)</f>
        <v>140393</v>
      </c>
      <c r="N4" s="38">
        <f t="shared" ref="N4:N12" si="2">D4*4.17%</f>
        <v>59359.950000000004</v>
      </c>
      <c r="O4" s="37">
        <f>ROUND((H4*8.33%),0)</f>
        <v>140393</v>
      </c>
      <c r="P4" s="37">
        <f>ROUND((O4*1%),0)</f>
        <v>1404</v>
      </c>
      <c r="Q4" s="37">
        <f t="shared" ref="Q4:Q12" si="3">SUM(M4:P4)</f>
        <v>341549.95</v>
      </c>
      <c r="R4" s="37">
        <f t="shared" ref="R4:R12" si="4">ROUND(+(H4-G4)*4%,0)</f>
        <v>59416</v>
      </c>
      <c r="S4" s="37">
        <f t="shared" ref="S4:S12" si="5">ROUND((N4*4%),0)</f>
        <v>2374</v>
      </c>
      <c r="T4" s="38">
        <f t="shared" ref="T4:T12" si="6">ROUND((D4+E4)*3%,0)</f>
        <v>44562</v>
      </c>
      <c r="U4" s="38">
        <f t="shared" ref="U4:U12" si="7">ROUND((D4+E4)*2%,0)</f>
        <v>29708</v>
      </c>
      <c r="V4" s="38">
        <f t="shared" ref="V4:V12" si="8">ROUND((D4+E4)*8.5%,0)</f>
        <v>126258</v>
      </c>
      <c r="W4" s="38">
        <f t="shared" ref="W4:W12" si="9">ROUND((D4+E4)*12%,0)</f>
        <v>178247</v>
      </c>
      <c r="X4" s="38">
        <f t="shared" ref="X4:X12" si="10">ROUND((D4+E4)*2.436%,0)</f>
        <v>36184</v>
      </c>
      <c r="Y4" s="39">
        <f t="shared" ref="Y4" si="11">SUM(H4+Q4)+SUM(R4:X4)+K4</f>
        <v>2622520.1500000004</v>
      </c>
      <c r="Z4" s="39">
        <f t="shared" ref="Z4:Z12" si="12">ROUND((+Y4*14%),0)</f>
        <v>367153</v>
      </c>
      <c r="AA4" s="40">
        <f>ROUND((Y4*12%),0)</f>
        <v>314702</v>
      </c>
      <c r="AB4" s="41">
        <f>SUM(Y4:AA4)</f>
        <v>3304375.1500000004</v>
      </c>
      <c r="AC4" s="42"/>
    </row>
    <row r="5" spans="2:35" s="43" customFormat="1" ht="33" customHeight="1" x14ac:dyDescent="0.25">
      <c r="B5" s="28">
        <v>2</v>
      </c>
      <c r="C5" s="29" t="s">
        <v>31</v>
      </c>
      <c r="D5" s="44">
        <v>1423500</v>
      </c>
      <c r="E5" s="32">
        <f t="shared" ref="E5:E8" si="13">6189*10</f>
        <v>61890</v>
      </c>
      <c r="F5" s="32"/>
      <c r="G5" s="33">
        <v>200000</v>
      </c>
      <c r="H5" s="34">
        <f t="shared" ref="H5:H10" si="14">SUM(D5:G5)</f>
        <v>1685390</v>
      </c>
      <c r="I5" s="35">
        <f t="shared" ref="I5:I12" si="15">(H5-G5)*4%</f>
        <v>59415.6</v>
      </c>
      <c r="J5" s="36">
        <f t="shared" si="0"/>
        <v>59415.6</v>
      </c>
      <c r="K5" s="35">
        <f t="shared" si="1"/>
        <v>118831.2</v>
      </c>
      <c r="L5" s="35">
        <f t="shared" ref="L5:L12" si="16">H5-K5</f>
        <v>1566558.8</v>
      </c>
      <c r="M5" s="37">
        <f t="shared" ref="M5:M12" si="17">ROUND((H5*8.33%),0)</f>
        <v>140393</v>
      </c>
      <c r="N5" s="38">
        <f t="shared" si="2"/>
        <v>59359.950000000004</v>
      </c>
      <c r="O5" s="37">
        <f t="shared" ref="O5:O8" si="18">ROUND((H5*8.33%),0)</f>
        <v>140393</v>
      </c>
      <c r="P5" s="37">
        <f t="shared" ref="P5:P12" si="19">ROUND((O5*1%),0)</f>
        <v>1404</v>
      </c>
      <c r="Q5" s="37">
        <f t="shared" si="3"/>
        <v>341549.95</v>
      </c>
      <c r="R5" s="37">
        <f t="shared" si="4"/>
        <v>59416</v>
      </c>
      <c r="S5" s="37">
        <f t="shared" si="5"/>
        <v>2374</v>
      </c>
      <c r="T5" s="38">
        <f t="shared" si="6"/>
        <v>44562</v>
      </c>
      <c r="U5" s="38">
        <f t="shared" si="7"/>
        <v>29708</v>
      </c>
      <c r="V5" s="38">
        <f t="shared" si="8"/>
        <v>126258</v>
      </c>
      <c r="W5" s="38">
        <f t="shared" si="9"/>
        <v>178247</v>
      </c>
      <c r="X5" s="38">
        <f t="shared" si="10"/>
        <v>36184</v>
      </c>
      <c r="Y5" s="39">
        <f t="shared" ref="Y5:Y12" si="20">SUM(H5+Q5)+SUM(R5:X5)+K5</f>
        <v>2622520.1500000004</v>
      </c>
      <c r="Z5" s="39">
        <f t="shared" si="12"/>
        <v>367153</v>
      </c>
      <c r="AA5" s="40">
        <f t="shared" ref="AA5:AA12" si="21">ROUND((Y5*12%),0)</f>
        <v>314702</v>
      </c>
      <c r="AB5" s="41">
        <f t="shared" ref="AB5:AB12" si="22">SUM(Y5:AA5)</f>
        <v>3304375.1500000004</v>
      </c>
      <c r="AC5" s="42"/>
    </row>
    <row r="6" spans="2:35" s="43" customFormat="1" ht="35.25" customHeight="1" x14ac:dyDescent="0.25">
      <c r="B6" s="28">
        <v>3</v>
      </c>
      <c r="C6" s="29" t="s">
        <v>32</v>
      </c>
      <c r="D6" s="44">
        <v>1423500</v>
      </c>
      <c r="E6" s="32">
        <f t="shared" si="13"/>
        <v>61890</v>
      </c>
      <c r="F6" s="32"/>
      <c r="G6" s="33">
        <v>200000</v>
      </c>
      <c r="H6" s="34">
        <f t="shared" si="14"/>
        <v>1685390</v>
      </c>
      <c r="I6" s="35">
        <f t="shared" si="15"/>
        <v>59415.6</v>
      </c>
      <c r="J6" s="36">
        <f t="shared" si="0"/>
        <v>59415.6</v>
      </c>
      <c r="K6" s="35">
        <f t="shared" si="1"/>
        <v>118831.2</v>
      </c>
      <c r="L6" s="35">
        <f t="shared" si="16"/>
        <v>1566558.8</v>
      </c>
      <c r="M6" s="37">
        <f t="shared" si="17"/>
        <v>140393</v>
      </c>
      <c r="N6" s="38">
        <f t="shared" si="2"/>
        <v>59359.950000000004</v>
      </c>
      <c r="O6" s="37">
        <f t="shared" si="18"/>
        <v>140393</v>
      </c>
      <c r="P6" s="37">
        <f t="shared" si="19"/>
        <v>1404</v>
      </c>
      <c r="Q6" s="37">
        <f t="shared" si="3"/>
        <v>341549.95</v>
      </c>
      <c r="R6" s="37">
        <f t="shared" si="4"/>
        <v>59416</v>
      </c>
      <c r="S6" s="37">
        <f t="shared" si="5"/>
        <v>2374</v>
      </c>
      <c r="T6" s="38">
        <f t="shared" si="6"/>
        <v>44562</v>
      </c>
      <c r="U6" s="38">
        <f t="shared" si="7"/>
        <v>29708</v>
      </c>
      <c r="V6" s="38">
        <f t="shared" si="8"/>
        <v>126258</v>
      </c>
      <c r="W6" s="38">
        <f t="shared" si="9"/>
        <v>178247</v>
      </c>
      <c r="X6" s="38">
        <f t="shared" si="10"/>
        <v>36184</v>
      </c>
      <c r="Y6" s="39">
        <f t="shared" si="20"/>
        <v>2622520.1500000004</v>
      </c>
      <c r="Z6" s="39">
        <f t="shared" si="12"/>
        <v>367153</v>
      </c>
      <c r="AA6" s="40">
        <f t="shared" si="21"/>
        <v>314702</v>
      </c>
      <c r="AB6" s="41">
        <f t="shared" si="22"/>
        <v>3304375.1500000004</v>
      </c>
      <c r="AC6" s="42"/>
    </row>
    <row r="7" spans="2:35" s="43" customFormat="1" ht="31.5" customHeight="1" x14ac:dyDescent="0.25">
      <c r="B7" s="28">
        <v>4</v>
      </c>
      <c r="C7" s="29" t="s">
        <v>33</v>
      </c>
      <c r="D7" s="44">
        <v>1423500</v>
      </c>
      <c r="E7" s="32">
        <f t="shared" si="13"/>
        <v>61890</v>
      </c>
      <c r="F7" s="32"/>
      <c r="G7" s="33">
        <v>200000</v>
      </c>
      <c r="H7" s="34">
        <f t="shared" si="14"/>
        <v>1685390</v>
      </c>
      <c r="I7" s="35">
        <f t="shared" si="15"/>
        <v>59415.6</v>
      </c>
      <c r="J7" s="36">
        <f t="shared" si="0"/>
        <v>59415.6</v>
      </c>
      <c r="K7" s="35">
        <f t="shared" si="1"/>
        <v>118831.2</v>
      </c>
      <c r="L7" s="35">
        <f t="shared" si="16"/>
        <v>1566558.8</v>
      </c>
      <c r="M7" s="37">
        <f t="shared" si="17"/>
        <v>140393</v>
      </c>
      <c r="N7" s="38">
        <f t="shared" si="2"/>
        <v>59359.950000000004</v>
      </c>
      <c r="O7" s="37">
        <f t="shared" si="18"/>
        <v>140393</v>
      </c>
      <c r="P7" s="37">
        <f t="shared" si="19"/>
        <v>1404</v>
      </c>
      <c r="Q7" s="37">
        <f t="shared" si="3"/>
        <v>341549.95</v>
      </c>
      <c r="R7" s="37">
        <f t="shared" si="4"/>
        <v>59416</v>
      </c>
      <c r="S7" s="37">
        <f t="shared" si="5"/>
        <v>2374</v>
      </c>
      <c r="T7" s="38">
        <f t="shared" si="6"/>
        <v>44562</v>
      </c>
      <c r="U7" s="38">
        <f t="shared" si="7"/>
        <v>29708</v>
      </c>
      <c r="V7" s="38">
        <f t="shared" si="8"/>
        <v>126258</v>
      </c>
      <c r="W7" s="38">
        <f t="shared" si="9"/>
        <v>178247</v>
      </c>
      <c r="X7" s="38">
        <f t="shared" si="10"/>
        <v>36184</v>
      </c>
      <c r="Y7" s="39">
        <f t="shared" si="20"/>
        <v>2622520.1500000004</v>
      </c>
      <c r="Z7" s="39">
        <f t="shared" si="12"/>
        <v>367153</v>
      </c>
      <c r="AA7" s="40">
        <f t="shared" si="21"/>
        <v>314702</v>
      </c>
      <c r="AB7" s="41">
        <f t="shared" si="22"/>
        <v>3304375.1500000004</v>
      </c>
      <c r="AC7" s="42"/>
    </row>
    <row r="8" spans="2:35" s="43" customFormat="1" ht="42" customHeight="1" x14ac:dyDescent="0.25">
      <c r="B8" s="28">
        <v>5</v>
      </c>
      <c r="C8" s="45" t="s">
        <v>34</v>
      </c>
      <c r="D8" s="44">
        <v>1423500</v>
      </c>
      <c r="E8" s="32">
        <f t="shared" si="13"/>
        <v>61890</v>
      </c>
      <c r="F8" s="32"/>
      <c r="G8" s="33">
        <v>200000</v>
      </c>
      <c r="H8" s="34">
        <f t="shared" si="14"/>
        <v>1685390</v>
      </c>
      <c r="I8" s="35">
        <f t="shared" si="15"/>
        <v>59415.6</v>
      </c>
      <c r="J8" s="36">
        <f t="shared" si="0"/>
        <v>59415.6</v>
      </c>
      <c r="K8" s="35">
        <f t="shared" si="1"/>
        <v>118831.2</v>
      </c>
      <c r="L8" s="35">
        <f t="shared" si="16"/>
        <v>1566558.8</v>
      </c>
      <c r="M8" s="37">
        <f t="shared" si="17"/>
        <v>140393</v>
      </c>
      <c r="N8" s="38">
        <f t="shared" si="2"/>
        <v>59359.950000000004</v>
      </c>
      <c r="O8" s="37">
        <f t="shared" si="18"/>
        <v>140393</v>
      </c>
      <c r="P8" s="37">
        <f t="shared" si="19"/>
        <v>1404</v>
      </c>
      <c r="Q8" s="37">
        <f t="shared" si="3"/>
        <v>341549.95</v>
      </c>
      <c r="R8" s="37">
        <f t="shared" si="4"/>
        <v>59416</v>
      </c>
      <c r="S8" s="37">
        <f t="shared" si="5"/>
        <v>2374</v>
      </c>
      <c r="T8" s="38">
        <f t="shared" si="6"/>
        <v>44562</v>
      </c>
      <c r="U8" s="38">
        <f t="shared" si="7"/>
        <v>29708</v>
      </c>
      <c r="V8" s="38">
        <f t="shared" si="8"/>
        <v>126258</v>
      </c>
      <c r="W8" s="38">
        <f t="shared" si="9"/>
        <v>178247</v>
      </c>
      <c r="X8" s="38">
        <f t="shared" si="10"/>
        <v>36184</v>
      </c>
      <c r="Y8" s="39">
        <f t="shared" si="20"/>
        <v>2622520.1500000004</v>
      </c>
      <c r="Z8" s="39">
        <f t="shared" si="12"/>
        <v>367153</v>
      </c>
      <c r="AA8" s="40">
        <f t="shared" si="21"/>
        <v>314702</v>
      </c>
      <c r="AB8" s="41">
        <f t="shared" si="22"/>
        <v>3304375.1500000004</v>
      </c>
      <c r="AC8" s="42"/>
    </row>
    <row r="9" spans="2:35" s="43" customFormat="1" ht="33" customHeight="1" x14ac:dyDescent="0.25">
      <c r="B9" s="28">
        <v>6</v>
      </c>
      <c r="C9" s="29" t="s">
        <v>35</v>
      </c>
      <c r="D9" s="44">
        <v>1423500</v>
      </c>
      <c r="E9" s="32"/>
      <c r="F9" s="46"/>
      <c r="G9" s="33">
        <v>200000</v>
      </c>
      <c r="H9" s="34">
        <f t="shared" si="14"/>
        <v>1623500</v>
      </c>
      <c r="I9" s="35">
        <f t="shared" si="15"/>
        <v>56940</v>
      </c>
      <c r="J9" s="36">
        <f t="shared" si="0"/>
        <v>56940</v>
      </c>
      <c r="K9" s="35">
        <f t="shared" si="1"/>
        <v>113880</v>
      </c>
      <c r="L9" s="35">
        <f t="shared" si="16"/>
        <v>1509620</v>
      </c>
      <c r="M9" s="37">
        <f t="shared" si="17"/>
        <v>135238</v>
      </c>
      <c r="N9" s="38">
        <f t="shared" si="2"/>
        <v>59359.950000000004</v>
      </c>
      <c r="O9" s="37">
        <f>ROUND((H9*8.33%),0)</f>
        <v>135238</v>
      </c>
      <c r="P9" s="37">
        <f t="shared" si="19"/>
        <v>1352</v>
      </c>
      <c r="Q9" s="37">
        <f t="shared" si="3"/>
        <v>331187.95</v>
      </c>
      <c r="R9" s="37">
        <f t="shared" si="4"/>
        <v>56940</v>
      </c>
      <c r="S9" s="37">
        <f t="shared" si="5"/>
        <v>2374</v>
      </c>
      <c r="T9" s="38">
        <f t="shared" si="6"/>
        <v>42705</v>
      </c>
      <c r="U9" s="38">
        <f t="shared" si="7"/>
        <v>28470</v>
      </c>
      <c r="V9" s="38">
        <f t="shared" si="8"/>
        <v>120998</v>
      </c>
      <c r="W9" s="38">
        <f t="shared" si="9"/>
        <v>170820</v>
      </c>
      <c r="X9" s="38">
        <f t="shared" si="10"/>
        <v>34676</v>
      </c>
      <c r="Y9" s="39">
        <f t="shared" si="20"/>
        <v>2525550.9500000002</v>
      </c>
      <c r="Z9" s="39">
        <f t="shared" si="12"/>
        <v>353577</v>
      </c>
      <c r="AA9" s="40">
        <f t="shared" si="21"/>
        <v>303066</v>
      </c>
      <c r="AB9" s="41">
        <f t="shared" si="22"/>
        <v>3182193.95</v>
      </c>
      <c r="AC9" s="42"/>
    </row>
    <row r="10" spans="2:35" s="43" customFormat="1" ht="39" customHeight="1" x14ac:dyDescent="0.25">
      <c r="B10" s="28">
        <v>7</v>
      </c>
      <c r="C10" s="29" t="s">
        <v>36</v>
      </c>
      <c r="D10" s="44">
        <v>1423500</v>
      </c>
      <c r="E10" s="46"/>
      <c r="F10" s="46"/>
      <c r="G10" s="33">
        <v>200000</v>
      </c>
      <c r="H10" s="34">
        <f t="shared" si="14"/>
        <v>1623500</v>
      </c>
      <c r="I10" s="35">
        <f t="shared" si="15"/>
        <v>56940</v>
      </c>
      <c r="J10" s="36">
        <f t="shared" si="0"/>
        <v>56940</v>
      </c>
      <c r="K10" s="35">
        <f t="shared" si="1"/>
        <v>113880</v>
      </c>
      <c r="L10" s="35">
        <f t="shared" si="16"/>
        <v>1509620</v>
      </c>
      <c r="M10" s="37">
        <f t="shared" si="17"/>
        <v>135238</v>
      </c>
      <c r="N10" s="38">
        <f t="shared" si="2"/>
        <v>59359.950000000004</v>
      </c>
      <c r="O10" s="37">
        <f t="shared" ref="O10:O12" si="23">ROUND((H10*8.33%),0)</f>
        <v>135238</v>
      </c>
      <c r="P10" s="37">
        <f t="shared" si="19"/>
        <v>1352</v>
      </c>
      <c r="Q10" s="37">
        <f t="shared" si="3"/>
        <v>331187.95</v>
      </c>
      <c r="R10" s="37">
        <f t="shared" si="4"/>
        <v>56940</v>
      </c>
      <c r="S10" s="37">
        <f t="shared" si="5"/>
        <v>2374</v>
      </c>
      <c r="T10" s="38">
        <f t="shared" si="6"/>
        <v>42705</v>
      </c>
      <c r="U10" s="38">
        <f t="shared" si="7"/>
        <v>28470</v>
      </c>
      <c r="V10" s="38">
        <f t="shared" si="8"/>
        <v>120998</v>
      </c>
      <c r="W10" s="38">
        <f t="shared" si="9"/>
        <v>170820</v>
      </c>
      <c r="X10" s="38">
        <f t="shared" si="10"/>
        <v>34676</v>
      </c>
      <c r="Y10" s="39">
        <f t="shared" si="20"/>
        <v>2525550.9500000002</v>
      </c>
      <c r="Z10" s="39">
        <f t="shared" si="12"/>
        <v>353577</v>
      </c>
      <c r="AA10" s="40">
        <f t="shared" si="21"/>
        <v>303066</v>
      </c>
      <c r="AB10" s="41">
        <f t="shared" si="22"/>
        <v>3182193.95</v>
      </c>
      <c r="AC10" s="42"/>
    </row>
    <row r="11" spans="2:35" s="43" customFormat="1" ht="39.75" customHeight="1" x14ac:dyDescent="0.25">
      <c r="B11" s="28">
        <v>8</v>
      </c>
      <c r="C11" s="29" t="s">
        <v>37</v>
      </c>
      <c r="D11" s="44">
        <v>1423500</v>
      </c>
      <c r="E11" s="46"/>
      <c r="F11" s="46"/>
      <c r="G11" s="33">
        <v>200000</v>
      </c>
      <c r="H11" s="34">
        <f>SUM(D11:G11)</f>
        <v>1623500</v>
      </c>
      <c r="I11" s="35">
        <f t="shared" si="15"/>
        <v>56940</v>
      </c>
      <c r="J11" s="36">
        <f t="shared" si="0"/>
        <v>56940</v>
      </c>
      <c r="K11" s="35">
        <f t="shared" si="1"/>
        <v>113880</v>
      </c>
      <c r="L11" s="35">
        <f t="shared" si="16"/>
        <v>1509620</v>
      </c>
      <c r="M11" s="37">
        <f t="shared" si="17"/>
        <v>135238</v>
      </c>
      <c r="N11" s="38">
        <f t="shared" si="2"/>
        <v>59359.950000000004</v>
      </c>
      <c r="O11" s="37">
        <f t="shared" si="23"/>
        <v>135238</v>
      </c>
      <c r="P11" s="37">
        <f t="shared" si="19"/>
        <v>1352</v>
      </c>
      <c r="Q11" s="37">
        <f t="shared" si="3"/>
        <v>331187.95</v>
      </c>
      <c r="R11" s="37">
        <f t="shared" si="4"/>
        <v>56940</v>
      </c>
      <c r="S11" s="37">
        <f t="shared" si="5"/>
        <v>2374</v>
      </c>
      <c r="T11" s="38">
        <f t="shared" si="6"/>
        <v>42705</v>
      </c>
      <c r="U11" s="38">
        <f t="shared" si="7"/>
        <v>28470</v>
      </c>
      <c r="V11" s="38">
        <f t="shared" si="8"/>
        <v>120998</v>
      </c>
      <c r="W11" s="38">
        <f t="shared" si="9"/>
        <v>170820</v>
      </c>
      <c r="X11" s="38">
        <f t="shared" si="10"/>
        <v>34676</v>
      </c>
      <c r="Y11" s="39">
        <f t="shared" si="20"/>
        <v>2525550.9500000002</v>
      </c>
      <c r="Z11" s="39">
        <f t="shared" si="12"/>
        <v>353577</v>
      </c>
      <c r="AA11" s="40">
        <f t="shared" si="21"/>
        <v>303066</v>
      </c>
      <c r="AB11" s="41">
        <f t="shared" si="22"/>
        <v>3182193.95</v>
      </c>
      <c r="AC11" s="42"/>
    </row>
    <row r="12" spans="2:35" s="43" customFormat="1" ht="49.5" customHeight="1" x14ac:dyDescent="0.25">
      <c r="B12" s="28">
        <v>9</v>
      </c>
      <c r="C12" s="45" t="s">
        <v>38</v>
      </c>
      <c r="D12" s="44">
        <v>1423500</v>
      </c>
      <c r="E12" s="46"/>
      <c r="F12" s="46"/>
      <c r="G12" s="33">
        <v>200000</v>
      </c>
      <c r="H12" s="34">
        <f>SUM(D12:G12)</f>
        <v>1623500</v>
      </c>
      <c r="I12" s="35">
        <f t="shared" si="15"/>
        <v>56940</v>
      </c>
      <c r="J12" s="36">
        <f t="shared" si="0"/>
        <v>56940</v>
      </c>
      <c r="K12" s="35">
        <f t="shared" si="1"/>
        <v>113880</v>
      </c>
      <c r="L12" s="35">
        <f t="shared" si="16"/>
        <v>1509620</v>
      </c>
      <c r="M12" s="37">
        <f t="shared" si="17"/>
        <v>135238</v>
      </c>
      <c r="N12" s="38">
        <f t="shared" si="2"/>
        <v>59359.950000000004</v>
      </c>
      <c r="O12" s="37">
        <f t="shared" si="23"/>
        <v>135238</v>
      </c>
      <c r="P12" s="37">
        <f t="shared" si="19"/>
        <v>1352</v>
      </c>
      <c r="Q12" s="37">
        <f t="shared" si="3"/>
        <v>331187.95</v>
      </c>
      <c r="R12" s="37">
        <f t="shared" si="4"/>
        <v>56940</v>
      </c>
      <c r="S12" s="37">
        <f t="shared" si="5"/>
        <v>2374</v>
      </c>
      <c r="T12" s="38">
        <f t="shared" si="6"/>
        <v>42705</v>
      </c>
      <c r="U12" s="38">
        <f t="shared" si="7"/>
        <v>28470</v>
      </c>
      <c r="V12" s="38">
        <f t="shared" si="8"/>
        <v>120998</v>
      </c>
      <c r="W12" s="38">
        <f t="shared" si="9"/>
        <v>170820</v>
      </c>
      <c r="X12" s="38">
        <f t="shared" si="10"/>
        <v>34676</v>
      </c>
      <c r="Y12" s="39">
        <f t="shared" si="20"/>
        <v>2525550.9500000002</v>
      </c>
      <c r="Z12" s="39">
        <f t="shared" si="12"/>
        <v>353577</v>
      </c>
      <c r="AA12" s="40">
        <f t="shared" si="21"/>
        <v>303066</v>
      </c>
      <c r="AB12" s="41">
        <f t="shared" si="22"/>
        <v>3182193.95</v>
      </c>
      <c r="AC12" s="42"/>
    </row>
    <row r="13" spans="2:35" s="43" customFormat="1" ht="26.25" customHeight="1" x14ac:dyDescent="0.25">
      <c r="B13" s="47"/>
      <c r="C13" s="48" t="s">
        <v>39</v>
      </c>
      <c r="D13" s="49">
        <f t="shared" ref="D13:AA13" si="24">SUM(D4:D11)</f>
        <v>11388000</v>
      </c>
      <c r="E13" s="49">
        <f t="shared" si="24"/>
        <v>309450</v>
      </c>
      <c r="F13" s="49">
        <f t="shared" si="24"/>
        <v>0</v>
      </c>
      <c r="G13" s="49">
        <f t="shared" si="24"/>
        <v>1600000</v>
      </c>
      <c r="H13" s="49">
        <f>SUM(H4:H11)</f>
        <v>13297450</v>
      </c>
      <c r="I13" s="50">
        <f t="shared" si="24"/>
        <v>467898</v>
      </c>
      <c r="J13" s="50">
        <f t="shared" si="24"/>
        <v>467898</v>
      </c>
      <c r="K13" s="50">
        <f t="shared" si="24"/>
        <v>935796</v>
      </c>
      <c r="L13" s="50">
        <f t="shared" si="24"/>
        <v>12361654</v>
      </c>
      <c r="M13" s="50">
        <f t="shared" si="24"/>
        <v>1107679</v>
      </c>
      <c r="N13" s="50">
        <f t="shared" si="24"/>
        <v>474879.60000000003</v>
      </c>
      <c r="O13" s="50">
        <f t="shared" si="24"/>
        <v>1107679</v>
      </c>
      <c r="P13" s="50">
        <f t="shared" si="24"/>
        <v>11076</v>
      </c>
      <c r="Q13" s="50">
        <f t="shared" si="24"/>
        <v>2701313.6</v>
      </c>
      <c r="R13" s="50">
        <f t="shared" si="24"/>
        <v>467900</v>
      </c>
      <c r="S13" s="50">
        <f t="shared" si="24"/>
        <v>18992</v>
      </c>
      <c r="T13" s="50">
        <f t="shared" si="24"/>
        <v>350925</v>
      </c>
      <c r="U13" s="50">
        <f t="shared" si="24"/>
        <v>233950</v>
      </c>
      <c r="V13" s="50">
        <f t="shared" si="24"/>
        <v>994284</v>
      </c>
      <c r="W13" s="50">
        <f t="shared" si="24"/>
        <v>1403695</v>
      </c>
      <c r="X13" s="50">
        <f t="shared" si="24"/>
        <v>284948</v>
      </c>
      <c r="Y13" s="50">
        <f t="shared" si="24"/>
        <v>20689253.600000001</v>
      </c>
      <c r="Z13" s="50">
        <f t="shared" si="24"/>
        <v>2896496</v>
      </c>
      <c r="AA13" s="51">
        <f t="shared" si="24"/>
        <v>2482708</v>
      </c>
      <c r="AB13" s="51">
        <f>SUM(AB4:AB12)</f>
        <v>29250651.550000001</v>
      </c>
      <c r="AC13" s="42"/>
      <c r="AD13" s="52"/>
    </row>
    <row r="14" spans="2:35" ht="42" customHeight="1" x14ac:dyDescent="0.2">
      <c r="E14" s="53"/>
      <c r="F14" s="53"/>
      <c r="H14" s="53"/>
      <c r="Y14" s="56"/>
      <c r="Z14" s="56"/>
      <c r="AA14" s="57"/>
      <c r="AB14" s="58">
        <f>+AB13*1</f>
        <v>29250651.550000001</v>
      </c>
      <c r="AC14" s="59"/>
    </row>
    <row r="15" spans="2:35" ht="18" x14ac:dyDescent="0.25">
      <c r="C15"/>
      <c r="D15" s="60"/>
      <c r="E15" s="60"/>
      <c r="F15" s="61"/>
      <c r="G15" s="62"/>
      <c r="H15" s="62"/>
      <c r="I15" s="63"/>
      <c r="J15" s="63"/>
      <c r="K15" s="63"/>
      <c r="L15" s="64"/>
      <c r="M15" s="63"/>
      <c r="AC15" s="59"/>
    </row>
    <row r="16" spans="2:35" ht="12.75" x14ac:dyDescent="0.2">
      <c r="C16" s="67"/>
      <c r="D16" s="67"/>
      <c r="E16" s="67"/>
      <c r="F16" s="68"/>
      <c r="G16" s="69"/>
      <c r="H16" s="69"/>
      <c r="I16" s="70"/>
      <c r="J16" s="70"/>
      <c r="K16" s="70"/>
      <c r="L16" s="71"/>
      <c r="M16" s="70"/>
      <c r="AC16" s="59"/>
    </row>
    <row r="17" spans="5:29" x14ac:dyDescent="0.2">
      <c r="E17" s="53"/>
      <c r="F17" s="53"/>
      <c r="H17" s="53"/>
      <c r="AC17" s="59"/>
    </row>
    <row r="18" spans="5:29" x14ac:dyDescent="0.2">
      <c r="E18" s="53"/>
      <c r="F18" s="53"/>
      <c r="H18" s="53"/>
      <c r="AC18" s="59"/>
    </row>
    <row r="19" spans="5:29" x14ac:dyDescent="0.2">
      <c r="E19" s="53"/>
      <c r="F19" s="53"/>
      <c r="H19" s="53"/>
      <c r="AC19" s="59"/>
    </row>
    <row r="20" spans="5:29" x14ac:dyDescent="0.2">
      <c r="E20" s="53"/>
      <c r="F20" s="53"/>
      <c r="H20" s="53"/>
      <c r="AC20" s="59"/>
    </row>
    <row r="21" spans="5:29" x14ac:dyDescent="0.2">
      <c r="E21" s="53"/>
      <c r="F21" s="53"/>
      <c r="H21" s="53"/>
      <c r="AC21" s="59"/>
    </row>
    <row r="22" spans="5:29" x14ac:dyDescent="0.2">
      <c r="E22" s="53"/>
      <c r="F22" s="53"/>
      <c r="H22" s="53"/>
      <c r="AC22" s="59"/>
    </row>
    <row r="23" spans="5:29" x14ac:dyDescent="0.2">
      <c r="E23" s="53"/>
      <c r="F23" s="53"/>
      <c r="H23" s="53"/>
      <c r="AC23" s="59"/>
    </row>
    <row r="24" spans="5:29" x14ac:dyDescent="0.2">
      <c r="E24" s="53"/>
      <c r="F24" s="53"/>
      <c r="H24" s="53"/>
      <c r="AC24" s="59"/>
    </row>
    <row r="25" spans="5:29" x14ac:dyDescent="0.2">
      <c r="E25" s="53"/>
      <c r="F25" s="53"/>
      <c r="H25" s="53"/>
      <c r="AC25" s="59"/>
    </row>
    <row r="26" spans="5:29" x14ac:dyDescent="0.2">
      <c r="E26" s="53"/>
      <c r="F26" s="53"/>
      <c r="H26" s="53"/>
      <c r="AC26" s="59"/>
    </row>
    <row r="27" spans="5:29" x14ac:dyDescent="0.2">
      <c r="E27" s="53"/>
      <c r="F27" s="53"/>
      <c r="H27" s="53"/>
      <c r="AC27" s="59"/>
    </row>
    <row r="28" spans="5:29" x14ac:dyDescent="0.2">
      <c r="E28" s="53"/>
      <c r="F28" s="53"/>
      <c r="H28" s="53"/>
      <c r="AC28" s="59"/>
    </row>
    <row r="29" spans="5:29" x14ac:dyDescent="0.2">
      <c r="E29" s="53"/>
      <c r="F29" s="53"/>
      <c r="H29" s="53"/>
      <c r="AC29" s="59"/>
    </row>
    <row r="30" spans="5:29" x14ac:dyDescent="0.2">
      <c r="E30" s="53"/>
      <c r="F30" s="53"/>
      <c r="H30" s="53"/>
      <c r="AC30" s="59"/>
    </row>
    <row r="31" spans="5:29" x14ac:dyDescent="0.2">
      <c r="E31" s="53"/>
      <c r="F31" s="53"/>
      <c r="H31" s="53"/>
      <c r="AC31" s="59"/>
    </row>
    <row r="32" spans="5:29" x14ac:dyDescent="0.2">
      <c r="E32" s="53"/>
      <c r="F32" s="53"/>
      <c r="H32" s="53"/>
      <c r="AC32" s="59"/>
    </row>
    <row r="33" spans="5:29" x14ac:dyDescent="0.2">
      <c r="E33" s="53"/>
      <c r="F33" s="53"/>
      <c r="H33" s="53"/>
      <c r="AC33" s="59"/>
    </row>
  </sheetData>
  <mergeCells count="5">
    <mergeCell ref="B1:AB1"/>
    <mergeCell ref="I2:L2"/>
    <mergeCell ref="M2:Q2"/>
    <mergeCell ref="R2:Y2"/>
    <mergeCell ref="Z2:AB2"/>
  </mergeCells>
  <pageMargins left="0.23622047244094499" right="0.155511811" top="0.74803149606299202" bottom="0.74803149606299202" header="0.31496062992126" footer="0.31496062992126"/>
  <pageSetup paperSize="5" scale="46" fitToHeight="0" orientation="landscape" r:id="rId1"/>
  <headerFooter>
    <oddHeader>&amp;L&amp;G</oddHeader>
    <oddFooter>&amp;CSede electrónica: www.tauramena-casanare.gov.co
Correo electrónico: contactenos@tauramena-casanare.gov.co
Dirección: Calle 5 No. 14 - 34 Centro Administrativo Municipal - Código Postal 854030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C396C-5D5C-4E83-BE65-C37804FAB9D8}">
  <dimension ref="B3:AI47"/>
  <sheetViews>
    <sheetView workbookViewId="0">
      <selection activeCell="D33" sqref="D33"/>
    </sheetView>
  </sheetViews>
  <sheetFormatPr baseColWidth="10" defaultRowHeight="13.5" x14ac:dyDescent="0.25"/>
  <cols>
    <col min="1" max="1" width="28" style="78" customWidth="1"/>
    <col min="2" max="2" width="3.42578125" style="78" customWidth="1"/>
    <col min="3" max="3" width="13.140625" style="78" customWidth="1"/>
    <col min="4" max="4" width="14.28515625" style="78" customWidth="1"/>
    <col min="5" max="5" width="12.28515625" style="161" customWidth="1"/>
    <col min="6" max="6" width="12.7109375" style="161" customWidth="1"/>
    <col min="7" max="7" width="13" style="78" customWidth="1"/>
    <col min="8" max="8" width="10.42578125" style="161" customWidth="1"/>
    <col min="9" max="9" width="13.140625" style="78" customWidth="1"/>
    <col min="10" max="10" width="13.5703125" style="78" customWidth="1"/>
    <col min="11" max="11" width="15.7109375" style="78" customWidth="1"/>
    <col min="12" max="12" width="13.85546875" style="78" customWidth="1"/>
    <col min="13" max="13" width="11.7109375" style="76" customWidth="1"/>
    <col min="14" max="14" width="12.85546875" style="76" customWidth="1"/>
    <col min="15" max="15" width="12.28515625" style="76" customWidth="1"/>
    <col min="16" max="16" width="11.7109375" style="76" customWidth="1"/>
    <col min="17" max="17" width="13.5703125" style="76" customWidth="1"/>
    <col min="18" max="18" width="11.85546875" style="76" customWidth="1"/>
    <col min="19" max="19" width="10.85546875" style="76" customWidth="1"/>
    <col min="20" max="20" width="11" style="76" customWidth="1"/>
    <col min="21" max="23" width="11.28515625" style="76" bestFit="1" customWidth="1"/>
    <col min="24" max="24" width="11.5703125" style="76" customWidth="1"/>
    <col min="25" max="25" width="13.7109375" style="76" customWidth="1"/>
    <col min="26" max="26" width="12.42578125" style="76" customWidth="1"/>
    <col min="27" max="27" width="13.7109375" style="76" customWidth="1"/>
    <col min="28" max="28" width="15.7109375" style="76" customWidth="1"/>
    <col min="29" max="29" width="18" style="77" customWidth="1"/>
    <col min="30" max="34" width="11.42578125" style="78"/>
    <col min="35" max="35" width="16" style="78" bestFit="1" customWidth="1"/>
    <col min="36" max="245" width="11.42578125" style="78"/>
    <col min="246" max="246" width="23.42578125" style="78" customWidth="1"/>
    <col min="247" max="247" width="3.85546875" style="78" customWidth="1"/>
    <col min="248" max="248" width="41.5703125" style="78" bestFit="1" customWidth="1"/>
    <col min="249" max="255" width="0" style="78" hidden="1" customWidth="1"/>
    <col min="256" max="256" width="13.42578125" style="78" customWidth="1"/>
    <col min="257" max="257" width="11.5703125" style="78" customWidth="1"/>
    <col min="258" max="258" width="12.42578125" style="78" customWidth="1"/>
    <col min="259" max="259" width="10.42578125" style="78" customWidth="1"/>
    <col min="260" max="261" width="9.42578125" style="78" customWidth="1"/>
    <col min="262" max="262" width="7.85546875" style="78" customWidth="1"/>
    <col min="263" max="263" width="11" style="78" customWidth="1"/>
    <col min="264" max="264" width="9.140625" style="78" customWidth="1"/>
    <col min="265" max="265" width="10" style="78" customWidth="1"/>
    <col min="266" max="266" width="11.42578125" style="78"/>
    <col min="267" max="267" width="11.140625" style="78" customWidth="1"/>
    <col min="268" max="269" width="9.140625" style="78" customWidth="1"/>
    <col min="270" max="270" width="11.42578125" style="78"/>
    <col min="271" max="271" width="16.140625" style="78" customWidth="1"/>
    <col min="272" max="272" width="0" style="78" hidden="1" customWidth="1"/>
    <col min="273" max="501" width="11.42578125" style="78"/>
    <col min="502" max="502" width="23.42578125" style="78" customWidth="1"/>
    <col min="503" max="503" width="3.85546875" style="78" customWidth="1"/>
    <col min="504" max="504" width="41.5703125" style="78" bestFit="1" customWidth="1"/>
    <col min="505" max="511" width="0" style="78" hidden="1" customWidth="1"/>
    <col min="512" max="512" width="13.42578125" style="78" customWidth="1"/>
    <col min="513" max="513" width="11.5703125" style="78" customWidth="1"/>
    <col min="514" max="514" width="12.42578125" style="78" customWidth="1"/>
    <col min="515" max="515" width="10.42578125" style="78" customWidth="1"/>
    <col min="516" max="517" width="9.42578125" style="78" customWidth="1"/>
    <col min="518" max="518" width="7.85546875" style="78" customWidth="1"/>
    <col min="519" max="519" width="11" style="78" customWidth="1"/>
    <col min="520" max="520" width="9.140625" style="78" customWidth="1"/>
    <col min="521" max="521" width="10" style="78" customWidth="1"/>
    <col min="522" max="522" width="11.42578125" style="78"/>
    <col min="523" max="523" width="11.140625" style="78" customWidth="1"/>
    <col min="524" max="525" width="9.140625" style="78" customWidth="1"/>
    <col min="526" max="526" width="11.42578125" style="78"/>
    <col min="527" max="527" width="16.140625" style="78" customWidth="1"/>
    <col min="528" max="528" width="0" style="78" hidden="1" customWidth="1"/>
    <col min="529" max="757" width="11.42578125" style="78"/>
    <col min="758" max="758" width="23.42578125" style="78" customWidth="1"/>
    <col min="759" max="759" width="3.85546875" style="78" customWidth="1"/>
    <col min="760" max="760" width="41.5703125" style="78" bestFit="1" customWidth="1"/>
    <col min="761" max="767" width="0" style="78" hidden="1" customWidth="1"/>
    <col min="768" max="768" width="13.42578125" style="78" customWidth="1"/>
    <col min="769" max="769" width="11.5703125" style="78" customWidth="1"/>
    <col min="770" max="770" width="12.42578125" style="78" customWidth="1"/>
    <col min="771" max="771" width="10.42578125" style="78" customWidth="1"/>
    <col min="772" max="773" width="9.42578125" style="78" customWidth="1"/>
    <col min="774" max="774" width="7.85546875" style="78" customWidth="1"/>
    <col min="775" max="775" width="11" style="78" customWidth="1"/>
    <col min="776" max="776" width="9.140625" style="78" customWidth="1"/>
    <col min="777" max="777" width="10" style="78" customWidth="1"/>
    <col min="778" max="778" width="11.42578125" style="78"/>
    <col min="779" max="779" width="11.140625" style="78" customWidth="1"/>
    <col min="780" max="781" width="9.140625" style="78" customWidth="1"/>
    <col min="782" max="782" width="11.42578125" style="78"/>
    <col min="783" max="783" width="16.140625" style="78" customWidth="1"/>
    <col min="784" max="784" width="0" style="78" hidden="1" customWidth="1"/>
    <col min="785" max="1013" width="11.42578125" style="78"/>
    <col min="1014" max="1014" width="23.42578125" style="78" customWidth="1"/>
    <col min="1015" max="1015" width="3.85546875" style="78" customWidth="1"/>
    <col min="1016" max="1016" width="41.5703125" style="78" bestFit="1" customWidth="1"/>
    <col min="1017" max="1023" width="0" style="78" hidden="1" customWidth="1"/>
    <col min="1024" max="1024" width="13.42578125" style="78" customWidth="1"/>
    <col min="1025" max="1025" width="11.5703125" style="78" customWidth="1"/>
    <col min="1026" max="1026" width="12.42578125" style="78" customWidth="1"/>
    <col min="1027" max="1027" width="10.42578125" style="78" customWidth="1"/>
    <col min="1028" max="1029" width="9.42578125" style="78" customWidth="1"/>
    <col min="1030" max="1030" width="7.85546875" style="78" customWidth="1"/>
    <col min="1031" max="1031" width="11" style="78" customWidth="1"/>
    <col min="1032" max="1032" width="9.140625" style="78" customWidth="1"/>
    <col min="1033" max="1033" width="10" style="78" customWidth="1"/>
    <col min="1034" max="1034" width="11.42578125" style="78"/>
    <col min="1035" max="1035" width="11.140625" style="78" customWidth="1"/>
    <col min="1036" max="1037" width="9.140625" style="78" customWidth="1"/>
    <col min="1038" max="1038" width="11.42578125" style="78"/>
    <col min="1039" max="1039" width="16.140625" style="78" customWidth="1"/>
    <col min="1040" max="1040" width="0" style="78" hidden="1" customWidth="1"/>
    <col min="1041" max="1269" width="11.42578125" style="78"/>
    <col min="1270" max="1270" width="23.42578125" style="78" customWidth="1"/>
    <col min="1271" max="1271" width="3.85546875" style="78" customWidth="1"/>
    <col min="1272" max="1272" width="41.5703125" style="78" bestFit="1" customWidth="1"/>
    <col min="1273" max="1279" width="0" style="78" hidden="1" customWidth="1"/>
    <col min="1280" max="1280" width="13.42578125" style="78" customWidth="1"/>
    <col min="1281" max="1281" width="11.5703125" style="78" customWidth="1"/>
    <col min="1282" max="1282" width="12.42578125" style="78" customWidth="1"/>
    <col min="1283" max="1283" width="10.42578125" style="78" customWidth="1"/>
    <col min="1284" max="1285" width="9.42578125" style="78" customWidth="1"/>
    <col min="1286" max="1286" width="7.85546875" style="78" customWidth="1"/>
    <col min="1287" max="1287" width="11" style="78" customWidth="1"/>
    <col min="1288" max="1288" width="9.140625" style="78" customWidth="1"/>
    <col min="1289" max="1289" width="10" style="78" customWidth="1"/>
    <col min="1290" max="1290" width="11.42578125" style="78"/>
    <col min="1291" max="1291" width="11.140625" style="78" customWidth="1"/>
    <col min="1292" max="1293" width="9.140625" style="78" customWidth="1"/>
    <col min="1294" max="1294" width="11.42578125" style="78"/>
    <col min="1295" max="1295" width="16.140625" style="78" customWidth="1"/>
    <col min="1296" max="1296" width="0" style="78" hidden="1" customWidth="1"/>
    <col min="1297" max="1525" width="11.42578125" style="78"/>
    <col min="1526" max="1526" width="23.42578125" style="78" customWidth="1"/>
    <col min="1527" max="1527" width="3.85546875" style="78" customWidth="1"/>
    <col min="1528" max="1528" width="41.5703125" style="78" bestFit="1" customWidth="1"/>
    <col min="1529" max="1535" width="0" style="78" hidden="1" customWidth="1"/>
    <col min="1536" max="1536" width="13.42578125" style="78" customWidth="1"/>
    <col min="1537" max="1537" width="11.5703125" style="78" customWidth="1"/>
    <col min="1538" max="1538" width="12.42578125" style="78" customWidth="1"/>
    <col min="1539" max="1539" width="10.42578125" style="78" customWidth="1"/>
    <col min="1540" max="1541" width="9.42578125" style="78" customWidth="1"/>
    <col min="1542" max="1542" width="7.85546875" style="78" customWidth="1"/>
    <col min="1543" max="1543" width="11" style="78" customWidth="1"/>
    <col min="1544" max="1544" width="9.140625" style="78" customWidth="1"/>
    <col min="1545" max="1545" width="10" style="78" customWidth="1"/>
    <col min="1546" max="1546" width="11.42578125" style="78"/>
    <col min="1547" max="1547" width="11.140625" style="78" customWidth="1"/>
    <col min="1548" max="1549" width="9.140625" style="78" customWidth="1"/>
    <col min="1550" max="1550" width="11.42578125" style="78"/>
    <col min="1551" max="1551" width="16.140625" style="78" customWidth="1"/>
    <col min="1552" max="1552" width="0" style="78" hidden="1" customWidth="1"/>
    <col min="1553" max="1781" width="11.42578125" style="78"/>
    <col min="1782" max="1782" width="23.42578125" style="78" customWidth="1"/>
    <col min="1783" max="1783" width="3.85546875" style="78" customWidth="1"/>
    <col min="1784" max="1784" width="41.5703125" style="78" bestFit="1" customWidth="1"/>
    <col min="1785" max="1791" width="0" style="78" hidden="1" customWidth="1"/>
    <col min="1792" max="1792" width="13.42578125" style="78" customWidth="1"/>
    <col min="1793" max="1793" width="11.5703125" style="78" customWidth="1"/>
    <col min="1794" max="1794" width="12.42578125" style="78" customWidth="1"/>
    <col min="1795" max="1795" width="10.42578125" style="78" customWidth="1"/>
    <col min="1796" max="1797" width="9.42578125" style="78" customWidth="1"/>
    <col min="1798" max="1798" width="7.85546875" style="78" customWidth="1"/>
    <col min="1799" max="1799" width="11" style="78" customWidth="1"/>
    <col min="1800" max="1800" width="9.140625" style="78" customWidth="1"/>
    <col min="1801" max="1801" width="10" style="78" customWidth="1"/>
    <col min="1802" max="1802" width="11.42578125" style="78"/>
    <col min="1803" max="1803" width="11.140625" style="78" customWidth="1"/>
    <col min="1804" max="1805" width="9.140625" style="78" customWidth="1"/>
    <col min="1806" max="1806" width="11.42578125" style="78"/>
    <col min="1807" max="1807" width="16.140625" style="78" customWidth="1"/>
    <col min="1808" max="1808" width="0" style="78" hidden="1" customWidth="1"/>
    <col min="1809" max="2037" width="11.42578125" style="78"/>
    <col min="2038" max="2038" width="23.42578125" style="78" customWidth="1"/>
    <col min="2039" max="2039" width="3.85546875" style="78" customWidth="1"/>
    <col min="2040" max="2040" width="41.5703125" style="78" bestFit="1" customWidth="1"/>
    <col min="2041" max="2047" width="0" style="78" hidden="1" customWidth="1"/>
    <col min="2048" max="2048" width="13.42578125" style="78" customWidth="1"/>
    <col min="2049" max="2049" width="11.5703125" style="78" customWidth="1"/>
    <col min="2050" max="2050" width="12.42578125" style="78" customWidth="1"/>
    <col min="2051" max="2051" width="10.42578125" style="78" customWidth="1"/>
    <col min="2052" max="2053" width="9.42578125" style="78" customWidth="1"/>
    <col min="2054" max="2054" width="7.85546875" style="78" customWidth="1"/>
    <col min="2055" max="2055" width="11" style="78" customWidth="1"/>
    <col min="2056" max="2056" width="9.140625" style="78" customWidth="1"/>
    <col min="2057" max="2057" width="10" style="78" customWidth="1"/>
    <col min="2058" max="2058" width="11.42578125" style="78"/>
    <col min="2059" max="2059" width="11.140625" style="78" customWidth="1"/>
    <col min="2060" max="2061" width="9.140625" style="78" customWidth="1"/>
    <col min="2062" max="2062" width="11.42578125" style="78"/>
    <col min="2063" max="2063" width="16.140625" style="78" customWidth="1"/>
    <col min="2064" max="2064" width="0" style="78" hidden="1" customWidth="1"/>
    <col min="2065" max="2293" width="11.42578125" style="78"/>
    <col min="2294" max="2294" width="23.42578125" style="78" customWidth="1"/>
    <col min="2295" max="2295" width="3.85546875" style="78" customWidth="1"/>
    <col min="2296" max="2296" width="41.5703125" style="78" bestFit="1" customWidth="1"/>
    <col min="2297" max="2303" width="0" style="78" hidden="1" customWidth="1"/>
    <col min="2304" max="2304" width="13.42578125" style="78" customWidth="1"/>
    <col min="2305" max="2305" width="11.5703125" style="78" customWidth="1"/>
    <col min="2306" max="2306" width="12.42578125" style="78" customWidth="1"/>
    <col min="2307" max="2307" width="10.42578125" style="78" customWidth="1"/>
    <col min="2308" max="2309" width="9.42578125" style="78" customWidth="1"/>
    <col min="2310" max="2310" width="7.85546875" style="78" customWidth="1"/>
    <col min="2311" max="2311" width="11" style="78" customWidth="1"/>
    <col min="2312" max="2312" width="9.140625" style="78" customWidth="1"/>
    <col min="2313" max="2313" width="10" style="78" customWidth="1"/>
    <col min="2314" max="2314" width="11.42578125" style="78"/>
    <col min="2315" max="2315" width="11.140625" style="78" customWidth="1"/>
    <col min="2316" max="2317" width="9.140625" style="78" customWidth="1"/>
    <col min="2318" max="2318" width="11.42578125" style="78"/>
    <col min="2319" max="2319" width="16.140625" style="78" customWidth="1"/>
    <col min="2320" max="2320" width="0" style="78" hidden="1" customWidth="1"/>
    <col min="2321" max="2549" width="11.42578125" style="78"/>
    <col min="2550" max="2550" width="23.42578125" style="78" customWidth="1"/>
    <col min="2551" max="2551" width="3.85546875" style="78" customWidth="1"/>
    <col min="2552" max="2552" width="41.5703125" style="78" bestFit="1" customWidth="1"/>
    <col min="2553" max="2559" width="0" style="78" hidden="1" customWidth="1"/>
    <col min="2560" max="2560" width="13.42578125" style="78" customWidth="1"/>
    <col min="2561" max="2561" width="11.5703125" style="78" customWidth="1"/>
    <col min="2562" max="2562" width="12.42578125" style="78" customWidth="1"/>
    <col min="2563" max="2563" width="10.42578125" style="78" customWidth="1"/>
    <col min="2564" max="2565" width="9.42578125" style="78" customWidth="1"/>
    <col min="2566" max="2566" width="7.85546875" style="78" customWidth="1"/>
    <col min="2567" max="2567" width="11" style="78" customWidth="1"/>
    <col min="2568" max="2568" width="9.140625" style="78" customWidth="1"/>
    <col min="2569" max="2569" width="10" style="78" customWidth="1"/>
    <col min="2570" max="2570" width="11.42578125" style="78"/>
    <col min="2571" max="2571" width="11.140625" style="78" customWidth="1"/>
    <col min="2572" max="2573" width="9.140625" style="78" customWidth="1"/>
    <col min="2574" max="2574" width="11.42578125" style="78"/>
    <col min="2575" max="2575" width="16.140625" style="78" customWidth="1"/>
    <col min="2576" max="2576" width="0" style="78" hidden="1" customWidth="1"/>
    <col min="2577" max="2805" width="11.42578125" style="78"/>
    <col min="2806" max="2806" width="23.42578125" style="78" customWidth="1"/>
    <col min="2807" max="2807" width="3.85546875" style="78" customWidth="1"/>
    <col min="2808" max="2808" width="41.5703125" style="78" bestFit="1" customWidth="1"/>
    <col min="2809" max="2815" width="0" style="78" hidden="1" customWidth="1"/>
    <col min="2816" max="2816" width="13.42578125" style="78" customWidth="1"/>
    <col min="2817" max="2817" width="11.5703125" style="78" customWidth="1"/>
    <col min="2818" max="2818" width="12.42578125" style="78" customWidth="1"/>
    <col min="2819" max="2819" width="10.42578125" style="78" customWidth="1"/>
    <col min="2820" max="2821" width="9.42578125" style="78" customWidth="1"/>
    <col min="2822" max="2822" width="7.85546875" style="78" customWidth="1"/>
    <col min="2823" max="2823" width="11" style="78" customWidth="1"/>
    <col min="2824" max="2824" width="9.140625" style="78" customWidth="1"/>
    <col min="2825" max="2825" width="10" style="78" customWidth="1"/>
    <col min="2826" max="2826" width="11.42578125" style="78"/>
    <col min="2827" max="2827" width="11.140625" style="78" customWidth="1"/>
    <col min="2828" max="2829" width="9.140625" style="78" customWidth="1"/>
    <col min="2830" max="2830" width="11.42578125" style="78"/>
    <col min="2831" max="2831" width="16.140625" style="78" customWidth="1"/>
    <col min="2832" max="2832" width="0" style="78" hidden="1" customWidth="1"/>
    <col min="2833" max="3061" width="11.42578125" style="78"/>
    <col min="3062" max="3062" width="23.42578125" style="78" customWidth="1"/>
    <col min="3063" max="3063" width="3.85546875" style="78" customWidth="1"/>
    <col min="3064" max="3064" width="41.5703125" style="78" bestFit="1" customWidth="1"/>
    <col min="3065" max="3071" width="0" style="78" hidden="1" customWidth="1"/>
    <col min="3072" max="3072" width="13.42578125" style="78" customWidth="1"/>
    <col min="3073" max="3073" width="11.5703125" style="78" customWidth="1"/>
    <col min="3074" max="3074" width="12.42578125" style="78" customWidth="1"/>
    <col min="3075" max="3075" width="10.42578125" style="78" customWidth="1"/>
    <col min="3076" max="3077" width="9.42578125" style="78" customWidth="1"/>
    <col min="3078" max="3078" width="7.85546875" style="78" customWidth="1"/>
    <col min="3079" max="3079" width="11" style="78" customWidth="1"/>
    <col min="3080" max="3080" width="9.140625" style="78" customWidth="1"/>
    <col min="3081" max="3081" width="10" style="78" customWidth="1"/>
    <col min="3082" max="3082" width="11.42578125" style="78"/>
    <col min="3083" max="3083" width="11.140625" style="78" customWidth="1"/>
    <col min="3084" max="3085" width="9.140625" style="78" customWidth="1"/>
    <col min="3086" max="3086" width="11.42578125" style="78"/>
    <col min="3087" max="3087" width="16.140625" style="78" customWidth="1"/>
    <col min="3088" max="3088" width="0" style="78" hidden="1" customWidth="1"/>
    <col min="3089" max="3317" width="11.42578125" style="78"/>
    <col min="3318" max="3318" width="23.42578125" style="78" customWidth="1"/>
    <col min="3319" max="3319" width="3.85546875" style="78" customWidth="1"/>
    <col min="3320" max="3320" width="41.5703125" style="78" bestFit="1" customWidth="1"/>
    <col min="3321" max="3327" width="0" style="78" hidden="1" customWidth="1"/>
    <col min="3328" max="3328" width="13.42578125" style="78" customWidth="1"/>
    <col min="3329" max="3329" width="11.5703125" style="78" customWidth="1"/>
    <col min="3330" max="3330" width="12.42578125" style="78" customWidth="1"/>
    <col min="3331" max="3331" width="10.42578125" style="78" customWidth="1"/>
    <col min="3332" max="3333" width="9.42578125" style="78" customWidth="1"/>
    <col min="3334" max="3334" width="7.85546875" style="78" customWidth="1"/>
    <col min="3335" max="3335" width="11" style="78" customWidth="1"/>
    <col min="3336" max="3336" width="9.140625" style="78" customWidth="1"/>
    <col min="3337" max="3337" width="10" style="78" customWidth="1"/>
    <col min="3338" max="3338" width="11.42578125" style="78"/>
    <col min="3339" max="3339" width="11.140625" style="78" customWidth="1"/>
    <col min="3340" max="3341" width="9.140625" style="78" customWidth="1"/>
    <col min="3342" max="3342" width="11.42578125" style="78"/>
    <col min="3343" max="3343" width="16.140625" style="78" customWidth="1"/>
    <col min="3344" max="3344" width="0" style="78" hidden="1" customWidth="1"/>
    <col min="3345" max="3573" width="11.42578125" style="78"/>
    <col min="3574" max="3574" width="23.42578125" style="78" customWidth="1"/>
    <col min="3575" max="3575" width="3.85546875" style="78" customWidth="1"/>
    <col min="3576" max="3576" width="41.5703125" style="78" bestFit="1" customWidth="1"/>
    <col min="3577" max="3583" width="0" style="78" hidden="1" customWidth="1"/>
    <col min="3584" max="3584" width="13.42578125" style="78" customWidth="1"/>
    <col min="3585" max="3585" width="11.5703125" style="78" customWidth="1"/>
    <col min="3586" max="3586" width="12.42578125" style="78" customWidth="1"/>
    <col min="3587" max="3587" width="10.42578125" style="78" customWidth="1"/>
    <col min="3588" max="3589" width="9.42578125" style="78" customWidth="1"/>
    <col min="3590" max="3590" width="7.85546875" style="78" customWidth="1"/>
    <col min="3591" max="3591" width="11" style="78" customWidth="1"/>
    <col min="3592" max="3592" width="9.140625" style="78" customWidth="1"/>
    <col min="3593" max="3593" width="10" style="78" customWidth="1"/>
    <col min="3594" max="3594" width="11.42578125" style="78"/>
    <col min="3595" max="3595" width="11.140625" style="78" customWidth="1"/>
    <col min="3596" max="3597" width="9.140625" style="78" customWidth="1"/>
    <col min="3598" max="3598" width="11.42578125" style="78"/>
    <col min="3599" max="3599" width="16.140625" style="78" customWidth="1"/>
    <col min="3600" max="3600" width="0" style="78" hidden="1" customWidth="1"/>
    <col min="3601" max="3829" width="11.42578125" style="78"/>
    <col min="3830" max="3830" width="23.42578125" style="78" customWidth="1"/>
    <col min="3831" max="3831" width="3.85546875" style="78" customWidth="1"/>
    <col min="3832" max="3832" width="41.5703125" style="78" bestFit="1" customWidth="1"/>
    <col min="3833" max="3839" width="0" style="78" hidden="1" customWidth="1"/>
    <col min="3840" max="3840" width="13.42578125" style="78" customWidth="1"/>
    <col min="3841" max="3841" width="11.5703125" style="78" customWidth="1"/>
    <col min="3842" max="3842" width="12.42578125" style="78" customWidth="1"/>
    <col min="3843" max="3843" width="10.42578125" style="78" customWidth="1"/>
    <col min="3844" max="3845" width="9.42578125" style="78" customWidth="1"/>
    <col min="3846" max="3846" width="7.85546875" style="78" customWidth="1"/>
    <col min="3847" max="3847" width="11" style="78" customWidth="1"/>
    <col min="3848" max="3848" width="9.140625" style="78" customWidth="1"/>
    <col min="3849" max="3849" width="10" style="78" customWidth="1"/>
    <col min="3850" max="3850" width="11.42578125" style="78"/>
    <col min="3851" max="3851" width="11.140625" style="78" customWidth="1"/>
    <col min="3852" max="3853" width="9.140625" style="78" customWidth="1"/>
    <col min="3854" max="3854" width="11.42578125" style="78"/>
    <col min="3855" max="3855" width="16.140625" style="78" customWidth="1"/>
    <col min="3856" max="3856" width="0" style="78" hidden="1" customWidth="1"/>
    <col min="3857" max="4085" width="11.42578125" style="78"/>
    <col min="4086" max="4086" width="23.42578125" style="78" customWidth="1"/>
    <col min="4087" max="4087" width="3.85546875" style="78" customWidth="1"/>
    <col min="4088" max="4088" width="41.5703125" style="78" bestFit="1" customWidth="1"/>
    <col min="4089" max="4095" width="0" style="78" hidden="1" customWidth="1"/>
    <col min="4096" max="4096" width="13.42578125" style="78" customWidth="1"/>
    <col min="4097" max="4097" width="11.5703125" style="78" customWidth="1"/>
    <col min="4098" max="4098" width="12.42578125" style="78" customWidth="1"/>
    <col min="4099" max="4099" width="10.42578125" style="78" customWidth="1"/>
    <col min="4100" max="4101" width="9.42578125" style="78" customWidth="1"/>
    <col min="4102" max="4102" width="7.85546875" style="78" customWidth="1"/>
    <col min="4103" max="4103" width="11" style="78" customWidth="1"/>
    <col min="4104" max="4104" width="9.140625" style="78" customWidth="1"/>
    <col min="4105" max="4105" width="10" style="78" customWidth="1"/>
    <col min="4106" max="4106" width="11.42578125" style="78"/>
    <col min="4107" max="4107" width="11.140625" style="78" customWidth="1"/>
    <col min="4108" max="4109" width="9.140625" style="78" customWidth="1"/>
    <col min="4110" max="4110" width="11.42578125" style="78"/>
    <col min="4111" max="4111" width="16.140625" style="78" customWidth="1"/>
    <col min="4112" max="4112" width="0" style="78" hidden="1" customWidth="1"/>
    <col min="4113" max="4341" width="11.42578125" style="78"/>
    <col min="4342" max="4342" width="23.42578125" style="78" customWidth="1"/>
    <col min="4343" max="4343" width="3.85546875" style="78" customWidth="1"/>
    <col min="4344" max="4344" width="41.5703125" style="78" bestFit="1" customWidth="1"/>
    <col min="4345" max="4351" width="0" style="78" hidden="1" customWidth="1"/>
    <col min="4352" max="4352" width="13.42578125" style="78" customWidth="1"/>
    <col min="4353" max="4353" width="11.5703125" style="78" customWidth="1"/>
    <col min="4354" max="4354" width="12.42578125" style="78" customWidth="1"/>
    <col min="4355" max="4355" width="10.42578125" style="78" customWidth="1"/>
    <col min="4356" max="4357" width="9.42578125" style="78" customWidth="1"/>
    <col min="4358" max="4358" width="7.85546875" style="78" customWidth="1"/>
    <col min="4359" max="4359" width="11" style="78" customWidth="1"/>
    <col min="4360" max="4360" width="9.140625" style="78" customWidth="1"/>
    <col min="4361" max="4361" width="10" style="78" customWidth="1"/>
    <col min="4362" max="4362" width="11.42578125" style="78"/>
    <col min="4363" max="4363" width="11.140625" style="78" customWidth="1"/>
    <col min="4364" max="4365" width="9.140625" style="78" customWidth="1"/>
    <col min="4366" max="4366" width="11.42578125" style="78"/>
    <col min="4367" max="4367" width="16.140625" style="78" customWidth="1"/>
    <col min="4368" max="4368" width="0" style="78" hidden="1" customWidth="1"/>
    <col min="4369" max="4597" width="11.42578125" style="78"/>
    <col min="4598" max="4598" width="23.42578125" style="78" customWidth="1"/>
    <col min="4599" max="4599" width="3.85546875" style="78" customWidth="1"/>
    <col min="4600" max="4600" width="41.5703125" style="78" bestFit="1" customWidth="1"/>
    <col min="4601" max="4607" width="0" style="78" hidden="1" customWidth="1"/>
    <col min="4608" max="4608" width="13.42578125" style="78" customWidth="1"/>
    <col min="4609" max="4609" width="11.5703125" style="78" customWidth="1"/>
    <col min="4610" max="4610" width="12.42578125" style="78" customWidth="1"/>
    <col min="4611" max="4611" width="10.42578125" style="78" customWidth="1"/>
    <col min="4612" max="4613" width="9.42578125" style="78" customWidth="1"/>
    <col min="4614" max="4614" width="7.85546875" style="78" customWidth="1"/>
    <col min="4615" max="4615" width="11" style="78" customWidth="1"/>
    <col min="4616" max="4616" width="9.140625" style="78" customWidth="1"/>
    <col min="4617" max="4617" width="10" style="78" customWidth="1"/>
    <col min="4618" max="4618" width="11.42578125" style="78"/>
    <col min="4619" max="4619" width="11.140625" style="78" customWidth="1"/>
    <col min="4620" max="4621" width="9.140625" style="78" customWidth="1"/>
    <col min="4622" max="4622" width="11.42578125" style="78"/>
    <col min="4623" max="4623" width="16.140625" style="78" customWidth="1"/>
    <col min="4624" max="4624" width="0" style="78" hidden="1" customWidth="1"/>
    <col min="4625" max="4853" width="11.42578125" style="78"/>
    <col min="4854" max="4854" width="23.42578125" style="78" customWidth="1"/>
    <col min="4855" max="4855" width="3.85546875" style="78" customWidth="1"/>
    <col min="4856" max="4856" width="41.5703125" style="78" bestFit="1" customWidth="1"/>
    <col min="4857" max="4863" width="0" style="78" hidden="1" customWidth="1"/>
    <col min="4864" max="4864" width="13.42578125" style="78" customWidth="1"/>
    <col min="4865" max="4865" width="11.5703125" style="78" customWidth="1"/>
    <col min="4866" max="4866" width="12.42578125" style="78" customWidth="1"/>
    <col min="4867" max="4867" width="10.42578125" style="78" customWidth="1"/>
    <col min="4868" max="4869" width="9.42578125" style="78" customWidth="1"/>
    <col min="4870" max="4870" width="7.85546875" style="78" customWidth="1"/>
    <col min="4871" max="4871" width="11" style="78" customWidth="1"/>
    <col min="4872" max="4872" width="9.140625" style="78" customWidth="1"/>
    <col min="4873" max="4873" width="10" style="78" customWidth="1"/>
    <col min="4874" max="4874" width="11.42578125" style="78"/>
    <col min="4875" max="4875" width="11.140625" style="78" customWidth="1"/>
    <col min="4876" max="4877" width="9.140625" style="78" customWidth="1"/>
    <col min="4878" max="4878" width="11.42578125" style="78"/>
    <col min="4879" max="4879" width="16.140625" style="78" customWidth="1"/>
    <col min="4880" max="4880" width="0" style="78" hidden="1" customWidth="1"/>
    <col min="4881" max="5109" width="11.42578125" style="78"/>
    <col min="5110" max="5110" width="23.42578125" style="78" customWidth="1"/>
    <col min="5111" max="5111" width="3.85546875" style="78" customWidth="1"/>
    <col min="5112" max="5112" width="41.5703125" style="78" bestFit="1" customWidth="1"/>
    <col min="5113" max="5119" width="0" style="78" hidden="1" customWidth="1"/>
    <col min="5120" max="5120" width="13.42578125" style="78" customWidth="1"/>
    <col min="5121" max="5121" width="11.5703125" style="78" customWidth="1"/>
    <col min="5122" max="5122" width="12.42578125" style="78" customWidth="1"/>
    <col min="5123" max="5123" width="10.42578125" style="78" customWidth="1"/>
    <col min="5124" max="5125" width="9.42578125" style="78" customWidth="1"/>
    <col min="5126" max="5126" width="7.85546875" style="78" customWidth="1"/>
    <col min="5127" max="5127" width="11" style="78" customWidth="1"/>
    <col min="5128" max="5128" width="9.140625" style="78" customWidth="1"/>
    <col min="5129" max="5129" width="10" style="78" customWidth="1"/>
    <col min="5130" max="5130" width="11.42578125" style="78"/>
    <col min="5131" max="5131" width="11.140625" style="78" customWidth="1"/>
    <col min="5132" max="5133" width="9.140625" style="78" customWidth="1"/>
    <col min="5134" max="5134" width="11.42578125" style="78"/>
    <col min="5135" max="5135" width="16.140625" style="78" customWidth="1"/>
    <col min="5136" max="5136" width="0" style="78" hidden="1" customWidth="1"/>
    <col min="5137" max="5365" width="11.42578125" style="78"/>
    <col min="5366" max="5366" width="23.42578125" style="78" customWidth="1"/>
    <col min="5367" max="5367" width="3.85546875" style="78" customWidth="1"/>
    <col min="5368" max="5368" width="41.5703125" style="78" bestFit="1" customWidth="1"/>
    <col min="5369" max="5375" width="0" style="78" hidden="1" customWidth="1"/>
    <col min="5376" max="5376" width="13.42578125" style="78" customWidth="1"/>
    <col min="5377" max="5377" width="11.5703125" style="78" customWidth="1"/>
    <col min="5378" max="5378" width="12.42578125" style="78" customWidth="1"/>
    <col min="5379" max="5379" width="10.42578125" style="78" customWidth="1"/>
    <col min="5380" max="5381" width="9.42578125" style="78" customWidth="1"/>
    <col min="5382" max="5382" width="7.85546875" style="78" customWidth="1"/>
    <col min="5383" max="5383" width="11" style="78" customWidth="1"/>
    <col min="5384" max="5384" width="9.140625" style="78" customWidth="1"/>
    <col min="5385" max="5385" width="10" style="78" customWidth="1"/>
    <col min="5386" max="5386" width="11.42578125" style="78"/>
    <col min="5387" max="5387" width="11.140625" style="78" customWidth="1"/>
    <col min="5388" max="5389" width="9.140625" style="78" customWidth="1"/>
    <col min="5390" max="5390" width="11.42578125" style="78"/>
    <col min="5391" max="5391" width="16.140625" style="78" customWidth="1"/>
    <col min="5392" max="5392" width="0" style="78" hidden="1" customWidth="1"/>
    <col min="5393" max="5621" width="11.42578125" style="78"/>
    <col min="5622" max="5622" width="23.42578125" style="78" customWidth="1"/>
    <col min="5623" max="5623" width="3.85546875" style="78" customWidth="1"/>
    <col min="5624" max="5624" width="41.5703125" style="78" bestFit="1" customWidth="1"/>
    <col min="5625" max="5631" width="0" style="78" hidden="1" customWidth="1"/>
    <col min="5632" max="5632" width="13.42578125" style="78" customWidth="1"/>
    <col min="5633" max="5633" width="11.5703125" style="78" customWidth="1"/>
    <col min="5634" max="5634" width="12.42578125" style="78" customWidth="1"/>
    <col min="5635" max="5635" width="10.42578125" style="78" customWidth="1"/>
    <col min="5636" max="5637" width="9.42578125" style="78" customWidth="1"/>
    <col min="5638" max="5638" width="7.85546875" style="78" customWidth="1"/>
    <col min="5639" max="5639" width="11" style="78" customWidth="1"/>
    <col min="5640" max="5640" width="9.140625" style="78" customWidth="1"/>
    <col min="5641" max="5641" width="10" style="78" customWidth="1"/>
    <col min="5642" max="5642" width="11.42578125" style="78"/>
    <col min="5643" max="5643" width="11.140625" style="78" customWidth="1"/>
    <col min="5644" max="5645" width="9.140625" style="78" customWidth="1"/>
    <col min="5646" max="5646" width="11.42578125" style="78"/>
    <col min="5647" max="5647" width="16.140625" style="78" customWidth="1"/>
    <col min="5648" max="5648" width="0" style="78" hidden="1" customWidth="1"/>
    <col min="5649" max="5877" width="11.42578125" style="78"/>
    <col min="5878" max="5878" width="23.42578125" style="78" customWidth="1"/>
    <col min="5879" max="5879" width="3.85546875" style="78" customWidth="1"/>
    <col min="5880" max="5880" width="41.5703125" style="78" bestFit="1" customWidth="1"/>
    <col min="5881" max="5887" width="0" style="78" hidden="1" customWidth="1"/>
    <col min="5888" max="5888" width="13.42578125" style="78" customWidth="1"/>
    <col min="5889" max="5889" width="11.5703125" style="78" customWidth="1"/>
    <col min="5890" max="5890" width="12.42578125" style="78" customWidth="1"/>
    <col min="5891" max="5891" width="10.42578125" style="78" customWidth="1"/>
    <col min="5892" max="5893" width="9.42578125" style="78" customWidth="1"/>
    <col min="5894" max="5894" width="7.85546875" style="78" customWidth="1"/>
    <col min="5895" max="5895" width="11" style="78" customWidth="1"/>
    <col min="5896" max="5896" width="9.140625" style="78" customWidth="1"/>
    <col min="5897" max="5897" width="10" style="78" customWidth="1"/>
    <col min="5898" max="5898" width="11.42578125" style="78"/>
    <col min="5899" max="5899" width="11.140625" style="78" customWidth="1"/>
    <col min="5900" max="5901" width="9.140625" style="78" customWidth="1"/>
    <col min="5902" max="5902" width="11.42578125" style="78"/>
    <col min="5903" max="5903" width="16.140625" style="78" customWidth="1"/>
    <col min="5904" max="5904" width="0" style="78" hidden="1" customWidth="1"/>
    <col min="5905" max="6133" width="11.42578125" style="78"/>
    <col min="6134" max="6134" width="23.42578125" style="78" customWidth="1"/>
    <col min="6135" max="6135" width="3.85546875" style="78" customWidth="1"/>
    <col min="6136" max="6136" width="41.5703125" style="78" bestFit="1" customWidth="1"/>
    <col min="6137" max="6143" width="0" style="78" hidden="1" customWidth="1"/>
    <col min="6144" max="6144" width="13.42578125" style="78" customWidth="1"/>
    <col min="6145" max="6145" width="11.5703125" style="78" customWidth="1"/>
    <col min="6146" max="6146" width="12.42578125" style="78" customWidth="1"/>
    <col min="6147" max="6147" width="10.42578125" style="78" customWidth="1"/>
    <col min="6148" max="6149" width="9.42578125" style="78" customWidth="1"/>
    <col min="6150" max="6150" width="7.85546875" style="78" customWidth="1"/>
    <col min="6151" max="6151" width="11" style="78" customWidth="1"/>
    <col min="6152" max="6152" width="9.140625" style="78" customWidth="1"/>
    <col min="6153" max="6153" width="10" style="78" customWidth="1"/>
    <col min="6154" max="6154" width="11.42578125" style="78"/>
    <col min="6155" max="6155" width="11.140625" style="78" customWidth="1"/>
    <col min="6156" max="6157" width="9.140625" style="78" customWidth="1"/>
    <col min="6158" max="6158" width="11.42578125" style="78"/>
    <col min="6159" max="6159" width="16.140625" style="78" customWidth="1"/>
    <col min="6160" max="6160" width="0" style="78" hidden="1" customWidth="1"/>
    <col min="6161" max="6389" width="11.42578125" style="78"/>
    <col min="6390" max="6390" width="23.42578125" style="78" customWidth="1"/>
    <col min="6391" max="6391" width="3.85546875" style="78" customWidth="1"/>
    <col min="6392" max="6392" width="41.5703125" style="78" bestFit="1" customWidth="1"/>
    <col min="6393" max="6399" width="0" style="78" hidden="1" customWidth="1"/>
    <col min="6400" max="6400" width="13.42578125" style="78" customWidth="1"/>
    <col min="6401" max="6401" width="11.5703125" style="78" customWidth="1"/>
    <col min="6402" max="6402" width="12.42578125" style="78" customWidth="1"/>
    <col min="6403" max="6403" width="10.42578125" style="78" customWidth="1"/>
    <col min="6404" max="6405" width="9.42578125" style="78" customWidth="1"/>
    <col min="6406" max="6406" width="7.85546875" style="78" customWidth="1"/>
    <col min="6407" max="6407" width="11" style="78" customWidth="1"/>
    <col min="6408" max="6408" width="9.140625" style="78" customWidth="1"/>
    <col min="6409" max="6409" width="10" style="78" customWidth="1"/>
    <col min="6410" max="6410" width="11.42578125" style="78"/>
    <col min="6411" max="6411" width="11.140625" style="78" customWidth="1"/>
    <col min="6412" max="6413" width="9.140625" style="78" customWidth="1"/>
    <col min="6414" max="6414" width="11.42578125" style="78"/>
    <col min="6415" max="6415" width="16.140625" style="78" customWidth="1"/>
    <col min="6416" max="6416" width="0" style="78" hidden="1" customWidth="1"/>
    <col min="6417" max="6645" width="11.42578125" style="78"/>
    <col min="6646" max="6646" width="23.42578125" style="78" customWidth="1"/>
    <col min="6647" max="6647" width="3.85546875" style="78" customWidth="1"/>
    <col min="6648" max="6648" width="41.5703125" style="78" bestFit="1" customWidth="1"/>
    <col min="6649" max="6655" width="0" style="78" hidden="1" customWidth="1"/>
    <col min="6656" max="6656" width="13.42578125" style="78" customWidth="1"/>
    <col min="6657" max="6657" width="11.5703125" style="78" customWidth="1"/>
    <col min="6658" max="6658" width="12.42578125" style="78" customWidth="1"/>
    <col min="6659" max="6659" width="10.42578125" style="78" customWidth="1"/>
    <col min="6660" max="6661" width="9.42578125" style="78" customWidth="1"/>
    <col min="6662" max="6662" width="7.85546875" style="78" customWidth="1"/>
    <col min="6663" max="6663" width="11" style="78" customWidth="1"/>
    <col min="6664" max="6664" width="9.140625" style="78" customWidth="1"/>
    <col min="6665" max="6665" width="10" style="78" customWidth="1"/>
    <col min="6666" max="6666" width="11.42578125" style="78"/>
    <col min="6667" max="6667" width="11.140625" style="78" customWidth="1"/>
    <col min="6668" max="6669" width="9.140625" style="78" customWidth="1"/>
    <col min="6670" max="6670" width="11.42578125" style="78"/>
    <col min="6671" max="6671" width="16.140625" style="78" customWidth="1"/>
    <col min="6672" max="6672" width="0" style="78" hidden="1" customWidth="1"/>
    <col min="6673" max="6901" width="11.42578125" style="78"/>
    <col min="6902" max="6902" width="23.42578125" style="78" customWidth="1"/>
    <col min="6903" max="6903" width="3.85546875" style="78" customWidth="1"/>
    <col min="6904" max="6904" width="41.5703125" style="78" bestFit="1" customWidth="1"/>
    <col min="6905" max="6911" width="0" style="78" hidden="1" customWidth="1"/>
    <col min="6912" max="6912" width="13.42578125" style="78" customWidth="1"/>
    <col min="6913" max="6913" width="11.5703125" style="78" customWidth="1"/>
    <col min="6914" max="6914" width="12.42578125" style="78" customWidth="1"/>
    <col min="6915" max="6915" width="10.42578125" style="78" customWidth="1"/>
    <col min="6916" max="6917" width="9.42578125" style="78" customWidth="1"/>
    <col min="6918" max="6918" width="7.85546875" style="78" customWidth="1"/>
    <col min="6919" max="6919" width="11" style="78" customWidth="1"/>
    <col min="6920" max="6920" width="9.140625" style="78" customWidth="1"/>
    <col min="6921" max="6921" width="10" style="78" customWidth="1"/>
    <col min="6922" max="6922" width="11.42578125" style="78"/>
    <col min="6923" max="6923" width="11.140625" style="78" customWidth="1"/>
    <col min="6924" max="6925" width="9.140625" style="78" customWidth="1"/>
    <col min="6926" max="6926" width="11.42578125" style="78"/>
    <col min="6927" max="6927" width="16.140625" style="78" customWidth="1"/>
    <col min="6928" max="6928" width="0" style="78" hidden="1" customWidth="1"/>
    <col min="6929" max="7157" width="11.42578125" style="78"/>
    <col min="7158" max="7158" width="23.42578125" style="78" customWidth="1"/>
    <col min="7159" max="7159" width="3.85546875" style="78" customWidth="1"/>
    <col min="7160" max="7160" width="41.5703125" style="78" bestFit="1" customWidth="1"/>
    <col min="7161" max="7167" width="0" style="78" hidden="1" customWidth="1"/>
    <col min="7168" max="7168" width="13.42578125" style="78" customWidth="1"/>
    <col min="7169" max="7169" width="11.5703125" style="78" customWidth="1"/>
    <col min="7170" max="7170" width="12.42578125" style="78" customWidth="1"/>
    <col min="7171" max="7171" width="10.42578125" style="78" customWidth="1"/>
    <col min="7172" max="7173" width="9.42578125" style="78" customWidth="1"/>
    <col min="7174" max="7174" width="7.85546875" style="78" customWidth="1"/>
    <col min="7175" max="7175" width="11" style="78" customWidth="1"/>
    <col min="7176" max="7176" width="9.140625" style="78" customWidth="1"/>
    <col min="7177" max="7177" width="10" style="78" customWidth="1"/>
    <col min="7178" max="7178" width="11.42578125" style="78"/>
    <col min="7179" max="7179" width="11.140625" style="78" customWidth="1"/>
    <col min="7180" max="7181" width="9.140625" style="78" customWidth="1"/>
    <col min="7182" max="7182" width="11.42578125" style="78"/>
    <col min="7183" max="7183" width="16.140625" style="78" customWidth="1"/>
    <col min="7184" max="7184" width="0" style="78" hidden="1" customWidth="1"/>
    <col min="7185" max="7413" width="11.42578125" style="78"/>
    <col min="7414" max="7414" width="23.42578125" style="78" customWidth="1"/>
    <col min="7415" max="7415" width="3.85546875" style="78" customWidth="1"/>
    <col min="7416" max="7416" width="41.5703125" style="78" bestFit="1" customWidth="1"/>
    <col min="7417" max="7423" width="0" style="78" hidden="1" customWidth="1"/>
    <col min="7424" max="7424" width="13.42578125" style="78" customWidth="1"/>
    <col min="7425" max="7425" width="11.5703125" style="78" customWidth="1"/>
    <col min="7426" max="7426" width="12.42578125" style="78" customWidth="1"/>
    <col min="7427" max="7427" width="10.42578125" style="78" customWidth="1"/>
    <col min="7428" max="7429" width="9.42578125" style="78" customWidth="1"/>
    <col min="7430" max="7430" width="7.85546875" style="78" customWidth="1"/>
    <col min="7431" max="7431" width="11" style="78" customWidth="1"/>
    <col min="7432" max="7432" width="9.140625" style="78" customWidth="1"/>
    <col min="7433" max="7433" width="10" style="78" customWidth="1"/>
    <col min="7434" max="7434" width="11.42578125" style="78"/>
    <col min="7435" max="7435" width="11.140625" style="78" customWidth="1"/>
    <col min="7436" max="7437" width="9.140625" style="78" customWidth="1"/>
    <col min="7438" max="7438" width="11.42578125" style="78"/>
    <col min="7439" max="7439" width="16.140625" style="78" customWidth="1"/>
    <col min="7440" max="7440" width="0" style="78" hidden="1" customWidth="1"/>
    <col min="7441" max="7669" width="11.42578125" style="78"/>
    <col min="7670" max="7670" width="23.42578125" style="78" customWidth="1"/>
    <col min="7671" max="7671" width="3.85546875" style="78" customWidth="1"/>
    <col min="7672" max="7672" width="41.5703125" style="78" bestFit="1" customWidth="1"/>
    <col min="7673" max="7679" width="0" style="78" hidden="1" customWidth="1"/>
    <col min="7680" max="7680" width="13.42578125" style="78" customWidth="1"/>
    <col min="7681" max="7681" width="11.5703125" style="78" customWidth="1"/>
    <col min="7682" max="7682" width="12.42578125" style="78" customWidth="1"/>
    <col min="7683" max="7683" width="10.42578125" style="78" customWidth="1"/>
    <col min="7684" max="7685" width="9.42578125" style="78" customWidth="1"/>
    <col min="7686" max="7686" width="7.85546875" style="78" customWidth="1"/>
    <col min="7687" max="7687" width="11" style="78" customWidth="1"/>
    <col min="7688" max="7688" width="9.140625" style="78" customWidth="1"/>
    <col min="7689" max="7689" width="10" style="78" customWidth="1"/>
    <col min="7690" max="7690" width="11.42578125" style="78"/>
    <col min="7691" max="7691" width="11.140625" style="78" customWidth="1"/>
    <col min="7692" max="7693" width="9.140625" style="78" customWidth="1"/>
    <col min="7694" max="7694" width="11.42578125" style="78"/>
    <col min="7695" max="7695" width="16.140625" style="78" customWidth="1"/>
    <col min="7696" max="7696" width="0" style="78" hidden="1" customWidth="1"/>
    <col min="7697" max="7925" width="11.42578125" style="78"/>
    <col min="7926" max="7926" width="23.42578125" style="78" customWidth="1"/>
    <col min="7927" max="7927" width="3.85546875" style="78" customWidth="1"/>
    <col min="7928" max="7928" width="41.5703125" style="78" bestFit="1" customWidth="1"/>
    <col min="7929" max="7935" width="0" style="78" hidden="1" customWidth="1"/>
    <col min="7936" max="7936" width="13.42578125" style="78" customWidth="1"/>
    <col min="7937" max="7937" width="11.5703125" style="78" customWidth="1"/>
    <col min="7938" max="7938" width="12.42578125" style="78" customWidth="1"/>
    <col min="7939" max="7939" width="10.42578125" style="78" customWidth="1"/>
    <col min="7940" max="7941" width="9.42578125" style="78" customWidth="1"/>
    <col min="7942" max="7942" width="7.85546875" style="78" customWidth="1"/>
    <col min="7943" max="7943" width="11" style="78" customWidth="1"/>
    <col min="7944" max="7944" width="9.140625" style="78" customWidth="1"/>
    <col min="7945" max="7945" width="10" style="78" customWidth="1"/>
    <col min="7946" max="7946" width="11.42578125" style="78"/>
    <col min="7947" max="7947" width="11.140625" style="78" customWidth="1"/>
    <col min="7948" max="7949" width="9.140625" style="78" customWidth="1"/>
    <col min="7950" max="7950" width="11.42578125" style="78"/>
    <col min="7951" max="7951" width="16.140625" style="78" customWidth="1"/>
    <col min="7952" max="7952" width="0" style="78" hidden="1" customWidth="1"/>
    <col min="7953" max="8181" width="11.42578125" style="78"/>
    <col min="8182" max="8182" width="23.42578125" style="78" customWidth="1"/>
    <col min="8183" max="8183" width="3.85546875" style="78" customWidth="1"/>
    <col min="8184" max="8184" width="41.5703125" style="78" bestFit="1" customWidth="1"/>
    <col min="8185" max="8191" width="0" style="78" hidden="1" customWidth="1"/>
    <col min="8192" max="8192" width="13.42578125" style="78" customWidth="1"/>
    <col min="8193" max="8193" width="11.5703125" style="78" customWidth="1"/>
    <col min="8194" max="8194" width="12.42578125" style="78" customWidth="1"/>
    <col min="8195" max="8195" width="10.42578125" style="78" customWidth="1"/>
    <col min="8196" max="8197" width="9.42578125" style="78" customWidth="1"/>
    <col min="8198" max="8198" width="7.85546875" style="78" customWidth="1"/>
    <col min="8199" max="8199" width="11" style="78" customWidth="1"/>
    <col min="8200" max="8200" width="9.140625" style="78" customWidth="1"/>
    <col min="8201" max="8201" width="10" style="78" customWidth="1"/>
    <col min="8202" max="8202" width="11.42578125" style="78"/>
    <col min="8203" max="8203" width="11.140625" style="78" customWidth="1"/>
    <col min="8204" max="8205" width="9.140625" style="78" customWidth="1"/>
    <col min="8206" max="8206" width="11.42578125" style="78"/>
    <col min="8207" max="8207" width="16.140625" style="78" customWidth="1"/>
    <col min="8208" max="8208" width="0" style="78" hidden="1" customWidth="1"/>
    <col min="8209" max="8437" width="11.42578125" style="78"/>
    <col min="8438" max="8438" width="23.42578125" style="78" customWidth="1"/>
    <col min="8439" max="8439" width="3.85546875" style="78" customWidth="1"/>
    <col min="8440" max="8440" width="41.5703125" style="78" bestFit="1" customWidth="1"/>
    <col min="8441" max="8447" width="0" style="78" hidden="1" customWidth="1"/>
    <col min="8448" max="8448" width="13.42578125" style="78" customWidth="1"/>
    <col min="8449" max="8449" width="11.5703125" style="78" customWidth="1"/>
    <col min="8450" max="8450" width="12.42578125" style="78" customWidth="1"/>
    <col min="8451" max="8451" width="10.42578125" style="78" customWidth="1"/>
    <col min="8452" max="8453" width="9.42578125" style="78" customWidth="1"/>
    <col min="8454" max="8454" width="7.85546875" style="78" customWidth="1"/>
    <col min="8455" max="8455" width="11" style="78" customWidth="1"/>
    <col min="8456" max="8456" width="9.140625" style="78" customWidth="1"/>
    <col min="8457" max="8457" width="10" style="78" customWidth="1"/>
    <col min="8458" max="8458" width="11.42578125" style="78"/>
    <col min="8459" max="8459" width="11.140625" style="78" customWidth="1"/>
    <col min="8460" max="8461" width="9.140625" style="78" customWidth="1"/>
    <col min="8462" max="8462" width="11.42578125" style="78"/>
    <col min="8463" max="8463" width="16.140625" style="78" customWidth="1"/>
    <col min="8464" max="8464" width="0" style="78" hidden="1" customWidth="1"/>
    <col min="8465" max="8693" width="11.42578125" style="78"/>
    <col min="8694" max="8694" width="23.42578125" style="78" customWidth="1"/>
    <col min="8695" max="8695" width="3.85546875" style="78" customWidth="1"/>
    <col min="8696" max="8696" width="41.5703125" style="78" bestFit="1" customWidth="1"/>
    <col min="8697" max="8703" width="0" style="78" hidden="1" customWidth="1"/>
    <col min="8704" max="8704" width="13.42578125" style="78" customWidth="1"/>
    <col min="8705" max="8705" width="11.5703125" style="78" customWidth="1"/>
    <col min="8706" max="8706" width="12.42578125" style="78" customWidth="1"/>
    <col min="8707" max="8707" width="10.42578125" style="78" customWidth="1"/>
    <col min="8708" max="8709" width="9.42578125" style="78" customWidth="1"/>
    <col min="8710" max="8710" width="7.85546875" style="78" customWidth="1"/>
    <col min="8711" max="8711" width="11" style="78" customWidth="1"/>
    <col min="8712" max="8712" width="9.140625" style="78" customWidth="1"/>
    <col min="8713" max="8713" width="10" style="78" customWidth="1"/>
    <col min="8714" max="8714" width="11.42578125" style="78"/>
    <col min="8715" max="8715" width="11.140625" style="78" customWidth="1"/>
    <col min="8716" max="8717" width="9.140625" style="78" customWidth="1"/>
    <col min="8718" max="8718" width="11.42578125" style="78"/>
    <col min="8719" max="8719" width="16.140625" style="78" customWidth="1"/>
    <col min="8720" max="8720" width="0" style="78" hidden="1" customWidth="1"/>
    <col min="8721" max="8949" width="11.42578125" style="78"/>
    <col min="8950" max="8950" width="23.42578125" style="78" customWidth="1"/>
    <col min="8951" max="8951" width="3.85546875" style="78" customWidth="1"/>
    <col min="8952" max="8952" width="41.5703125" style="78" bestFit="1" customWidth="1"/>
    <col min="8953" max="8959" width="0" style="78" hidden="1" customWidth="1"/>
    <col min="8960" max="8960" width="13.42578125" style="78" customWidth="1"/>
    <col min="8961" max="8961" width="11.5703125" style="78" customWidth="1"/>
    <col min="8962" max="8962" width="12.42578125" style="78" customWidth="1"/>
    <col min="8963" max="8963" width="10.42578125" style="78" customWidth="1"/>
    <col min="8964" max="8965" width="9.42578125" style="78" customWidth="1"/>
    <col min="8966" max="8966" width="7.85546875" style="78" customWidth="1"/>
    <col min="8967" max="8967" width="11" style="78" customWidth="1"/>
    <col min="8968" max="8968" width="9.140625" style="78" customWidth="1"/>
    <col min="8969" max="8969" width="10" style="78" customWidth="1"/>
    <col min="8970" max="8970" width="11.42578125" style="78"/>
    <col min="8971" max="8971" width="11.140625" style="78" customWidth="1"/>
    <col min="8972" max="8973" width="9.140625" style="78" customWidth="1"/>
    <col min="8974" max="8974" width="11.42578125" style="78"/>
    <col min="8975" max="8975" width="16.140625" style="78" customWidth="1"/>
    <col min="8976" max="8976" width="0" style="78" hidden="1" customWidth="1"/>
    <col min="8977" max="9205" width="11.42578125" style="78"/>
    <col min="9206" max="9206" width="23.42578125" style="78" customWidth="1"/>
    <col min="9207" max="9207" width="3.85546875" style="78" customWidth="1"/>
    <col min="9208" max="9208" width="41.5703125" style="78" bestFit="1" customWidth="1"/>
    <col min="9209" max="9215" width="0" style="78" hidden="1" customWidth="1"/>
    <col min="9216" max="9216" width="13.42578125" style="78" customWidth="1"/>
    <col min="9217" max="9217" width="11.5703125" style="78" customWidth="1"/>
    <col min="9218" max="9218" width="12.42578125" style="78" customWidth="1"/>
    <col min="9219" max="9219" width="10.42578125" style="78" customWidth="1"/>
    <col min="9220" max="9221" width="9.42578125" style="78" customWidth="1"/>
    <col min="9222" max="9222" width="7.85546875" style="78" customWidth="1"/>
    <col min="9223" max="9223" width="11" style="78" customWidth="1"/>
    <col min="9224" max="9224" width="9.140625" style="78" customWidth="1"/>
    <col min="9225" max="9225" width="10" style="78" customWidth="1"/>
    <col min="9226" max="9226" width="11.42578125" style="78"/>
    <col min="9227" max="9227" width="11.140625" style="78" customWidth="1"/>
    <col min="9228" max="9229" width="9.140625" style="78" customWidth="1"/>
    <col min="9230" max="9230" width="11.42578125" style="78"/>
    <col min="9231" max="9231" width="16.140625" style="78" customWidth="1"/>
    <col min="9232" max="9232" width="0" style="78" hidden="1" customWidth="1"/>
    <col min="9233" max="9461" width="11.42578125" style="78"/>
    <col min="9462" max="9462" width="23.42578125" style="78" customWidth="1"/>
    <col min="9463" max="9463" width="3.85546875" style="78" customWidth="1"/>
    <col min="9464" max="9464" width="41.5703125" style="78" bestFit="1" customWidth="1"/>
    <col min="9465" max="9471" width="0" style="78" hidden="1" customWidth="1"/>
    <col min="9472" max="9472" width="13.42578125" style="78" customWidth="1"/>
    <col min="9473" max="9473" width="11.5703125" style="78" customWidth="1"/>
    <col min="9474" max="9474" width="12.42578125" style="78" customWidth="1"/>
    <col min="9475" max="9475" width="10.42578125" style="78" customWidth="1"/>
    <col min="9476" max="9477" width="9.42578125" style="78" customWidth="1"/>
    <col min="9478" max="9478" width="7.85546875" style="78" customWidth="1"/>
    <col min="9479" max="9479" width="11" style="78" customWidth="1"/>
    <col min="9480" max="9480" width="9.140625" style="78" customWidth="1"/>
    <col min="9481" max="9481" width="10" style="78" customWidth="1"/>
    <col min="9482" max="9482" width="11.42578125" style="78"/>
    <col min="9483" max="9483" width="11.140625" style="78" customWidth="1"/>
    <col min="9484" max="9485" width="9.140625" style="78" customWidth="1"/>
    <col min="9486" max="9486" width="11.42578125" style="78"/>
    <col min="9487" max="9487" width="16.140625" style="78" customWidth="1"/>
    <col min="9488" max="9488" width="0" style="78" hidden="1" customWidth="1"/>
    <col min="9489" max="9717" width="11.42578125" style="78"/>
    <col min="9718" max="9718" width="23.42578125" style="78" customWidth="1"/>
    <col min="9719" max="9719" width="3.85546875" style="78" customWidth="1"/>
    <col min="9720" max="9720" width="41.5703125" style="78" bestFit="1" customWidth="1"/>
    <col min="9721" max="9727" width="0" style="78" hidden="1" customWidth="1"/>
    <col min="9728" max="9728" width="13.42578125" style="78" customWidth="1"/>
    <col min="9729" max="9729" width="11.5703125" style="78" customWidth="1"/>
    <col min="9730" max="9730" width="12.42578125" style="78" customWidth="1"/>
    <col min="9731" max="9731" width="10.42578125" style="78" customWidth="1"/>
    <col min="9732" max="9733" width="9.42578125" style="78" customWidth="1"/>
    <col min="9734" max="9734" width="7.85546875" style="78" customWidth="1"/>
    <col min="9735" max="9735" width="11" style="78" customWidth="1"/>
    <col min="9736" max="9736" width="9.140625" style="78" customWidth="1"/>
    <col min="9737" max="9737" width="10" style="78" customWidth="1"/>
    <col min="9738" max="9738" width="11.42578125" style="78"/>
    <col min="9739" max="9739" width="11.140625" style="78" customWidth="1"/>
    <col min="9740" max="9741" width="9.140625" style="78" customWidth="1"/>
    <col min="9742" max="9742" width="11.42578125" style="78"/>
    <col min="9743" max="9743" width="16.140625" style="78" customWidth="1"/>
    <col min="9744" max="9744" width="0" style="78" hidden="1" customWidth="1"/>
    <col min="9745" max="9973" width="11.42578125" style="78"/>
    <col min="9974" max="9974" width="23.42578125" style="78" customWidth="1"/>
    <col min="9975" max="9975" width="3.85546875" style="78" customWidth="1"/>
    <col min="9976" max="9976" width="41.5703125" style="78" bestFit="1" customWidth="1"/>
    <col min="9977" max="9983" width="0" style="78" hidden="1" customWidth="1"/>
    <col min="9984" max="9984" width="13.42578125" style="78" customWidth="1"/>
    <col min="9985" max="9985" width="11.5703125" style="78" customWidth="1"/>
    <col min="9986" max="9986" width="12.42578125" style="78" customWidth="1"/>
    <col min="9987" max="9987" width="10.42578125" style="78" customWidth="1"/>
    <col min="9988" max="9989" width="9.42578125" style="78" customWidth="1"/>
    <col min="9990" max="9990" width="7.85546875" style="78" customWidth="1"/>
    <col min="9991" max="9991" width="11" style="78" customWidth="1"/>
    <col min="9992" max="9992" width="9.140625" style="78" customWidth="1"/>
    <col min="9993" max="9993" width="10" style="78" customWidth="1"/>
    <col min="9994" max="9994" width="11.42578125" style="78"/>
    <col min="9995" max="9995" width="11.140625" style="78" customWidth="1"/>
    <col min="9996" max="9997" width="9.140625" style="78" customWidth="1"/>
    <col min="9998" max="9998" width="11.42578125" style="78"/>
    <col min="9999" max="9999" width="16.140625" style="78" customWidth="1"/>
    <col min="10000" max="10000" width="0" style="78" hidden="1" customWidth="1"/>
    <col min="10001" max="10229" width="11.42578125" style="78"/>
    <col min="10230" max="10230" width="23.42578125" style="78" customWidth="1"/>
    <col min="10231" max="10231" width="3.85546875" style="78" customWidth="1"/>
    <col min="10232" max="10232" width="41.5703125" style="78" bestFit="1" customWidth="1"/>
    <col min="10233" max="10239" width="0" style="78" hidden="1" customWidth="1"/>
    <col min="10240" max="10240" width="13.42578125" style="78" customWidth="1"/>
    <col min="10241" max="10241" width="11.5703125" style="78" customWidth="1"/>
    <col min="10242" max="10242" width="12.42578125" style="78" customWidth="1"/>
    <col min="10243" max="10243" width="10.42578125" style="78" customWidth="1"/>
    <col min="10244" max="10245" width="9.42578125" style="78" customWidth="1"/>
    <col min="10246" max="10246" width="7.85546875" style="78" customWidth="1"/>
    <col min="10247" max="10247" width="11" style="78" customWidth="1"/>
    <col min="10248" max="10248" width="9.140625" style="78" customWidth="1"/>
    <col min="10249" max="10249" width="10" style="78" customWidth="1"/>
    <col min="10250" max="10250" width="11.42578125" style="78"/>
    <col min="10251" max="10251" width="11.140625" style="78" customWidth="1"/>
    <col min="10252" max="10253" width="9.140625" style="78" customWidth="1"/>
    <col min="10254" max="10254" width="11.42578125" style="78"/>
    <col min="10255" max="10255" width="16.140625" style="78" customWidth="1"/>
    <col min="10256" max="10256" width="0" style="78" hidden="1" customWidth="1"/>
    <col min="10257" max="10485" width="11.42578125" style="78"/>
    <col min="10486" max="10486" width="23.42578125" style="78" customWidth="1"/>
    <col min="10487" max="10487" width="3.85546875" style="78" customWidth="1"/>
    <col min="10488" max="10488" width="41.5703125" style="78" bestFit="1" customWidth="1"/>
    <col min="10489" max="10495" width="0" style="78" hidden="1" customWidth="1"/>
    <col min="10496" max="10496" width="13.42578125" style="78" customWidth="1"/>
    <col min="10497" max="10497" width="11.5703125" style="78" customWidth="1"/>
    <col min="10498" max="10498" width="12.42578125" style="78" customWidth="1"/>
    <col min="10499" max="10499" width="10.42578125" style="78" customWidth="1"/>
    <col min="10500" max="10501" width="9.42578125" style="78" customWidth="1"/>
    <col min="10502" max="10502" width="7.85546875" style="78" customWidth="1"/>
    <col min="10503" max="10503" width="11" style="78" customWidth="1"/>
    <col min="10504" max="10504" width="9.140625" style="78" customWidth="1"/>
    <col min="10505" max="10505" width="10" style="78" customWidth="1"/>
    <col min="10506" max="10506" width="11.42578125" style="78"/>
    <col min="10507" max="10507" width="11.140625" style="78" customWidth="1"/>
    <col min="10508" max="10509" width="9.140625" style="78" customWidth="1"/>
    <col min="10510" max="10510" width="11.42578125" style="78"/>
    <col min="10511" max="10511" width="16.140625" style="78" customWidth="1"/>
    <col min="10512" max="10512" width="0" style="78" hidden="1" customWidth="1"/>
    <col min="10513" max="10741" width="11.42578125" style="78"/>
    <col min="10742" max="10742" width="23.42578125" style="78" customWidth="1"/>
    <col min="10743" max="10743" width="3.85546875" style="78" customWidth="1"/>
    <col min="10744" max="10744" width="41.5703125" style="78" bestFit="1" customWidth="1"/>
    <col min="10745" max="10751" width="0" style="78" hidden="1" customWidth="1"/>
    <col min="10752" max="10752" width="13.42578125" style="78" customWidth="1"/>
    <col min="10753" max="10753" width="11.5703125" style="78" customWidth="1"/>
    <col min="10754" max="10754" width="12.42578125" style="78" customWidth="1"/>
    <col min="10755" max="10755" width="10.42578125" style="78" customWidth="1"/>
    <col min="10756" max="10757" width="9.42578125" style="78" customWidth="1"/>
    <col min="10758" max="10758" width="7.85546875" style="78" customWidth="1"/>
    <col min="10759" max="10759" width="11" style="78" customWidth="1"/>
    <col min="10760" max="10760" width="9.140625" style="78" customWidth="1"/>
    <col min="10761" max="10761" width="10" style="78" customWidth="1"/>
    <col min="10762" max="10762" width="11.42578125" style="78"/>
    <col min="10763" max="10763" width="11.140625" style="78" customWidth="1"/>
    <col min="10764" max="10765" width="9.140625" style="78" customWidth="1"/>
    <col min="10766" max="10766" width="11.42578125" style="78"/>
    <col min="10767" max="10767" width="16.140625" style="78" customWidth="1"/>
    <col min="10768" max="10768" width="0" style="78" hidden="1" customWidth="1"/>
    <col min="10769" max="10997" width="11.42578125" style="78"/>
    <col min="10998" max="10998" width="23.42578125" style="78" customWidth="1"/>
    <col min="10999" max="10999" width="3.85546875" style="78" customWidth="1"/>
    <col min="11000" max="11000" width="41.5703125" style="78" bestFit="1" customWidth="1"/>
    <col min="11001" max="11007" width="0" style="78" hidden="1" customWidth="1"/>
    <col min="11008" max="11008" width="13.42578125" style="78" customWidth="1"/>
    <col min="11009" max="11009" width="11.5703125" style="78" customWidth="1"/>
    <col min="11010" max="11010" width="12.42578125" style="78" customWidth="1"/>
    <col min="11011" max="11011" width="10.42578125" style="78" customWidth="1"/>
    <col min="11012" max="11013" width="9.42578125" style="78" customWidth="1"/>
    <col min="11014" max="11014" width="7.85546875" style="78" customWidth="1"/>
    <col min="11015" max="11015" width="11" style="78" customWidth="1"/>
    <col min="11016" max="11016" width="9.140625" style="78" customWidth="1"/>
    <col min="11017" max="11017" width="10" style="78" customWidth="1"/>
    <col min="11018" max="11018" width="11.42578125" style="78"/>
    <col min="11019" max="11019" width="11.140625" style="78" customWidth="1"/>
    <col min="11020" max="11021" width="9.140625" style="78" customWidth="1"/>
    <col min="11022" max="11022" width="11.42578125" style="78"/>
    <col min="11023" max="11023" width="16.140625" style="78" customWidth="1"/>
    <col min="11024" max="11024" width="0" style="78" hidden="1" customWidth="1"/>
    <col min="11025" max="11253" width="11.42578125" style="78"/>
    <col min="11254" max="11254" width="23.42578125" style="78" customWidth="1"/>
    <col min="11255" max="11255" width="3.85546875" style="78" customWidth="1"/>
    <col min="11256" max="11256" width="41.5703125" style="78" bestFit="1" customWidth="1"/>
    <col min="11257" max="11263" width="0" style="78" hidden="1" customWidth="1"/>
    <col min="11264" max="11264" width="13.42578125" style="78" customWidth="1"/>
    <col min="11265" max="11265" width="11.5703125" style="78" customWidth="1"/>
    <col min="11266" max="11266" width="12.42578125" style="78" customWidth="1"/>
    <col min="11267" max="11267" width="10.42578125" style="78" customWidth="1"/>
    <col min="11268" max="11269" width="9.42578125" style="78" customWidth="1"/>
    <col min="11270" max="11270" width="7.85546875" style="78" customWidth="1"/>
    <col min="11271" max="11271" width="11" style="78" customWidth="1"/>
    <col min="11272" max="11272" width="9.140625" style="78" customWidth="1"/>
    <col min="11273" max="11273" width="10" style="78" customWidth="1"/>
    <col min="11274" max="11274" width="11.42578125" style="78"/>
    <col min="11275" max="11275" width="11.140625" style="78" customWidth="1"/>
    <col min="11276" max="11277" width="9.140625" style="78" customWidth="1"/>
    <col min="11278" max="11278" width="11.42578125" style="78"/>
    <col min="11279" max="11279" width="16.140625" style="78" customWidth="1"/>
    <col min="11280" max="11280" width="0" style="78" hidden="1" customWidth="1"/>
    <col min="11281" max="11509" width="11.42578125" style="78"/>
    <col min="11510" max="11510" width="23.42578125" style="78" customWidth="1"/>
    <col min="11511" max="11511" width="3.85546875" style="78" customWidth="1"/>
    <col min="11512" max="11512" width="41.5703125" style="78" bestFit="1" customWidth="1"/>
    <col min="11513" max="11519" width="0" style="78" hidden="1" customWidth="1"/>
    <col min="11520" max="11520" width="13.42578125" style="78" customWidth="1"/>
    <col min="11521" max="11521" width="11.5703125" style="78" customWidth="1"/>
    <col min="11522" max="11522" width="12.42578125" style="78" customWidth="1"/>
    <col min="11523" max="11523" width="10.42578125" style="78" customWidth="1"/>
    <col min="11524" max="11525" width="9.42578125" style="78" customWidth="1"/>
    <col min="11526" max="11526" width="7.85546875" style="78" customWidth="1"/>
    <col min="11527" max="11527" width="11" style="78" customWidth="1"/>
    <col min="11528" max="11528" width="9.140625" style="78" customWidth="1"/>
    <col min="11529" max="11529" width="10" style="78" customWidth="1"/>
    <col min="11530" max="11530" width="11.42578125" style="78"/>
    <col min="11531" max="11531" width="11.140625" style="78" customWidth="1"/>
    <col min="11532" max="11533" width="9.140625" style="78" customWidth="1"/>
    <col min="11534" max="11534" width="11.42578125" style="78"/>
    <col min="11535" max="11535" width="16.140625" style="78" customWidth="1"/>
    <col min="11536" max="11536" width="0" style="78" hidden="1" customWidth="1"/>
    <col min="11537" max="11765" width="11.42578125" style="78"/>
    <col min="11766" max="11766" width="23.42578125" style="78" customWidth="1"/>
    <col min="11767" max="11767" width="3.85546875" style="78" customWidth="1"/>
    <col min="11768" max="11768" width="41.5703125" style="78" bestFit="1" customWidth="1"/>
    <col min="11769" max="11775" width="0" style="78" hidden="1" customWidth="1"/>
    <col min="11776" max="11776" width="13.42578125" style="78" customWidth="1"/>
    <col min="11777" max="11777" width="11.5703125" style="78" customWidth="1"/>
    <col min="11778" max="11778" width="12.42578125" style="78" customWidth="1"/>
    <col min="11779" max="11779" width="10.42578125" style="78" customWidth="1"/>
    <col min="11780" max="11781" width="9.42578125" style="78" customWidth="1"/>
    <col min="11782" max="11782" width="7.85546875" style="78" customWidth="1"/>
    <col min="11783" max="11783" width="11" style="78" customWidth="1"/>
    <col min="11784" max="11784" width="9.140625" style="78" customWidth="1"/>
    <col min="11785" max="11785" width="10" style="78" customWidth="1"/>
    <col min="11786" max="11786" width="11.42578125" style="78"/>
    <col min="11787" max="11787" width="11.140625" style="78" customWidth="1"/>
    <col min="11788" max="11789" width="9.140625" style="78" customWidth="1"/>
    <col min="11790" max="11790" width="11.42578125" style="78"/>
    <col min="11791" max="11791" width="16.140625" style="78" customWidth="1"/>
    <col min="11792" max="11792" width="0" style="78" hidden="1" customWidth="1"/>
    <col min="11793" max="12021" width="11.42578125" style="78"/>
    <col min="12022" max="12022" width="23.42578125" style="78" customWidth="1"/>
    <col min="12023" max="12023" width="3.85546875" style="78" customWidth="1"/>
    <col min="12024" max="12024" width="41.5703125" style="78" bestFit="1" customWidth="1"/>
    <col min="12025" max="12031" width="0" style="78" hidden="1" customWidth="1"/>
    <col min="12032" max="12032" width="13.42578125" style="78" customWidth="1"/>
    <col min="12033" max="12033" width="11.5703125" style="78" customWidth="1"/>
    <col min="12034" max="12034" width="12.42578125" style="78" customWidth="1"/>
    <col min="12035" max="12035" width="10.42578125" style="78" customWidth="1"/>
    <col min="12036" max="12037" width="9.42578125" style="78" customWidth="1"/>
    <col min="12038" max="12038" width="7.85546875" style="78" customWidth="1"/>
    <col min="12039" max="12039" width="11" style="78" customWidth="1"/>
    <col min="12040" max="12040" width="9.140625" style="78" customWidth="1"/>
    <col min="12041" max="12041" width="10" style="78" customWidth="1"/>
    <col min="12042" max="12042" width="11.42578125" style="78"/>
    <col min="12043" max="12043" width="11.140625" style="78" customWidth="1"/>
    <col min="12044" max="12045" width="9.140625" style="78" customWidth="1"/>
    <col min="12046" max="12046" width="11.42578125" style="78"/>
    <col min="12047" max="12047" width="16.140625" style="78" customWidth="1"/>
    <col min="12048" max="12048" width="0" style="78" hidden="1" customWidth="1"/>
    <col min="12049" max="12277" width="11.42578125" style="78"/>
    <col min="12278" max="12278" width="23.42578125" style="78" customWidth="1"/>
    <col min="12279" max="12279" width="3.85546875" style="78" customWidth="1"/>
    <col min="12280" max="12280" width="41.5703125" style="78" bestFit="1" customWidth="1"/>
    <col min="12281" max="12287" width="0" style="78" hidden="1" customWidth="1"/>
    <col min="12288" max="12288" width="13.42578125" style="78" customWidth="1"/>
    <col min="12289" max="12289" width="11.5703125" style="78" customWidth="1"/>
    <col min="12290" max="12290" width="12.42578125" style="78" customWidth="1"/>
    <col min="12291" max="12291" width="10.42578125" style="78" customWidth="1"/>
    <col min="12292" max="12293" width="9.42578125" style="78" customWidth="1"/>
    <col min="12294" max="12294" width="7.85546875" style="78" customWidth="1"/>
    <col min="12295" max="12295" width="11" style="78" customWidth="1"/>
    <col min="12296" max="12296" width="9.140625" style="78" customWidth="1"/>
    <col min="12297" max="12297" width="10" style="78" customWidth="1"/>
    <col min="12298" max="12298" width="11.42578125" style="78"/>
    <col min="12299" max="12299" width="11.140625" style="78" customWidth="1"/>
    <col min="12300" max="12301" width="9.140625" style="78" customWidth="1"/>
    <col min="12302" max="12302" width="11.42578125" style="78"/>
    <col min="12303" max="12303" width="16.140625" style="78" customWidth="1"/>
    <col min="12304" max="12304" width="0" style="78" hidden="1" customWidth="1"/>
    <col min="12305" max="12533" width="11.42578125" style="78"/>
    <col min="12534" max="12534" width="23.42578125" style="78" customWidth="1"/>
    <col min="12535" max="12535" width="3.85546875" style="78" customWidth="1"/>
    <col min="12536" max="12536" width="41.5703125" style="78" bestFit="1" customWidth="1"/>
    <col min="12537" max="12543" width="0" style="78" hidden="1" customWidth="1"/>
    <col min="12544" max="12544" width="13.42578125" style="78" customWidth="1"/>
    <col min="12545" max="12545" width="11.5703125" style="78" customWidth="1"/>
    <col min="12546" max="12546" width="12.42578125" style="78" customWidth="1"/>
    <col min="12547" max="12547" width="10.42578125" style="78" customWidth="1"/>
    <col min="12548" max="12549" width="9.42578125" style="78" customWidth="1"/>
    <col min="12550" max="12550" width="7.85546875" style="78" customWidth="1"/>
    <col min="12551" max="12551" width="11" style="78" customWidth="1"/>
    <col min="12552" max="12552" width="9.140625" style="78" customWidth="1"/>
    <col min="12553" max="12553" width="10" style="78" customWidth="1"/>
    <col min="12554" max="12554" width="11.42578125" style="78"/>
    <col min="12555" max="12555" width="11.140625" style="78" customWidth="1"/>
    <col min="12556" max="12557" width="9.140625" style="78" customWidth="1"/>
    <col min="12558" max="12558" width="11.42578125" style="78"/>
    <col min="12559" max="12559" width="16.140625" style="78" customWidth="1"/>
    <col min="12560" max="12560" width="0" style="78" hidden="1" customWidth="1"/>
    <col min="12561" max="12789" width="11.42578125" style="78"/>
    <col min="12790" max="12790" width="23.42578125" style="78" customWidth="1"/>
    <col min="12791" max="12791" width="3.85546875" style="78" customWidth="1"/>
    <col min="12792" max="12792" width="41.5703125" style="78" bestFit="1" customWidth="1"/>
    <col min="12793" max="12799" width="0" style="78" hidden="1" customWidth="1"/>
    <col min="12800" max="12800" width="13.42578125" style="78" customWidth="1"/>
    <col min="12801" max="12801" width="11.5703125" style="78" customWidth="1"/>
    <col min="12802" max="12802" width="12.42578125" style="78" customWidth="1"/>
    <col min="12803" max="12803" width="10.42578125" style="78" customWidth="1"/>
    <col min="12804" max="12805" width="9.42578125" style="78" customWidth="1"/>
    <col min="12806" max="12806" width="7.85546875" style="78" customWidth="1"/>
    <col min="12807" max="12807" width="11" style="78" customWidth="1"/>
    <col min="12808" max="12808" width="9.140625" style="78" customWidth="1"/>
    <col min="12809" max="12809" width="10" style="78" customWidth="1"/>
    <col min="12810" max="12810" width="11.42578125" style="78"/>
    <col min="12811" max="12811" width="11.140625" style="78" customWidth="1"/>
    <col min="12812" max="12813" width="9.140625" style="78" customWidth="1"/>
    <col min="12814" max="12814" width="11.42578125" style="78"/>
    <col min="12815" max="12815" width="16.140625" style="78" customWidth="1"/>
    <col min="12816" max="12816" width="0" style="78" hidden="1" customWidth="1"/>
    <col min="12817" max="13045" width="11.42578125" style="78"/>
    <col min="13046" max="13046" width="23.42578125" style="78" customWidth="1"/>
    <col min="13047" max="13047" width="3.85546875" style="78" customWidth="1"/>
    <col min="13048" max="13048" width="41.5703125" style="78" bestFit="1" customWidth="1"/>
    <col min="13049" max="13055" width="0" style="78" hidden="1" customWidth="1"/>
    <col min="13056" max="13056" width="13.42578125" style="78" customWidth="1"/>
    <col min="13057" max="13057" width="11.5703125" style="78" customWidth="1"/>
    <col min="13058" max="13058" width="12.42578125" style="78" customWidth="1"/>
    <col min="13059" max="13059" width="10.42578125" style="78" customWidth="1"/>
    <col min="13060" max="13061" width="9.42578125" style="78" customWidth="1"/>
    <col min="13062" max="13062" width="7.85546875" style="78" customWidth="1"/>
    <col min="13063" max="13063" width="11" style="78" customWidth="1"/>
    <col min="13064" max="13064" width="9.140625" style="78" customWidth="1"/>
    <col min="13065" max="13065" width="10" style="78" customWidth="1"/>
    <col min="13066" max="13066" width="11.42578125" style="78"/>
    <col min="13067" max="13067" width="11.140625" style="78" customWidth="1"/>
    <col min="13068" max="13069" width="9.140625" style="78" customWidth="1"/>
    <col min="13070" max="13070" width="11.42578125" style="78"/>
    <col min="13071" max="13071" width="16.140625" style="78" customWidth="1"/>
    <col min="13072" max="13072" width="0" style="78" hidden="1" customWidth="1"/>
    <col min="13073" max="13301" width="11.42578125" style="78"/>
    <col min="13302" max="13302" width="23.42578125" style="78" customWidth="1"/>
    <col min="13303" max="13303" width="3.85546875" style="78" customWidth="1"/>
    <col min="13304" max="13304" width="41.5703125" style="78" bestFit="1" customWidth="1"/>
    <col min="13305" max="13311" width="0" style="78" hidden="1" customWidth="1"/>
    <col min="13312" max="13312" width="13.42578125" style="78" customWidth="1"/>
    <col min="13313" max="13313" width="11.5703125" style="78" customWidth="1"/>
    <col min="13314" max="13314" width="12.42578125" style="78" customWidth="1"/>
    <col min="13315" max="13315" width="10.42578125" style="78" customWidth="1"/>
    <col min="13316" max="13317" width="9.42578125" style="78" customWidth="1"/>
    <col min="13318" max="13318" width="7.85546875" style="78" customWidth="1"/>
    <col min="13319" max="13319" width="11" style="78" customWidth="1"/>
    <col min="13320" max="13320" width="9.140625" style="78" customWidth="1"/>
    <col min="13321" max="13321" width="10" style="78" customWidth="1"/>
    <col min="13322" max="13322" width="11.42578125" style="78"/>
    <col min="13323" max="13323" width="11.140625" style="78" customWidth="1"/>
    <col min="13324" max="13325" width="9.140625" style="78" customWidth="1"/>
    <col min="13326" max="13326" width="11.42578125" style="78"/>
    <col min="13327" max="13327" width="16.140625" style="78" customWidth="1"/>
    <col min="13328" max="13328" width="0" style="78" hidden="1" customWidth="1"/>
    <col min="13329" max="13557" width="11.42578125" style="78"/>
    <col min="13558" max="13558" width="23.42578125" style="78" customWidth="1"/>
    <col min="13559" max="13559" width="3.85546875" style="78" customWidth="1"/>
    <col min="13560" max="13560" width="41.5703125" style="78" bestFit="1" customWidth="1"/>
    <col min="13561" max="13567" width="0" style="78" hidden="1" customWidth="1"/>
    <col min="13568" max="13568" width="13.42578125" style="78" customWidth="1"/>
    <col min="13569" max="13569" width="11.5703125" style="78" customWidth="1"/>
    <col min="13570" max="13570" width="12.42578125" style="78" customWidth="1"/>
    <col min="13571" max="13571" width="10.42578125" style="78" customWidth="1"/>
    <col min="13572" max="13573" width="9.42578125" style="78" customWidth="1"/>
    <col min="13574" max="13574" width="7.85546875" style="78" customWidth="1"/>
    <col min="13575" max="13575" width="11" style="78" customWidth="1"/>
    <col min="13576" max="13576" width="9.140625" style="78" customWidth="1"/>
    <col min="13577" max="13577" width="10" style="78" customWidth="1"/>
    <col min="13578" max="13578" width="11.42578125" style="78"/>
    <col min="13579" max="13579" width="11.140625" style="78" customWidth="1"/>
    <col min="13580" max="13581" width="9.140625" style="78" customWidth="1"/>
    <col min="13582" max="13582" width="11.42578125" style="78"/>
    <col min="13583" max="13583" width="16.140625" style="78" customWidth="1"/>
    <col min="13584" max="13584" width="0" style="78" hidden="1" customWidth="1"/>
    <col min="13585" max="13813" width="11.42578125" style="78"/>
    <col min="13814" max="13814" width="23.42578125" style="78" customWidth="1"/>
    <col min="13815" max="13815" width="3.85546875" style="78" customWidth="1"/>
    <col min="13816" max="13816" width="41.5703125" style="78" bestFit="1" customWidth="1"/>
    <col min="13817" max="13823" width="0" style="78" hidden="1" customWidth="1"/>
    <col min="13824" max="13824" width="13.42578125" style="78" customWidth="1"/>
    <col min="13825" max="13825" width="11.5703125" style="78" customWidth="1"/>
    <col min="13826" max="13826" width="12.42578125" style="78" customWidth="1"/>
    <col min="13827" max="13827" width="10.42578125" style="78" customWidth="1"/>
    <col min="13828" max="13829" width="9.42578125" style="78" customWidth="1"/>
    <col min="13830" max="13830" width="7.85546875" style="78" customWidth="1"/>
    <col min="13831" max="13831" width="11" style="78" customWidth="1"/>
    <col min="13832" max="13832" width="9.140625" style="78" customWidth="1"/>
    <col min="13833" max="13833" width="10" style="78" customWidth="1"/>
    <col min="13834" max="13834" width="11.42578125" style="78"/>
    <col min="13835" max="13835" width="11.140625" style="78" customWidth="1"/>
    <col min="13836" max="13837" width="9.140625" style="78" customWidth="1"/>
    <col min="13838" max="13838" width="11.42578125" style="78"/>
    <col min="13839" max="13839" width="16.140625" style="78" customWidth="1"/>
    <col min="13840" max="13840" width="0" style="78" hidden="1" customWidth="1"/>
    <col min="13841" max="14069" width="11.42578125" style="78"/>
    <col min="14070" max="14070" width="23.42578125" style="78" customWidth="1"/>
    <col min="14071" max="14071" width="3.85546875" style="78" customWidth="1"/>
    <col min="14072" max="14072" width="41.5703125" style="78" bestFit="1" customWidth="1"/>
    <col min="14073" max="14079" width="0" style="78" hidden="1" customWidth="1"/>
    <col min="14080" max="14080" width="13.42578125" style="78" customWidth="1"/>
    <col min="14081" max="14081" width="11.5703125" style="78" customWidth="1"/>
    <col min="14082" max="14082" width="12.42578125" style="78" customWidth="1"/>
    <col min="14083" max="14083" width="10.42578125" style="78" customWidth="1"/>
    <col min="14084" max="14085" width="9.42578125" style="78" customWidth="1"/>
    <col min="14086" max="14086" width="7.85546875" style="78" customWidth="1"/>
    <col min="14087" max="14087" width="11" style="78" customWidth="1"/>
    <col min="14088" max="14088" width="9.140625" style="78" customWidth="1"/>
    <col min="14089" max="14089" width="10" style="78" customWidth="1"/>
    <col min="14090" max="14090" width="11.42578125" style="78"/>
    <col min="14091" max="14091" width="11.140625" style="78" customWidth="1"/>
    <col min="14092" max="14093" width="9.140625" style="78" customWidth="1"/>
    <col min="14094" max="14094" width="11.42578125" style="78"/>
    <col min="14095" max="14095" width="16.140625" style="78" customWidth="1"/>
    <col min="14096" max="14096" width="0" style="78" hidden="1" customWidth="1"/>
    <col min="14097" max="14325" width="11.42578125" style="78"/>
    <col min="14326" max="14326" width="23.42578125" style="78" customWidth="1"/>
    <col min="14327" max="14327" width="3.85546875" style="78" customWidth="1"/>
    <col min="14328" max="14328" width="41.5703125" style="78" bestFit="1" customWidth="1"/>
    <col min="14329" max="14335" width="0" style="78" hidden="1" customWidth="1"/>
    <col min="14336" max="14336" width="13.42578125" style="78" customWidth="1"/>
    <col min="14337" max="14337" width="11.5703125" style="78" customWidth="1"/>
    <col min="14338" max="14338" width="12.42578125" style="78" customWidth="1"/>
    <col min="14339" max="14339" width="10.42578125" style="78" customWidth="1"/>
    <col min="14340" max="14341" width="9.42578125" style="78" customWidth="1"/>
    <col min="14342" max="14342" width="7.85546875" style="78" customWidth="1"/>
    <col min="14343" max="14343" width="11" style="78" customWidth="1"/>
    <col min="14344" max="14344" width="9.140625" style="78" customWidth="1"/>
    <col min="14345" max="14345" width="10" style="78" customWidth="1"/>
    <col min="14346" max="14346" width="11.42578125" style="78"/>
    <col min="14347" max="14347" width="11.140625" style="78" customWidth="1"/>
    <col min="14348" max="14349" width="9.140625" style="78" customWidth="1"/>
    <col min="14350" max="14350" width="11.42578125" style="78"/>
    <col min="14351" max="14351" width="16.140625" style="78" customWidth="1"/>
    <col min="14352" max="14352" width="0" style="78" hidden="1" customWidth="1"/>
    <col min="14353" max="14581" width="11.42578125" style="78"/>
    <col min="14582" max="14582" width="23.42578125" style="78" customWidth="1"/>
    <col min="14583" max="14583" width="3.85546875" style="78" customWidth="1"/>
    <col min="14584" max="14584" width="41.5703125" style="78" bestFit="1" customWidth="1"/>
    <col min="14585" max="14591" width="0" style="78" hidden="1" customWidth="1"/>
    <col min="14592" max="14592" width="13.42578125" style="78" customWidth="1"/>
    <col min="14593" max="14593" width="11.5703125" style="78" customWidth="1"/>
    <col min="14594" max="14594" width="12.42578125" style="78" customWidth="1"/>
    <col min="14595" max="14595" width="10.42578125" style="78" customWidth="1"/>
    <col min="14596" max="14597" width="9.42578125" style="78" customWidth="1"/>
    <col min="14598" max="14598" width="7.85546875" style="78" customWidth="1"/>
    <col min="14599" max="14599" width="11" style="78" customWidth="1"/>
    <col min="14600" max="14600" width="9.140625" style="78" customWidth="1"/>
    <col min="14601" max="14601" width="10" style="78" customWidth="1"/>
    <col min="14602" max="14602" width="11.42578125" style="78"/>
    <col min="14603" max="14603" width="11.140625" style="78" customWidth="1"/>
    <col min="14604" max="14605" width="9.140625" style="78" customWidth="1"/>
    <col min="14606" max="14606" width="11.42578125" style="78"/>
    <col min="14607" max="14607" width="16.140625" style="78" customWidth="1"/>
    <col min="14608" max="14608" width="0" style="78" hidden="1" customWidth="1"/>
    <col min="14609" max="14837" width="11.42578125" style="78"/>
    <col min="14838" max="14838" width="23.42578125" style="78" customWidth="1"/>
    <col min="14839" max="14839" width="3.85546875" style="78" customWidth="1"/>
    <col min="14840" max="14840" width="41.5703125" style="78" bestFit="1" customWidth="1"/>
    <col min="14841" max="14847" width="0" style="78" hidden="1" customWidth="1"/>
    <col min="14848" max="14848" width="13.42578125" style="78" customWidth="1"/>
    <col min="14849" max="14849" width="11.5703125" style="78" customWidth="1"/>
    <col min="14850" max="14850" width="12.42578125" style="78" customWidth="1"/>
    <col min="14851" max="14851" width="10.42578125" style="78" customWidth="1"/>
    <col min="14852" max="14853" width="9.42578125" style="78" customWidth="1"/>
    <col min="14854" max="14854" width="7.85546875" style="78" customWidth="1"/>
    <col min="14855" max="14855" width="11" style="78" customWidth="1"/>
    <col min="14856" max="14856" width="9.140625" style="78" customWidth="1"/>
    <col min="14857" max="14857" width="10" style="78" customWidth="1"/>
    <col min="14858" max="14858" width="11.42578125" style="78"/>
    <col min="14859" max="14859" width="11.140625" style="78" customWidth="1"/>
    <col min="14860" max="14861" width="9.140625" style="78" customWidth="1"/>
    <col min="14862" max="14862" width="11.42578125" style="78"/>
    <col min="14863" max="14863" width="16.140625" style="78" customWidth="1"/>
    <col min="14864" max="14864" width="0" style="78" hidden="1" customWidth="1"/>
    <col min="14865" max="15093" width="11.42578125" style="78"/>
    <col min="15094" max="15094" width="23.42578125" style="78" customWidth="1"/>
    <col min="15095" max="15095" width="3.85546875" style="78" customWidth="1"/>
    <col min="15096" max="15096" width="41.5703125" style="78" bestFit="1" customWidth="1"/>
    <col min="15097" max="15103" width="0" style="78" hidden="1" customWidth="1"/>
    <col min="15104" max="15104" width="13.42578125" style="78" customWidth="1"/>
    <col min="15105" max="15105" width="11.5703125" style="78" customWidth="1"/>
    <col min="15106" max="15106" width="12.42578125" style="78" customWidth="1"/>
    <col min="15107" max="15107" width="10.42578125" style="78" customWidth="1"/>
    <col min="15108" max="15109" width="9.42578125" style="78" customWidth="1"/>
    <col min="15110" max="15110" width="7.85546875" style="78" customWidth="1"/>
    <col min="15111" max="15111" width="11" style="78" customWidth="1"/>
    <col min="15112" max="15112" width="9.140625" style="78" customWidth="1"/>
    <col min="15113" max="15113" width="10" style="78" customWidth="1"/>
    <col min="15114" max="15114" width="11.42578125" style="78"/>
    <col min="15115" max="15115" width="11.140625" style="78" customWidth="1"/>
    <col min="15116" max="15117" width="9.140625" style="78" customWidth="1"/>
    <col min="15118" max="15118" width="11.42578125" style="78"/>
    <col min="15119" max="15119" width="16.140625" style="78" customWidth="1"/>
    <col min="15120" max="15120" width="0" style="78" hidden="1" customWidth="1"/>
    <col min="15121" max="15349" width="11.42578125" style="78"/>
    <col min="15350" max="15350" width="23.42578125" style="78" customWidth="1"/>
    <col min="15351" max="15351" width="3.85546875" style="78" customWidth="1"/>
    <col min="15352" max="15352" width="41.5703125" style="78" bestFit="1" customWidth="1"/>
    <col min="15353" max="15359" width="0" style="78" hidden="1" customWidth="1"/>
    <col min="15360" max="15360" width="13.42578125" style="78" customWidth="1"/>
    <col min="15361" max="15361" width="11.5703125" style="78" customWidth="1"/>
    <col min="15362" max="15362" width="12.42578125" style="78" customWidth="1"/>
    <col min="15363" max="15363" width="10.42578125" style="78" customWidth="1"/>
    <col min="15364" max="15365" width="9.42578125" style="78" customWidth="1"/>
    <col min="15366" max="15366" width="7.85546875" style="78" customWidth="1"/>
    <col min="15367" max="15367" width="11" style="78" customWidth="1"/>
    <col min="15368" max="15368" width="9.140625" style="78" customWidth="1"/>
    <col min="15369" max="15369" width="10" style="78" customWidth="1"/>
    <col min="15370" max="15370" width="11.42578125" style="78"/>
    <col min="15371" max="15371" width="11.140625" style="78" customWidth="1"/>
    <col min="15372" max="15373" width="9.140625" style="78" customWidth="1"/>
    <col min="15374" max="15374" width="11.42578125" style="78"/>
    <col min="15375" max="15375" width="16.140625" style="78" customWidth="1"/>
    <col min="15376" max="15376" width="0" style="78" hidden="1" customWidth="1"/>
    <col min="15377" max="15605" width="11.42578125" style="78"/>
    <col min="15606" max="15606" width="23.42578125" style="78" customWidth="1"/>
    <col min="15607" max="15607" width="3.85546875" style="78" customWidth="1"/>
    <col min="15608" max="15608" width="41.5703125" style="78" bestFit="1" customWidth="1"/>
    <col min="15609" max="15615" width="0" style="78" hidden="1" customWidth="1"/>
    <col min="15616" max="15616" width="13.42578125" style="78" customWidth="1"/>
    <col min="15617" max="15617" width="11.5703125" style="78" customWidth="1"/>
    <col min="15618" max="15618" width="12.42578125" style="78" customWidth="1"/>
    <col min="15619" max="15619" width="10.42578125" style="78" customWidth="1"/>
    <col min="15620" max="15621" width="9.42578125" style="78" customWidth="1"/>
    <col min="15622" max="15622" width="7.85546875" style="78" customWidth="1"/>
    <col min="15623" max="15623" width="11" style="78" customWidth="1"/>
    <col min="15624" max="15624" width="9.140625" style="78" customWidth="1"/>
    <col min="15625" max="15625" width="10" style="78" customWidth="1"/>
    <col min="15626" max="15626" width="11.42578125" style="78"/>
    <col min="15627" max="15627" width="11.140625" style="78" customWidth="1"/>
    <col min="15628" max="15629" width="9.140625" style="78" customWidth="1"/>
    <col min="15630" max="15630" width="11.42578125" style="78"/>
    <col min="15631" max="15631" width="16.140625" style="78" customWidth="1"/>
    <col min="15632" max="15632" width="0" style="78" hidden="1" customWidth="1"/>
    <col min="15633" max="15861" width="11.42578125" style="78"/>
    <col min="15862" max="15862" width="23.42578125" style="78" customWidth="1"/>
    <col min="15863" max="15863" width="3.85546875" style="78" customWidth="1"/>
    <col min="15864" max="15864" width="41.5703125" style="78" bestFit="1" customWidth="1"/>
    <col min="15865" max="15871" width="0" style="78" hidden="1" customWidth="1"/>
    <col min="15872" max="15872" width="13.42578125" style="78" customWidth="1"/>
    <col min="15873" max="15873" width="11.5703125" style="78" customWidth="1"/>
    <col min="15874" max="15874" width="12.42578125" style="78" customWidth="1"/>
    <col min="15875" max="15875" width="10.42578125" style="78" customWidth="1"/>
    <col min="15876" max="15877" width="9.42578125" style="78" customWidth="1"/>
    <col min="15878" max="15878" width="7.85546875" style="78" customWidth="1"/>
    <col min="15879" max="15879" width="11" style="78" customWidth="1"/>
    <col min="15880" max="15880" width="9.140625" style="78" customWidth="1"/>
    <col min="15881" max="15881" width="10" style="78" customWidth="1"/>
    <col min="15882" max="15882" width="11.42578125" style="78"/>
    <col min="15883" max="15883" width="11.140625" style="78" customWidth="1"/>
    <col min="15884" max="15885" width="9.140625" style="78" customWidth="1"/>
    <col min="15886" max="15886" width="11.42578125" style="78"/>
    <col min="15887" max="15887" width="16.140625" style="78" customWidth="1"/>
    <col min="15888" max="15888" width="0" style="78" hidden="1" customWidth="1"/>
    <col min="15889" max="16117" width="11.42578125" style="78"/>
    <col min="16118" max="16118" width="23.42578125" style="78" customWidth="1"/>
    <col min="16119" max="16119" width="3.85546875" style="78" customWidth="1"/>
    <col min="16120" max="16120" width="41.5703125" style="78" bestFit="1" customWidth="1"/>
    <col min="16121" max="16127" width="0" style="78" hidden="1" customWidth="1"/>
    <col min="16128" max="16128" width="13.42578125" style="78" customWidth="1"/>
    <col min="16129" max="16129" width="11.5703125" style="78" customWidth="1"/>
    <col min="16130" max="16130" width="12.42578125" style="78" customWidth="1"/>
    <col min="16131" max="16131" width="10.42578125" style="78" customWidth="1"/>
    <col min="16132" max="16133" width="9.42578125" style="78" customWidth="1"/>
    <col min="16134" max="16134" width="7.85546875" style="78" customWidth="1"/>
    <col min="16135" max="16135" width="11" style="78" customWidth="1"/>
    <col min="16136" max="16136" width="9.140625" style="78" customWidth="1"/>
    <col min="16137" max="16137" width="10" style="78" customWidth="1"/>
    <col min="16138" max="16138" width="11.42578125" style="78"/>
    <col min="16139" max="16139" width="11.140625" style="78" customWidth="1"/>
    <col min="16140" max="16141" width="9.140625" style="78" customWidth="1"/>
    <col min="16142" max="16142" width="11.42578125" style="78"/>
    <col min="16143" max="16143" width="16.140625" style="78" customWidth="1"/>
    <col min="16144" max="16144" width="0" style="78" hidden="1" customWidth="1"/>
    <col min="16145" max="16384" width="11.42578125" style="78"/>
  </cols>
  <sheetData>
    <row r="3" spans="4:27" x14ac:dyDescent="0.25">
      <c r="D3" s="73" t="s">
        <v>40</v>
      </c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  <c r="AA3" s="75"/>
    </row>
    <row r="4" spans="4:27" x14ac:dyDescent="0.25">
      <c r="D4" s="79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1"/>
    </row>
    <row r="6" spans="4:27" ht="15" x14ac:dyDescent="0.25">
      <c r="E6" s="82"/>
      <c r="F6" s="83"/>
      <c r="G6" s="83"/>
      <c r="H6" s="83"/>
      <c r="I6" s="83"/>
      <c r="J6" s="83"/>
    </row>
    <row r="7" spans="4:27" x14ac:dyDescent="0.25">
      <c r="E7" s="84" t="s">
        <v>41</v>
      </c>
      <c r="F7" s="85" t="s">
        <v>42</v>
      </c>
      <c r="G7" s="85"/>
      <c r="H7" s="85"/>
      <c r="I7" s="84" t="s">
        <v>43</v>
      </c>
      <c r="J7" s="86" t="s">
        <v>44</v>
      </c>
      <c r="K7" s="87" t="s">
        <v>45</v>
      </c>
      <c r="L7" s="87"/>
      <c r="M7" s="87" t="s">
        <v>46</v>
      </c>
      <c r="N7" s="87"/>
    </row>
    <row r="8" spans="4:27" x14ac:dyDescent="0.25">
      <c r="E8" s="88">
        <v>1</v>
      </c>
      <c r="F8" s="89" t="s">
        <v>47</v>
      </c>
      <c r="G8" s="89"/>
      <c r="H8" s="89"/>
      <c r="I8" s="90" t="s">
        <v>48</v>
      </c>
      <c r="J8" s="88">
        <v>1</v>
      </c>
      <c r="K8" s="91">
        <f>4300000</f>
        <v>4300000</v>
      </c>
      <c r="L8" s="91"/>
      <c r="M8" s="91">
        <f>+K8*J8</f>
        <v>4300000</v>
      </c>
      <c r="N8" s="91"/>
    </row>
    <row r="9" spans="4:27" x14ac:dyDescent="0.25">
      <c r="E9" s="88">
        <v>2</v>
      </c>
      <c r="F9" s="89" t="s">
        <v>49</v>
      </c>
      <c r="G9" s="89"/>
      <c r="H9" s="89"/>
      <c r="I9" s="90" t="s">
        <v>48</v>
      </c>
      <c r="J9" s="88">
        <v>1</v>
      </c>
      <c r="K9" s="91">
        <f>4300000</f>
        <v>4300000</v>
      </c>
      <c r="L9" s="91"/>
      <c r="M9" s="91">
        <f t="shared" ref="M9:M10" si="0">+K9*J9</f>
        <v>4300000</v>
      </c>
      <c r="N9" s="91"/>
    </row>
    <row r="10" spans="4:27" x14ac:dyDescent="0.25">
      <c r="E10" s="88">
        <v>3</v>
      </c>
      <c r="F10" s="89" t="s">
        <v>50</v>
      </c>
      <c r="G10" s="89"/>
      <c r="H10" s="89"/>
      <c r="I10" s="90" t="s">
        <v>48</v>
      </c>
      <c r="J10" s="88">
        <v>1</v>
      </c>
      <c r="K10" s="91">
        <f>+K9/2</f>
        <v>2150000</v>
      </c>
      <c r="L10" s="91"/>
      <c r="M10" s="91">
        <f t="shared" si="0"/>
        <v>2150000</v>
      </c>
      <c r="N10" s="91"/>
    </row>
    <row r="11" spans="4:27" x14ac:dyDescent="0.25">
      <c r="E11" s="92"/>
      <c r="F11" s="93"/>
      <c r="G11" s="94" t="s">
        <v>51</v>
      </c>
      <c r="H11" s="94"/>
      <c r="I11" s="94"/>
      <c r="J11" s="94"/>
      <c r="K11" s="94"/>
      <c r="L11" s="94"/>
      <c r="M11" s="95">
        <f>SUM(M8:N10)</f>
        <v>10750000</v>
      </c>
      <c r="N11" s="95"/>
      <c r="O11" s="96"/>
      <c r="P11" s="96"/>
    </row>
    <row r="12" spans="4:27" x14ac:dyDescent="0.25">
      <c r="E12" s="92"/>
      <c r="F12" s="97"/>
      <c r="G12" s="98" t="s">
        <v>52</v>
      </c>
      <c r="H12" s="98"/>
      <c r="I12" s="98"/>
      <c r="J12" s="98"/>
      <c r="K12" s="98"/>
      <c r="L12" s="98"/>
      <c r="M12" s="99">
        <f>M9</f>
        <v>4300000</v>
      </c>
      <c r="N12" s="99"/>
      <c r="O12" s="100">
        <f>M12*24%</f>
        <v>1032000</v>
      </c>
      <c r="P12" s="100">
        <f>M12+O12</f>
        <v>5332000</v>
      </c>
    </row>
    <row r="13" spans="4:27" x14ac:dyDescent="0.25">
      <c r="E13" s="92"/>
      <c r="F13" s="97"/>
      <c r="G13" s="98" t="s">
        <v>53</v>
      </c>
      <c r="H13" s="98"/>
      <c r="I13" s="98"/>
      <c r="J13" s="98"/>
      <c r="K13" s="98"/>
      <c r="L13" s="98"/>
      <c r="M13" s="99">
        <f>M8+M10</f>
        <v>6450000</v>
      </c>
      <c r="N13" s="99"/>
      <c r="O13" s="96"/>
      <c r="P13" s="96"/>
    </row>
    <row r="14" spans="4:27" x14ac:dyDescent="0.25">
      <c r="E14" s="92"/>
      <c r="F14" s="97"/>
      <c r="G14" s="101" t="s">
        <v>54</v>
      </c>
      <c r="H14" s="101"/>
      <c r="I14" s="101"/>
      <c r="J14" s="101"/>
      <c r="K14" s="101"/>
      <c r="L14" s="101"/>
      <c r="M14" s="99">
        <f>+(M12+M13)*24%</f>
        <v>2580000</v>
      </c>
      <c r="N14" s="99"/>
    </row>
    <row r="15" spans="4:27" x14ac:dyDescent="0.25">
      <c r="E15" s="92"/>
      <c r="F15" s="97"/>
      <c r="G15" s="101" t="s">
        <v>55</v>
      </c>
      <c r="H15" s="101"/>
      <c r="I15" s="101"/>
      <c r="J15" s="101"/>
      <c r="K15" s="101"/>
      <c r="L15" s="101"/>
      <c r="M15" s="99">
        <f>M14+M13+M12</f>
        <v>13330000</v>
      </c>
      <c r="N15" s="99"/>
    </row>
    <row r="16" spans="4:27" x14ac:dyDescent="0.25">
      <c r="E16" s="92"/>
      <c r="F16" s="102"/>
      <c r="G16" s="103" t="s">
        <v>56</v>
      </c>
      <c r="H16" s="103"/>
      <c r="I16" s="103"/>
      <c r="J16" s="103"/>
      <c r="K16" s="103"/>
      <c r="L16" s="103"/>
      <c r="M16" s="99">
        <f>P12*19%</f>
        <v>1013080</v>
      </c>
      <c r="N16" s="99"/>
    </row>
    <row r="17" spans="2:35" x14ac:dyDescent="0.25">
      <c r="E17" s="92"/>
      <c r="F17" s="92"/>
      <c r="G17" s="103" t="s">
        <v>39</v>
      </c>
      <c r="H17" s="103"/>
      <c r="I17" s="103"/>
      <c r="J17" s="103"/>
      <c r="K17" s="103"/>
      <c r="L17" s="103"/>
      <c r="M17" s="99">
        <f>M15+M16</f>
        <v>14343080</v>
      </c>
      <c r="N17" s="99"/>
    </row>
    <row r="21" spans="2:35" ht="16.5" x14ac:dyDescent="0.25">
      <c r="B21" s="104"/>
      <c r="C21" s="105"/>
      <c r="D21" s="106"/>
      <c r="E21" s="106"/>
      <c r="F21" s="106"/>
      <c r="G21" s="106"/>
      <c r="H21" s="106"/>
      <c r="I21" s="107" t="s">
        <v>1</v>
      </c>
      <c r="J21" s="107"/>
      <c r="K21" s="107"/>
      <c r="L21" s="107"/>
      <c r="M21" s="108" t="s">
        <v>2</v>
      </c>
      <c r="N21" s="108"/>
      <c r="O21" s="108"/>
      <c r="P21" s="108"/>
      <c r="Q21" s="108"/>
      <c r="R21" s="109" t="s">
        <v>3</v>
      </c>
      <c r="S21" s="109"/>
      <c r="T21" s="109"/>
      <c r="U21" s="109"/>
      <c r="V21" s="109"/>
      <c r="W21" s="109"/>
      <c r="X21" s="109"/>
      <c r="Y21" s="109"/>
      <c r="Z21" s="110"/>
      <c r="AA21" s="111"/>
      <c r="AB21" s="112"/>
    </row>
    <row r="22" spans="2:35" s="125" customFormat="1" ht="63" x14ac:dyDescent="0.25">
      <c r="B22" s="113"/>
      <c r="C22" s="114" t="s">
        <v>4</v>
      </c>
      <c r="D22" s="115" t="s">
        <v>57</v>
      </c>
      <c r="E22" s="116" t="s">
        <v>58</v>
      </c>
      <c r="F22" s="116" t="s">
        <v>7</v>
      </c>
      <c r="G22" s="117" t="s">
        <v>8</v>
      </c>
      <c r="H22" s="105" t="s">
        <v>9</v>
      </c>
      <c r="I22" s="118" t="s">
        <v>10</v>
      </c>
      <c r="J22" s="118" t="s">
        <v>11</v>
      </c>
      <c r="K22" s="118" t="s">
        <v>12</v>
      </c>
      <c r="L22" s="117" t="s">
        <v>13</v>
      </c>
      <c r="M22" s="119" t="s">
        <v>14</v>
      </c>
      <c r="N22" s="119" t="s">
        <v>15</v>
      </c>
      <c r="O22" s="119" t="s">
        <v>16</v>
      </c>
      <c r="P22" s="119" t="s">
        <v>17</v>
      </c>
      <c r="Q22" s="119" t="s">
        <v>18</v>
      </c>
      <c r="R22" s="120" t="s">
        <v>19</v>
      </c>
      <c r="S22" s="120" t="s">
        <v>20</v>
      </c>
      <c r="T22" s="120" t="s">
        <v>21</v>
      </c>
      <c r="U22" s="120" t="s">
        <v>22</v>
      </c>
      <c r="V22" s="120" t="s">
        <v>23</v>
      </c>
      <c r="W22" s="120" t="s">
        <v>24</v>
      </c>
      <c r="X22" s="120" t="s">
        <v>25</v>
      </c>
      <c r="Y22" s="120" t="s">
        <v>26</v>
      </c>
      <c r="Z22" s="121" t="s">
        <v>27</v>
      </c>
      <c r="AA22" s="122" t="s">
        <v>59</v>
      </c>
      <c r="AB22" s="123" t="s">
        <v>29</v>
      </c>
      <c r="AC22" s="124"/>
      <c r="AI22" s="126"/>
    </row>
    <row r="23" spans="2:35" s="138" customFormat="1" ht="25.5" x14ac:dyDescent="0.25">
      <c r="B23" s="127">
        <v>1</v>
      </c>
      <c r="C23" s="128" t="s">
        <v>60</v>
      </c>
      <c r="D23" s="129">
        <f>'[1]A1.2 PERSONAL SERV. ALIMENTC'!D10</f>
        <v>1423500</v>
      </c>
      <c r="E23" s="130">
        <f>+((D23/30)/8)*1.75*24</f>
        <v>249112.5</v>
      </c>
      <c r="F23" s="130">
        <f>+((D23/30)/8)*0.35*24</f>
        <v>49822.5</v>
      </c>
      <c r="G23" s="131">
        <v>200000</v>
      </c>
      <c r="H23" s="132">
        <f>SUM(D23:G23)</f>
        <v>1922435</v>
      </c>
      <c r="I23" s="133">
        <f t="shared" ref="I23:I26" si="1">(H23-G23)*4%</f>
        <v>68897.399999999994</v>
      </c>
      <c r="J23" s="134">
        <f t="shared" ref="J23:J26" si="2">(H23-G23)*4%</f>
        <v>68897.399999999994</v>
      </c>
      <c r="K23" s="133">
        <f t="shared" ref="K23:K26" si="3">SUM(I23+J23)</f>
        <v>137794.79999999999</v>
      </c>
      <c r="L23" s="133">
        <f t="shared" ref="L23:L26" si="4">H23-K23</f>
        <v>1784640.2</v>
      </c>
      <c r="M23" s="135">
        <f t="shared" ref="M23:M24" si="5">ROUND((H23*8.33%),0)</f>
        <v>160139</v>
      </c>
      <c r="N23" s="135">
        <f t="shared" ref="N23:N26" si="6">D23*4.17%</f>
        <v>59359.950000000004</v>
      </c>
      <c r="O23" s="135">
        <f t="shared" ref="O23:O26" si="7">ROUND((H23*8.33%),0)</f>
        <v>160139</v>
      </c>
      <c r="P23" s="135">
        <f>ROUND((O23*1%),0)</f>
        <v>1601</v>
      </c>
      <c r="Q23" s="135">
        <f t="shared" ref="Q23:Q26" si="8">SUM(M23:P23)</f>
        <v>381238.95</v>
      </c>
      <c r="R23" s="135">
        <f t="shared" ref="R23:R26" si="9">ROUND(+(H23-G23)*4%,0)</f>
        <v>68897</v>
      </c>
      <c r="S23" s="135">
        <f>ROUND((N23*4%),0)</f>
        <v>2374</v>
      </c>
      <c r="T23" s="135">
        <f t="shared" ref="T23:T26" si="10">ROUND((D23+E23)*3%,0)</f>
        <v>50178</v>
      </c>
      <c r="U23" s="135">
        <f t="shared" ref="U23:U26" si="11">ROUND((D23+E23)*2%,0)</f>
        <v>33452</v>
      </c>
      <c r="V23" s="135">
        <f t="shared" ref="V23:V26" si="12">ROUND((D23+E23)*8.5%,0)</f>
        <v>142172</v>
      </c>
      <c r="W23" s="135">
        <f t="shared" ref="W23:W26" si="13">ROUND((D23+E23)*12%,0)</f>
        <v>200714</v>
      </c>
      <c r="X23" s="135">
        <f t="shared" ref="X23:X26" si="14">ROUND((D23+E23)*0.522%,0)</f>
        <v>8731</v>
      </c>
      <c r="Y23" s="136">
        <f t="shared" ref="Y23:Y26" si="15">SUM(H23+Q23)+SUM(R23:X23)+K23</f>
        <v>2947986.75</v>
      </c>
      <c r="Z23" s="136">
        <f t="shared" ref="Z23:Z26" si="16">ROUND((+Y23*14%),0)</f>
        <v>412718</v>
      </c>
      <c r="AA23" s="136">
        <f>ROUND((Y23*12%),0)</f>
        <v>353758</v>
      </c>
      <c r="AB23" s="135">
        <f t="shared" ref="AB23:AB26" si="17">SUM(Y23:AA23)</f>
        <v>3714462.75</v>
      </c>
      <c r="AC23" s="137"/>
      <c r="AI23" s="139"/>
    </row>
    <row r="24" spans="2:35" s="138" customFormat="1" ht="25.5" x14ac:dyDescent="0.25">
      <c r="B24" s="127">
        <v>2</v>
      </c>
      <c r="C24" s="128" t="s">
        <v>61</v>
      </c>
      <c r="D24" s="129">
        <f>'[1]A1.2 PERSONAL SERV. ALIMENTC'!D11</f>
        <v>1423500</v>
      </c>
      <c r="E24" s="130">
        <f t="shared" ref="E24:E26" si="18">+((D24/30)/8)*1.75*24</f>
        <v>249112.5</v>
      </c>
      <c r="F24" s="130">
        <f t="shared" ref="F24:F26" si="19">+((D24/30)/8)*0.35*24</f>
        <v>49822.5</v>
      </c>
      <c r="G24" s="131">
        <v>200000</v>
      </c>
      <c r="H24" s="132">
        <f>SUM(D24:G24)</f>
        <v>1922435</v>
      </c>
      <c r="I24" s="133">
        <f t="shared" si="1"/>
        <v>68897.399999999994</v>
      </c>
      <c r="J24" s="134">
        <f t="shared" si="2"/>
        <v>68897.399999999994</v>
      </c>
      <c r="K24" s="133">
        <f t="shared" si="3"/>
        <v>137794.79999999999</v>
      </c>
      <c r="L24" s="133">
        <f t="shared" si="4"/>
        <v>1784640.2</v>
      </c>
      <c r="M24" s="135">
        <f t="shared" si="5"/>
        <v>160139</v>
      </c>
      <c r="N24" s="135">
        <f t="shared" si="6"/>
        <v>59359.950000000004</v>
      </c>
      <c r="O24" s="135">
        <f t="shared" si="7"/>
        <v>160139</v>
      </c>
      <c r="P24" s="135">
        <f t="shared" ref="P24:P26" si="20">ROUND((O24*1%),0)</f>
        <v>1601</v>
      </c>
      <c r="Q24" s="135">
        <f t="shared" si="8"/>
        <v>381238.95</v>
      </c>
      <c r="R24" s="135">
        <f t="shared" si="9"/>
        <v>68897</v>
      </c>
      <c r="S24" s="135">
        <f t="shared" ref="S24:S26" si="21">ROUND((N24*4%),0)</f>
        <v>2374</v>
      </c>
      <c r="T24" s="135">
        <f t="shared" si="10"/>
        <v>50178</v>
      </c>
      <c r="U24" s="135">
        <f t="shared" si="11"/>
        <v>33452</v>
      </c>
      <c r="V24" s="135">
        <f t="shared" si="12"/>
        <v>142172</v>
      </c>
      <c r="W24" s="135">
        <f t="shared" si="13"/>
        <v>200714</v>
      </c>
      <c r="X24" s="135">
        <f t="shared" si="14"/>
        <v>8731</v>
      </c>
      <c r="Y24" s="136">
        <f t="shared" si="15"/>
        <v>2947986.75</v>
      </c>
      <c r="Z24" s="136">
        <f t="shared" si="16"/>
        <v>412718</v>
      </c>
      <c r="AA24" s="136">
        <f t="shared" ref="AA24:AA26" si="22">ROUND((Y24*12%),0)</f>
        <v>353758</v>
      </c>
      <c r="AB24" s="135">
        <f t="shared" si="17"/>
        <v>3714462.75</v>
      </c>
      <c r="AC24" s="137"/>
    </row>
    <row r="25" spans="2:35" s="138" customFormat="1" ht="25.5" x14ac:dyDescent="0.25">
      <c r="B25" s="127">
        <v>3</v>
      </c>
      <c r="C25" s="128" t="s">
        <v>62</v>
      </c>
      <c r="D25" s="129">
        <f>D24</f>
        <v>1423500</v>
      </c>
      <c r="E25" s="130">
        <f t="shared" si="18"/>
        <v>249112.5</v>
      </c>
      <c r="F25" s="130">
        <f t="shared" si="19"/>
        <v>49822.5</v>
      </c>
      <c r="G25" s="131">
        <v>200000</v>
      </c>
      <c r="H25" s="132">
        <f>SUM(D25:G25)</f>
        <v>1922435</v>
      </c>
      <c r="I25" s="133">
        <f t="shared" si="1"/>
        <v>68897.399999999994</v>
      </c>
      <c r="J25" s="134">
        <f t="shared" si="2"/>
        <v>68897.399999999994</v>
      </c>
      <c r="K25" s="133">
        <f t="shared" si="3"/>
        <v>137794.79999999999</v>
      </c>
      <c r="L25" s="133">
        <f t="shared" si="4"/>
        <v>1784640.2</v>
      </c>
      <c r="M25" s="135">
        <f>ROUND((H25*8.33%),0)</f>
        <v>160139</v>
      </c>
      <c r="N25" s="135">
        <f t="shared" si="6"/>
        <v>59359.950000000004</v>
      </c>
      <c r="O25" s="135">
        <f t="shared" si="7"/>
        <v>160139</v>
      </c>
      <c r="P25" s="135">
        <f t="shared" si="20"/>
        <v>1601</v>
      </c>
      <c r="Q25" s="135">
        <f t="shared" si="8"/>
        <v>381238.95</v>
      </c>
      <c r="R25" s="135">
        <f t="shared" si="9"/>
        <v>68897</v>
      </c>
      <c r="S25" s="135">
        <f t="shared" si="21"/>
        <v>2374</v>
      </c>
      <c r="T25" s="135">
        <f t="shared" si="10"/>
        <v>50178</v>
      </c>
      <c r="U25" s="135">
        <f t="shared" si="11"/>
        <v>33452</v>
      </c>
      <c r="V25" s="135">
        <f t="shared" si="12"/>
        <v>142172</v>
      </c>
      <c r="W25" s="135">
        <f t="shared" si="13"/>
        <v>200714</v>
      </c>
      <c r="X25" s="135">
        <f t="shared" si="14"/>
        <v>8731</v>
      </c>
      <c r="Y25" s="136">
        <f t="shared" si="15"/>
        <v>2947986.75</v>
      </c>
      <c r="Z25" s="136">
        <f t="shared" si="16"/>
        <v>412718</v>
      </c>
      <c r="AA25" s="136">
        <f t="shared" si="22"/>
        <v>353758</v>
      </c>
      <c r="AB25" s="135">
        <f t="shared" si="17"/>
        <v>3714462.75</v>
      </c>
      <c r="AC25" s="137"/>
    </row>
    <row r="26" spans="2:35" s="138" customFormat="1" ht="25.5" x14ac:dyDescent="0.25">
      <c r="B26" s="127">
        <v>4</v>
      </c>
      <c r="C26" s="128" t="s">
        <v>63</v>
      </c>
      <c r="D26" s="129">
        <f>D25</f>
        <v>1423500</v>
      </c>
      <c r="E26" s="130">
        <f t="shared" si="18"/>
        <v>249112.5</v>
      </c>
      <c r="F26" s="130">
        <f t="shared" si="19"/>
        <v>49822.5</v>
      </c>
      <c r="G26" s="131">
        <v>200000</v>
      </c>
      <c r="H26" s="132">
        <f>SUM(D26:G26)</f>
        <v>1922435</v>
      </c>
      <c r="I26" s="133">
        <f t="shared" si="1"/>
        <v>68897.399999999994</v>
      </c>
      <c r="J26" s="134">
        <f t="shared" si="2"/>
        <v>68897.399999999994</v>
      </c>
      <c r="K26" s="133">
        <f t="shared" si="3"/>
        <v>137794.79999999999</v>
      </c>
      <c r="L26" s="133">
        <f t="shared" si="4"/>
        <v>1784640.2</v>
      </c>
      <c r="M26" s="135">
        <f>ROUND((H26*8.33%),0)</f>
        <v>160139</v>
      </c>
      <c r="N26" s="135">
        <f t="shared" si="6"/>
        <v>59359.950000000004</v>
      </c>
      <c r="O26" s="135">
        <f t="shared" si="7"/>
        <v>160139</v>
      </c>
      <c r="P26" s="135">
        <f t="shared" si="20"/>
        <v>1601</v>
      </c>
      <c r="Q26" s="135">
        <f t="shared" si="8"/>
        <v>381238.95</v>
      </c>
      <c r="R26" s="135">
        <f t="shared" si="9"/>
        <v>68897</v>
      </c>
      <c r="S26" s="135">
        <f t="shared" si="21"/>
        <v>2374</v>
      </c>
      <c r="T26" s="135">
        <f t="shared" si="10"/>
        <v>50178</v>
      </c>
      <c r="U26" s="135">
        <f t="shared" si="11"/>
        <v>33452</v>
      </c>
      <c r="V26" s="135">
        <f t="shared" si="12"/>
        <v>142172</v>
      </c>
      <c r="W26" s="135">
        <f t="shared" si="13"/>
        <v>200714</v>
      </c>
      <c r="X26" s="135">
        <f t="shared" si="14"/>
        <v>8731</v>
      </c>
      <c r="Y26" s="136">
        <f t="shared" si="15"/>
        <v>2947986.75</v>
      </c>
      <c r="Z26" s="136">
        <f t="shared" si="16"/>
        <v>412718</v>
      </c>
      <c r="AA26" s="136">
        <f t="shared" si="22"/>
        <v>353758</v>
      </c>
      <c r="AB26" s="135">
        <f t="shared" si="17"/>
        <v>3714462.75</v>
      </c>
      <c r="AC26" s="137"/>
    </row>
    <row r="27" spans="2:35" s="145" customFormat="1" x14ac:dyDescent="0.25">
      <c r="B27" s="140"/>
      <c r="C27" s="141" t="s">
        <v>39</v>
      </c>
      <c r="D27" s="142">
        <f t="shared" ref="D27:AA27" si="23">SUM(D23:D26)</f>
        <v>5694000</v>
      </c>
      <c r="E27" s="142">
        <f t="shared" si="23"/>
        <v>996450</v>
      </c>
      <c r="F27" s="142">
        <f t="shared" si="23"/>
        <v>199290</v>
      </c>
      <c r="G27" s="142">
        <f t="shared" si="23"/>
        <v>800000</v>
      </c>
      <c r="H27" s="142">
        <f t="shared" si="23"/>
        <v>7689740</v>
      </c>
      <c r="I27" s="143">
        <f t="shared" si="23"/>
        <v>275589.59999999998</v>
      </c>
      <c r="J27" s="143">
        <f t="shared" si="23"/>
        <v>275589.59999999998</v>
      </c>
      <c r="K27" s="143">
        <f t="shared" si="23"/>
        <v>551179.19999999995</v>
      </c>
      <c r="L27" s="143">
        <f t="shared" si="23"/>
        <v>7138560.7999999998</v>
      </c>
      <c r="M27" s="143">
        <f t="shared" si="23"/>
        <v>640556</v>
      </c>
      <c r="N27" s="143">
        <f t="shared" si="23"/>
        <v>237439.80000000002</v>
      </c>
      <c r="O27" s="143">
        <f t="shared" si="23"/>
        <v>640556</v>
      </c>
      <c r="P27" s="143">
        <f t="shared" si="23"/>
        <v>6404</v>
      </c>
      <c r="Q27" s="143">
        <f t="shared" si="23"/>
        <v>1524955.8</v>
      </c>
      <c r="R27" s="143">
        <f t="shared" si="23"/>
        <v>275588</v>
      </c>
      <c r="S27" s="143">
        <f t="shared" si="23"/>
        <v>9496</v>
      </c>
      <c r="T27" s="143">
        <f t="shared" si="23"/>
        <v>200712</v>
      </c>
      <c r="U27" s="143">
        <f t="shared" si="23"/>
        <v>133808</v>
      </c>
      <c r="V27" s="143">
        <f t="shared" si="23"/>
        <v>568688</v>
      </c>
      <c r="W27" s="143">
        <f t="shared" si="23"/>
        <v>802856</v>
      </c>
      <c r="X27" s="143">
        <f t="shared" si="23"/>
        <v>34924</v>
      </c>
      <c r="Y27" s="143">
        <f t="shared" si="23"/>
        <v>11791947</v>
      </c>
      <c r="Z27" s="143">
        <f t="shared" si="23"/>
        <v>1650872</v>
      </c>
      <c r="AA27" s="143">
        <f t="shared" si="23"/>
        <v>1415032</v>
      </c>
      <c r="AB27" s="143">
        <f>SUM(AB23:AB26)</f>
        <v>14857851</v>
      </c>
      <c r="AC27" s="144"/>
    </row>
    <row r="28" spans="2:35" x14ac:dyDescent="0.25">
      <c r="E28" s="146"/>
      <c r="F28" s="146"/>
      <c r="H28" s="146"/>
      <c r="I28" s="147"/>
      <c r="J28" s="147"/>
      <c r="K28" s="147"/>
      <c r="L28" s="147"/>
      <c r="M28" s="148"/>
      <c r="N28" s="148"/>
      <c r="O28" s="148"/>
      <c r="P28" s="148"/>
      <c r="Q28" s="148"/>
      <c r="R28" s="148"/>
      <c r="S28" s="148"/>
      <c r="T28" s="148"/>
      <c r="U28" s="148"/>
      <c r="V28" s="148"/>
      <c r="W28" s="148"/>
      <c r="X28" s="148"/>
      <c r="Y28" s="149"/>
      <c r="Z28" s="149"/>
      <c r="AA28" s="149"/>
      <c r="AB28" s="150">
        <f>AB27*1</f>
        <v>14857851</v>
      </c>
      <c r="AC28" s="151"/>
    </row>
    <row r="29" spans="2:35" ht="18" x14ac:dyDescent="0.25">
      <c r="C29" s="152"/>
      <c r="D29" s="152"/>
      <c r="E29" s="152"/>
      <c r="F29" s="153"/>
      <c r="G29" s="154"/>
      <c r="H29" s="154"/>
      <c r="I29" s="155"/>
      <c r="J29" s="155"/>
      <c r="K29" s="155"/>
      <c r="L29" s="156"/>
      <c r="M29" s="155"/>
      <c r="N29" s="148"/>
      <c r="O29" s="148"/>
      <c r="P29" s="148"/>
      <c r="Q29" s="148"/>
      <c r="R29" s="148"/>
      <c r="S29" s="148"/>
      <c r="T29" s="148"/>
      <c r="U29" s="148"/>
      <c r="V29" s="148"/>
      <c r="W29" s="148"/>
      <c r="X29" s="148"/>
      <c r="Y29" s="148"/>
      <c r="Z29" s="148"/>
      <c r="AA29" s="148"/>
      <c r="AB29" s="157">
        <f>+AB28+M15</f>
        <v>28187851</v>
      </c>
      <c r="AC29" s="151"/>
    </row>
    <row r="30" spans="2:35" x14ac:dyDescent="0.25">
      <c r="C30" s="158"/>
      <c r="D30" s="158"/>
      <c r="E30" s="158"/>
      <c r="F30" s="159"/>
      <c r="G30" s="138"/>
      <c r="H30" s="138"/>
      <c r="I30" s="138"/>
      <c r="J30" s="138"/>
      <c r="K30" s="138"/>
      <c r="L30" s="160"/>
      <c r="M30" s="138"/>
      <c r="AC30" s="151"/>
    </row>
    <row r="31" spans="2:35" x14ac:dyDescent="0.25">
      <c r="E31" s="146"/>
      <c r="F31" s="146"/>
      <c r="H31" s="146"/>
      <c r="AC31" s="151"/>
    </row>
    <row r="32" spans="2:35" x14ac:dyDescent="0.25">
      <c r="E32" s="146"/>
      <c r="F32" s="146"/>
      <c r="H32" s="146"/>
      <c r="AC32" s="151"/>
    </row>
    <row r="33" spans="5:29" x14ac:dyDescent="0.25">
      <c r="E33" s="146"/>
      <c r="F33" s="146"/>
      <c r="H33" s="146"/>
      <c r="AC33" s="151"/>
    </row>
    <row r="34" spans="5:29" x14ac:dyDescent="0.25">
      <c r="E34" s="146"/>
      <c r="F34" s="146"/>
      <c r="H34" s="146"/>
      <c r="AC34" s="151"/>
    </row>
    <row r="35" spans="5:29" x14ac:dyDescent="0.25">
      <c r="E35" s="146"/>
      <c r="F35" s="146"/>
      <c r="H35" s="146"/>
      <c r="AC35" s="151"/>
    </row>
    <row r="36" spans="5:29" x14ac:dyDescent="0.25">
      <c r="E36" s="146"/>
      <c r="F36" s="146"/>
      <c r="H36" s="146"/>
      <c r="AC36" s="151"/>
    </row>
    <row r="37" spans="5:29" x14ac:dyDescent="0.25">
      <c r="E37" s="146"/>
      <c r="F37" s="146"/>
      <c r="H37" s="146"/>
      <c r="AC37" s="151"/>
    </row>
    <row r="38" spans="5:29" x14ac:dyDescent="0.25">
      <c r="E38" s="146"/>
      <c r="F38" s="146"/>
      <c r="H38" s="146"/>
      <c r="AC38" s="151"/>
    </row>
    <row r="39" spans="5:29" x14ac:dyDescent="0.25">
      <c r="E39" s="146"/>
      <c r="F39" s="146"/>
      <c r="H39" s="146"/>
      <c r="AC39" s="151"/>
    </row>
    <row r="40" spans="5:29" x14ac:dyDescent="0.25">
      <c r="E40" s="146"/>
      <c r="F40" s="146"/>
      <c r="H40" s="146"/>
      <c r="AC40" s="151"/>
    </row>
    <row r="41" spans="5:29" x14ac:dyDescent="0.25">
      <c r="E41" s="146"/>
      <c r="F41" s="146"/>
      <c r="H41" s="146"/>
      <c r="AC41" s="151"/>
    </row>
    <row r="42" spans="5:29" x14ac:dyDescent="0.25">
      <c r="E42" s="146"/>
      <c r="F42" s="146"/>
      <c r="H42" s="146"/>
      <c r="AC42" s="151"/>
    </row>
    <row r="43" spans="5:29" x14ac:dyDescent="0.25">
      <c r="E43" s="146"/>
      <c r="F43" s="146"/>
      <c r="H43" s="146"/>
      <c r="AC43" s="151"/>
    </row>
    <row r="44" spans="5:29" x14ac:dyDescent="0.25">
      <c r="E44" s="146"/>
      <c r="F44" s="146"/>
      <c r="H44" s="146"/>
      <c r="AC44" s="151"/>
    </row>
    <row r="45" spans="5:29" x14ac:dyDescent="0.25">
      <c r="E45" s="146"/>
      <c r="F45" s="146"/>
      <c r="H45" s="146"/>
      <c r="AC45" s="151"/>
    </row>
    <row r="46" spans="5:29" x14ac:dyDescent="0.25">
      <c r="E46" s="146"/>
      <c r="F46" s="146"/>
      <c r="H46" s="146"/>
      <c r="AC46" s="151"/>
    </row>
    <row r="47" spans="5:29" x14ac:dyDescent="0.25">
      <c r="E47" s="146"/>
      <c r="F47" s="146"/>
      <c r="H47" s="146"/>
      <c r="AC47" s="151"/>
    </row>
  </sheetData>
  <mergeCells count="32">
    <mergeCell ref="G17:L17"/>
    <mergeCell ref="M17:N17"/>
    <mergeCell ref="I21:L21"/>
    <mergeCell ref="M21:Q21"/>
    <mergeCell ref="R21:Y21"/>
    <mergeCell ref="Z21:AB21"/>
    <mergeCell ref="G14:L14"/>
    <mergeCell ref="M14:N14"/>
    <mergeCell ref="G15:L15"/>
    <mergeCell ref="M15:N15"/>
    <mergeCell ref="G16:L16"/>
    <mergeCell ref="M16:N16"/>
    <mergeCell ref="G11:L11"/>
    <mergeCell ref="M11:N11"/>
    <mergeCell ref="G12:L12"/>
    <mergeCell ref="M12:N12"/>
    <mergeCell ref="G13:L13"/>
    <mergeCell ref="M13:N13"/>
    <mergeCell ref="F9:H9"/>
    <mergeCell ref="K9:L9"/>
    <mergeCell ref="M9:N9"/>
    <mergeCell ref="F10:H10"/>
    <mergeCell ref="K10:L10"/>
    <mergeCell ref="M10:N10"/>
    <mergeCell ref="D3:AA4"/>
    <mergeCell ref="E6:J6"/>
    <mergeCell ref="F7:H7"/>
    <mergeCell ref="K7:L7"/>
    <mergeCell ref="M7:N7"/>
    <mergeCell ref="F8:H8"/>
    <mergeCell ref="K8:L8"/>
    <mergeCell ref="M8:N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015F2-CB38-4399-8C47-FAC61F30C548}">
  <dimension ref="B1:AI48"/>
  <sheetViews>
    <sheetView tabSelected="1" workbookViewId="0">
      <selection activeCell="C11" sqref="C11"/>
    </sheetView>
  </sheetViews>
  <sheetFormatPr baseColWidth="10" defaultRowHeight="13.5" x14ac:dyDescent="0.25"/>
  <cols>
    <col min="1" max="1" width="27.7109375" style="78" customWidth="1"/>
    <col min="2" max="2" width="3.42578125" style="78" customWidth="1"/>
    <col min="3" max="3" width="9.28515625" style="78" customWidth="1"/>
    <col min="4" max="4" width="11.7109375" style="78" customWidth="1"/>
    <col min="5" max="5" width="10.42578125" style="161" customWidth="1"/>
    <col min="6" max="6" width="9.85546875" style="161" customWidth="1"/>
    <col min="7" max="7" width="10.42578125" style="78" customWidth="1"/>
    <col min="8" max="8" width="12.42578125" style="161" customWidth="1"/>
    <col min="9" max="9" width="13.140625" style="78" customWidth="1"/>
    <col min="10" max="10" width="12.140625" style="78" customWidth="1"/>
    <col min="11" max="11" width="11.140625" style="78" customWidth="1"/>
    <col min="12" max="12" width="12.7109375" style="78" customWidth="1"/>
    <col min="13" max="13" width="12" style="76" customWidth="1"/>
    <col min="14" max="14" width="11.140625" style="76" customWidth="1"/>
    <col min="15" max="15" width="12.7109375" style="76" customWidth="1"/>
    <col min="16" max="16" width="10" style="76" customWidth="1"/>
    <col min="17" max="17" width="11.7109375" style="76" customWidth="1"/>
    <col min="18" max="18" width="10.28515625" style="76" customWidth="1"/>
    <col min="19" max="19" width="9.28515625" style="76" customWidth="1"/>
    <col min="20" max="20" width="10.28515625" style="76" customWidth="1"/>
    <col min="21" max="22" width="11.5703125" style="76" customWidth="1"/>
    <col min="23" max="23" width="12.5703125" style="76" customWidth="1"/>
    <col min="24" max="24" width="11" style="76" customWidth="1"/>
    <col min="25" max="25" width="12.42578125" style="76" customWidth="1"/>
    <col min="26" max="26" width="12.7109375" style="76" customWidth="1"/>
    <col min="27" max="27" width="12.5703125" style="76" customWidth="1"/>
    <col min="28" max="28" width="13.140625" style="76" customWidth="1"/>
    <col min="29" max="29" width="18" style="77" customWidth="1"/>
    <col min="30" max="34" width="11.42578125" style="78"/>
    <col min="35" max="35" width="16" style="78" bestFit="1" customWidth="1"/>
    <col min="36" max="245" width="11.42578125" style="78"/>
    <col min="246" max="246" width="23.42578125" style="78" customWidth="1"/>
    <col min="247" max="247" width="3.85546875" style="78" customWidth="1"/>
    <col min="248" max="248" width="41.5703125" style="78" bestFit="1" customWidth="1"/>
    <col min="249" max="255" width="0" style="78" hidden="1" customWidth="1"/>
    <col min="256" max="256" width="13.42578125" style="78" customWidth="1"/>
    <col min="257" max="257" width="11.5703125" style="78" customWidth="1"/>
    <col min="258" max="258" width="12.42578125" style="78" customWidth="1"/>
    <col min="259" max="259" width="10.42578125" style="78" customWidth="1"/>
    <col min="260" max="261" width="9.42578125" style="78" customWidth="1"/>
    <col min="262" max="262" width="7.85546875" style="78" customWidth="1"/>
    <col min="263" max="263" width="11" style="78" customWidth="1"/>
    <col min="264" max="264" width="9.140625" style="78" customWidth="1"/>
    <col min="265" max="265" width="10" style="78" customWidth="1"/>
    <col min="266" max="266" width="11.42578125" style="78"/>
    <col min="267" max="267" width="11.140625" style="78" customWidth="1"/>
    <col min="268" max="269" width="9.140625" style="78" customWidth="1"/>
    <col min="270" max="270" width="11.42578125" style="78"/>
    <col min="271" max="271" width="16.140625" style="78" customWidth="1"/>
    <col min="272" max="272" width="0" style="78" hidden="1" customWidth="1"/>
    <col min="273" max="501" width="11.42578125" style="78"/>
    <col min="502" max="502" width="23.42578125" style="78" customWidth="1"/>
    <col min="503" max="503" width="3.85546875" style="78" customWidth="1"/>
    <col min="504" max="504" width="41.5703125" style="78" bestFit="1" customWidth="1"/>
    <col min="505" max="511" width="0" style="78" hidden="1" customWidth="1"/>
    <col min="512" max="512" width="13.42578125" style="78" customWidth="1"/>
    <col min="513" max="513" width="11.5703125" style="78" customWidth="1"/>
    <col min="514" max="514" width="12.42578125" style="78" customWidth="1"/>
    <col min="515" max="515" width="10.42578125" style="78" customWidth="1"/>
    <col min="516" max="517" width="9.42578125" style="78" customWidth="1"/>
    <col min="518" max="518" width="7.85546875" style="78" customWidth="1"/>
    <col min="519" max="519" width="11" style="78" customWidth="1"/>
    <col min="520" max="520" width="9.140625" style="78" customWidth="1"/>
    <col min="521" max="521" width="10" style="78" customWidth="1"/>
    <col min="522" max="522" width="11.42578125" style="78"/>
    <col min="523" max="523" width="11.140625" style="78" customWidth="1"/>
    <col min="524" max="525" width="9.140625" style="78" customWidth="1"/>
    <col min="526" max="526" width="11.42578125" style="78"/>
    <col min="527" max="527" width="16.140625" style="78" customWidth="1"/>
    <col min="528" max="528" width="0" style="78" hidden="1" customWidth="1"/>
    <col min="529" max="757" width="11.42578125" style="78"/>
    <col min="758" max="758" width="23.42578125" style="78" customWidth="1"/>
    <col min="759" max="759" width="3.85546875" style="78" customWidth="1"/>
    <col min="760" max="760" width="41.5703125" style="78" bestFit="1" customWidth="1"/>
    <col min="761" max="767" width="0" style="78" hidden="1" customWidth="1"/>
    <col min="768" max="768" width="13.42578125" style="78" customWidth="1"/>
    <col min="769" max="769" width="11.5703125" style="78" customWidth="1"/>
    <col min="770" max="770" width="12.42578125" style="78" customWidth="1"/>
    <col min="771" max="771" width="10.42578125" style="78" customWidth="1"/>
    <col min="772" max="773" width="9.42578125" style="78" customWidth="1"/>
    <col min="774" max="774" width="7.85546875" style="78" customWidth="1"/>
    <col min="775" max="775" width="11" style="78" customWidth="1"/>
    <col min="776" max="776" width="9.140625" style="78" customWidth="1"/>
    <col min="777" max="777" width="10" style="78" customWidth="1"/>
    <col min="778" max="778" width="11.42578125" style="78"/>
    <col min="779" max="779" width="11.140625" style="78" customWidth="1"/>
    <col min="780" max="781" width="9.140625" style="78" customWidth="1"/>
    <col min="782" max="782" width="11.42578125" style="78"/>
    <col min="783" max="783" width="16.140625" style="78" customWidth="1"/>
    <col min="784" max="784" width="0" style="78" hidden="1" customWidth="1"/>
    <col min="785" max="1013" width="11.42578125" style="78"/>
    <col min="1014" max="1014" width="23.42578125" style="78" customWidth="1"/>
    <col min="1015" max="1015" width="3.85546875" style="78" customWidth="1"/>
    <col min="1016" max="1016" width="41.5703125" style="78" bestFit="1" customWidth="1"/>
    <col min="1017" max="1023" width="0" style="78" hidden="1" customWidth="1"/>
    <col min="1024" max="1024" width="13.42578125" style="78" customWidth="1"/>
    <col min="1025" max="1025" width="11.5703125" style="78" customWidth="1"/>
    <col min="1026" max="1026" width="12.42578125" style="78" customWidth="1"/>
    <col min="1027" max="1027" width="10.42578125" style="78" customWidth="1"/>
    <col min="1028" max="1029" width="9.42578125" style="78" customWidth="1"/>
    <col min="1030" max="1030" width="7.85546875" style="78" customWidth="1"/>
    <col min="1031" max="1031" width="11" style="78" customWidth="1"/>
    <col min="1032" max="1032" width="9.140625" style="78" customWidth="1"/>
    <col min="1033" max="1033" width="10" style="78" customWidth="1"/>
    <col min="1034" max="1034" width="11.42578125" style="78"/>
    <col min="1035" max="1035" width="11.140625" style="78" customWidth="1"/>
    <col min="1036" max="1037" width="9.140625" style="78" customWidth="1"/>
    <col min="1038" max="1038" width="11.42578125" style="78"/>
    <col min="1039" max="1039" width="16.140625" style="78" customWidth="1"/>
    <col min="1040" max="1040" width="0" style="78" hidden="1" customWidth="1"/>
    <col min="1041" max="1269" width="11.42578125" style="78"/>
    <col min="1270" max="1270" width="23.42578125" style="78" customWidth="1"/>
    <col min="1271" max="1271" width="3.85546875" style="78" customWidth="1"/>
    <col min="1272" max="1272" width="41.5703125" style="78" bestFit="1" customWidth="1"/>
    <col min="1273" max="1279" width="0" style="78" hidden="1" customWidth="1"/>
    <col min="1280" max="1280" width="13.42578125" style="78" customWidth="1"/>
    <col min="1281" max="1281" width="11.5703125" style="78" customWidth="1"/>
    <col min="1282" max="1282" width="12.42578125" style="78" customWidth="1"/>
    <col min="1283" max="1283" width="10.42578125" style="78" customWidth="1"/>
    <col min="1284" max="1285" width="9.42578125" style="78" customWidth="1"/>
    <col min="1286" max="1286" width="7.85546875" style="78" customWidth="1"/>
    <col min="1287" max="1287" width="11" style="78" customWidth="1"/>
    <col min="1288" max="1288" width="9.140625" style="78" customWidth="1"/>
    <col min="1289" max="1289" width="10" style="78" customWidth="1"/>
    <col min="1290" max="1290" width="11.42578125" style="78"/>
    <col min="1291" max="1291" width="11.140625" style="78" customWidth="1"/>
    <col min="1292" max="1293" width="9.140625" style="78" customWidth="1"/>
    <col min="1294" max="1294" width="11.42578125" style="78"/>
    <col min="1295" max="1295" width="16.140625" style="78" customWidth="1"/>
    <col min="1296" max="1296" width="0" style="78" hidden="1" customWidth="1"/>
    <col min="1297" max="1525" width="11.42578125" style="78"/>
    <col min="1526" max="1526" width="23.42578125" style="78" customWidth="1"/>
    <col min="1527" max="1527" width="3.85546875" style="78" customWidth="1"/>
    <col min="1528" max="1528" width="41.5703125" style="78" bestFit="1" customWidth="1"/>
    <col min="1529" max="1535" width="0" style="78" hidden="1" customWidth="1"/>
    <col min="1536" max="1536" width="13.42578125" style="78" customWidth="1"/>
    <col min="1537" max="1537" width="11.5703125" style="78" customWidth="1"/>
    <col min="1538" max="1538" width="12.42578125" style="78" customWidth="1"/>
    <col min="1539" max="1539" width="10.42578125" style="78" customWidth="1"/>
    <col min="1540" max="1541" width="9.42578125" style="78" customWidth="1"/>
    <col min="1542" max="1542" width="7.85546875" style="78" customWidth="1"/>
    <col min="1543" max="1543" width="11" style="78" customWidth="1"/>
    <col min="1544" max="1544" width="9.140625" style="78" customWidth="1"/>
    <col min="1545" max="1545" width="10" style="78" customWidth="1"/>
    <col min="1546" max="1546" width="11.42578125" style="78"/>
    <col min="1547" max="1547" width="11.140625" style="78" customWidth="1"/>
    <col min="1548" max="1549" width="9.140625" style="78" customWidth="1"/>
    <col min="1550" max="1550" width="11.42578125" style="78"/>
    <col min="1551" max="1551" width="16.140625" style="78" customWidth="1"/>
    <col min="1552" max="1552" width="0" style="78" hidden="1" customWidth="1"/>
    <col min="1553" max="1781" width="11.42578125" style="78"/>
    <col min="1782" max="1782" width="23.42578125" style="78" customWidth="1"/>
    <col min="1783" max="1783" width="3.85546875" style="78" customWidth="1"/>
    <col min="1784" max="1784" width="41.5703125" style="78" bestFit="1" customWidth="1"/>
    <col min="1785" max="1791" width="0" style="78" hidden="1" customWidth="1"/>
    <col min="1792" max="1792" width="13.42578125" style="78" customWidth="1"/>
    <col min="1793" max="1793" width="11.5703125" style="78" customWidth="1"/>
    <col min="1794" max="1794" width="12.42578125" style="78" customWidth="1"/>
    <col min="1795" max="1795" width="10.42578125" style="78" customWidth="1"/>
    <col min="1796" max="1797" width="9.42578125" style="78" customWidth="1"/>
    <col min="1798" max="1798" width="7.85546875" style="78" customWidth="1"/>
    <col min="1799" max="1799" width="11" style="78" customWidth="1"/>
    <col min="1800" max="1800" width="9.140625" style="78" customWidth="1"/>
    <col min="1801" max="1801" width="10" style="78" customWidth="1"/>
    <col min="1802" max="1802" width="11.42578125" style="78"/>
    <col min="1803" max="1803" width="11.140625" style="78" customWidth="1"/>
    <col min="1804" max="1805" width="9.140625" style="78" customWidth="1"/>
    <col min="1806" max="1806" width="11.42578125" style="78"/>
    <col min="1807" max="1807" width="16.140625" style="78" customWidth="1"/>
    <col min="1808" max="1808" width="0" style="78" hidden="1" customWidth="1"/>
    <col min="1809" max="2037" width="11.42578125" style="78"/>
    <col min="2038" max="2038" width="23.42578125" style="78" customWidth="1"/>
    <col min="2039" max="2039" width="3.85546875" style="78" customWidth="1"/>
    <col min="2040" max="2040" width="41.5703125" style="78" bestFit="1" customWidth="1"/>
    <col min="2041" max="2047" width="0" style="78" hidden="1" customWidth="1"/>
    <col min="2048" max="2048" width="13.42578125" style="78" customWidth="1"/>
    <col min="2049" max="2049" width="11.5703125" style="78" customWidth="1"/>
    <col min="2050" max="2050" width="12.42578125" style="78" customWidth="1"/>
    <col min="2051" max="2051" width="10.42578125" style="78" customWidth="1"/>
    <col min="2052" max="2053" width="9.42578125" style="78" customWidth="1"/>
    <col min="2054" max="2054" width="7.85546875" style="78" customWidth="1"/>
    <col min="2055" max="2055" width="11" style="78" customWidth="1"/>
    <col min="2056" max="2056" width="9.140625" style="78" customWidth="1"/>
    <col min="2057" max="2057" width="10" style="78" customWidth="1"/>
    <col min="2058" max="2058" width="11.42578125" style="78"/>
    <col min="2059" max="2059" width="11.140625" style="78" customWidth="1"/>
    <col min="2060" max="2061" width="9.140625" style="78" customWidth="1"/>
    <col min="2062" max="2062" width="11.42578125" style="78"/>
    <col min="2063" max="2063" width="16.140625" style="78" customWidth="1"/>
    <col min="2064" max="2064" width="0" style="78" hidden="1" customWidth="1"/>
    <col min="2065" max="2293" width="11.42578125" style="78"/>
    <col min="2294" max="2294" width="23.42578125" style="78" customWidth="1"/>
    <col min="2295" max="2295" width="3.85546875" style="78" customWidth="1"/>
    <col min="2296" max="2296" width="41.5703125" style="78" bestFit="1" customWidth="1"/>
    <col min="2297" max="2303" width="0" style="78" hidden="1" customWidth="1"/>
    <col min="2304" max="2304" width="13.42578125" style="78" customWidth="1"/>
    <col min="2305" max="2305" width="11.5703125" style="78" customWidth="1"/>
    <col min="2306" max="2306" width="12.42578125" style="78" customWidth="1"/>
    <col min="2307" max="2307" width="10.42578125" style="78" customWidth="1"/>
    <col min="2308" max="2309" width="9.42578125" style="78" customWidth="1"/>
    <col min="2310" max="2310" width="7.85546875" style="78" customWidth="1"/>
    <col min="2311" max="2311" width="11" style="78" customWidth="1"/>
    <col min="2312" max="2312" width="9.140625" style="78" customWidth="1"/>
    <col min="2313" max="2313" width="10" style="78" customWidth="1"/>
    <col min="2314" max="2314" width="11.42578125" style="78"/>
    <col min="2315" max="2315" width="11.140625" style="78" customWidth="1"/>
    <col min="2316" max="2317" width="9.140625" style="78" customWidth="1"/>
    <col min="2318" max="2318" width="11.42578125" style="78"/>
    <col min="2319" max="2319" width="16.140625" style="78" customWidth="1"/>
    <col min="2320" max="2320" width="0" style="78" hidden="1" customWidth="1"/>
    <col min="2321" max="2549" width="11.42578125" style="78"/>
    <col min="2550" max="2550" width="23.42578125" style="78" customWidth="1"/>
    <col min="2551" max="2551" width="3.85546875" style="78" customWidth="1"/>
    <col min="2552" max="2552" width="41.5703125" style="78" bestFit="1" customWidth="1"/>
    <col min="2553" max="2559" width="0" style="78" hidden="1" customWidth="1"/>
    <col min="2560" max="2560" width="13.42578125" style="78" customWidth="1"/>
    <col min="2561" max="2561" width="11.5703125" style="78" customWidth="1"/>
    <col min="2562" max="2562" width="12.42578125" style="78" customWidth="1"/>
    <col min="2563" max="2563" width="10.42578125" style="78" customWidth="1"/>
    <col min="2564" max="2565" width="9.42578125" style="78" customWidth="1"/>
    <col min="2566" max="2566" width="7.85546875" style="78" customWidth="1"/>
    <col min="2567" max="2567" width="11" style="78" customWidth="1"/>
    <col min="2568" max="2568" width="9.140625" style="78" customWidth="1"/>
    <col min="2569" max="2569" width="10" style="78" customWidth="1"/>
    <col min="2570" max="2570" width="11.42578125" style="78"/>
    <col min="2571" max="2571" width="11.140625" style="78" customWidth="1"/>
    <col min="2572" max="2573" width="9.140625" style="78" customWidth="1"/>
    <col min="2574" max="2574" width="11.42578125" style="78"/>
    <col min="2575" max="2575" width="16.140625" style="78" customWidth="1"/>
    <col min="2576" max="2576" width="0" style="78" hidden="1" customWidth="1"/>
    <col min="2577" max="2805" width="11.42578125" style="78"/>
    <col min="2806" max="2806" width="23.42578125" style="78" customWidth="1"/>
    <col min="2807" max="2807" width="3.85546875" style="78" customWidth="1"/>
    <col min="2808" max="2808" width="41.5703125" style="78" bestFit="1" customWidth="1"/>
    <col min="2809" max="2815" width="0" style="78" hidden="1" customWidth="1"/>
    <col min="2816" max="2816" width="13.42578125" style="78" customWidth="1"/>
    <col min="2817" max="2817" width="11.5703125" style="78" customWidth="1"/>
    <col min="2818" max="2818" width="12.42578125" style="78" customWidth="1"/>
    <col min="2819" max="2819" width="10.42578125" style="78" customWidth="1"/>
    <col min="2820" max="2821" width="9.42578125" style="78" customWidth="1"/>
    <col min="2822" max="2822" width="7.85546875" style="78" customWidth="1"/>
    <col min="2823" max="2823" width="11" style="78" customWidth="1"/>
    <col min="2824" max="2824" width="9.140625" style="78" customWidth="1"/>
    <col min="2825" max="2825" width="10" style="78" customWidth="1"/>
    <col min="2826" max="2826" width="11.42578125" style="78"/>
    <col min="2827" max="2827" width="11.140625" style="78" customWidth="1"/>
    <col min="2828" max="2829" width="9.140625" style="78" customWidth="1"/>
    <col min="2830" max="2830" width="11.42578125" style="78"/>
    <col min="2831" max="2831" width="16.140625" style="78" customWidth="1"/>
    <col min="2832" max="2832" width="0" style="78" hidden="1" customWidth="1"/>
    <col min="2833" max="3061" width="11.42578125" style="78"/>
    <col min="3062" max="3062" width="23.42578125" style="78" customWidth="1"/>
    <col min="3063" max="3063" width="3.85546875" style="78" customWidth="1"/>
    <col min="3064" max="3064" width="41.5703125" style="78" bestFit="1" customWidth="1"/>
    <col min="3065" max="3071" width="0" style="78" hidden="1" customWidth="1"/>
    <col min="3072" max="3072" width="13.42578125" style="78" customWidth="1"/>
    <col min="3073" max="3073" width="11.5703125" style="78" customWidth="1"/>
    <col min="3074" max="3074" width="12.42578125" style="78" customWidth="1"/>
    <col min="3075" max="3075" width="10.42578125" style="78" customWidth="1"/>
    <col min="3076" max="3077" width="9.42578125" style="78" customWidth="1"/>
    <col min="3078" max="3078" width="7.85546875" style="78" customWidth="1"/>
    <col min="3079" max="3079" width="11" style="78" customWidth="1"/>
    <col min="3080" max="3080" width="9.140625" style="78" customWidth="1"/>
    <col min="3081" max="3081" width="10" style="78" customWidth="1"/>
    <col min="3082" max="3082" width="11.42578125" style="78"/>
    <col min="3083" max="3083" width="11.140625" style="78" customWidth="1"/>
    <col min="3084" max="3085" width="9.140625" style="78" customWidth="1"/>
    <col min="3086" max="3086" width="11.42578125" style="78"/>
    <col min="3087" max="3087" width="16.140625" style="78" customWidth="1"/>
    <col min="3088" max="3088" width="0" style="78" hidden="1" customWidth="1"/>
    <col min="3089" max="3317" width="11.42578125" style="78"/>
    <col min="3318" max="3318" width="23.42578125" style="78" customWidth="1"/>
    <col min="3319" max="3319" width="3.85546875" style="78" customWidth="1"/>
    <col min="3320" max="3320" width="41.5703125" style="78" bestFit="1" customWidth="1"/>
    <col min="3321" max="3327" width="0" style="78" hidden="1" customWidth="1"/>
    <col min="3328" max="3328" width="13.42578125" style="78" customWidth="1"/>
    <col min="3329" max="3329" width="11.5703125" style="78" customWidth="1"/>
    <col min="3330" max="3330" width="12.42578125" style="78" customWidth="1"/>
    <col min="3331" max="3331" width="10.42578125" style="78" customWidth="1"/>
    <col min="3332" max="3333" width="9.42578125" style="78" customWidth="1"/>
    <col min="3334" max="3334" width="7.85546875" style="78" customWidth="1"/>
    <col min="3335" max="3335" width="11" style="78" customWidth="1"/>
    <col min="3336" max="3336" width="9.140625" style="78" customWidth="1"/>
    <col min="3337" max="3337" width="10" style="78" customWidth="1"/>
    <col min="3338" max="3338" width="11.42578125" style="78"/>
    <col min="3339" max="3339" width="11.140625" style="78" customWidth="1"/>
    <col min="3340" max="3341" width="9.140625" style="78" customWidth="1"/>
    <col min="3342" max="3342" width="11.42578125" style="78"/>
    <col min="3343" max="3343" width="16.140625" style="78" customWidth="1"/>
    <col min="3344" max="3344" width="0" style="78" hidden="1" customWidth="1"/>
    <col min="3345" max="3573" width="11.42578125" style="78"/>
    <col min="3574" max="3574" width="23.42578125" style="78" customWidth="1"/>
    <col min="3575" max="3575" width="3.85546875" style="78" customWidth="1"/>
    <col min="3576" max="3576" width="41.5703125" style="78" bestFit="1" customWidth="1"/>
    <col min="3577" max="3583" width="0" style="78" hidden="1" customWidth="1"/>
    <col min="3584" max="3584" width="13.42578125" style="78" customWidth="1"/>
    <col min="3585" max="3585" width="11.5703125" style="78" customWidth="1"/>
    <col min="3586" max="3586" width="12.42578125" style="78" customWidth="1"/>
    <col min="3587" max="3587" width="10.42578125" style="78" customWidth="1"/>
    <col min="3588" max="3589" width="9.42578125" style="78" customWidth="1"/>
    <col min="3590" max="3590" width="7.85546875" style="78" customWidth="1"/>
    <col min="3591" max="3591" width="11" style="78" customWidth="1"/>
    <col min="3592" max="3592" width="9.140625" style="78" customWidth="1"/>
    <col min="3593" max="3593" width="10" style="78" customWidth="1"/>
    <col min="3594" max="3594" width="11.42578125" style="78"/>
    <col min="3595" max="3595" width="11.140625" style="78" customWidth="1"/>
    <col min="3596" max="3597" width="9.140625" style="78" customWidth="1"/>
    <col min="3598" max="3598" width="11.42578125" style="78"/>
    <col min="3599" max="3599" width="16.140625" style="78" customWidth="1"/>
    <col min="3600" max="3600" width="0" style="78" hidden="1" customWidth="1"/>
    <col min="3601" max="3829" width="11.42578125" style="78"/>
    <col min="3830" max="3830" width="23.42578125" style="78" customWidth="1"/>
    <col min="3831" max="3831" width="3.85546875" style="78" customWidth="1"/>
    <col min="3832" max="3832" width="41.5703125" style="78" bestFit="1" customWidth="1"/>
    <col min="3833" max="3839" width="0" style="78" hidden="1" customWidth="1"/>
    <col min="3840" max="3840" width="13.42578125" style="78" customWidth="1"/>
    <col min="3841" max="3841" width="11.5703125" style="78" customWidth="1"/>
    <col min="3842" max="3842" width="12.42578125" style="78" customWidth="1"/>
    <col min="3843" max="3843" width="10.42578125" style="78" customWidth="1"/>
    <col min="3844" max="3845" width="9.42578125" style="78" customWidth="1"/>
    <col min="3846" max="3846" width="7.85546875" style="78" customWidth="1"/>
    <col min="3847" max="3847" width="11" style="78" customWidth="1"/>
    <col min="3848" max="3848" width="9.140625" style="78" customWidth="1"/>
    <col min="3849" max="3849" width="10" style="78" customWidth="1"/>
    <col min="3850" max="3850" width="11.42578125" style="78"/>
    <col min="3851" max="3851" width="11.140625" style="78" customWidth="1"/>
    <col min="3852" max="3853" width="9.140625" style="78" customWidth="1"/>
    <col min="3854" max="3854" width="11.42578125" style="78"/>
    <col min="3855" max="3855" width="16.140625" style="78" customWidth="1"/>
    <col min="3856" max="3856" width="0" style="78" hidden="1" customWidth="1"/>
    <col min="3857" max="4085" width="11.42578125" style="78"/>
    <col min="4086" max="4086" width="23.42578125" style="78" customWidth="1"/>
    <col min="4087" max="4087" width="3.85546875" style="78" customWidth="1"/>
    <col min="4088" max="4088" width="41.5703125" style="78" bestFit="1" customWidth="1"/>
    <col min="4089" max="4095" width="0" style="78" hidden="1" customWidth="1"/>
    <col min="4096" max="4096" width="13.42578125" style="78" customWidth="1"/>
    <col min="4097" max="4097" width="11.5703125" style="78" customWidth="1"/>
    <col min="4098" max="4098" width="12.42578125" style="78" customWidth="1"/>
    <col min="4099" max="4099" width="10.42578125" style="78" customWidth="1"/>
    <col min="4100" max="4101" width="9.42578125" style="78" customWidth="1"/>
    <col min="4102" max="4102" width="7.85546875" style="78" customWidth="1"/>
    <col min="4103" max="4103" width="11" style="78" customWidth="1"/>
    <col min="4104" max="4104" width="9.140625" style="78" customWidth="1"/>
    <col min="4105" max="4105" width="10" style="78" customWidth="1"/>
    <col min="4106" max="4106" width="11.42578125" style="78"/>
    <col min="4107" max="4107" width="11.140625" style="78" customWidth="1"/>
    <col min="4108" max="4109" width="9.140625" style="78" customWidth="1"/>
    <col min="4110" max="4110" width="11.42578125" style="78"/>
    <col min="4111" max="4111" width="16.140625" style="78" customWidth="1"/>
    <col min="4112" max="4112" width="0" style="78" hidden="1" customWidth="1"/>
    <col min="4113" max="4341" width="11.42578125" style="78"/>
    <col min="4342" max="4342" width="23.42578125" style="78" customWidth="1"/>
    <col min="4343" max="4343" width="3.85546875" style="78" customWidth="1"/>
    <col min="4344" max="4344" width="41.5703125" style="78" bestFit="1" customWidth="1"/>
    <col min="4345" max="4351" width="0" style="78" hidden="1" customWidth="1"/>
    <col min="4352" max="4352" width="13.42578125" style="78" customWidth="1"/>
    <col min="4353" max="4353" width="11.5703125" style="78" customWidth="1"/>
    <col min="4354" max="4354" width="12.42578125" style="78" customWidth="1"/>
    <col min="4355" max="4355" width="10.42578125" style="78" customWidth="1"/>
    <col min="4356" max="4357" width="9.42578125" style="78" customWidth="1"/>
    <col min="4358" max="4358" width="7.85546875" style="78" customWidth="1"/>
    <col min="4359" max="4359" width="11" style="78" customWidth="1"/>
    <col min="4360" max="4360" width="9.140625" style="78" customWidth="1"/>
    <col min="4361" max="4361" width="10" style="78" customWidth="1"/>
    <col min="4362" max="4362" width="11.42578125" style="78"/>
    <col min="4363" max="4363" width="11.140625" style="78" customWidth="1"/>
    <col min="4364" max="4365" width="9.140625" style="78" customWidth="1"/>
    <col min="4366" max="4366" width="11.42578125" style="78"/>
    <col min="4367" max="4367" width="16.140625" style="78" customWidth="1"/>
    <col min="4368" max="4368" width="0" style="78" hidden="1" customWidth="1"/>
    <col min="4369" max="4597" width="11.42578125" style="78"/>
    <col min="4598" max="4598" width="23.42578125" style="78" customWidth="1"/>
    <col min="4599" max="4599" width="3.85546875" style="78" customWidth="1"/>
    <col min="4600" max="4600" width="41.5703125" style="78" bestFit="1" customWidth="1"/>
    <col min="4601" max="4607" width="0" style="78" hidden="1" customWidth="1"/>
    <col min="4608" max="4608" width="13.42578125" style="78" customWidth="1"/>
    <col min="4609" max="4609" width="11.5703125" style="78" customWidth="1"/>
    <col min="4610" max="4610" width="12.42578125" style="78" customWidth="1"/>
    <col min="4611" max="4611" width="10.42578125" style="78" customWidth="1"/>
    <col min="4612" max="4613" width="9.42578125" style="78" customWidth="1"/>
    <col min="4614" max="4614" width="7.85546875" style="78" customWidth="1"/>
    <col min="4615" max="4615" width="11" style="78" customWidth="1"/>
    <col min="4616" max="4616" width="9.140625" style="78" customWidth="1"/>
    <col min="4617" max="4617" width="10" style="78" customWidth="1"/>
    <col min="4618" max="4618" width="11.42578125" style="78"/>
    <col min="4619" max="4619" width="11.140625" style="78" customWidth="1"/>
    <col min="4620" max="4621" width="9.140625" style="78" customWidth="1"/>
    <col min="4622" max="4622" width="11.42578125" style="78"/>
    <col min="4623" max="4623" width="16.140625" style="78" customWidth="1"/>
    <col min="4624" max="4624" width="0" style="78" hidden="1" customWidth="1"/>
    <col min="4625" max="4853" width="11.42578125" style="78"/>
    <col min="4854" max="4854" width="23.42578125" style="78" customWidth="1"/>
    <col min="4855" max="4855" width="3.85546875" style="78" customWidth="1"/>
    <col min="4856" max="4856" width="41.5703125" style="78" bestFit="1" customWidth="1"/>
    <col min="4857" max="4863" width="0" style="78" hidden="1" customWidth="1"/>
    <col min="4864" max="4864" width="13.42578125" style="78" customWidth="1"/>
    <col min="4865" max="4865" width="11.5703125" style="78" customWidth="1"/>
    <col min="4866" max="4866" width="12.42578125" style="78" customWidth="1"/>
    <col min="4867" max="4867" width="10.42578125" style="78" customWidth="1"/>
    <col min="4868" max="4869" width="9.42578125" style="78" customWidth="1"/>
    <col min="4870" max="4870" width="7.85546875" style="78" customWidth="1"/>
    <col min="4871" max="4871" width="11" style="78" customWidth="1"/>
    <col min="4872" max="4872" width="9.140625" style="78" customWidth="1"/>
    <col min="4873" max="4873" width="10" style="78" customWidth="1"/>
    <col min="4874" max="4874" width="11.42578125" style="78"/>
    <col min="4875" max="4875" width="11.140625" style="78" customWidth="1"/>
    <col min="4876" max="4877" width="9.140625" style="78" customWidth="1"/>
    <col min="4878" max="4878" width="11.42578125" style="78"/>
    <col min="4879" max="4879" width="16.140625" style="78" customWidth="1"/>
    <col min="4880" max="4880" width="0" style="78" hidden="1" customWidth="1"/>
    <col min="4881" max="5109" width="11.42578125" style="78"/>
    <col min="5110" max="5110" width="23.42578125" style="78" customWidth="1"/>
    <col min="5111" max="5111" width="3.85546875" style="78" customWidth="1"/>
    <col min="5112" max="5112" width="41.5703125" style="78" bestFit="1" customWidth="1"/>
    <col min="5113" max="5119" width="0" style="78" hidden="1" customWidth="1"/>
    <col min="5120" max="5120" width="13.42578125" style="78" customWidth="1"/>
    <col min="5121" max="5121" width="11.5703125" style="78" customWidth="1"/>
    <col min="5122" max="5122" width="12.42578125" style="78" customWidth="1"/>
    <col min="5123" max="5123" width="10.42578125" style="78" customWidth="1"/>
    <col min="5124" max="5125" width="9.42578125" style="78" customWidth="1"/>
    <col min="5126" max="5126" width="7.85546875" style="78" customWidth="1"/>
    <col min="5127" max="5127" width="11" style="78" customWidth="1"/>
    <col min="5128" max="5128" width="9.140625" style="78" customWidth="1"/>
    <col min="5129" max="5129" width="10" style="78" customWidth="1"/>
    <col min="5130" max="5130" width="11.42578125" style="78"/>
    <col min="5131" max="5131" width="11.140625" style="78" customWidth="1"/>
    <col min="5132" max="5133" width="9.140625" style="78" customWidth="1"/>
    <col min="5134" max="5134" width="11.42578125" style="78"/>
    <col min="5135" max="5135" width="16.140625" style="78" customWidth="1"/>
    <col min="5136" max="5136" width="0" style="78" hidden="1" customWidth="1"/>
    <col min="5137" max="5365" width="11.42578125" style="78"/>
    <col min="5366" max="5366" width="23.42578125" style="78" customWidth="1"/>
    <col min="5367" max="5367" width="3.85546875" style="78" customWidth="1"/>
    <col min="5368" max="5368" width="41.5703125" style="78" bestFit="1" customWidth="1"/>
    <col min="5369" max="5375" width="0" style="78" hidden="1" customWidth="1"/>
    <col min="5376" max="5376" width="13.42578125" style="78" customWidth="1"/>
    <col min="5377" max="5377" width="11.5703125" style="78" customWidth="1"/>
    <col min="5378" max="5378" width="12.42578125" style="78" customWidth="1"/>
    <col min="5379" max="5379" width="10.42578125" style="78" customWidth="1"/>
    <col min="5380" max="5381" width="9.42578125" style="78" customWidth="1"/>
    <col min="5382" max="5382" width="7.85546875" style="78" customWidth="1"/>
    <col min="5383" max="5383" width="11" style="78" customWidth="1"/>
    <col min="5384" max="5384" width="9.140625" style="78" customWidth="1"/>
    <col min="5385" max="5385" width="10" style="78" customWidth="1"/>
    <col min="5386" max="5386" width="11.42578125" style="78"/>
    <col min="5387" max="5387" width="11.140625" style="78" customWidth="1"/>
    <col min="5388" max="5389" width="9.140625" style="78" customWidth="1"/>
    <col min="5390" max="5390" width="11.42578125" style="78"/>
    <col min="5391" max="5391" width="16.140625" style="78" customWidth="1"/>
    <col min="5392" max="5392" width="0" style="78" hidden="1" customWidth="1"/>
    <col min="5393" max="5621" width="11.42578125" style="78"/>
    <col min="5622" max="5622" width="23.42578125" style="78" customWidth="1"/>
    <col min="5623" max="5623" width="3.85546875" style="78" customWidth="1"/>
    <col min="5624" max="5624" width="41.5703125" style="78" bestFit="1" customWidth="1"/>
    <col min="5625" max="5631" width="0" style="78" hidden="1" customWidth="1"/>
    <col min="5632" max="5632" width="13.42578125" style="78" customWidth="1"/>
    <col min="5633" max="5633" width="11.5703125" style="78" customWidth="1"/>
    <col min="5634" max="5634" width="12.42578125" style="78" customWidth="1"/>
    <col min="5635" max="5635" width="10.42578125" style="78" customWidth="1"/>
    <col min="5636" max="5637" width="9.42578125" style="78" customWidth="1"/>
    <col min="5638" max="5638" width="7.85546875" style="78" customWidth="1"/>
    <col min="5639" max="5639" width="11" style="78" customWidth="1"/>
    <col min="5640" max="5640" width="9.140625" style="78" customWidth="1"/>
    <col min="5641" max="5641" width="10" style="78" customWidth="1"/>
    <col min="5642" max="5642" width="11.42578125" style="78"/>
    <col min="5643" max="5643" width="11.140625" style="78" customWidth="1"/>
    <col min="5644" max="5645" width="9.140625" style="78" customWidth="1"/>
    <col min="5646" max="5646" width="11.42578125" style="78"/>
    <col min="5647" max="5647" width="16.140625" style="78" customWidth="1"/>
    <col min="5648" max="5648" width="0" style="78" hidden="1" customWidth="1"/>
    <col min="5649" max="5877" width="11.42578125" style="78"/>
    <col min="5878" max="5878" width="23.42578125" style="78" customWidth="1"/>
    <col min="5879" max="5879" width="3.85546875" style="78" customWidth="1"/>
    <col min="5880" max="5880" width="41.5703125" style="78" bestFit="1" customWidth="1"/>
    <col min="5881" max="5887" width="0" style="78" hidden="1" customWidth="1"/>
    <col min="5888" max="5888" width="13.42578125" style="78" customWidth="1"/>
    <col min="5889" max="5889" width="11.5703125" style="78" customWidth="1"/>
    <col min="5890" max="5890" width="12.42578125" style="78" customWidth="1"/>
    <col min="5891" max="5891" width="10.42578125" style="78" customWidth="1"/>
    <col min="5892" max="5893" width="9.42578125" style="78" customWidth="1"/>
    <col min="5894" max="5894" width="7.85546875" style="78" customWidth="1"/>
    <col min="5895" max="5895" width="11" style="78" customWidth="1"/>
    <col min="5896" max="5896" width="9.140625" style="78" customWidth="1"/>
    <col min="5897" max="5897" width="10" style="78" customWidth="1"/>
    <col min="5898" max="5898" width="11.42578125" style="78"/>
    <col min="5899" max="5899" width="11.140625" style="78" customWidth="1"/>
    <col min="5900" max="5901" width="9.140625" style="78" customWidth="1"/>
    <col min="5902" max="5902" width="11.42578125" style="78"/>
    <col min="5903" max="5903" width="16.140625" style="78" customWidth="1"/>
    <col min="5904" max="5904" width="0" style="78" hidden="1" customWidth="1"/>
    <col min="5905" max="6133" width="11.42578125" style="78"/>
    <col min="6134" max="6134" width="23.42578125" style="78" customWidth="1"/>
    <col min="6135" max="6135" width="3.85546875" style="78" customWidth="1"/>
    <col min="6136" max="6136" width="41.5703125" style="78" bestFit="1" customWidth="1"/>
    <col min="6137" max="6143" width="0" style="78" hidden="1" customWidth="1"/>
    <col min="6144" max="6144" width="13.42578125" style="78" customWidth="1"/>
    <col min="6145" max="6145" width="11.5703125" style="78" customWidth="1"/>
    <col min="6146" max="6146" width="12.42578125" style="78" customWidth="1"/>
    <col min="6147" max="6147" width="10.42578125" style="78" customWidth="1"/>
    <col min="6148" max="6149" width="9.42578125" style="78" customWidth="1"/>
    <col min="6150" max="6150" width="7.85546875" style="78" customWidth="1"/>
    <col min="6151" max="6151" width="11" style="78" customWidth="1"/>
    <col min="6152" max="6152" width="9.140625" style="78" customWidth="1"/>
    <col min="6153" max="6153" width="10" style="78" customWidth="1"/>
    <col min="6154" max="6154" width="11.42578125" style="78"/>
    <col min="6155" max="6155" width="11.140625" style="78" customWidth="1"/>
    <col min="6156" max="6157" width="9.140625" style="78" customWidth="1"/>
    <col min="6158" max="6158" width="11.42578125" style="78"/>
    <col min="6159" max="6159" width="16.140625" style="78" customWidth="1"/>
    <col min="6160" max="6160" width="0" style="78" hidden="1" customWidth="1"/>
    <col min="6161" max="6389" width="11.42578125" style="78"/>
    <col min="6390" max="6390" width="23.42578125" style="78" customWidth="1"/>
    <col min="6391" max="6391" width="3.85546875" style="78" customWidth="1"/>
    <col min="6392" max="6392" width="41.5703125" style="78" bestFit="1" customWidth="1"/>
    <col min="6393" max="6399" width="0" style="78" hidden="1" customWidth="1"/>
    <col min="6400" max="6400" width="13.42578125" style="78" customWidth="1"/>
    <col min="6401" max="6401" width="11.5703125" style="78" customWidth="1"/>
    <col min="6402" max="6402" width="12.42578125" style="78" customWidth="1"/>
    <col min="6403" max="6403" width="10.42578125" style="78" customWidth="1"/>
    <col min="6404" max="6405" width="9.42578125" style="78" customWidth="1"/>
    <col min="6406" max="6406" width="7.85546875" style="78" customWidth="1"/>
    <col min="6407" max="6407" width="11" style="78" customWidth="1"/>
    <col min="6408" max="6408" width="9.140625" style="78" customWidth="1"/>
    <col min="6409" max="6409" width="10" style="78" customWidth="1"/>
    <col min="6410" max="6410" width="11.42578125" style="78"/>
    <col min="6411" max="6411" width="11.140625" style="78" customWidth="1"/>
    <col min="6412" max="6413" width="9.140625" style="78" customWidth="1"/>
    <col min="6414" max="6414" width="11.42578125" style="78"/>
    <col min="6415" max="6415" width="16.140625" style="78" customWidth="1"/>
    <col min="6416" max="6416" width="0" style="78" hidden="1" customWidth="1"/>
    <col min="6417" max="6645" width="11.42578125" style="78"/>
    <col min="6646" max="6646" width="23.42578125" style="78" customWidth="1"/>
    <col min="6647" max="6647" width="3.85546875" style="78" customWidth="1"/>
    <col min="6648" max="6648" width="41.5703125" style="78" bestFit="1" customWidth="1"/>
    <col min="6649" max="6655" width="0" style="78" hidden="1" customWidth="1"/>
    <col min="6656" max="6656" width="13.42578125" style="78" customWidth="1"/>
    <col min="6657" max="6657" width="11.5703125" style="78" customWidth="1"/>
    <col min="6658" max="6658" width="12.42578125" style="78" customWidth="1"/>
    <col min="6659" max="6659" width="10.42578125" style="78" customWidth="1"/>
    <col min="6660" max="6661" width="9.42578125" style="78" customWidth="1"/>
    <col min="6662" max="6662" width="7.85546875" style="78" customWidth="1"/>
    <col min="6663" max="6663" width="11" style="78" customWidth="1"/>
    <col min="6664" max="6664" width="9.140625" style="78" customWidth="1"/>
    <col min="6665" max="6665" width="10" style="78" customWidth="1"/>
    <col min="6666" max="6666" width="11.42578125" style="78"/>
    <col min="6667" max="6667" width="11.140625" style="78" customWidth="1"/>
    <col min="6668" max="6669" width="9.140625" style="78" customWidth="1"/>
    <col min="6670" max="6670" width="11.42578125" style="78"/>
    <col min="6671" max="6671" width="16.140625" style="78" customWidth="1"/>
    <col min="6672" max="6672" width="0" style="78" hidden="1" customWidth="1"/>
    <col min="6673" max="6901" width="11.42578125" style="78"/>
    <col min="6902" max="6902" width="23.42578125" style="78" customWidth="1"/>
    <col min="6903" max="6903" width="3.85546875" style="78" customWidth="1"/>
    <col min="6904" max="6904" width="41.5703125" style="78" bestFit="1" customWidth="1"/>
    <col min="6905" max="6911" width="0" style="78" hidden="1" customWidth="1"/>
    <col min="6912" max="6912" width="13.42578125" style="78" customWidth="1"/>
    <col min="6913" max="6913" width="11.5703125" style="78" customWidth="1"/>
    <col min="6914" max="6914" width="12.42578125" style="78" customWidth="1"/>
    <col min="6915" max="6915" width="10.42578125" style="78" customWidth="1"/>
    <col min="6916" max="6917" width="9.42578125" style="78" customWidth="1"/>
    <col min="6918" max="6918" width="7.85546875" style="78" customWidth="1"/>
    <col min="6919" max="6919" width="11" style="78" customWidth="1"/>
    <col min="6920" max="6920" width="9.140625" style="78" customWidth="1"/>
    <col min="6921" max="6921" width="10" style="78" customWidth="1"/>
    <col min="6922" max="6922" width="11.42578125" style="78"/>
    <col min="6923" max="6923" width="11.140625" style="78" customWidth="1"/>
    <col min="6924" max="6925" width="9.140625" style="78" customWidth="1"/>
    <col min="6926" max="6926" width="11.42578125" style="78"/>
    <col min="6927" max="6927" width="16.140625" style="78" customWidth="1"/>
    <col min="6928" max="6928" width="0" style="78" hidden="1" customWidth="1"/>
    <col min="6929" max="7157" width="11.42578125" style="78"/>
    <col min="7158" max="7158" width="23.42578125" style="78" customWidth="1"/>
    <col min="7159" max="7159" width="3.85546875" style="78" customWidth="1"/>
    <col min="7160" max="7160" width="41.5703125" style="78" bestFit="1" customWidth="1"/>
    <col min="7161" max="7167" width="0" style="78" hidden="1" customWidth="1"/>
    <col min="7168" max="7168" width="13.42578125" style="78" customWidth="1"/>
    <col min="7169" max="7169" width="11.5703125" style="78" customWidth="1"/>
    <col min="7170" max="7170" width="12.42578125" style="78" customWidth="1"/>
    <col min="7171" max="7171" width="10.42578125" style="78" customWidth="1"/>
    <col min="7172" max="7173" width="9.42578125" style="78" customWidth="1"/>
    <col min="7174" max="7174" width="7.85546875" style="78" customWidth="1"/>
    <col min="7175" max="7175" width="11" style="78" customWidth="1"/>
    <col min="7176" max="7176" width="9.140625" style="78" customWidth="1"/>
    <col min="7177" max="7177" width="10" style="78" customWidth="1"/>
    <col min="7178" max="7178" width="11.42578125" style="78"/>
    <col min="7179" max="7179" width="11.140625" style="78" customWidth="1"/>
    <col min="7180" max="7181" width="9.140625" style="78" customWidth="1"/>
    <col min="7182" max="7182" width="11.42578125" style="78"/>
    <col min="7183" max="7183" width="16.140625" style="78" customWidth="1"/>
    <col min="7184" max="7184" width="0" style="78" hidden="1" customWidth="1"/>
    <col min="7185" max="7413" width="11.42578125" style="78"/>
    <col min="7414" max="7414" width="23.42578125" style="78" customWidth="1"/>
    <col min="7415" max="7415" width="3.85546875" style="78" customWidth="1"/>
    <col min="7416" max="7416" width="41.5703125" style="78" bestFit="1" customWidth="1"/>
    <col min="7417" max="7423" width="0" style="78" hidden="1" customWidth="1"/>
    <col min="7424" max="7424" width="13.42578125" style="78" customWidth="1"/>
    <col min="7425" max="7425" width="11.5703125" style="78" customWidth="1"/>
    <col min="7426" max="7426" width="12.42578125" style="78" customWidth="1"/>
    <col min="7427" max="7427" width="10.42578125" style="78" customWidth="1"/>
    <col min="7428" max="7429" width="9.42578125" style="78" customWidth="1"/>
    <col min="7430" max="7430" width="7.85546875" style="78" customWidth="1"/>
    <col min="7431" max="7431" width="11" style="78" customWidth="1"/>
    <col min="7432" max="7432" width="9.140625" style="78" customWidth="1"/>
    <col min="7433" max="7433" width="10" style="78" customWidth="1"/>
    <col min="7434" max="7434" width="11.42578125" style="78"/>
    <col min="7435" max="7435" width="11.140625" style="78" customWidth="1"/>
    <col min="7436" max="7437" width="9.140625" style="78" customWidth="1"/>
    <col min="7438" max="7438" width="11.42578125" style="78"/>
    <col min="7439" max="7439" width="16.140625" style="78" customWidth="1"/>
    <col min="7440" max="7440" width="0" style="78" hidden="1" customWidth="1"/>
    <col min="7441" max="7669" width="11.42578125" style="78"/>
    <col min="7670" max="7670" width="23.42578125" style="78" customWidth="1"/>
    <col min="7671" max="7671" width="3.85546875" style="78" customWidth="1"/>
    <col min="7672" max="7672" width="41.5703125" style="78" bestFit="1" customWidth="1"/>
    <col min="7673" max="7679" width="0" style="78" hidden="1" customWidth="1"/>
    <col min="7680" max="7680" width="13.42578125" style="78" customWidth="1"/>
    <col min="7681" max="7681" width="11.5703125" style="78" customWidth="1"/>
    <col min="7682" max="7682" width="12.42578125" style="78" customWidth="1"/>
    <col min="7683" max="7683" width="10.42578125" style="78" customWidth="1"/>
    <col min="7684" max="7685" width="9.42578125" style="78" customWidth="1"/>
    <col min="7686" max="7686" width="7.85546875" style="78" customWidth="1"/>
    <col min="7687" max="7687" width="11" style="78" customWidth="1"/>
    <col min="7688" max="7688" width="9.140625" style="78" customWidth="1"/>
    <col min="7689" max="7689" width="10" style="78" customWidth="1"/>
    <col min="7690" max="7690" width="11.42578125" style="78"/>
    <col min="7691" max="7691" width="11.140625" style="78" customWidth="1"/>
    <col min="7692" max="7693" width="9.140625" style="78" customWidth="1"/>
    <col min="7694" max="7694" width="11.42578125" style="78"/>
    <col min="7695" max="7695" width="16.140625" style="78" customWidth="1"/>
    <col min="7696" max="7696" width="0" style="78" hidden="1" customWidth="1"/>
    <col min="7697" max="7925" width="11.42578125" style="78"/>
    <col min="7926" max="7926" width="23.42578125" style="78" customWidth="1"/>
    <col min="7927" max="7927" width="3.85546875" style="78" customWidth="1"/>
    <col min="7928" max="7928" width="41.5703125" style="78" bestFit="1" customWidth="1"/>
    <col min="7929" max="7935" width="0" style="78" hidden="1" customWidth="1"/>
    <col min="7936" max="7936" width="13.42578125" style="78" customWidth="1"/>
    <col min="7937" max="7937" width="11.5703125" style="78" customWidth="1"/>
    <col min="7938" max="7938" width="12.42578125" style="78" customWidth="1"/>
    <col min="7939" max="7939" width="10.42578125" style="78" customWidth="1"/>
    <col min="7940" max="7941" width="9.42578125" style="78" customWidth="1"/>
    <col min="7942" max="7942" width="7.85546875" style="78" customWidth="1"/>
    <col min="7943" max="7943" width="11" style="78" customWidth="1"/>
    <col min="7944" max="7944" width="9.140625" style="78" customWidth="1"/>
    <col min="7945" max="7945" width="10" style="78" customWidth="1"/>
    <col min="7946" max="7946" width="11.42578125" style="78"/>
    <col min="7947" max="7947" width="11.140625" style="78" customWidth="1"/>
    <col min="7948" max="7949" width="9.140625" style="78" customWidth="1"/>
    <col min="7950" max="7950" width="11.42578125" style="78"/>
    <col min="7951" max="7951" width="16.140625" style="78" customWidth="1"/>
    <col min="7952" max="7952" width="0" style="78" hidden="1" customWidth="1"/>
    <col min="7953" max="8181" width="11.42578125" style="78"/>
    <col min="8182" max="8182" width="23.42578125" style="78" customWidth="1"/>
    <col min="8183" max="8183" width="3.85546875" style="78" customWidth="1"/>
    <col min="8184" max="8184" width="41.5703125" style="78" bestFit="1" customWidth="1"/>
    <col min="8185" max="8191" width="0" style="78" hidden="1" customWidth="1"/>
    <col min="8192" max="8192" width="13.42578125" style="78" customWidth="1"/>
    <col min="8193" max="8193" width="11.5703125" style="78" customWidth="1"/>
    <col min="8194" max="8194" width="12.42578125" style="78" customWidth="1"/>
    <col min="8195" max="8195" width="10.42578125" style="78" customWidth="1"/>
    <col min="8196" max="8197" width="9.42578125" style="78" customWidth="1"/>
    <col min="8198" max="8198" width="7.85546875" style="78" customWidth="1"/>
    <col min="8199" max="8199" width="11" style="78" customWidth="1"/>
    <col min="8200" max="8200" width="9.140625" style="78" customWidth="1"/>
    <col min="8201" max="8201" width="10" style="78" customWidth="1"/>
    <col min="8202" max="8202" width="11.42578125" style="78"/>
    <col min="8203" max="8203" width="11.140625" style="78" customWidth="1"/>
    <col min="8204" max="8205" width="9.140625" style="78" customWidth="1"/>
    <col min="8206" max="8206" width="11.42578125" style="78"/>
    <col min="8207" max="8207" width="16.140625" style="78" customWidth="1"/>
    <col min="8208" max="8208" width="0" style="78" hidden="1" customWidth="1"/>
    <col min="8209" max="8437" width="11.42578125" style="78"/>
    <col min="8438" max="8438" width="23.42578125" style="78" customWidth="1"/>
    <col min="8439" max="8439" width="3.85546875" style="78" customWidth="1"/>
    <col min="8440" max="8440" width="41.5703125" style="78" bestFit="1" customWidth="1"/>
    <col min="8441" max="8447" width="0" style="78" hidden="1" customWidth="1"/>
    <col min="8448" max="8448" width="13.42578125" style="78" customWidth="1"/>
    <col min="8449" max="8449" width="11.5703125" style="78" customWidth="1"/>
    <col min="8450" max="8450" width="12.42578125" style="78" customWidth="1"/>
    <col min="8451" max="8451" width="10.42578125" style="78" customWidth="1"/>
    <col min="8452" max="8453" width="9.42578125" style="78" customWidth="1"/>
    <col min="8454" max="8454" width="7.85546875" style="78" customWidth="1"/>
    <col min="8455" max="8455" width="11" style="78" customWidth="1"/>
    <col min="8456" max="8456" width="9.140625" style="78" customWidth="1"/>
    <col min="8457" max="8457" width="10" style="78" customWidth="1"/>
    <col min="8458" max="8458" width="11.42578125" style="78"/>
    <col min="8459" max="8459" width="11.140625" style="78" customWidth="1"/>
    <col min="8460" max="8461" width="9.140625" style="78" customWidth="1"/>
    <col min="8462" max="8462" width="11.42578125" style="78"/>
    <col min="8463" max="8463" width="16.140625" style="78" customWidth="1"/>
    <col min="8464" max="8464" width="0" style="78" hidden="1" customWidth="1"/>
    <col min="8465" max="8693" width="11.42578125" style="78"/>
    <col min="8694" max="8694" width="23.42578125" style="78" customWidth="1"/>
    <col min="8695" max="8695" width="3.85546875" style="78" customWidth="1"/>
    <col min="8696" max="8696" width="41.5703125" style="78" bestFit="1" customWidth="1"/>
    <col min="8697" max="8703" width="0" style="78" hidden="1" customWidth="1"/>
    <col min="8704" max="8704" width="13.42578125" style="78" customWidth="1"/>
    <col min="8705" max="8705" width="11.5703125" style="78" customWidth="1"/>
    <col min="8706" max="8706" width="12.42578125" style="78" customWidth="1"/>
    <col min="8707" max="8707" width="10.42578125" style="78" customWidth="1"/>
    <col min="8708" max="8709" width="9.42578125" style="78" customWidth="1"/>
    <col min="8710" max="8710" width="7.85546875" style="78" customWidth="1"/>
    <col min="8711" max="8711" width="11" style="78" customWidth="1"/>
    <col min="8712" max="8712" width="9.140625" style="78" customWidth="1"/>
    <col min="8713" max="8713" width="10" style="78" customWidth="1"/>
    <col min="8714" max="8714" width="11.42578125" style="78"/>
    <col min="8715" max="8715" width="11.140625" style="78" customWidth="1"/>
    <col min="8716" max="8717" width="9.140625" style="78" customWidth="1"/>
    <col min="8718" max="8718" width="11.42578125" style="78"/>
    <col min="8719" max="8719" width="16.140625" style="78" customWidth="1"/>
    <col min="8720" max="8720" width="0" style="78" hidden="1" customWidth="1"/>
    <col min="8721" max="8949" width="11.42578125" style="78"/>
    <col min="8950" max="8950" width="23.42578125" style="78" customWidth="1"/>
    <col min="8951" max="8951" width="3.85546875" style="78" customWidth="1"/>
    <col min="8952" max="8952" width="41.5703125" style="78" bestFit="1" customWidth="1"/>
    <col min="8953" max="8959" width="0" style="78" hidden="1" customWidth="1"/>
    <col min="8960" max="8960" width="13.42578125" style="78" customWidth="1"/>
    <col min="8961" max="8961" width="11.5703125" style="78" customWidth="1"/>
    <col min="8962" max="8962" width="12.42578125" style="78" customWidth="1"/>
    <col min="8963" max="8963" width="10.42578125" style="78" customWidth="1"/>
    <col min="8964" max="8965" width="9.42578125" style="78" customWidth="1"/>
    <col min="8966" max="8966" width="7.85546875" style="78" customWidth="1"/>
    <col min="8967" max="8967" width="11" style="78" customWidth="1"/>
    <col min="8968" max="8968" width="9.140625" style="78" customWidth="1"/>
    <col min="8969" max="8969" width="10" style="78" customWidth="1"/>
    <col min="8970" max="8970" width="11.42578125" style="78"/>
    <col min="8971" max="8971" width="11.140625" style="78" customWidth="1"/>
    <col min="8972" max="8973" width="9.140625" style="78" customWidth="1"/>
    <col min="8974" max="8974" width="11.42578125" style="78"/>
    <col min="8975" max="8975" width="16.140625" style="78" customWidth="1"/>
    <col min="8976" max="8976" width="0" style="78" hidden="1" customWidth="1"/>
    <col min="8977" max="9205" width="11.42578125" style="78"/>
    <col min="9206" max="9206" width="23.42578125" style="78" customWidth="1"/>
    <col min="9207" max="9207" width="3.85546875" style="78" customWidth="1"/>
    <col min="9208" max="9208" width="41.5703125" style="78" bestFit="1" customWidth="1"/>
    <col min="9209" max="9215" width="0" style="78" hidden="1" customWidth="1"/>
    <col min="9216" max="9216" width="13.42578125" style="78" customWidth="1"/>
    <col min="9217" max="9217" width="11.5703125" style="78" customWidth="1"/>
    <col min="9218" max="9218" width="12.42578125" style="78" customWidth="1"/>
    <col min="9219" max="9219" width="10.42578125" style="78" customWidth="1"/>
    <col min="9220" max="9221" width="9.42578125" style="78" customWidth="1"/>
    <col min="9222" max="9222" width="7.85546875" style="78" customWidth="1"/>
    <col min="9223" max="9223" width="11" style="78" customWidth="1"/>
    <col min="9224" max="9224" width="9.140625" style="78" customWidth="1"/>
    <col min="9225" max="9225" width="10" style="78" customWidth="1"/>
    <col min="9226" max="9226" width="11.42578125" style="78"/>
    <col min="9227" max="9227" width="11.140625" style="78" customWidth="1"/>
    <col min="9228" max="9229" width="9.140625" style="78" customWidth="1"/>
    <col min="9230" max="9230" width="11.42578125" style="78"/>
    <col min="9231" max="9231" width="16.140625" style="78" customWidth="1"/>
    <col min="9232" max="9232" width="0" style="78" hidden="1" customWidth="1"/>
    <col min="9233" max="9461" width="11.42578125" style="78"/>
    <col min="9462" max="9462" width="23.42578125" style="78" customWidth="1"/>
    <col min="9463" max="9463" width="3.85546875" style="78" customWidth="1"/>
    <col min="9464" max="9464" width="41.5703125" style="78" bestFit="1" customWidth="1"/>
    <col min="9465" max="9471" width="0" style="78" hidden="1" customWidth="1"/>
    <col min="9472" max="9472" width="13.42578125" style="78" customWidth="1"/>
    <col min="9473" max="9473" width="11.5703125" style="78" customWidth="1"/>
    <col min="9474" max="9474" width="12.42578125" style="78" customWidth="1"/>
    <col min="9475" max="9475" width="10.42578125" style="78" customWidth="1"/>
    <col min="9476" max="9477" width="9.42578125" style="78" customWidth="1"/>
    <col min="9478" max="9478" width="7.85546875" style="78" customWidth="1"/>
    <col min="9479" max="9479" width="11" style="78" customWidth="1"/>
    <col min="9480" max="9480" width="9.140625" style="78" customWidth="1"/>
    <col min="9481" max="9481" width="10" style="78" customWidth="1"/>
    <col min="9482" max="9482" width="11.42578125" style="78"/>
    <col min="9483" max="9483" width="11.140625" style="78" customWidth="1"/>
    <col min="9484" max="9485" width="9.140625" style="78" customWidth="1"/>
    <col min="9486" max="9486" width="11.42578125" style="78"/>
    <col min="9487" max="9487" width="16.140625" style="78" customWidth="1"/>
    <col min="9488" max="9488" width="0" style="78" hidden="1" customWidth="1"/>
    <col min="9489" max="9717" width="11.42578125" style="78"/>
    <col min="9718" max="9718" width="23.42578125" style="78" customWidth="1"/>
    <col min="9719" max="9719" width="3.85546875" style="78" customWidth="1"/>
    <col min="9720" max="9720" width="41.5703125" style="78" bestFit="1" customWidth="1"/>
    <col min="9721" max="9727" width="0" style="78" hidden="1" customWidth="1"/>
    <col min="9728" max="9728" width="13.42578125" style="78" customWidth="1"/>
    <col min="9729" max="9729" width="11.5703125" style="78" customWidth="1"/>
    <col min="9730" max="9730" width="12.42578125" style="78" customWidth="1"/>
    <col min="9731" max="9731" width="10.42578125" style="78" customWidth="1"/>
    <col min="9732" max="9733" width="9.42578125" style="78" customWidth="1"/>
    <col min="9734" max="9734" width="7.85546875" style="78" customWidth="1"/>
    <col min="9735" max="9735" width="11" style="78" customWidth="1"/>
    <col min="9736" max="9736" width="9.140625" style="78" customWidth="1"/>
    <col min="9737" max="9737" width="10" style="78" customWidth="1"/>
    <col min="9738" max="9738" width="11.42578125" style="78"/>
    <col min="9739" max="9739" width="11.140625" style="78" customWidth="1"/>
    <col min="9740" max="9741" width="9.140625" style="78" customWidth="1"/>
    <col min="9742" max="9742" width="11.42578125" style="78"/>
    <col min="9743" max="9743" width="16.140625" style="78" customWidth="1"/>
    <col min="9744" max="9744" width="0" style="78" hidden="1" customWidth="1"/>
    <col min="9745" max="9973" width="11.42578125" style="78"/>
    <col min="9974" max="9974" width="23.42578125" style="78" customWidth="1"/>
    <col min="9975" max="9975" width="3.85546875" style="78" customWidth="1"/>
    <col min="9976" max="9976" width="41.5703125" style="78" bestFit="1" customWidth="1"/>
    <col min="9977" max="9983" width="0" style="78" hidden="1" customWidth="1"/>
    <col min="9984" max="9984" width="13.42578125" style="78" customWidth="1"/>
    <col min="9985" max="9985" width="11.5703125" style="78" customWidth="1"/>
    <col min="9986" max="9986" width="12.42578125" style="78" customWidth="1"/>
    <col min="9987" max="9987" width="10.42578125" style="78" customWidth="1"/>
    <col min="9988" max="9989" width="9.42578125" style="78" customWidth="1"/>
    <col min="9990" max="9990" width="7.85546875" style="78" customWidth="1"/>
    <col min="9991" max="9991" width="11" style="78" customWidth="1"/>
    <col min="9992" max="9992" width="9.140625" style="78" customWidth="1"/>
    <col min="9993" max="9993" width="10" style="78" customWidth="1"/>
    <col min="9994" max="9994" width="11.42578125" style="78"/>
    <col min="9995" max="9995" width="11.140625" style="78" customWidth="1"/>
    <col min="9996" max="9997" width="9.140625" style="78" customWidth="1"/>
    <col min="9998" max="9998" width="11.42578125" style="78"/>
    <col min="9999" max="9999" width="16.140625" style="78" customWidth="1"/>
    <col min="10000" max="10000" width="0" style="78" hidden="1" customWidth="1"/>
    <col min="10001" max="10229" width="11.42578125" style="78"/>
    <col min="10230" max="10230" width="23.42578125" style="78" customWidth="1"/>
    <col min="10231" max="10231" width="3.85546875" style="78" customWidth="1"/>
    <col min="10232" max="10232" width="41.5703125" style="78" bestFit="1" customWidth="1"/>
    <col min="10233" max="10239" width="0" style="78" hidden="1" customWidth="1"/>
    <col min="10240" max="10240" width="13.42578125" style="78" customWidth="1"/>
    <col min="10241" max="10241" width="11.5703125" style="78" customWidth="1"/>
    <col min="10242" max="10242" width="12.42578125" style="78" customWidth="1"/>
    <col min="10243" max="10243" width="10.42578125" style="78" customWidth="1"/>
    <col min="10244" max="10245" width="9.42578125" style="78" customWidth="1"/>
    <col min="10246" max="10246" width="7.85546875" style="78" customWidth="1"/>
    <col min="10247" max="10247" width="11" style="78" customWidth="1"/>
    <col min="10248" max="10248" width="9.140625" style="78" customWidth="1"/>
    <col min="10249" max="10249" width="10" style="78" customWidth="1"/>
    <col min="10250" max="10250" width="11.42578125" style="78"/>
    <col min="10251" max="10251" width="11.140625" style="78" customWidth="1"/>
    <col min="10252" max="10253" width="9.140625" style="78" customWidth="1"/>
    <col min="10254" max="10254" width="11.42578125" style="78"/>
    <col min="10255" max="10255" width="16.140625" style="78" customWidth="1"/>
    <col min="10256" max="10256" width="0" style="78" hidden="1" customWidth="1"/>
    <col min="10257" max="10485" width="11.42578125" style="78"/>
    <col min="10486" max="10486" width="23.42578125" style="78" customWidth="1"/>
    <col min="10487" max="10487" width="3.85546875" style="78" customWidth="1"/>
    <col min="10488" max="10488" width="41.5703125" style="78" bestFit="1" customWidth="1"/>
    <col min="10489" max="10495" width="0" style="78" hidden="1" customWidth="1"/>
    <col min="10496" max="10496" width="13.42578125" style="78" customWidth="1"/>
    <col min="10497" max="10497" width="11.5703125" style="78" customWidth="1"/>
    <col min="10498" max="10498" width="12.42578125" style="78" customWidth="1"/>
    <col min="10499" max="10499" width="10.42578125" style="78" customWidth="1"/>
    <col min="10500" max="10501" width="9.42578125" style="78" customWidth="1"/>
    <col min="10502" max="10502" width="7.85546875" style="78" customWidth="1"/>
    <col min="10503" max="10503" width="11" style="78" customWidth="1"/>
    <col min="10504" max="10504" width="9.140625" style="78" customWidth="1"/>
    <col min="10505" max="10505" width="10" style="78" customWidth="1"/>
    <col min="10506" max="10506" width="11.42578125" style="78"/>
    <col min="10507" max="10507" width="11.140625" style="78" customWidth="1"/>
    <col min="10508" max="10509" width="9.140625" style="78" customWidth="1"/>
    <col min="10510" max="10510" width="11.42578125" style="78"/>
    <col min="10511" max="10511" width="16.140625" style="78" customWidth="1"/>
    <col min="10512" max="10512" width="0" style="78" hidden="1" customWidth="1"/>
    <col min="10513" max="10741" width="11.42578125" style="78"/>
    <col min="10742" max="10742" width="23.42578125" style="78" customWidth="1"/>
    <col min="10743" max="10743" width="3.85546875" style="78" customWidth="1"/>
    <col min="10744" max="10744" width="41.5703125" style="78" bestFit="1" customWidth="1"/>
    <col min="10745" max="10751" width="0" style="78" hidden="1" customWidth="1"/>
    <col min="10752" max="10752" width="13.42578125" style="78" customWidth="1"/>
    <col min="10753" max="10753" width="11.5703125" style="78" customWidth="1"/>
    <col min="10754" max="10754" width="12.42578125" style="78" customWidth="1"/>
    <col min="10755" max="10755" width="10.42578125" style="78" customWidth="1"/>
    <col min="10756" max="10757" width="9.42578125" style="78" customWidth="1"/>
    <col min="10758" max="10758" width="7.85546875" style="78" customWidth="1"/>
    <col min="10759" max="10759" width="11" style="78" customWidth="1"/>
    <col min="10760" max="10760" width="9.140625" style="78" customWidth="1"/>
    <col min="10761" max="10761" width="10" style="78" customWidth="1"/>
    <col min="10762" max="10762" width="11.42578125" style="78"/>
    <col min="10763" max="10763" width="11.140625" style="78" customWidth="1"/>
    <col min="10764" max="10765" width="9.140625" style="78" customWidth="1"/>
    <col min="10766" max="10766" width="11.42578125" style="78"/>
    <col min="10767" max="10767" width="16.140625" style="78" customWidth="1"/>
    <col min="10768" max="10768" width="0" style="78" hidden="1" customWidth="1"/>
    <col min="10769" max="10997" width="11.42578125" style="78"/>
    <col min="10998" max="10998" width="23.42578125" style="78" customWidth="1"/>
    <col min="10999" max="10999" width="3.85546875" style="78" customWidth="1"/>
    <col min="11000" max="11000" width="41.5703125" style="78" bestFit="1" customWidth="1"/>
    <col min="11001" max="11007" width="0" style="78" hidden="1" customWidth="1"/>
    <col min="11008" max="11008" width="13.42578125" style="78" customWidth="1"/>
    <col min="11009" max="11009" width="11.5703125" style="78" customWidth="1"/>
    <col min="11010" max="11010" width="12.42578125" style="78" customWidth="1"/>
    <col min="11011" max="11011" width="10.42578125" style="78" customWidth="1"/>
    <col min="11012" max="11013" width="9.42578125" style="78" customWidth="1"/>
    <col min="11014" max="11014" width="7.85546875" style="78" customWidth="1"/>
    <col min="11015" max="11015" width="11" style="78" customWidth="1"/>
    <col min="11016" max="11016" width="9.140625" style="78" customWidth="1"/>
    <col min="11017" max="11017" width="10" style="78" customWidth="1"/>
    <col min="11018" max="11018" width="11.42578125" style="78"/>
    <col min="11019" max="11019" width="11.140625" style="78" customWidth="1"/>
    <col min="11020" max="11021" width="9.140625" style="78" customWidth="1"/>
    <col min="11022" max="11022" width="11.42578125" style="78"/>
    <col min="11023" max="11023" width="16.140625" style="78" customWidth="1"/>
    <col min="11024" max="11024" width="0" style="78" hidden="1" customWidth="1"/>
    <col min="11025" max="11253" width="11.42578125" style="78"/>
    <col min="11254" max="11254" width="23.42578125" style="78" customWidth="1"/>
    <col min="11255" max="11255" width="3.85546875" style="78" customWidth="1"/>
    <col min="11256" max="11256" width="41.5703125" style="78" bestFit="1" customWidth="1"/>
    <col min="11257" max="11263" width="0" style="78" hidden="1" customWidth="1"/>
    <col min="11264" max="11264" width="13.42578125" style="78" customWidth="1"/>
    <col min="11265" max="11265" width="11.5703125" style="78" customWidth="1"/>
    <col min="11266" max="11266" width="12.42578125" style="78" customWidth="1"/>
    <col min="11267" max="11267" width="10.42578125" style="78" customWidth="1"/>
    <col min="11268" max="11269" width="9.42578125" style="78" customWidth="1"/>
    <col min="11270" max="11270" width="7.85546875" style="78" customWidth="1"/>
    <col min="11271" max="11271" width="11" style="78" customWidth="1"/>
    <col min="11272" max="11272" width="9.140625" style="78" customWidth="1"/>
    <col min="11273" max="11273" width="10" style="78" customWidth="1"/>
    <col min="11274" max="11274" width="11.42578125" style="78"/>
    <col min="11275" max="11275" width="11.140625" style="78" customWidth="1"/>
    <col min="11276" max="11277" width="9.140625" style="78" customWidth="1"/>
    <col min="11278" max="11278" width="11.42578125" style="78"/>
    <col min="11279" max="11279" width="16.140625" style="78" customWidth="1"/>
    <col min="11280" max="11280" width="0" style="78" hidden="1" customWidth="1"/>
    <col min="11281" max="11509" width="11.42578125" style="78"/>
    <col min="11510" max="11510" width="23.42578125" style="78" customWidth="1"/>
    <col min="11511" max="11511" width="3.85546875" style="78" customWidth="1"/>
    <col min="11512" max="11512" width="41.5703125" style="78" bestFit="1" customWidth="1"/>
    <col min="11513" max="11519" width="0" style="78" hidden="1" customWidth="1"/>
    <col min="11520" max="11520" width="13.42578125" style="78" customWidth="1"/>
    <col min="11521" max="11521" width="11.5703125" style="78" customWidth="1"/>
    <col min="11522" max="11522" width="12.42578125" style="78" customWidth="1"/>
    <col min="11523" max="11523" width="10.42578125" style="78" customWidth="1"/>
    <col min="11524" max="11525" width="9.42578125" style="78" customWidth="1"/>
    <col min="11526" max="11526" width="7.85546875" style="78" customWidth="1"/>
    <col min="11527" max="11527" width="11" style="78" customWidth="1"/>
    <col min="11528" max="11528" width="9.140625" style="78" customWidth="1"/>
    <col min="11529" max="11529" width="10" style="78" customWidth="1"/>
    <col min="11530" max="11530" width="11.42578125" style="78"/>
    <col min="11531" max="11531" width="11.140625" style="78" customWidth="1"/>
    <col min="11532" max="11533" width="9.140625" style="78" customWidth="1"/>
    <col min="11534" max="11534" width="11.42578125" style="78"/>
    <col min="11535" max="11535" width="16.140625" style="78" customWidth="1"/>
    <col min="11536" max="11536" width="0" style="78" hidden="1" customWidth="1"/>
    <col min="11537" max="11765" width="11.42578125" style="78"/>
    <col min="11766" max="11766" width="23.42578125" style="78" customWidth="1"/>
    <col min="11767" max="11767" width="3.85546875" style="78" customWidth="1"/>
    <col min="11768" max="11768" width="41.5703125" style="78" bestFit="1" customWidth="1"/>
    <col min="11769" max="11775" width="0" style="78" hidden="1" customWidth="1"/>
    <col min="11776" max="11776" width="13.42578125" style="78" customWidth="1"/>
    <col min="11777" max="11777" width="11.5703125" style="78" customWidth="1"/>
    <col min="11778" max="11778" width="12.42578125" style="78" customWidth="1"/>
    <col min="11779" max="11779" width="10.42578125" style="78" customWidth="1"/>
    <col min="11780" max="11781" width="9.42578125" style="78" customWidth="1"/>
    <col min="11782" max="11782" width="7.85546875" style="78" customWidth="1"/>
    <col min="11783" max="11783" width="11" style="78" customWidth="1"/>
    <col min="11784" max="11784" width="9.140625" style="78" customWidth="1"/>
    <col min="11785" max="11785" width="10" style="78" customWidth="1"/>
    <col min="11786" max="11786" width="11.42578125" style="78"/>
    <col min="11787" max="11787" width="11.140625" style="78" customWidth="1"/>
    <col min="11788" max="11789" width="9.140625" style="78" customWidth="1"/>
    <col min="11790" max="11790" width="11.42578125" style="78"/>
    <col min="11791" max="11791" width="16.140625" style="78" customWidth="1"/>
    <col min="11792" max="11792" width="0" style="78" hidden="1" customWidth="1"/>
    <col min="11793" max="12021" width="11.42578125" style="78"/>
    <col min="12022" max="12022" width="23.42578125" style="78" customWidth="1"/>
    <col min="12023" max="12023" width="3.85546875" style="78" customWidth="1"/>
    <col min="12024" max="12024" width="41.5703125" style="78" bestFit="1" customWidth="1"/>
    <col min="12025" max="12031" width="0" style="78" hidden="1" customWidth="1"/>
    <col min="12032" max="12032" width="13.42578125" style="78" customWidth="1"/>
    <col min="12033" max="12033" width="11.5703125" style="78" customWidth="1"/>
    <col min="12034" max="12034" width="12.42578125" style="78" customWidth="1"/>
    <col min="12035" max="12035" width="10.42578125" style="78" customWidth="1"/>
    <col min="12036" max="12037" width="9.42578125" style="78" customWidth="1"/>
    <col min="12038" max="12038" width="7.85546875" style="78" customWidth="1"/>
    <col min="12039" max="12039" width="11" style="78" customWidth="1"/>
    <col min="12040" max="12040" width="9.140625" style="78" customWidth="1"/>
    <col min="12041" max="12041" width="10" style="78" customWidth="1"/>
    <col min="12042" max="12042" width="11.42578125" style="78"/>
    <col min="12043" max="12043" width="11.140625" style="78" customWidth="1"/>
    <col min="12044" max="12045" width="9.140625" style="78" customWidth="1"/>
    <col min="12046" max="12046" width="11.42578125" style="78"/>
    <col min="12047" max="12047" width="16.140625" style="78" customWidth="1"/>
    <col min="12048" max="12048" width="0" style="78" hidden="1" customWidth="1"/>
    <col min="12049" max="12277" width="11.42578125" style="78"/>
    <col min="12278" max="12278" width="23.42578125" style="78" customWidth="1"/>
    <col min="12279" max="12279" width="3.85546875" style="78" customWidth="1"/>
    <col min="12280" max="12280" width="41.5703125" style="78" bestFit="1" customWidth="1"/>
    <col min="12281" max="12287" width="0" style="78" hidden="1" customWidth="1"/>
    <col min="12288" max="12288" width="13.42578125" style="78" customWidth="1"/>
    <col min="12289" max="12289" width="11.5703125" style="78" customWidth="1"/>
    <col min="12290" max="12290" width="12.42578125" style="78" customWidth="1"/>
    <col min="12291" max="12291" width="10.42578125" style="78" customWidth="1"/>
    <col min="12292" max="12293" width="9.42578125" style="78" customWidth="1"/>
    <col min="12294" max="12294" width="7.85546875" style="78" customWidth="1"/>
    <col min="12295" max="12295" width="11" style="78" customWidth="1"/>
    <col min="12296" max="12296" width="9.140625" style="78" customWidth="1"/>
    <col min="12297" max="12297" width="10" style="78" customWidth="1"/>
    <col min="12298" max="12298" width="11.42578125" style="78"/>
    <col min="12299" max="12299" width="11.140625" style="78" customWidth="1"/>
    <col min="12300" max="12301" width="9.140625" style="78" customWidth="1"/>
    <col min="12302" max="12302" width="11.42578125" style="78"/>
    <col min="12303" max="12303" width="16.140625" style="78" customWidth="1"/>
    <col min="12304" max="12304" width="0" style="78" hidden="1" customWidth="1"/>
    <col min="12305" max="12533" width="11.42578125" style="78"/>
    <col min="12534" max="12534" width="23.42578125" style="78" customWidth="1"/>
    <col min="12535" max="12535" width="3.85546875" style="78" customWidth="1"/>
    <col min="12536" max="12536" width="41.5703125" style="78" bestFit="1" customWidth="1"/>
    <col min="12537" max="12543" width="0" style="78" hidden="1" customWidth="1"/>
    <col min="12544" max="12544" width="13.42578125" style="78" customWidth="1"/>
    <col min="12545" max="12545" width="11.5703125" style="78" customWidth="1"/>
    <col min="12546" max="12546" width="12.42578125" style="78" customWidth="1"/>
    <col min="12547" max="12547" width="10.42578125" style="78" customWidth="1"/>
    <col min="12548" max="12549" width="9.42578125" style="78" customWidth="1"/>
    <col min="12550" max="12550" width="7.85546875" style="78" customWidth="1"/>
    <col min="12551" max="12551" width="11" style="78" customWidth="1"/>
    <col min="12552" max="12552" width="9.140625" style="78" customWidth="1"/>
    <col min="12553" max="12553" width="10" style="78" customWidth="1"/>
    <col min="12554" max="12554" width="11.42578125" style="78"/>
    <col min="12555" max="12555" width="11.140625" style="78" customWidth="1"/>
    <col min="12556" max="12557" width="9.140625" style="78" customWidth="1"/>
    <col min="12558" max="12558" width="11.42578125" style="78"/>
    <col min="12559" max="12559" width="16.140625" style="78" customWidth="1"/>
    <col min="12560" max="12560" width="0" style="78" hidden="1" customWidth="1"/>
    <col min="12561" max="12789" width="11.42578125" style="78"/>
    <col min="12790" max="12790" width="23.42578125" style="78" customWidth="1"/>
    <col min="12791" max="12791" width="3.85546875" style="78" customWidth="1"/>
    <col min="12792" max="12792" width="41.5703125" style="78" bestFit="1" customWidth="1"/>
    <col min="12793" max="12799" width="0" style="78" hidden="1" customWidth="1"/>
    <col min="12800" max="12800" width="13.42578125" style="78" customWidth="1"/>
    <col min="12801" max="12801" width="11.5703125" style="78" customWidth="1"/>
    <col min="12802" max="12802" width="12.42578125" style="78" customWidth="1"/>
    <col min="12803" max="12803" width="10.42578125" style="78" customWidth="1"/>
    <col min="12804" max="12805" width="9.42578125" style="78" customWidth="1"/>
    <col min="12806" max="12806" width="7.85546875" style="78" customWidth="1"/>
    <col min="12807" max="12807" width="11" style="78" customWidth="1"/>
    <col min="12808" max="12808" width="9.140625" style="78" customWidth="1"/>
    <col min="12809" max="12809" width="10" style="78" customWidth="1"/>
    <col min="12810" max="12810" width="11.42578125" style="78"/>
    <col min="12811" max="12811" width="11.140625" style="78" customWidth="1"/>
    <col min="12812" max="12813" width="9.140625" style="78" customWidth="1"/>
    <col min="12814" max="12814" width="11.42578125" style="78"/>
    <col min="12815" max="12815" width="16.140625" style="78" customWidth="1"/>
    <col min="12816" max="12816" width="0" style="78" hidden="1" customWidth="1"/>
    <col min="12817" max="13045" width="11.42578125" style="78"/>
    <col min="13046" max="13046" width="23.42578125" style="78" customWidth="1"/>
    <col min="13047" max="13047" width="3.85546875" style="78" customWidth="1"/>
    <col min="13048" max="13048" width="41.5703125" style="78" bestFit="1" customWidth="1"/>
    <col min="13049" max="13055" width="0" style="78" hidden="1" customWidth="1"/>
    <col min="13056" max="13056" width="13.42578125" style="78" customWidth="1"/>
    <col min="13057" max="13057" width="11.5703125" style="78" customWidth="1"/>
    <col min="13058" max="13058" width="12.42578125" style="78" customWidth="1"/>
    <col min="13059" max="13059" width="10.42578125" style="78" customWidth="1"/>
    <col min="13060" max="13061" width="9.42578125" style="78" customWidth="1"/>
    <col min="13062" max="13062" width="7.85546875" style="78" customWidth="1"/>
    <col min="13063" max="13063" width="11" style="78" customWidth="1"/>
    <col min="13064" max="13064" width="9.140625" style="78" customWidth="1"/>
    <col min="13065" max="13065" width="10" style="78" customWidth="1"/>
    <col min="13066" max="13066" width="11.42578125" style="78"/>
    <col min="13067" max="13067" width="11.140625" style="78" customWidth="1"/>
    <col min="13068" max="13069" width="9.140625" style="78" customWidth="1"/>
    <col min="13070" max="13070" width="11.42578125" style="78"/>
    <col min="13071" max="13071" width="16.140625" style="78" customWidth="1"/>
    <col min="13072" max="13072" width="0" style="78" hidden="1" customWidth="1"/>
    <col min="13073" max="13301" width="11.42578125" style="78"/>
    <col min="13302" max="13302" width="23.42578125" style="78" customWidth="1"/>
    <col min="13303" max="13303" width="3.85546875" style="78" customWidth="1"/>
    <col min="13304" max="13304" width="41.5703125" style="78" bestFit="1" customWidth="1"/>
    <col min="13305" max="13311" width="0" style="78" hidden="1" customWidth="1"/>
    <col min="13312" max="13312" width="13.42578125" style="78" customWidth="1"/>
    <col min="13313" max="13313" width="11.5703125" style="78" customWidth="1"/>
    <col min="13314" max="13314" width="12.42578125" style="78" customWidth="1"/>
    <col min="13315" max="13315" width="10.42578125" style="78" customWidth="1"/>
    <col min="13316" max="13317" width="9.42578125" style="78" customWidth="1"/>
    <col min="13318" max="13318" width="7.85546875" style="78" customWidth="1"/>
    <col min="13319" max="13319" width="11" style="78" customWidth="1"/>
    <col min="13320" max="13320" width="9.140625" style="78" customWidth="1"/>
    <col min="13321" max="13321" width="10" style="78" customWidth="1"/>
    <col min="13322" max="13322" width="11.42578125" style="78"/>
    <col min="13323" max="13323" width="11.140625" style="78" customWidth="1"/>
    <col min="13324" max="13325" width="9.140625" style="78" customWidth="1"/>
    <col min="13326" max="13326" width="11.42578125" style="78"/>
    <col min="13327" max="13327" width="16.140625" style="78" customWidth="1"/>
    <col min="13328" max="13328" width="0" style="78" hidden="1" customWidth="1"/>
    <col min="13329" max="13557" width="11.42578125" style="78"/>
    <col min="13558" max="13558" width="23.42578125" style="78" customWidth="1"/>
    <col min="13559" max="13559" width="3.85546875" style="78" customWidth="1"/>
    <col min="13560" max="13560" width="41.5703125" style="78" bestFit="1" customWidth="1"/>
    <col min="13561" max="13567" width="0" style="78" hidden="1" customWidth="1"/>
    <col min="13568" max="13568" width="13.42578125" style="78" customWidth="1"/>
    <col min="13569" max="13569" width="11.5703125" style="78" customWidth="1"/>
    <col min="13570" max="13570" width="12.42578125" style="78" customWidth="1"/>
    <col min="13571" max="13571" width="10.42578125" style="78" customWidth="1"/>
    <col min="13572" max="13573" width="9.42578125" style="78" customWidth="1"/>
    <col min="13574" max="13574" width="7.85546875" style="78" customWidth="1"/>
    <col min="13575" max="13575" width="11" style="78" customWidth="1"/>
    <col min="13576" max="13576" width="9.140625" style="78" customWidth="1"/>
    <col min="13577" max="13577" width="10" style="78" customWidth="1"/>
    <col min="13578" max="13578" width="11.42578125" style="78"/>
    <col min="13579" max="13579" width="11.140625" style="78" customWidth="1"/>
    <col min="13580" max="13581" width="9.140625" style="78" customWidth="1"/>
    <col min="13582" max="13582" width="11.42578125" style="78"/>
    <col min="13583" max="13583" width="16.140625" style="78" customWidth="1"/>
    <col min="13584" max="13584" width="0" style="78" hidden="1" customWidth="1"/>
    <col min="13585" max="13813" width="11.42578125" style="78"/>
    <col min="13814" max="13814" width="23.42578125" style="78" customWidth="1"/>
    <col min="13815" max="13815" width="3.85546875" style="78" customWidth="1"/>
    <col min="13816" max="13816" width="41.5703125" style="78" bestFit="1" customWidth="1"/>
    <col min="13817" max="13823" width="0" style="78" hidden="1" customWidth="1"/>
    <col min="13824" max="13824" width="13.42578125" style="78" customWidth="1"/>
    <col min="13825" max="13825" width="11.5703125" style="78" customWidth="1"/>
    <col min="13826" max="13826" width="12.42578125" style="78" customWidth="1"/>
    <col min="13827" max="13827" width="10.42578125" style="78" customWidth="1"/>
    <col min="13828" max="13829" width="9.42578125" style="78" customWidth="1"/>
    <col min="13830" max="13830" width="7.85546875" style="78" customWidth="1"/>
    <col min="13831" max="13831" width="11" style="78" customWidth="1"/>
    <col min="13832" max="13832" width="9.140625" style="78" customWidth="1"/>
    <col min="13833" max="13833" width="10" style="78" customWidth="1"/>
    <col min="13834" max="13834" width="11.42578125" style="78"/>
    <col min="13835" max="13835" width="11.140625" style="78" customWidth="1"/>
    <col min="13836" max="13837" width="9.140625" style="78" customWidth="1"/>
    <col min="13838" max="13838" width="11.42578125" style="78"/>
    <col min="13839" max="13839" width="16.140625" style="78" customWidth="1"/>
    <col min="13840" max="13840" width="0" style="78" hidden="1" customWidth="1"/>
    <col min="13841" max="14069" width="11.42578125" style="78"/>
    <col min="14070" max="14070" width="23.42578125" style="78" customWidth="1"/>
    <col min="14071" max="14071" width="3.85546875" style="78" customWidth="1"/>
    <col min="14072" max="14072" width="41.5703125" style="78" bestFit="1" customWidth="1"/>
    <col min="14073" max="14079" width="0" style="78" hidden="1" customWidth="1"/>
    <col min="14080" max="14080" width="13.42578125" style="78" customWidth="1"/>
    <col min="14081" max="14081" width="11.5703125" style="78" customWidth="1"/>
    <col min="14082" max="14082" width="12.42578125" style="78" customWidth="1"/>
    <col min="14083" max="14083" width="10.42578125" style="78" customWidth="1"/>
    <col min="14084" max="14085" width="9.42578125" style="78" customWidth="1"/>
    <col min="14086" max="14086" width="7.85546875" style="78" customWidth="1"/>
    <col min="14087" max="14087" width="11" style="78" customWidth="1"/>
    <col min="14088" max="14088" width="9.140625" style="78" customWidth="1"/>
    <col min="14089" max="14089" width="10" style="78" customWidth="1"/>
    <col min="14090" max="14090" width="11.42578125" style="78"/>
    <col min="14091" max="14091" width="11.140625" style="78" customWidth="1"/>
    <col min="14092" max="14093" width="9.140625" style="78" customWidth="1"/>
    <col min="14094" max="14094" width="11.42578125" style="78"/>
    <col min="14095" max="14095" width="16.140625" style="78" customWidth="1"/>
    <col min="14096" max="14096" width="0" style="78" hidden="1" customWidth="1"/>
    <col min="14097" max="14325" width="11.42578125" style="78"/>
    <col min="14326" max="14326" width="23.42578125" style="78" customWidth="1"/>
    <col min="14327" max="14327" width="3.85546875" style="78" customWidth="1"/>
    <col min="14328" max="14328" width="41.5703125" style="78" bestFit="1" customWidth="1"/>
    <col min="14329" max="14335" width="0" style="78" hidden="1" customWidth="1"/>
    <col min="14336" max="14336" width="13.42578125" style="78" customWidth="1"/>
    <col min="14337" max="14337" width="11.5703125" style="78" customWidth="1"/>
    <col min="14338" max="14338" width="12.42578125" style="78" customWidth="1"/>
    <col min="14339" max="14339" width="10.42578125" style="78" customWidth="1"/>
    <col min="14340" max="14341" width="9.42578125" style="78" customWidth="1"/>
    <col min="14342" max="14342" width="7.85546875" style="78" customWidth="1"/>
    <col min="14343" max="14343" width="11" style="78" customWidth="1"/>
    <col min="14344" max="14344" width="9.140625" style="78" customWidth="1"/>
    <col min="14345" max="14345" width="10" style="78" customWidth="1"/>
    <col min="14346" max="14346" width="11.42578125" style="78"/>
    <col min="14347" max="14347" width="11.140625" style="78" customWidth="1"/>
    <col min="14348" max="14349" width="9.140625" style="78" customWidth="1"/>
    <col min="14350" max="14350" width="11.42578125" style="78"/>
    <col min="14351" max="14351" width="16.140625" style="78" customWidth="1"/>
    <col min="14352" max="14352" width="0" style="78" hidden="1" customWidth="1"/>
    <col min="14353" max="14581" width="11.42578125" style="78"/>
    <col min="14582" max="14582" width="23.42578125" style="78" customWidth="1"/>
    <col min="14583" max="14583" width="3.85546875" style="78" customWidth="1"/>
    <col min="14584" max="14584" width="41.5703125" style="78" bestFit="1" customWidth="1"/>
    <col min="14585" max="14591" width="0" style="78" hidden="1" customWidth="1"/>
    <col min="14592" max="14592" width="13.42578125" style="78" customWidth="1"/>
    <col min="14593" max="14593" width="11.5703125" style="78" customWidth="1"/>
    <col min="14594" max="14594" width="12.42578125" style="78" customWidth="1"/>
    <col min="14595" max="14595" width="10.42578125" style="78" customWidth="1"/>
    <col min="14596" max="14597" width="9.42578125" style="78" customWidth="1"/>
    <col min="14598" max="14598" width="7.85546875" style="78" customWidth="1"/>
    <col min="14599" max="14599" width="11" style="78" customWidth="1"/>
    <col min="14600" max="14600" width="9.140625" style="78" customWidth="1"/>
    <col min="14601" max="14601" width="10" style="78" customWidth="1"/>
    <col min="14602" max="14602" width="11.42578125" style="78"/>
    <col min="14603" max="14603" width="11.140625" style="78" customWidth="1"/>
    <col min="14604" max="14605" width="9.140625" style="78" customWidth="1"/>
    <col min="14606" max="14606" width="11.42578125" style="78"/>
    <col min="14607" max="14607" width="16.140625" style="78" customWidth="1"/>
    <col min="14608" max="14608" width="0" style="78" hidden="1" customWidth="1"/>
    <col min="14609" max="14837" width="11.42578125" style="78"/>
    <col min="14838" max="14838" width="23.42578125" style="78" customWidth="1"/>
    <col min="14839" max="14839" width="3.85546875" style="78" customWidth="1"/>
    <col min="14840" max="14840" width="41.5703125" style="78" bestFit="1" customWidth="1"/>
    <col min="14841" max="14847" width="0" style="78" hidden="1" customWidth="1"/>
    <col min="14848" max="14848" width="13.42578125" style="78" customWidth="1"/>
    <col min="14849" max="14849" width="11.5703125" style="78" customWidth="1"/>
    <col min="14850" max="14850" width="12.42578125" style="78" customWidth="1"/>
    <col min="14851" max="14851" width="10.42578125" style="78" customWidth="1"/>
    <col min="14852" max="14853" width="9.42578125" style="78" customWidth="1"/>
    <col min="14854" max="14854" width="7.85546875" style="78" customWidth="1"/>
    <col min="14855" max="14855" width="11" style="78" customWidth="1"/>
    <col min="14856" max="14856" width="9.140625" style="78" customWidth="1"/>
    <col min="14857" max="14857" width="10" style="78" customWidth="1"/>
    <col min="14858" max="14858" width="11.42578125" style="78"/>
    <col min="14859" max="14859" width="11.140625" style="78" customWidth="1"/>
    <col min="14860" max="14861" width="9.140625" style="78" customWidth="1"/>
    <col min="14862" max="14862" width="11.42578125" style="78"/>
    <col min="14863" max="14863" width="16.140625" style="78" customWidth="1"/>
    <col min="14864" max="14864" width="0" style="78" hidden="1" customWidth="1"/>
    <col min="14865" max="15093" width="11.42578125" style="78"/>
    <col min="15094" max="15094" width="23.42578125" style="78" customWidth="1"/>
    <col min="15095" max="15095" width="3.85546875" style="78" customWidth="1"/>
    <col min="15096" max="15096" width="41.5703125" style="78" bestFit="1" customWidth="1"/>
    <col min="15097" max="15103" width="0" style="78" hidden="1" customWidth="1"/>
    <col min="15104" max="15104" width="13.42578125" style="78" customWidth="1"/>
    <col min="15105" max="15105" width="11.5703125" style="78" customWidth="1"/>
    <col min="15106" max="15106" width="12.42578125" style="78" customWidth="1"/>
    <col min="15107" max="15107" width="10.42578125" style="78" customWidth="1"/>
    <col min="15108" max="15109" width="9.42578125" style="78" customWidth="1"/>
    <col min="15110" max="15110" width="7.85546875" style="78" customWidth="1"/>
    <col min="15111" max="15111" width="11" style="78" customWidth="1"/>
    <col min="15112" max="15112" width="9.140625" style="78" customWidth="1"/>
    <col min="15113" max="15113" width="10" style="78" customWidth="1"/>
    <col min="15114" max="15114" width="11.42578125" style="78"/>
    <col min="15115" max="15115" width="11.140625" style="78" customWidth="1"/>
    <col min="15116" max="15117" width="9.140625" style="78" customWidth="1"/>
    <col min="15118" max="15118" width="11.42578125" style="78"/>
    <col min="15119" max="15119" width="16.140625" style="78" customWidth="1"/>
    <col min="15120" max="15120" width="0" style="78" hidden="1" customWidth="1"/>
    <col min="15121" max="15349" width="11.42578125" style="78"/>
    <col min="15350" max="15350" width="23.42578125" style="78" customWidth="1"/>
    <col min="15351" max="15351" width="3.85546875" style="78" customWidth="1"/>
    <col min="15352" max="15352" width="41.5703125" style="78" bestFit="1" customWidth="1"/>
    <col min="15353" max="15359" width="0" style="78" hidden="1" customWidth="1"/>
    <col min="15360" max="15360" width="13.42578125" style="78" customWidth="1"/>
    <col min="15361" max="15361" width="11.5703125" style="78" customWidth="1"/>
    <col min="15362" max="15362" width="12.42578125" style="78" customWidth="1"/>
    <col min="15363" max="15363" width="10.42578125" style="78" customWidth="1"/>
    <col min="15364" max="15365" width="9.42578125" style="78" customWidth="1"/>
    <col min="15366" max="15366" width="7.85546875" style="78" customWidth="1"/>
    <col min="15367" max="15367" width="11" style="78" customWidth="1"/>
    <col min="15368" max="15368" width="9.140625" style="78" customWidth="1"/>
    <col min="15369" max="15369" width="10" style="78" customWidth="1"/>
    <col min="15370" max="15370" width="11.42578125" style="78"/>
    <col min="15371" max="15371" width="11.140625" style="78" customWidth="1"/>
    <col min="15372" max="15373" width="9.140625" style="78" customWidth="1"/>
    <col min="15374" max="15374" width="11.42578125" style="78"/>
    <col min="15375" max="15375" width="16.140625" style="78" customWidth="1"/>
    <col min="15376" max="15376" width="0" style="78" hidden="1" customWidth="1"/>
    <col min="15377" max="15605" width="11.42578125" style="78"/>
    <col min="15606" max="15606" width="23.42578125" style="78" customWidth="1"/>
    <col min="15607" max="15607" width="3.85546875" style="78" customWidth="1"/>
    <col min="15608" max="15608" width="41.5703125" style="78" bestFit="1" customWidth="1"/>
    <col min="15609" max="15615" width="0" style="78" hidden="1" customWidth="1"/>
    <col min="15616" max="15616" width="13.42578125" style="78" customWidth="1"/>
    <col min="15617" max="15617" width="11.5703125" style="78" customWidth="1"/>
    <col min="15618" max="15618" width="12.42578125" style="78" customWidth="1"/>
    <col min="15619" max="15619" width="10.42578125" style="78" customWidth="1"/>
    <col min="15620" max="15621" width="9.42578125" style="78" customWidth="1"/>
    <col min="15622" max="15622" width="7.85546875" style="78" customWidth="1"/>
    <col min="15623" max="15623" width="11" style="78" customWidth="1"/>
    <col min="15624" max="15624" width="9.140625" style="78" customWidth="1"/>
    <col min="15625" max="15625" width="10" style="78" customWidth="1"/>
    <col min="15626" max="15626" width="11.42578125" style="78"/>
    <col min="15627" max="15627" width="11.140625" style="78" customWidth="1"/>
    <col min="15628" max="15629" width="9.140625" style="78" customWidth="1"/>
    <col min="15630" max="15630" width="11.42578125" style="78"/>
    <col min="15631" max="15631" width="16.140625" style="78" customWidth="1"/>
    <col min="15632" max="15632" width="0" style="78" hidden="1" customWidth="1"/>
    <col min="15633" max="15861" width="11.42578125" style="78"/>
    <col min="15862" max="15862" width="23.42578125" style="78" customWidth="1"/>
    <col min="15863" max="15863" width="3.85546875" style="78" customWidth="1"/>
    <col min="15864" max="15864" width="41.5703125" style="78" bestFit="1" customWidth="1"/>
    <col min="15865" max="15871" width="0" style="78" hidden="1" customWidth="1"/>
    <col min="15872" max="15872" width="13.42578125" style="78" customWidth="1"/>
    <col min="15873" max="15873" width="11.5703125" style="78" customWidth="1"/>
    <col min="15874" max="15874" width="12.42578125" style="78" customWidth="1"/>
    <col min="15875" max="15875" width="10.42578125" style="78" customWidth="1"/>
    <col min="15876" max="15877" width="9.42578125" style="78" customWidth="1"/>
    <col min="15878" max="15878" width="7.85546875" style="78" customWidth="1"/>
    <col min="15879" max="15879" width="11" style="78" customWidth="1"/>
    <col min="15880" max="15880" width="9.140625" style="78" customWidth="1"/>
    <col min="15881" max="15881" width="10" style="78" customWidth="1"/>
    <col min="15882" max="15882" width="11.42578125" style="78"/>
    <col min="15883" max="15883" width="11.140625" style="78" customWidth="1"/>
    <col min="15884" max="15885" width="9.140625" style="78" customWidth="1"/>
    <col min="15886" max="15886" width="11.42578125" style="78"/>
    <col min="15887" max="15887" width="16.140625" style="78" customWidth="1"/>
    <col min="15888" max="15888" width="0" style="78" hidden="1" customWidth="1"/>
    <col min="15889" max="16117" width="11.42578125" style="78"/>
    <col min="16118" max="16118" width="23.42578125" style="78" customWidth="1"/>
    <col min="16119" max="16119" width="3.85546875" style="78" customWidth="1"/>
    <col min="16120" max="16120" width="41.5703125" style="78" bestFit="1" customWidth="1"/>
    <col min="16121" max="16127" width="0" style="78" hidden="1" customWidth="1"/>
    <col min="16128" max="16128" width="13.42578125" style="78" customWidth="1"/>
    <col min="16129" max="16129" width="11.5703125" style="78" customWidth="1"/>
    <col min="16130" max="16130" width="12.42578125" style="78" customWidth="1"/>
    <col min="16131" max="16131" width="10.42578125" style="78" customWidth="1"/>
    <col min="16132" max="16133" width="9.42578125" style="78" customWidth="1"/>
    <col min="16134" max="16134" width="7.85546875" style="78" customWidth="1"/>
    <col min="16135" max="16135" width="11" style="78" customWidth="1"/>
    <col min="16136" max="16136" width="9.140625" style="78" customWidth="1"/>
    <col min="16137" max="16137" width="10" style="78" customWidth="1"/>
    <col min="16138" max="16138" width="11.42578125" style="78"/>
    <col min="16139" max="16139" width="11.140625" style="78" customWidth="1"/>
    <col min="16140" max="16141" width="9.140625" style="78" customWidth="1"/>
    <col min="16142" max="16142" width="11.42578125" style="78"/>
    <col min="16143" max="16143" width="16.140625" style="78" customWidth="1"/>
    <col min="16144" max="16144" width="0" style="78" hidden="1" customWidth="1"/>
    <col min="16145" max="16384" width="11.42578125" style="78"/>
  </cols>
  <sheetData>
    <row r="1" spans="4:29" x14ac:dyDescent="0.25">
      <c r="E1" s="146"/>
      <c r="F1" s="146"/>
      <c r="H1" s="146"/>
      <c r="AC1" s="151"/>
    </row>
    <row r="2" spans="4:29" x14ac:dyDescent="0.25">
      <c r="D2" s="162" t="s">
        <v>64</v>
      </c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  <c r="T2" s="162"/>
      <c r="U2" s="162"/>
      <c r="V2" s="162"/>
      <c r="W2" s="162"/>
      <c r="X2" s="162"/>
      <c r="Y2" s="162"/>
      <c r="Z2" s="162"/>
      <c r="AA2" s="162"/>
      <c r="AC2" s="151"/>
    </row>
    <row r="3" spans="4:29" x14ac:dyDescent="0.25"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  <c r="U3" s="162"/>
      <c r="V3" s="162"/>
      <c r="W3" s="162"/>
      <c r="X3" s="162"/>
      <c r="Y3" s="162"/>
      <c r="Z3" s="162"/>
      <c r="AA3" s="162"/>
      <c r="AC3" s="151"/>
    </row>
    <row r="5" spans="4:29" x14ac:dyDescent="0.25">
      <c r="D5" s="84" t="s">
        <v>41</v>
      </c>
      <c r="E5" s="85" t="s">
        <v>42</v>
      </c>
      <c r="F5" s="85"/>
      <c r="G5" s="85"/>
      <c r="H5" s="84" t="s">
        <v>43</v>
      </c>
      <c r="I5" s="86" t="s">
        <v>44</v>
      </c>
      <c r="J5" s="87" t="s">
        <v>45</v>
      </c>
      <c r="K5" s="87"/>
      <c r="L5" s="87" t="s">
        <v>46</v>
      </c>
      <c r="M5" s="87"/>
    </row>
    <row r="6" spans="4:29" x14ac:dyDescent="0.25">
      <c r="D6" s="84">
        <v>1</v>
      </c>
      <c r="E6" s="163" t="s">
        <v>65</v>
      </c>
      <c r="F6" s="163"/>
      <c r="G6" s="163"/>
      <c r="H6" s="164" t="s">
        <v>48</v>
      </c>
      <c r="I6" s="88">
        <v>1</v>
      </c>
      <c r="J6" s="165">
        <v>4800000</v>
      </c>
      <c r="K6" s="165"/>
      <c r="L6" s="165">
        <f>J6*I6</f>
        <v>4800000</v>
      </c>
      <c r="M6" s="165"/>
    </row>
    <row r="7" spans="4:29" x14ac:dyDescent="0.25">
      <c r="D7" s="84">
        <v>2</v>
      </c>
      <c r="E7" s="166" t="s">
        <v>66</v>
      </c>
      <c r="F7" s="163"/>
      <c r="G7" s="163"/>
      <c r="H7" s="164" t="s">
        <v>48</v>
      </c>
      <c r="I7" s="88">
        <v>1</v>
      </c>
      <c r="J7" s="165">
        <v>2600000</v>
      </c>
      <c r="K7" s="165"/>
      <c r="L7" s="165">
        <f t="shared" ref="L7:L8" si="0">J7*I7</f>
        <v>2600000</v>
      </c>
      <c r="M7" s="165"/>
    </row>
    <row r="8" spans="4:29" x14ac:dyDescent="0.25">
      <c r="D8" s="84">
        <v>3</v>
      </c>
      <c r="E8" s="166" t="s">
        <v>67</v>
      </c>
      <c r="F8" s="163"/>
      <c r="G8" s="163"/>
      <c r="H8" s="164" t="s">
        <v>48</v>
      </c>
      <c r="I8" s="88">
        <v>1</v>
      </c>
      <c r="J8" s="165">
        <v>2600000</v>
      </c>
      <c r="K8" s="165"/>
      <c r="L8" s="165">
        <f t="shared" si="0"/>
        <v>2600000</v>
      </c>
      <c r="M8" s="165"/>
    </row>
    <row r="9" spans="4:29" x14ac:dyDescent="0.25">
      <c r="D9" s="92"/>
      <c r="E9" s="93"/>
      <c r="F9" s="98" t="s">
        <v>68</v>
      </c>
      <c r="G9" s="98"/>
      <c r="H9" s="98"/>
      <c r="I9" s="98"/>
      <c r="J9" s="98"/>
      <c r="K9" s="98"/>
      <c r="L9" s="167">
        <f>SUM(L6:M8)</f>
        <v>10000000</v>
      </c>
      <c r="M9" s="167"/>
    </row>
    <row r="10" spans="4:29" x14ac:dyDescent="0.25">
      <c r="D10" s="92"/>
      <c r="E10" s="97"/>
      <c r="F10" s="98" t="s">
        <v>52</v>
      </c>
      <c r="G10" s="98"/>
      <c r="H10" s="98"/>
      <c r="I10" s="98"/>
      <c r="J10" s="98"/>
      <c r="K10" s="98"/>
      <c r="L10" s="168">
        <f>L9</f>
        <v>10000000</v>
      </c>
      <c r="M10" s="168"/>
    </row>
    <row r="11" spans="4:29" x14ac:dyDescent="0.25">
      <c r="D11" s="92"/>
      <c r="E11" s="97"/>
      <c r="F11" s="98" t="s">
        <v>53</v>
      </c>
      <c r="G11" s="98"/>
      <c r="H11" s="98"/>
      <c r="I11" s="98"/>
      <c r="J11" s="98"/>
      <c r="K11" s="98"/>
      <c r="L11" s="168">
        <v>0</v>
      </c>
      <c r="M11" s="168"/>
    </row>
    <row r="12" spans="4:29" x14ac:dyDescent="0.25">
      <c r="D12" s="92"/>
      <c r="E12" s="97"/>
      <c r="F12" s="101" t="s">
        <v>54</v>
      </c>
      <c r="G12" s="101"/>
      <c r="H12" s="101"/>
      <c r="I12" s="101"/>
      <c r="J12" s="101"/>
      <c r="K12" s="101"/>
      <c r="L12" s="168">
        <f>L9*24%</f>
        <v>2400000</v>
      </c>
      <c r="M12" s="168"/>
    </row>
    <row r="13" spans="4:29" x14ac:dyDescent="0.25">
      <c r="D13" s="92"/>
      <c r="E13" s="97"/>
      <c r="F13" s="101" t="s">
        <v>55</v>
      </c>
      <c r="G13" s="101"/>
      <c r="H13" s="101"/>
      <c r="I13" s="101"/>
      <c r="J13" s="101"/>
      <c r="K13" s="101"/>
      <c r="L13" s="168">
        <f>L10+L12</f>
        <v>12400000</v>
      </c>
      <c r="M13" s="168"/>
    </row>
    <row r="14" spans="4:29" x14ac:dyDescent="0.25">
      <c r="D14" s="92"/>
      <c r="E14" s="102"/>
      <c r="F14" s="103" t="s">
        <v>56</v>
      </c>
      <c r="G14" s="103"/>
      <c r="H14" s="103"/>
      <c r="I14" s="103"/>
      <c r="J14" s="103"/>
      <c r="K14" s="103"/>
      <c r="L14" s="168">
        <f>L13*19%</f>
        <v>2356000</v>
      </c>
      <c r="M14" s="168"/>
    </row>
    <row r="15" spans="4:29" x14ac:dyDescent="0.25">
      <c r="D15" s="92"/>
      <c r="E15" s="92"/>
      <c r="F15" s="103" t="s">
        <v>39</v>
      </c>
      <c r="G15" s="103"/>
      <c r="H15" s="103"/>
      <c r="I15" s="103"/>
      <c r="J15" s="103"/>
      <c r="K15" s="103"/>
      <c r="L15" s="168">
        <f>L13+L14</f>
        <v>14756000</v>
      </c>
      <c r="M15" s="168"/>
      <c r="N15" s="169"/>
    </row>
    <row r="17" spans="2:35" x14ac:dyDescent="0.25">
      <c r="M17" s="170"/>
    </row>
    <row r="19" spans="2:35" ht="16.5" x14ac:dyDescent="0.25">
      <c r="B19" s="104"/>
      <c r="C19" s="105"/>
      <c r="D19" s="106"/>
      <c r="E19" s="106"/>
      <c r="F19" s="106"/>
      <c r="G19" s="106"/>
      <c r="H19" s="106"/>
      <c r="I19" s="107" t="s">
        <v>1</v>
      </c>
      <c r="J19" s="107"/>
      <c r="K19" s="107"/>
      <c r="L19" s="107"/>
      <c r="M19" s="108" t="s">
        <v>2</v>
      </c>
      <c r="N19" s="108"/>
      <c r="O19" s="108"/>
      <c r="P19" s="108"/>
      <c r="Q19" s="108"/>
      <c r="R19" s="109" t="s">
        <v>3</v>
      </c>
      <c r="S19" s="109"/>
      <c r="T19" s="109"/>
      <c r="U19" s="109"/>
      <c r="V19" s="109"/>
      <c r="W19" s="109"/>
      <c r="X19" s="109"/>
      <c r="Y19" s="109"/>
      <c r="Z19" s="110"/>
      <c r="AA19" s="111"/>
      <c r="AB19" s="112"/>
    </row>
    <row r="20" spans="2:35" s="125" customFormat="1" ht="72" x14ac:dyDescent="0.25">
      <c r="B20" s="113"/>
      <c r="C20" s="114" t="s">
        <v>4</v>
      </c>
      <c r="D20" s="115" t="s">
        <v>57</v>
      </c>
      <c r="E20" s="116" t="s">
        <v>58</v>
      </c>
      <c r="F20" s="116" t="s">
        <v>7</v>
      </c>
      <c r="G20" s="117" t="s">
        <v>8</v>
      </c>
      <c r="H20" s="105" t="s">
        <v>9</v>
      </c>
      <c r="I20" s="118" t="s">
        <v>10</v>
      </c>
      <c r="J20" s="118" t="s">
        <v>11</v>
      </c>
      <c r="K20" s="118" t="s">
        <v>12</v>
      </c>
      <c r="L20" s="118" t="s">
        <v>13</v>
      </c>
      <c r="M20" s="119" t="s">
        <v>14</v>
      </c>
      <c r="N20" s="119" t="s">
        <v>15</v>
      </c>
      <c r="O20" s="119" t="s">
        <v>16</v>
      </c>
      <c r="P20" s="119" t="s">
        <v>17</v>
      </c>
      <c r="Q20" s="119" t="s">
        <v>18</v>
      </c>
      <c r="R20" s="120" t="s">
        <v>19</v>
      </c>
      <c r="S20" s="120" t="s">
        <v>20</v>
      </c>
      <c r="T20" s="120" t="s">
        <v>21</v>
      </c>
      <c r="U20" s="120" t="s">
        <v>22</v>
      </c>
      <c r="V20" s="120" t="s">
        <v>23</v>
      </c>
      <c r="W20" s="120" t="s">
        <v>24</v>
      </c>
      <c r="X20" s="120" t="s">
        <v>25</v>
      </c>
      <c r="Y20" s="120" t="s">
        <v>26</v>
      </c>
      <c r="Z20" s="121" t="s">
        <v>27</v>
      </c>
      <c r="AA20" s="171" t="s">
        <v>59</v>
      </c>
      <c r="AB20" s="123" t="s">
        <v>29</v>
      </c>
      <c r="AC20" s="124"/>
      <c r="AI20" s="126"/>
    </row>
    <row r="21" spans="2:35" s="183" customFormat="1" ht="40.5" hidden="1" x14ac:dyDescent="0.25">
      <c r="B21" s="172">
        <v>1</v>
      </c>
      <c r="C21" s="173" t="s">
        <v>69</v>
      </c>
      <c r="D21" s="174">
        <v>0</v>
      </c>
      <c r="E21" s="175"/>
      <c r="F21" s="175"/>
      <c r="G21" s="176">
        <v>0</v>
      </c>
      <c r="H21" s="177">
        <f t="shared" ref="H21:H22" si="1">SUM(D21:G21)</f>
        <v>0</v>
      </c>
      <c r="I21" s="178">
        <f t="shared" ref="I21:I26" si="2">(H21-G21)*4%</f>
        <v>0</v>
      </c>
      <c r="J21" s="179">
        <f t="shared" ref="J21:J26" si="3">(H21-G21)*4%</f>
        <v>0</v>
      </c>
      <c r="K21" s="178">
        <f t="shared" ref="K21:K26" si="4">SUM(I21+J21)</f>
        <v>0</v>
      </c>
      <c r="L21" s="178">
        <f t="shared" ref="L21:L26" si="5">H21-K21</f>
        <v>0</v>
      </c>
      <c r="M21" s="180">
        <f>ROUND((H21*8.33%),0)</f>
        <v>0</v>
      </c>
      <c r="N21" s="180">
        <f t="shared" ref="N21:N26" si="6">D21*4.17%</f>
        <v>0</v>
      </c>
      <c r="O21" s="180">
        <f t="shared" ref="O21:O22" si="7">ROUND((H21*8.33%),0)</f>
        <v>0</v>
      </c>
      <c r="P21" s="180">
        <f t="shared" ref="P21:P26" si="8">ROUND((O21*1%),0)</f>
        <v>0</v>
      </c>
      <c r="Q21" s="180">
        <f t="shared" ref="Q21:Q22" si="9">SUM(M21:P21)</f>
        <v>0</v>
      </c>
      <c r="R21" s="180">
        <f t="shared" ref="R21:R26" si="10">ROUND(+(H21-G21)*4%,0)</f>
        <v>0</v>
      </c>
      <c r="S21" s="180">
        <f t="shared" ref="S21:S26" si="11">ROUND((N21*4%),0)</f>
        <v>0</v>
      </c>
      <c r="T21" s="180">
        <f t="shared" ref="T21:T26" si="12">ROUND((D21+E21)*3%,0)</f>
        <v>0</v>
      </c>
      <c r="U21" s="180">
        <f t="shared" ref="U21:U26" si="13">ROUND((D21+E21)*2%,0)</f>
        <v>0</v>
      </c>
      <c r="V21" s="180">
        <f t="shared" ref="V21:V26" si="14">ROUND((D21+E21)*8.5%,0)</f>
        <v>0</v>
      </c>
      <c r="W21" s="180">
        <f t="shared" ref="W21:W26" si="15">ROUND((D21+E21)*12%,0)</f>
        <v>0</v>
      </c>
      <c r="X21" s="180">
        <f t="shared" ref="X21:X26" si="16">ROUND((D21+E21)*2.436%,0)</f>
        <v>0</v>
      </c>
      <c r="Y21" s="181">
        <f t="shared" ref="Y21:Y26" si="17">SUM(H21+Q21)+SUM(R21:X21)+K21</f>
        <v>0</v>
      </c>
      <c r="Z21" s="181">
        <f t="shared" ref="Z21:Z26" si="18">ROUND((+Y21*14%),0)</f>
        <v>0</v>
      </c>
      <c r="AA21" s="181">
        <f>ROUND((Y21*12%),0)</f>
        <v>0</v>
      </c>
      <c r="AB21" s="180">
        <f t="shared" ref="AB21:AB26" si="19">SUM(Y21:AA21)</f>
        <v>0</v>
      </c>
      <c r="AC21" s="182"/>
    </row>
    <row r="22" spans="2:35" s="138" customFormat="1" ht="16.5" x14ac:dyDescent="0.25">
      <c r="B22" s="127">
        <v>1</v>
      </c>
      <c r="C22" s="184" t="s">
        <v>70</v>
      </c>
      <c r="D22" s="129">
        <v>1423500</v>
      </c>
      <c r="E22" s="185">
        <f t="shared" ref="E22:E24" si="20">+((D22/30)/8)*1.75*24</f>
        <v>249112.5</v>
      </c>
      <c r="F22" s="185">
        <f t="shared" ref="F22:F24" si="21">+((D22/30)/8)*0.35*24</f>
        <v>49822.5</v>
      </c>
      <c r="G22" s="131">
        <v>200000</v>
      </c>
      <c r="H22" s="132">
        <f t="shared" si="1"/>
        <v>1922435</v>
      </c>
      <c r="I22" s="133">
        <f t="shared" si="2"/>
        <v>68897.399999999994</v>
      </c>
      <c r="J22" s="134">
        <f t="shared" si="3"/>
        <v>68897.399999999994</v>
      </c>
      <c r="K22" s="133">
        <f t="shared" si="4"/>
        <v>137794.79999999999</v>
      </c>
      <c r="L22" s="133">
        <f t="shared" si="5"/>
        <v>1784640.2</v>
      </c>
      <c r="M22" s="135">
        <f t="shared" ref="M22:M26" si="22">ROUND((H22*8.33%),0)</f>
        <v>160139</v>
      </c>
      <c r="N22" s="135">
        <f t="shared" si="6"/>
        <v>59359.950000000004</v>
      </c>
      <c r="O22" s="135">
        <f t="shared" si="7"/>
        <v>160139</v>
      </c>
      <c r="P22" s="135">
        <f t="shared" si="8"/>
        <v>1601</v>
      </c>
      <c r="Q22" s="135">
        <f t="shared" si="9"/>
        <v>381238.95</v>
      </c>
      <c r="R22" s="135">
        <f t="shared" si="10"/>
        <v>68897</v>
      </c>
      <c r="S22" s="135">
        <f t="shared" si="11"/>
        <v>2374</v>
      </c>
      <c r="T22" s="135">
        <f t="shared" si="12"/>
        <v>50178</v>
      </c>
      <c r="U22" s="135">
        <f t="shared" si="13"/>
        <v>33452</v>
      </c>
      <c r="V22" s="135">
        <f t="shared" si="14"/>
        <v>142172</v>
      </c>
      <c r="W22" s="135">
        <f t="shared" si="15"/>
        <v>200714</v>
      </c>
      <c r="X22" s="135">
        <f t="shared" si="16"/>
        <v>40745</v>
      </c>
      <c r="Y22" s="136">
        <f t="shared" si="17"/>
        <v>2980000.75</v>
      </c>
      <c r="Z22" s="136">
        <f t="shared" si="18"/>
        <v>417200</v>
      </c>
      <c r="AA22" s="136">
        <f t="shared" ref="AA22:AA26" si="23">ROUND((Y22*12%),0)</f>
        <v>357600</v>
      </c>
      <c r="AB22" s="135">
        <f t="shared" si="19"/>
        <v>3754800.75</v>
      </c>
      <c r="AC22" s="186">
        <v>24205764</v>
      </c>
    </row>
    <row r="23" spans="2:35" s="138" customFormat="1" ht="16.5" x14ac:dyDescent="0.25">
      <c r="B23" s="127">
        <v>2</v>
      </c>
      <c r="C23" s="184" t="s">
        <v>71</v>
      </c>
      <c r="D23" s="129">
        <v>1423500</v>
      </c>
      <c r="E23" s="185">
        <f t="shared" si="20"/>
        <v>249112.5</v>
      </c>
      <c r="F23" s="185">
        <f t="shared" si="21"/>
        <v>49822.5</v>
      </c>
      <c r="G23" s="131">
        <v>200000</v>
      </c>
      <c r="H23" s="132">
        <f t="shared" ref="H23" si="24">SUM(D23:G23)</f>
        <v>1922435</v>
      </c>
      <c r="I23" s="133">
        <f t="shared" si="2"/>
        <v>68897.399999999994</v>
      </c>
      <c r="J23" s="134">
        <f t="shared" si="3"/>
        <v>68897.399999999994</v>
      </c>
      <c r="K23" s="133">
        <f t="shared" si="4"/>
        <v>137794.79999999999</v>
      </c>
      <c r="L23" s="133">
        <f t="shared" si="5"/>
        <v>1784640.2</v>
      </c>
      <c r="M23" s="135">
        <f t="shared" si="22"/>
        <v>160139</v>
      </c>
      <c r="N23" s="135">
        <f t="shared" si="6"/>
        <v>59359.950000000004</v>
      </c>
      <c r="O23" s="135">
        <f>ROUND((H23*8.33%),0)</f>
        <v>160139</v>
      </c>
      <c r="P23" s="135">
        <f t="shared" si="8"/>
        <v>1601</v>
      </c>
      <c r="Q23" s="135">
        <f t="shared" ref="Q23" si="25">SUM(M23:P23)</f>
        <v>381238.95</v>
      </c>
      <c r="R23" s="135">
        <f t="shared" si="10"/>
        <v>68897</v>
      </c>
      <c r="S23" s="135">
        <f t="shared" si="11"/>
        <v>2374</v>
      </c>
      <c r="T23" s="135">
        <f t="shared" si="12"/>
        <v>50178</v>
      </c>
      <c r="U23" s="135">
        <f t="shared" si="13"/>
        <v>33452</v>
      </c>
      <c r="V23" s="135">
        <f t="shared" si="14"/>
        <v>142172</v>
      </c>
      <c r="W23" s="135">
        <f t="shared" si="15"/>
        <v>200714</v>
      </c>
      <c r="X23" s="135">
        <f t="shared" si="16"/>
        <v>40745</v>
      </c>
      <c r="Y23" s="136">
        <f t="shared" si="17"/>
        <v>2980000.75</v>
      </c>
      <c r="Z23" s="136">
        <f t="shared" si="18"/>
        <v>417200</v>
      </c>
      <c r="AA23" s="136">
        <f t="shared" si="23"/>
        <v>357600</v>
      </c>
      <c r="AB23" s="135">
        <f t="shared" si="19"/>
        <v>3754800.75</v>
      </c>
      <c r="AC23" s="137"/>
    </row>
    <row r="24" spans="2:35" s="138" customFormat="1" ht="16.5" x14ac:dyDescent="0.25">
      <c r="B24" s="127">
        <v>3</v>
      </c>
      <c r="C24" s="184" t="s">
        <v>72</v>
      </c>
      <c r="D24" s="129">
        <v>1423500</v>
      </c>
      <c r="E24" s="185">
        <f t="shared" si="20"/>
        <v>249112.5</v>
      </c>
      <c r="F24" s="185">
        <f t="shared" si="21"/>
        <v>49822.5</v>
      </c>
      <c r="G24" s="131">
        <v>200000</v>
      </c>
      <c r="H24" s="132">
        <f t="shared" ref="H24" si="26">SUM(D24:G24)</f>
        <v>1922435</v>
      </c>
      <c r="I24" s="133">
        <f t="shared" si="2"/>
        <v>68897.399999999994</v>
      </c>
      <c r="J24" s="134">
        <f t="shared" si="3"/>
        <v>68897.399999999994</v>
      </c>
      <c r="K24" s="133">
        <f t="shared" si="4"/>
        <v>137794.79999999999</v>
      </c>
      <c r="L24" s="133">
        <f t="shared" si="5"/>
        <v>1784640.2</v>
      </c>
      <c r="M24" s="135">
        <f t="shared" si="22"/>
        <v>160139</v>
      </c>
      <c r="N24" s="135">
        <f t="shared" si="6"/>
        <v>59359.950000000004</v>
      </c>
      <c r="O24" s="135">
        <f>ROUND((H24*8.33%),0)</f>
        <v>160139</v>
      </c>
      <c r="P24" s="135">
        <f t="shared" si="8"/>
        <v>1601</v>
      </c>
      <c r="Q24" s="135">
        <f t="shared" ref="Q24:Q26" si="27">SUM(M24:P24)</f>
        <v>381238.95</v>
      </c>
      <c r="R24" s="135">
        <f t="shared" si="10"/>
        <v>68897</v>
      </c>
      <c r="S24" s="135">
        <f t="shared" si="11"/>
        <v>2374</v>
      </c>
      <c r="T24" s="135">
        <f t="shared" si="12"/>
        <v>50178</v>
      </c>
      <c r="U24" s="135">
        <f t="shared" si="13"/>
        <v>33452</v>
      </c>
      <c r="V24" s="135">
        <f t="shared" si="14"/>
        <v>142172</v>
      </c>
      <c r="W24" s="135">
        <f t="shared" si="15"/>
        <v>200714</v>
      </c>
      <c r="X24" s="135">
        <f t="shared" si="16"/>
        <v>40745</v>
      </c>
      <c r="Y24" s="136">
        <f t="shared" si="17"/>
        <v>2980000.75</v>
      </c>
      <c r="Z24" s="136">
        <f t="shared" si="18"/>
        <v>417200</v>
      </c>
      <c r="AA24" s="136">
        <f t="shared" si="23"/>
        <v>357600</v>
      </c>
      <c r="AB24" s="135">
        <f t="shared" si="19"/>
        <v>3754800.75</v>
      </c>
      <c r="AC24" s="137"/>
    </row>
    <row r="25" spans="2:35" s="138" customFormat="1" ht="16.5" x14ac:dyDescent="0.25">
      <c r="B25" s="127">
        <v>4</v>
      </c>
      <c r="C25" s="184" t="s">
        <v>73</v>
      </c>
      <c r="D25" s="129">
        <v>1423500</v>
      </c>
      <c r="E25" s="185"/>
      <c r="F25" s="185"/>
      <c r="G25" s="131">
        <v>200000</v>
      </c>
      <c r="H25" s="132">
        <f t="shared" ref="H25:H26" si="28">SUM(D25:G25)</f>
        <v>1623500</v>
      </c>
      <c r="I25" s="133">
        <f t="shared" si="2"/>
        <v>56940</v>
      </c>
      <c r="J25" s="134">
        <f t="shared" si="3"/>
        <v>56940</v>
      </c>
      <c r="K25" s="133">
        <f t="shared" si="4"/>
        <v>113880</v>
      </c>
      <c r="L25" s="133">
        <f t="shared" si="5"/>
        <v>1509620</v>
      </c>
      <c r="M25" s="135">
        <f t="shared" si="22"/>
        <v>135238</v>
      </c>
      <c r="N25" s="135">
        <f t="shared" si="6"/>
        <v>59359.950000000004</v>
      </c>
      <c r="O25" s="135">
        <f t="shared" ref="O25:O26" si="29">ROUND((H25*8.33%),0)</f>
        <v>135238</v>
      </c>
      <c r="P25" s="135">
        <f t="shared" si="8"/>
        <v>1352</v>
      </c>
      <c r="Q25" s="135">
        <f t="shared" si="27"/>
        <v>331187.95</v>
      </c>
      <c r="R25" s="135">
        <f t="shared" si="10"/>
        <v>56940</v>
      </c>
      <c r="S25" s="135">
        <f t="shared" si="11"/>
        <v>2374</v>
      </c>
      <c r="T25" s="135">
        <f t="shared" si="12"/>
        <v>42705</v>
      </c>
      <c r="U25" s="135">
        <f t="shared" si="13"/>
        <v>28470</v>
      </c>
      <c r="V25" s="135">
        <f t="shared" si="14"/>
        <v>120998</v>
      </c>
      <c r="W25" s="135">
        <f t="shared" si="15"/>
        <v>170820</v>
      </c>
      <c r="X25" s="135">
        <f t="shared" si="16"/>
        <v>34676</v>
      </c>
      <c r="Y25" s="136">
        <f t="shared" si="17"/>
        <v>2525550.9500000002</v>
      </c>
      <c r="Z25" s="136">
        <f t="shared" si="18"/>
        <v>353577</v>
      </c>
      <c r="AA25" s="136">
        <f t="shared" si="23"/>
        <v>303066</v>
      </c>
      <c r="AB25" s="135">
        <f t="shared" si="19"/>
        <v>3182193.95</v>
      </c>
      <c r="AC25" s="137"/>
    </row>
    <row r="26" spans="2:35" s="138" customFormat="1" ht="33" x14ac:dyDescent="0.25">
      <c r="B26" s="127">
        <v>5</v>
      </c>
      <c r="C26" s="184" t="s">
        <v>74</v>
      </c>
      <c r="D26" s="129">
        <v>1423500</v>
      </c>
      <c r="E26" s="185"/>
      <c r="F26" s="185"/>
      <c r="G26" s="131">
        <v>200000</v>
      </c>
      <c r="H26" s="132">
        <f t="shared" si="28"/>
        <v>1623500</v>
      </c>
      <c r="I26" s="133">
        <f t="shared" si="2"/>
        <v>56940</v>
      </c>
      <c r="J26" s="134">
        <f t="shared" si="3"/>
        <v>56940</v>
      </c>
      <c r="K26" s="133">
        <f t="shared" si="4"/>
        <v>113880</v>
      </c>
      <c r="L26" s="133">
        <f t="shared" si="5"/>
        <v>1509620</v>
      </c>
      <c r="M26" s="135">
        <f t="shared" si="22"/>
        <v>135238</v>
      </c>
      <c r="N26" s="135">
        <f t="shared" si="6"/>
        <v>59359.950000000004</v>
      </c>
      <c r="O26" s="135">
        <f t="shared" si="29"/>
        <v>135238</v>
      </c>
      <c r="P26" s="135">
        <f t="shared" si="8"/>
        <v>1352</v>
      </c>
      <c r="Q26" s="135">
        <f t="shared" si="27"/>
        <v>331187.95</v>
      </c>
      <c r="R26" s="135">
        <f t="shared" si="10"/>
        <v>56940</v>
      </c>
      <c r="S26" s="135">
        <f t="shared" si="11"/>
        <v>2374</v>
      </c>
      <c r="T26" s="135">
        <f t="shared" si="12"/>
        <v>42705</v>
      </c>
      <c r="U26" s="135">
        <f t="shared" si="13"/>
        <v>28470</v>
      </c>
      <c r="V26" s="135">
        <f t="shared" si="14"/>
        <v>120998</v>
      </c>
      <c r="W26" s="135">
        <f t="shared" si="15"/>
        <v>170820</v>
      </c>
      <c r="X26" s="135">
        <f t="shared" si="16"/>
        <v>34676</v>
      </c>
      <c r="Y26" s="136">
        <f t="shared" si="17"/>
        <v>2525550.9500000002</v>
      </c>
      <c r="Z26" s="136">
        <f t="shared" si="18"/>
        <v>353577</v>
      </c>
      <c r="AA26" s="136">
        <f t="shared" si="23"/>
        <v>303066</v>
      </c>
      <c r="AB26" s="135">
        <f t="shared" si="19"/>
        <v>3182193.95</v>
      </c>
      <c r="AC26" s="137"/>
    </row>
    <row r="27" spans="2:35" s="145" customFormat="1" x14ac:dyDescent="0.25">
      <c r="B27" s="140"/>
      <c r="C27" s="141" t="s">
        <v>39</v>
      </c>
      <c r="D27" s="142">
        <f>SUM(D21:D26)</f>
        <v>7117500</v>
      </c>
      <c r="E27" s="142">
        <f>SUM(E21:E26)</f>
        <v>747337.5</v>
      </c>
      <c r="F27" s="142">
        <f>SUM(F21:F26)</f>
        <v>149467.5</v>
      </c>
      <c r="G27" s="142">
        <f>SUM(G21:G26)</f>
        <v>1000000</v>
      </c>
      <c r="H27" s="142">
        <f t="shared" ref="H27:AA27" si="30">SUM(H21:H26)</f>
        <v>9014305</v>
      </c>
      <c r="I27" s="143">
        <f t="shared" si="30"/>
        <v>320572.19999999995</v>
      </c>
      <c r="J27" s="143">
        <f t="shared" si="30"/>
        <v>320572.19999999995</v>
      </c>
      <c r="K27" s="143">
        <f t="shared" si="30"/>
        <v>641144.39999999991</v>
      </c>
      <c r="L27" s="143">
        <f t="shared" si="30"/>
        <v>8373160.5999999996</v>
      </c>
      <c r="M27" s="143">
        <f t="shared" si="30"/>
        <v>750893</v>
      </c>
      <c r="N27" s="143">
        <f t="shared" si="30"/>
        <v>296799.75</v>
      </c>
      <c r="O27" s="143">
        <f t="shared" si="30"/>
        <v>750893</v>
      </c>
      <c r="P27" s="143">
        <f t="shared" si="30"/>
        <v>7507</v>
      </c>
      <c r="Q27" s="143">
        <f t="shared" si="30"/>
        <v>1806092.75</v>
      </c>
      <c r="R27" s="143">
        <f t="shared" si="30"/>
        <v>320571</v>
      </c>
      <c r="S27" s="143">
        <f t="shared" si="30"/>
        <v>11870</v>
      </c>
      <c r="T27" s="143">
        <f t="shared" si="30"/>
        <v>235944</v>
      </c>
      <c r="U27" s="143">
        <f t="shared" si="30"/>
        <v>157296</v>
      </c>
      <c r="V27" s="143">
        <f t="shared" si="30"/>
        <v>668512</v>
      </c>
      <c r="W27" s="143">
        <f t="shared" si="30"/>
        <v>943782</v>
      </c>
      <c r="X27" s="143">
        <f t="shared" si="30"/>
        <v>191587</v>
      </c>
      <c r="Y27" s="143">
        <f t="shared" si="30"/>
        <v>13991104.149999999</v>
      </c>
      <c r="Z27" s="143">
        <f t="shared" si="30"/>
        <v>1958754</v>
      </c>
      <c r="AA27" s="143">
        <f t="shared" si="30"/>
        <v>1678932</v>
      </c>
      <c r="AB27" s="143">
        <f>SUM(AB21:AB26)</f>
        <v>17628790.149999999</v>
      </c>
      <c r="AC27" s="144"/>
    </row>
    <row r="28" spans="2:35" s="145" customFormat="1" x14ac:dyDescent="0.25">
      <c r="B28" s="187"/>
      <c r="C28" s="188"/>
      <c r="D28" s="189"/>
      <c r="E28" s="189"/>
      <c r="F28" s="189"/>
      <c r="G28" s="189"/>
      <c r="H28" s="189"/>
      <c r="I28" s="190"/>
      <c r="J28" s="190"/>
      <c r="K28" s="190"/>
      <c r="L28" s="190"/>
      <c r="M28" s="190"/>
      <c r="N28" s="190"/>
      <c r="O28" s="190"/>
      <c r="P28" s="190"/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0" t="s">
        <v>75</v>
      </c>
      <c r="AB28" s="143">
        <f>AB27*1</f>
        <v>17628790.149999999</v>
      </c>
      <c r="AC28" s="144"/>
    </row>
    <row r="29" spans="2:35" x14ac:dyDescent="0.25">
      <c r="E29" s="146"/>
      <c r="F29" s="146"/>
      <c r="H29" s="146"/>
      <c r="I29" s="147"/>
      <c r="J29" s="147"/>
      <c r="K29" s="147"/>
      <c r="L29" s="147"/>
      <c r="M29" s="148"/>
      <c r="N29" s="148"/>
      <c r="O29" s="148"/>
      <c r="P29" s="148"/>
      <c r="Q29" s="148"/>
      <c r="R29" s="148"/>
      <c r="S29" s="148"/>
      <c r="T29" s="148"/>
      <c r="U29" s="148"/>
      <c r="V29" s="148"/>
      <c r="W29" s="148"/>
      <c r="X29" s="148"/>
      <c r="Y29" s="149"/>
      <c r="Z29" s="149"/>
      <c r="AA29" s="190" t="s">
        <v>76</v>
      </c>
      <c r="AB29" s="150">
        <f>AB28*19%</f>
        <v>3349470.1284999996</v>
      </c>
      <c r="AC29" s="151">
        <f>+AB29+L14</f>
        <v>5705470.1284999996</v>
      </c>
    </row>
    <row r="30" spans="2:35" ht="18" x14ac:dyDescent="0.25">
      <c r="C30" s="152"/>
      <c r="D30" s="152"/>
      <c r="E30" s="152"/>
      <c r="F30" s="153"/>
      <c r="G30" s="154"/>
      <c r="H30" s="154"/>
      <c r="I30" s="155"/>
      <c r="J30" s="155"/>
      <c r="K30" s="155"/>
      <c r="L30" s="156"/>
      <c r="M30" s="155"/>
      <c r="N30" s="148"/>
      <c r="O30" s="148"/>
      <c r="P30" s="148"/>
      <c r="Q30" s="148"/>
      <c r="R30" s="148"/>
      <c r="S30" s="148"/>
      <c r="T30" s="148"/>
      <c r="U30" s="148"/>
      <c r="V30" s="148"/>
      <c r="W30" s="148"/>
      <c r="X30" s="148"/>
      <c r="Y30" s="148"/>
      <c r="Z30" s="148"/>
      <c r="AA30" s="190" t="s">
        <v>77</v>
      </c>
      <c r="AB30" s="157">
        <f>(AB28+AB29)</f>
        <v>20978260.278499998</v>
      </c>
      <c r="AC30" s="151"/>
    </row>
    <row r="31" spans="2:35" x14ac:dyDescent="0.25">
      <c r="C31" s="158"/>
      <c r="D31" s="158"/>
      <c r="E31" s="158"/>
      <c r="F31" s="159"/>
      <c r="G31" s="138"/>
      <c r="H31" s="138"/>
      <c r="I31" s="138"/>
      <c r="J31" s="138"/>
      <c r="K31" s="138"/>
      <c r="L31" s="160"/>
      <c r="M31" s="138"/>
      <c r="AB31" s="191">
        <f>+AB30+L15</f>
        <v>35734260.278499998</v>
      </c>
      <c r="AC31" s="151"/>
    </row>
    <row r="32" spans="2:35" x14ac:dyDescent="0.25">
      <c r="E32" s="146"/>
      <c r="F32" s="146"/>
      <c r="H32" s="146"/>
      <c r="AC32" s="151"/>
    </row>
    <row r="33" spans="3:29" x14ac:dyDescent="0.25">
      <c r="E33" s="146"/>
      <c r="F33" s="146"/>
      <c r="H33" s="146"/>
      <c r="AB33" s="191">
        <f>AB30+L15</f>
        <v>35734260.278499998</v>
      </c>
      <c r="AC33" s="151"/>
    </row>
    <row r="34" spans="3:29" x14ac:dyDescent="0.25">
      <c r="E34" s="146"/>
      <c r="F34" s="146"/>
      <c r="H34" s="146"/>
      <c r="AC34" s="151"/>
    </row>
    <row r="35" spans="3:29" x14ac:dyDescent="0.25">
      <c r="E35" s="146"/>
      <c r="F35" s="146"/>
      <c r="H35" s="146"/>
      <c r="AC35" s="151"/>
    </row>
    <row r="36" spans="3:29" x14ac:dyDescent="0.25">
      <c r="E36" s="146"/>
      <c r="F36" s="146"/>
      <c r="H36" s="146"/>
      <c r="AC36" s="151"/>
    </row>
    <row r="37" spans="3:29" x14ac:dyDescent="0.25">
      <c r="E37" s="146"/>
      <c r="F37" s="146"/>
      <c r="H37" s="146"/>
      <c r="AC37" s="151"/>
    </row>
    <row r="38" spans="3:29" x14ac:dyDescent="0.25">
      <c r="E38" s="146"/>
      <c r="F38" s="146"/>
      <c r="H38" s="146"/>
      <c r="AC38" s="151"/>
    </row>
    <row r="39" spans="3:29" x14ac:dyDescent="0.25">
      <c r="E39" s="146"/>
      <c r="F39" s="146"/>
      <c r="H39" s="146"/>
      <c r="AC39" s="151"/>
    </row>
    <row r="40" spans="3:29" x14ac:dyDescent="0.25">
      <c r="E40" s="146"/>
      <c r="F40" s="146"/>
      <c r="H40" s="146"/>
      <c r="AC40" s="151"/>
    </row>
    <row r="41" spans="3:29" x14ac:dyDescent="0.25">
      <c r="E41" s="146"/>
      <c r="F41" s="146"/>
      <c r="H41" s="146"/>
      <c r="AC41" s="151"/>
    </row>
    <row r="42" spans="3:29" x14ac:dyDescent="0.25">
      <c r="E42" s="146"/>
      <c r="F42" s="146"/>
      <c r="H42" s="146"/>
      <c r="AC42" s="151"/>
    </row>
    <row r="43" spans="3:29" x14ac:dyDescent="0.25">
      <c r="E43" s="146"/>
      <c r="F43" s="146"/>
      <c r="H43" s="146"/>
      <c r="AC43" s="151"/>
    </row>
    <row r="44" spans="3:29" x14ac:dyDescent="0.25">
      <c r="C44" s="78" t="s">
        <v>78</v>
      </c>
      <c r="D44" s="192">
        <v>2500000</v>
      </c>
      <c r="E44" s="146"/>
      <c r="F44" s="146"/>
      <c r="H44" s="146"/>
      <c r="AC44" s="151"/>
    </row>
    <row r="45" spans="3:29" x14ac:dyDescent="0.25">
      <c r="C45" s="78" t="s">
        <v>79</v>
      </c>
      <c r="D45" s="192">
        <v>3000000</v>
      </c>
      <c r="E45" s="146"/>
      <c r="F45" s="146"/>
      <c r="H45" s="146"/>
      <c r="AC45" s="151"/>
    </row>
    <row r="46" spans="3:29" x14ac:dyDescent="0.25">
      <c r="C46" s="78" t="s">
        <v>80</v>
      </c>
      <c r="D46" s="192">
        <v>2500000</v>
      </c>
      <c r="E46" s="146"/>
      <c r="F46" s="146"/>
      <c r="H46" s="146"/>
      <c r="AC46" s="151"/>
    </row>
    <row r="47" spans="3:29" x14ac:dyDescent="0.25">
      <c r="E47" s="146"/>
      <c r="F47" s="146"/>
      <c r="H47" s="146"/>
      <c r="AC47" s="151"/>
    </row>
    <row r="48" spans="3:29" x14ac:dyDescent="0.25">
      <c r="E48" s="146"/>
      <c r="F48" s="146"/>
      <c r="H48" s="146"/>
      <c r="AC48" s="151"/>
    </row>
  </sheetData>
  <mergeCells count="31">
    <mergeCell ref="F15:K15"/>
    <mergeCell ref="L15:M15"/>
    <mergeCell ref="I19:L19"/>
    <mergeCell ref="M19:Q19"/>
    <mergeCell ref="R19:Y19"/>
    <mergeCell ref="Z19:AB19"/>
    <mergeCell ref="F12:K12"/>
    <mergeCell ref="L12:M12"/>
    <mergeCell ref="F13:K13"/>
    <mergeCell ref="L13:M13"/>
    <mergeCell ref="F14:K14"/>
    <mergeCell ref="L14:M14"/>
    <mergeCell ref="F9:K9"/>
    <mergeCell ref="L9:M9"/>
    <mergeCell ref="F10:K10"/>
    <mergeCell ref="L10:M10"/>
    <mergeCell ref="F11:K11"/>
    <mergeCell ref="L11:M11"/>
    <mergeCell ref="E7:G7"/>
    <mergeCell ref="J7:K7"/>
    <mergeCell ref="L7:M7"/>
    <mergeCell ref="E8:G8"/>
    <mergeCell ref="J8:K8"/>
    <mergeCell ref="L8:M8"/>
    <mergeCell ref="D2:AA3"/>
    <mergeCell ref="E5:G5"/>
    <mergeCell ref="J5:K5"/>
    <mergeCell ref="L5:M5"/>
    <mergeCell ref="E6:G6"/>
    <mergeCell ref="J6:K6"/>
    <mergeCell ref="L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A1.2 PERSONAL SERV. ALIMENTC</vt:lpstr>
      <vt:lpstr>A2.1 PERSONAL SALUD</vt:lpstr>
      <vt:lpstr>A2.2 PERSONAL ADMIN Y OPERAC</vt:lpstr>
      <vt:lpstr>'A1.2 PERSONAL SERV. ALIMENTC'!Área_de_impresión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GENY ARELIS MUÑOZ</dc:creator>
  <cp:lastModifiedBy>GENY ARELIS MUÑOZ</cp:lastModifiedBy>
  <dcterms:created xsi:type="dcterms:W3CDTF">2025-11-21T04:41:08Z</dcterms:created>
  <dcterms:modified xsi:type="dcterms:W3CDTF">2025-11-21T04:42:52Z</dcterms:modified>
</cp:coreProperties>
</file>