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pivotTables/pivotTable3.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codeName="{00000000-0000-0000-0000-000000000000}"/>
  <workbookPr updateLinks="never" codeName="ThisWorkbook"/>
  <mc:AlternateContent xmlns:mc="http://schemas.openxmlformats.org/markup-compatibility/2006">
    <mc:Choice Requires="x15">
      <x15ac:absPath xmlns:x15ac="http://schemas.microsoft.com/office/spreadsheetml/2010/11/ac" url="https://fundacioncambiandohistorias-my.sharepoint.com/personal/administrativo_cambiandohistoriasco_org/Documents/MarcelaG/1.AlcaldíaLocalSuba/2025/ESTUDIOSMERCADO/20250918_Procedas/"/>
    </mc:Choice>
  </mc:AlternateContent>
  <xr:revisionPtr revIDLastSave="0" documentId="8_{B96F5BA6-B4F9-4A4A-ABBF-8506C80FDC7B}" xr6:coauthVersionLast="47" xr6:coauthVersionMax="47" xr10:uidLastSave="{00000000-0000-0000-0000-000000000000}"/>
  <bookViews>
    <workbookView xWindow="-108" yWindow="-108" windowWidth="23256" windowHeight="13896" firstSheet="2" activeTab="2" xr2:uid="{6AE49A48-5C1E-49FE-96E4-86AAF7CA509A}"/>
  </bookViews>
  <sheets>
    <sheet name="Tres_Proveedores" sheetId="4" state="hidden" r:id="rId1"/>
    <sheet name="TablaD_3Provedores" sheetId="9" state="hidden" r:id="rId2"/>
    <sheet name="TresProveedores.VF" sheetId="13" r:id="rId3"/>
    <sheet name="Tres_Entidad" sheetId="7" state="hidden" r:id="rId4"/>
    <sheet name="TablaDinamicaTres_Entidad" sheetId="8" state="hidden" r:id="rId5"/>
    <sheet name="Lista" sheetId="2" state="hidden" r:id="rId6"/>
  </sheets>
  <externalReferences>
    <externalReference r:id="rId7"/>
  </externalReferences>
  <definedNames>
    <definedName name="_xlnm._FilterDatabase" localSheetId="2" hidden="1">TresProveedores.VF!$A$10:$BR$124</definedName>
    <definedName name="_xleta.ROUND" hidden="1" xlm="1">#NAME?</definedName>
    <definedName name="_xleta.STDEV.P" hidden="1" xlm="1">#NAME?</definedName>
    <definedName name="_xlnm.Print_Area" localSheetId="0">Tres_Proveedores!$A$1:$BD$104</definedName>
    <definedName name="_xlnm.Print_Area" localSheetId="2">TresProveedores.VF!$A$1:$AR$132</definedName>
  </definedNames>
  <calcPr calcId="191028"/>
  <pivotCaches>
    <pivotCache cacheId="5008" r:id="rId8"/>
    <pivotCache cacheId="5009" r:id="rId9"/>
    <pivotCache cacheId="5010"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63" i="13" l="1"/>
  <c r="AQ63" i="13"/>
  <c r="AP63" i="13"/>
  <c r="AO63" i="13"/>
  <c r="AR62" i="13"/>
  <c r="AQ62" i="13"/>
  <c r="AP62" i="13"/>
  <c r="AO62" i="13"/>
  <c r="AR61" i="13"/>
  <c r="AQ61" i="13"/>
  <c r="AP61" i="13"/>
  <c r="AO61" i="13"/>
  <c r="AR60" i="13"/>
  <c r="AQ60" i="13"/>
  <c r="AP60" i="13"/>
  <c r="AO60" i="13"/>
  <c r="AR59" i="13"/>
  <c r="AQ59" i="13"/>
  <c r="AP59" i="13"/>
  <c r="AO59" i="13"/>
  <c r="AR58" i="13"/>
  <c r="AQ58" i="13"/>
  <c r="AP58" i="13"/>
  <c r="AO58" i="13"/>
  <c r="AR57" i="13"/>
  <c r="AQ57" i="13"/>
  <c r="AP57" i="13"/>
  <c r="AO57" i="13"/>
  <c r="AR56" i="13"/>
  <c r="AQ56" i="13"/>
  <c r="AP56" i="13"/>
  <c r="AO56" i="13"/>
  <c r="AR55" i="13"/>
  <c r="AQ55" i="13"/>
  <c r="AP55" i="13"/>
  <c r="AO55" i="13"/>
  <c r="AR54" i="13"/>
  <c r="AQ54" i="13"/>
  <c r="AP54" i="13"/>
  <c r="AO54" i="13"/>
  <c r="AR53" i="13"/>
  <c r="AQ53" i="13"/>
  <c r="AP53" i="13"/>
  <c r="AO53" i="13"/>
  <c r="AR52" i="13"/>
  <c r="AQ52" i="13"/>
  <c r="AP52" i="13"/>
  <c r="AO52" i="13"/>
  <c r="AR51" i="13"/>
  <c r="AQ51" i="13"/>
  <c r="AP51" i="13"/>
  <c r="AO51" i="13"/>
  <c r="AR50" i="13"/>
  <c r="AQ50" i="13"/>
  <c r="AP50" i="13"/>
  <c r="AO50" i="13"/>
  <c r="AR49" i="13"/>
  <c r="AQ49" i="13"/>
  <c r="AP49" i="13"/>
  <c r="AO49" i="13"/>
  <c r="AR48" i="13"/>
  <c r="AQ48" i="13"/>
  <c r="AP48" i="13"/>
  <c r="AO48" i="13"/>
  <c r="AR47" i="13"/>
  <c r="AQ47" i="13"/>
  <c r="AP47" i="13"/>
  <c r="AO47" i="13"/>
  <c r="AR46" i="13"/>
  <c r="AQ46" i="13"/>
  <c r="AP46" i="13"/>
  <c r="AO46" i="13"/>
  <c r="AR45" i="13"/>
  <c r="AQ45" i="13"/>
  <c r="AP45" i="13"/>
  <c r="AO45" i="13"/>
  <c r="AR44" i="13"/>
  <c r="AQ44" i="13"/>
  <c r="AP44" i="13"/>
  <c r="AO44" i="13"/>
  <c r="AR43" i="13"/>
  <c r="AQ43" i="13"/>
  <c r="AP43" i="13"/>
  <c r="AO43" i="13"/>
  <c r="AR42" i="13"/>
  <c r="AQ42" i="13"/>
  <c r="AP42" i="13"/>
  <c r="AO42" i="13"/>
  <c r="AR41" i="13"/>
  <c r="AQ41" i="13"/>
  <c r="AP41" i="13"/>
  <c r="AO41" i="13"/>
  <c r="AR40" i="13"/>
  <c r="AQ40" i="13"/>
  <c r="AP40" i="13"/>
  <c r="AO40" i="13"/>
  <c r="AR39" i="13"/>
  <c r="AQ39" i="13"/>
  <c r="AP39" i="13"/>
  <c r="AO39" i="13"/>
  <c r="AR38" i="13"/>
  <c r="AQ38" i="13"/>
  <c r="AP38" i="13"/>
  <c r="AO38" i="13"/>
  <c r="AR37" i="13"/>
  <c r="AQ37" i="13"/>
  <c r="AP37" i="13"/>
  <c r="AO37" i="13"/>
  <c r="AR36" i="13"/>
  <c r="AQ36" i="13"/>
  <c r="AP36" i="13"/>
  <c r="AO36" i="13"/>
  <c r="AR35" i="13"/>
  <c r="AQ35" i="13"/>
  <c r="AP35" i="13"/>
  <c r="AO35" i="13"/>
  <c r="AR34" i="13"/>
  <c r="AQ34" i="13"/>
  <c r="AP34" i="13"/>
  <c r="AO34" i="13"/>
  <c r="AR33" i="13"/>
  <c r="AQ33" i="13"/>
  <c r="AP33" i="13"/>
  <c r="AO33" i="13"/>
  <c r="AR32" i="13"/>
  <c r="AQ32" i="13"/>
  <c r="AP32" i="13"/>
  <c r="AO32" i="13"/>
  <c r="AR31" i="13"/>
  <c r="AQ31" i="13"/>
  <c r="AP31" i="13"/>
  <c r="AO31" i="13"/>
  <c r="AR30" i="13"/>
  <c r="AQ30" i="13"/>
  <c r="AP30" i="13"/>
  <c r="AO30" i="13"/>
  <c r="AR29" i="13"/>
  <c r="AQ29" i="13"/>
  <c r="AP29" i="13"/>
  <c r="AO29" i="13"/>
  <c r="AR28" i="13"/>
  <c r="AQ28" i="13"/>
  <c r="AP28" i="13"/>
  <c r="AO28" i="13"/>
  <c r="AR27" i="13"/>
  <c r="AQ27" i="13"/>
  <c r="AP27" i="13"/>
  <c r="AO27" i="13"/>
  <c r="AR26" i="13"/>
  <c r="AQ26" i="13"/>
  <c r="AP26" i="13"/>
  <c r="AO26" i="13"/>
  <c r="AR25" i="13"/>
  <c r="AQ25" i="13"/>
  <c r="AP25" i="13"/>
  <c r="AO25" i="13"/>
  <c r="AR24" i="13"/>
  <c r="AQ24" i="13"/>
  <c r="AP24" i="13"/>
  <c r="AO24" i="13"/>
  <c r="AR23" i="13"/>
  <c r="AQ23" i="13"/>
  <c r="AP23" i="13"/>
  <c r="AO23" i="13"/>
  <c r="AR22" i="13"/>
  <c r="AQ22" i="13"/>
  <c r="AP22" i="13"/>
  <c r="AO22" i="13"/>
  <c r="AR19" i="13"/>
  <c r="AR18" i="13"/>
  <c r="AR17" i="13"/>
  <c r="AR16" i="13"/>
  <c r="Q122" i="13" l="1"/>
  <c r="O122" i="13"/>
  <c r="P122" i="13" s="1"/>
  <c r="R122" i="13" s="1"/>
  <c r="K122" i="13"/>
  <c r="I122" i="13"/>
  <c r="J122" i="13" s="1"/>
  <c r="W121" i="13"/>
  <c r="U121" i="13"/>
  <c r="V121" i="13" s="1"/>
  <c r="X121" i="13" s="1"/>
  <c r="Q121" i="13"/>
  <c r="N121" i="13"/>
  <c r="O121" i="13" s="1"/>
  <c r="P121" i="13" s="1"/>
  <c r="R121" i="13" s="1"/>
  <c r="K121" i="13"/>
  <c r="I121" i="13"/>
  <c r="J121" i="13" s="1"/>
  <c r="T120" i="13"/>
  <c r="W120" i="13" s="1"/>
  <c r="Q120" i="13"/>
  <c r="O120" i="13"/>
  <c r="P120" i="13" s="1"/>
  <c r="R120" i="13" s="1"/>
  <c r="K120" i="13"/>
  <c r="I120" i="13"/>
  <c r="J120" i="13" s="1"/>
  <c r="L120" i="13" s="1"/>
  <c r="W119" i="13"/>
  <c r="V119" i="13"/>
  <c r="X119" i="13" s="1"/>
  <c r="Q119" i="13"/>
  <c r="P119" i="13"/>
  <c r="R119" i="13" s="1"/>
  <c r="K119" i="13"/>
  <c r="J119" i="13"/>
  <c r="L119" i="13" s="1"/>
  <c r="W118" i="13"/>
  <c r="U118" i="13"/>
  <c r="V118" i="13" s="1"/>
  <c r="X118" i="13" s="1"/>
  <c r="Q118" i="13"/>
  <c r="O118" i="13"/>
  <c r="P118" i="13" s="1"/>
  <c r="R118" i="13" s="1"/>
  <c r="K118" i="13"/>
  <c r="I118" i="13"/>
  <c r="J118" i="13" s="1"/>
  <c r="L118" i="13" s="1"/>
  <c r="W117" i="13"/>
  <c r="U117" i="13"/>
  <c r="V117" i="13" s="1"/>
  <c r="X117" i="13" s="1"/>
  <c r="Q117" i="13"/>
  <c r="O117" i="13"/>
  <c r="P117" i="13" s="1"/>
  <c r="R117" i="13" s="1"/>
  <c r="K117" i="13"/>
  <c r="I117" i="13"/>
  <c r="J117" i="13" s="1"/>
  <c r="W116" i="13"/>
  <c r="U116" i="13"/>
  <c r="V116" i="13" s="1"/>
  <c r="X116" i="13" s="1"/>
  <c r="Q116" i="13"/>
  <c r="O116" i="13"/>
  <c r="P116" i="13" s="1"/>
  <c r="R116" i="13" s="1"/>
  <c r="K116" i="13"/>
  <c r="I116" i="13"/>
  <c r="J116" i="13" s="1"/>
  <c r="Q115" i="13"/>
  <c r="O115" i="13"/>
  <c r="P115" i="13" s="1"/>
  <c r="R115" i="13" s="1"/>
  <c r="K115" i="13"/>
  <c r="I115" i="13"/>
  <c r="J115" i="13" s="1"/>
  <c r="L115" i="13" s="1"/>
  <c r="AA115" i="13" s="1"/>
  <c r="Q114" i="13"/>
  <c r="O114" i="13"/>
  <c r="P114" i="13" s="1"/>
  <c r="R114" i="13" s="1"/>
  <c r="K114" i="13"/>
  <c r="I114" i="13"/>
  <c r="J114" i="13" s="1"/>
  <c r="L114" i="13" s="1"/>
  <c r="Q113" i="13"/>
  <c r="O113" i="13"/>
  <c r="P113" i="13" s="1"/>
  <c r="R113" i="13" s="1"/>
  <c r="K113" i="13"/>
  <c r="I113" i="13"/>
  <c r="J113" i="13" s="1"/>
  <c r="W112" i="13"/>
  <c r="U112" i="13"/>
  <c r="V112" i="13" s="1"/>
  <c r="X112" i="13" s="1"/>
  <c r="Q112" i="13"/>
  <c r="O112" i="13"/>
  <c r="P112" i="13" s="1"/>
  <c r="R112" i="13" s="1"/>
  <c r="K112" i="13"/>
  <c r="I112" i="13"/>
  <c r="J112" i="13" s="1"/>
  <c r="Q111" i="13"/>
  <c r="O111" i="13"/>
  <c r="P111" i="13" s="1"/>
  <c r="R111" i="13" s="1"/>
  <c r="K111" i="13"/>
  <c r="I111" i="13"/>
  <c r="J111" i="13" s="1"/>
  <c r="W110" i="13"/>
  <c r="U110" i="13"/>
  <c r="V110" i="13" s="1"/>
  <c r="X110" i="13" s="1"/>
  <c r="Q110" i="13"/>
  <c r="O110" i="13"/>
  <c r="P110" i="13" s="1"/>
  <c r="R110" i="13" s="1"/>
  <c r="K110" i="13"/>
  <c r="I110" i="13"/>
  <c r="J110" i="13" s="1"/>
  <c r="W109" i="13"/>
  <c r="U109" i="13"/>
  <c r="V109" i="13" s="1"/>
  <c r="X109" i="13" s="1"/>
  <c r="Q109" i="13"/>
  <c r="O109" i="13"/>
  <c r="P109" i="13" s="1"/>
  <c r="R109" i="13" s="1"/>
  <c r="K109" i="13"/>
  <c r="I109" i="13"/>
  <c r="J109" i="13" s="1"/>
  <c r="W108" i="13"/>
  <c r="U108" i="13"/>
  <c r="V108" i="13" s="1"/>
  <c r="X108" i="13" s="1"/>
  <c r="Q108" i="13"/>
  <c r="O108" i="13"/>
  <c r="P108" i="13" s="1"/>
  <c r="R108" i="13" s="1"/>
  <c r="K108" i="13"/>
  <c r="I108" i="13"/>
  <c r="J108" i="13" s="1"/>
  <c r="Q107" i="13"/>
  <c r="O107" i="13"/>
  <c r="P107" i="13" s="1"/>
  <c r="K107" i="13"/>
  <c r="I107" i="13"/>
  <c r="J107" i="13" s="1"/>
  <c r="L107" i="13" s="1"/>
  <c r="W106" i="13"/>
  <c r="U106" i="13"/>
  <c r="V106" i="13" s="1"/>
  <c r="X106" i="13" s="1"/>
  <c r="N106" i="13"/>
  <c r="Q106" i="13" s="1"/>
  <c r="K106" i="13"/>
  <c r="I106" i="13"/>
  <c r="J106" i="13" s="1"/>
  <c r="L106" i="13" s="1"/>
  <c r="T105" i="13"/>
  <c r="Q105" i="13"/>
  <c r="O105" i="13"/>
  <c r="P105" i="13" s="1"/>
  <c r="R105" i="13" s="1"/>
  <c r="K105" i="13"/>
  <c r="I105" i="13"/>
  <c r="J105" i="13" s="1"/>
  <c r="L105" i="13" s="1"/>
  <c r="W104" i="13"/>
  <c r="V104" i="13"/>
  <c r="X104" i="13" s="1"/>
  <c r="Q104" i="13"/>
  <c r="P104" i="13"/>
  <c r="R104" i="13" s="1"/>
  <c r="K104" i="13"/>
  <c r="J104" i="13"/>
  <c r="L104" i="13" s="1"/>
  <c r="W103" i="13"/>
  <c r="U103" i="13"/>
  <c r="V103" i="13" s="1"/>
  <c r="X103" i="13" s="1"/>
  <c r="Q103" i="13"/>
  <c r="O103" i="13"/>
  <c r="P103" i="13" s="1"/>
  <c r="R103" i="13" s="1"/>
  <c r="K103" i="13"/>
  <c r="I103" i="13"/>
  <c r="J103" i="13" s="1"/>
  <c r="W102" i="13"/>
  <c r="U102" i="13"/>
  <c r="V102" i="13" s="1"/>
  <c r="X102" i="13" s="1"/>
  <c r="Q102" i="13"/>
  <c r="O102" i="13"/>
  <c r="P102" i="13" s="1"/>
  <c r="R102" i="13" s="1"/>
  <c r="K102" i="13"/>
  <c r="I102" i="13"/>
  <c r="J102" i="13" s="1"/>
  <c r="W101" i="13"/>
  <c r="U101" i="13"/>
  <c r="V101" i="13" s="1"/>
  <c r="X101" i="13" s="1"/>
  <c r="Q101" i="13"/>
  <c r="O101" i="13"/>
  <c r="P101" i="13" s="1"/>
  <c r="R101" i="13" s="1"/>
  <c r="K101" i="13"/>
  <c r="I101" i="13"/>
  <c r="J101" i="13" s="1"/>
  <c r="W100" i="13"/>
  <c r="U100" i="13"/>
  <c r="V100" i="13" s="1"/>
  <c r="X100" i="13" s="1"/>
  <c r="Q100" i="13"/>
  <c r="O100" i="13"/>
  <c r="P100" i="13" s="1"/>
  <c r="R100" i="13" s="1"/>
  <c r="K100" i="13"/>
  <c r="I100" i="13"/>
  <c r="J100" i="13" s="1"/>
  <c r="Z99" i="13"/>
  <c r="AB99" i="13" s="1"/>
  <c r="W98" i="13"/>
  <c r="U98" i="13"/>
  <c r="V98" i="13" s="1"/>
  <c r="X98" i="13" s="1"/>
  <c r="Q98" i="13"/>
  <c r="O98" i="13"/>
  <c r="P98" i="13" s="1"/>
  <c r="W97" i="13"/>
  <c r="U97" i="13"/>
  <c r="V97" i="13" s="1"/>
  <c r="X97" i="13" s="1"/>
  <c r="Q97" i="13"/>
  <c r="O97" i="13"/>
  <c r="P97" i="13" s="1"/>
  <c r="R97" i="13" s="1"/>
  <c r="K97" i="13"/>
  <c r="I97" i="13"/>
  <c r="J97" i="13" s="1"/>
  <c r="L97" i="13" s="1"/>
  <c r="W96" i="13"/>
  <c r="U96" i="13"/>
  <c r="V96" i="13" s="1"/>
  <c r="Q96" i="13"/>
  <c r="O96" i="13"/>
  <c r="P96" i="13" s="1"/>
  <c r="R96" i="13" s="1"/>
  <c r="K96" i="13"/>
  <c r="I96" i="13"/>
  <c r="J96" i="13" s="1"/>
  <c r="L96" i="13" s="1"/>
  <c r="W95" i="13"/>
  <c r="U95" i="13"/>
  <c r="V95" i="13" s="1"/>
  <c r="X95" i="13" s="1"/>
  <c r="Q95" i="13"/>
  <c r="O95" i="13"/>
  <c r="P95" i="13" s="1"/>
  <c r="K95" i="13"/>
  <c r="I95" i="13"/>
  <c r="J95" i="13" s="1"/>
  <c r="L95" i="13" s="1"/>
  <c r="W94" i="13"/>
  <c r="U94" i="13"/>
  <c r="V94" i="13" s="1"/>
  <c r="X94" i="13" s="1"/>
  <c r="Q94" i="13"/>
  <c r="O94" i="13"/>
  <c r="P94" i="13" s="1"/>
  <c r="R94" i="13" s="1"/>
  <c r="K94" i="13"/>
  <c r="I94" i="13"/>
  <c r="J94" i="13" s="1"/>
  <c r="W93" i="13"/>
  <c r="U93" i="13"/>
  <c r="V93" i="13" s="1"/>
  <c r="X93" i="13" s="1"/>
  <c r="Q93" i="13"/>
  <c r="O93" i="13"/>
  <c r="P93" i="13" s="1"/>
  <c r="R93" i="13" s="1"/>
  <c r="K93" i="13"/>
  <c r="I93" i="13"/>
  <c r="J93" i="13" s="1"/>
  <c r="L93" i="13" s="1"/>
  <c r="W92" i="13"/>
  <c r="U92" i="13"/>
  <c r="V92" i="13" s="1"/>
  <c r="X92" i="13" s="1"/>
  <c r="Q92" i="13"/>
  <c r="O92" i="13"/>
  <c r="P92" i="13" s="1"/>
  <c r="R92" i="13" s="1"/>
  <c r="K92" i="13"/>
  <c r="I92" i="13"/>
  <c r="J92" i="13" s="1"/>
  <c r="W91" i="13"/>
  <c r="U91" i="13"/>
  <c r="V91" i="13" s="1"/>
  <c r="X91" i="13" s="1"/>
  <c r="Q91" i="13"/>
  <c r="O91" i="13"/>
  <c r="P91" i="13" s="1"/>
  <c r="R91" i="13" s="1"/>
  <c r="K91" i="13"/>
  <c r="I91" i="13"/>
  <c r="J91" i="13" s="1"/>
  <c r="W90" i="13"/>
  <c r="U90" i="13"/>
  <c r="V90" i="13" s="1"/>
  <c r="X90" i="13" s="1"/>
  <c r="Q90" i="13"/>
  <c r="O90" i="13"/>
  <c r="P90" i="13" s="1"/>
  <c r="R90" i="13" s="1"/>
  <c r="K90" i="13"/>
  <c r="I90" i="13"/>
  <c r="J90" i="13" s="1"/>
  <c r="W89" i="13"/>
  <c r="U89" i="13"/>
  <c r="V89" i="13" s="1"/>
  <c r="X89" i="13" s="1"/>
  <c r="Q89" i="13"/>
  <c r="O89" i="13"/>
  <c r="P89" i="13" s="1"/>
  <c r="R89" i="13" s="1"/>
  <c r="K89" i="13"/>
  <c r="I89" i="13"/>
  <c r="J89" i="13" s="1"/>
  <c r="Q88" i="13"/>
  <c r="O88" i="13"/>
  <c r="P88" i="13" s="1"/>
  <c r="R88" i="13" s="1"/>
  <c r="K88" i="13"/>
  <c r="I88" i="13"/>
  <c r="J88" i="13" s="1"/>
  <c r="W87" i="13"/>
  <c r="U87" i="13"/>
  <c r="V87" i="13" s="1"/>
  <c r="Q87" i="13"/>
  <c r="O87" i="13"/>
  <c r="P87" i="13" s="1"/>
  <c r="R87" i="13" s="1"/>
  <c r="K87" i="13"/>
  <c r="I87" i="13"/>
  <c r="J87" i="13" s="1"/>
  <c r="L87" i="13" s="1"/>
  <c r="W86" i="13"/>
  <c r="U86" i="13"/>
  <c r="V86" i="13" s="1"/>
  <c r="X86" i="13" s="1"/>
  <c r="Q86" i="13"/>
  <c r="O86" i="13"/>
  <c r="P86" i="13" s="1"/>
  <c r="R86" i="13" s="1"/>
  <c r="K86" i="13"/>
  <c r="I86" i="13"/>
  <c r="J86" i="13" s="1"/>
  <c r="L86" i="13" s="1"/>
  <c r="W85" i="13"/>
  <c r="U85" i="13"/>
  <c r="V85" i="13" s="1"/>
  <c r="X85" i="13" s="1"/>
  <c r="Q85" i="13"/>
  <c r="O85" i="13"/>
  <c r="P85" i="13" s="1"/>
  <c r="K85" i="13"/>
  <c r="I85" i="13"/>
  <c r="J85" i="13" s="1"/>
  <c r="L85" i="13" s="1"/>
  <c r="Q84" i="13"/>
  <c r="O84" i="13"/>
  <c r="P84" i="13" s="1"/>
  <c r="R84" i="13" s="1"/>
  <c r="K84" i="13"/>
  <c r="I84" i="13"/>
  <c r="J84" i="13" s="1"/>
  <c r="Q83" i="13"/>
  <c r="O83" i="13"/>
  <c r="P83" i="13" s="1"/>
  <c r="R83" i="13" s="1"/>
  <c r="K83" i="13"/>
  <c r="I83" i="13"/>
  <c r="J83" i="13" s="1"/>
  <c r="W82" i="13"/>
  <c r="U82" i="13"/>
  <c r="V82" i="13" s="1"/>
  <c r="X82" i="13" s="1"/>
  <c r="N82" i="13"/>
  <c r="Q82" i="13" s="1"/>
  <c r="K82" i="13"/>
  <c r="I82" i="13"/>
  <c r="J82" i="13" s="1"/>
  <c r="L82" i="13" s="1"/>
  <c r="W81" i="13"/>
  <c r="T81" i="13"/>
  <c r="U81" i="13" s="1"/>
  <c r="V81" i="13" s="1"/>
  <c r="X81" i="13" s="1"/>
  <c r="Q81" i="13"/>
  <c r="O81" i="13"/>
  <c r="P81" i="13" s="1"/>
  <c r="K81" i="13"/>
  <c r="I81" i="13"/>
  <c r="J81" i="13" s="1"/>
  <c r="L81" i="13" s="1"/>
  <c r="W80" i="13"/>
  <c r="V80" i="13"/>
  <c r="X80" i="13" s="1"/>
  <c r="Q80" i="13"/>
  <c r="P80" i="13"/>
  <c r="R80" i="13" s="1"/>
  <c r="K80" i="13"/>
  <c r="J80" i="13"/>
  <c r="W79" i="13"/>
  <c r="U79" i="13"/>
  <c r="V79" i="13" s="1"/>
  <c r="X79" i="13" s="1"/>
  <c r="Q79" i="13"/>
  <c r="O79" i="13"/>
  <c r="P79" i="13" s="1"/>
  <c r="R79" i="13" s="1"/>
  <c r="K79" i="13"/>
  <c r="I79" i="13"/>
  <c r="J79" i="13" s="1"/>
  <c r="W78" i="13"/>
  <c r="U78" i="13"/>
  <c r="V78" i="13" s="1"/>
  <c r="X78" i="13" s="1"/>
  <c r="Q78" i="13"/>
  <c r="O78" i="13"/>
  <c r="P78" i="13" s="1"/>
  <c r="R78" i="13" s="1"/>
  <c r="K78" i="13"/>
  <c r="I78" i="13"/>
  <c r="J78" i="13" s="1"/>
  <c r="L78" i="13" s="1"/>
  <c r="W77" i="13"/>
  <c r="U77" i="13"/>
  <c r="V77" i="13" s="1"/>
  <c r="X77" i="13" s="1"/>
  <c r="Q77" i="13"/>
  <c r="O77" i="13"/>
  <c r="P77" i="13" s="1"/>
  <c r="R77" i="13" s="1"/>
  <c r="K77" i="13"/>
  <c r="I77" i="13"/>
  <c r="J77" i="13" s="1"/>
  <c r="L77" i="13" s="1"/>
  <c r="AA77" i="13" s="1"/>
  <c r="W76" i="13"/>
  <c r="U76" i="13"/>
  <c r="V76" i="13" s="1"/>
  <c r="X76" i="13" s="1"/>
  <c r="Q76" i="13"/>
  <c r="O76" i="13"/>
  <c r="P76" i="13" s="1"/>
  <c r="R76" i="13" s="1"/>
  <c r="K76" i="13"/>
  <c r="I76" i="13"/>
  <c r="J76" i="13" s="1"/>
  <c r="L76" i="13" s="1"/>
  <c r="AA76" i="13" s="1"/>
  <c r="W75" i="13"/>
  <c r="U75" i="13"/>
  <c r="V75" i="13" s="1"/>
  <c r="X75" i="13" s="1"/>
  <c r="Q75" i="13"/>
  <c r="O75" i="13"/>
  <c r="P75" i="13" s="1"/>
  <c r="R75" i="13" s="1"/>
  <c r="K75" i="13"/>
  <c r="I75" i="13"/>
  <c r="J75" i="13" s="1"/>
  <c r="W74" i="13"/>
  <c r="U74" i="13"/>
  <c r="V74" i="13" s="1"/>
  <c r="Q74" i="13"/>
  <c r="O74" i="13"/>
  <c r="P74" i="13" s="1"/>
  <c r="R74" i="13" s="1"/>
  <c r="K74" i="13"/>
  <c r="I74" i="13"/>
  <c r="J74" i="13" s="1"/>
  <c r="L74" i="13" s="1"/>
  <c r="Z73" i="13"/>
  <c r="AB73" i="13" s="1"/>
  <c r="Q72" i="13"/>
  <c r="O72" i="13"/>
  <c r="P72" i="13" s="1"/>
  <c r="R72" i="13" s="1"/>
  <c r="K72" i="13"/>
  <c r="I72" i="13"/>
  <c r="J72" i="13" s="1"/>
  <c r="L72" i="13" s="1"/>
  <c r="W71" i="13"/>
  <c r="U71" i="13"/>
  <c r="V71" i="13" s="1"/>
  <c r="X71" i="13" s="1"/>
  <c r="Q71" i="13"/>
  <c r="O71" i="13"/>
  <c r="P71" i="13" s="1"/>
  <c r="K71" i="13"/>
  <c r="I71" i="13"/>
  <c r="J71" i="13" s="1"/>
  <c r="L71" i="13" s="1"/>
  <c r="W70" i="13"/>
  <c r="U70" i="13"/>
  <c r="V70" i="13" s="1"/>
  <c r="X70" i="13" s="1"/>
  <c r="Q70" i="13"/>
  <c r="O70" i="13"/>
  <c r="P70" i="13" s="1"/>
  <c r="R70" i="13" s="1"/>
  <c r="K70" i="13"/>
  <c r="I70" i="13"/>
  <c r="J70" i="13" s="1"/>
  <c r="W69" i="13"/>
  <c r="U69" i="13"/>
  <c r="V69" i="13" s="1"/>
  <c r="X69" i="13" s="1"/>
  <c r="Q69" i="13"/>
  <c r="O69" i="13"/>
  <c r="P69" i="13" s="1"/>
  <c r="R69" i="13" s="1"/>
  <c r="K69" i="13"/>
  <c r="I69" i="13"/>
  <c r="J69" i="13" s="1"/>
  <c r="W68" i="13"/>
  <c r="U68" i="13"/>
  <c r="V68" i="13" s="1"/>
  <c r="X68" i="13" s="1"/>
  <c r="Q68" i="13"/>
  <c r="O68" i="13"/>
  <c r="P68" i="13" s="1"/>
  <c r="R68" i="13" s="1"/>
  <c r="K68" i="13"/>
  <c r="I68" i="13"/>
  <c r="J68" i="13" s="1"/>
  <c r="L68" i="13" s="1"/>
  <c r="AA68" i="13" s="1"/>
  <c r="W67" i="13"/>
  <c r="U67" i="13"/>
  <c r="V67" i="13" s="1"/>
  <c r="X67" i="13" s="1"/>
  <c r="Q67" i="13"/>
  <c r="O67" i="13"/>
  <c r="P67" i="13" s="1"/>
  <c r="R67" i="13" s="1"/>
  <c r="K67" i="13"/>
  <c r="I67" i="13"/>
  <c r="J67" i="13" s="1"/>
  <c r="W66" i="13"/>
  <c r="U66" i="13"/>
  <c r="V66" i="13" s="1"/>
  <c r="X66" i="13" s="1"/>
  <c r="Q66" i="13"/>
  <c r="O66" i="13"/>
  <c r="P66" i="13" s="1"/>
  <c r="R66" i="13" s="1"/>
  <c r="K66" i="13"/>
  <c r="I66" i="13"/>
  <c r="J66" i="13" s="1"/>
  <c r="W65" i="13"/>
  <c r="U65" i="13"/>
  <c r="V65" i="13" s="1"/>
  <c r="X65" i="13" s="1"/>
  <c r="Q65" i="13"/>
  <c r="O65" i="13"/>
  <c r="P65" i="13" s="1"/>
  <c r="R65" i="13" s="1"/>
  <c r="K65" i="13"/>
  <c r="I65" i="13"/>
  <c r="J65" i="13" s="1"/>
  <c r="W64" i="13"/>
  <c r="U64" i="13"/>
  <c r="V64" i="13" s="1"/>
  <c r="X64" i="13" s="1"/>
  <c r="Q64" i="13"/>
  <c r="O64" i="13"/>
  <c r="P64" i="13" s="1"/>
  <c r="R64" i="13" s="1"/>
  <c r="K64" i="13"/>
  <c r="I64" i="13"/>
  <c r="J64" i="13" s="1"/>
  <c r="Q63" i="13"/>
  <c r="O63" i="13"/>
  <c r="P63" i="13" s="1"/>
  <c r="R63" i="13" s="1"/>
  <c r="K63" i="13"/>
  <c r="I63" i="13"/>
  <c r="J63" i="13" s="1"/>
  <c r="W62" i="13"/>
  <c r="U62" i="13"/>
  <c r="V62" i="13" s="1"/>
  <c r="X62" i="13" s="1"/>
  <c r="O62" i="13"/>
  <c r="P62" i="13" s="1"/>
  <c r="R62" i="13" s="1"/>
  <c r="N62" i="13"/>
  <c r="Q62" i="13" s="1"/>
  <c r="K62" i="13"/>
  <c r="I62" i="13"/>
  <c r="J62" i="13" s="1"/>
  <c r="W61" i="13"/>
  <c r="U61" i="13"/>
  <c r="V61" i="13" s="1"/>
  <c r="X61" i="13" s="1"/>
  <c r="T61" i="13"/>
  <c r="Q61" i="13"/>
  <c r="O61" i="13"/>
  <c r="P61" i="13" s="1"/>
  <c r="K61" i="13"/>
  <c r="I61" i="13"/>
  <c r="J61" i="13" s="1"/>
  <c r="L61" i="13" s="1"/>
  <c r="W60" i="13"/>
  <c r="V60" i="13"/>
  <c r="X60" i="13" s="1"/>
  <c r="Q60" i="13"/>
  <c r="P60" i="13"/>
  <c r="R60" i="13" s="1"/>
  <c r="K60" i="13"/>
  <c r="J60" i="13"/>
  <c r="Y60" i="13" s="1"/>
  <c r="W59" i="13"/>
  <c r="U59" i="13"/>
  <c r="V59" i="13" s="1"/>
  <c r="X59" i="13" s="1"/>
  <c r="Q59" i="13"/>
  <c r="O59" i="13"/>
  <c r="P59" i="13" s="1"/>
  <c r="R59" i="13" s="1"/>
  <c r="K59" i="13"/>
  <c r="I59" i="13"/>
  <c r="J59" i="13" s="1"/>
  <c r="W58" i="13"/>
  <c r="U58" i="13"/>
  <c r="V58" i="13" s="1"/>
  <c r="X58" i="13" s="1"/>
  <c r="Q58" i="13"/>
  <c r="O58" i="13"/>
  <c r="P58" i="13" s="1"/>
  <c r="R58" i="13" s="1"/>
  <c r="K58" i="13"/>
  <c r="I58" i="13"/>
  <c r="J58" i="13" s="1"/>
  <c r="W57" i="13"/>
  <c r="U57" i="13"/>
  <c r="V57" i="13" s="1"/>
  <c r="X57" i="13" s="1"/>
  <c r="Q57" i="13"/>
  <c r="O57" i="13"/>
  <c r="P57" i="13" s="1"/>
  <c r="R57" i="13" s="1"/>
  <c r="K57" i="13"/>
  <c r="I57" i="13"/>
  <c r="J57" i="13" s="1"/>
  <c r="W56" i="13"/>
  <c r="U56" i="13"/>
  <c r="V56" i="13" s="1"/>
  <c r="X56" i="13" s="1"/>
  <c r="Q56" i="13"/>
  <c r="O56" i="13"/>
  <c r="P56" i="13" s="1"/>
  <c r="R56" i="13" s="1"/>
  <c r="K56" i="13"/>
  <c r="I56" i="13"/>
  <c r="J56" i="13" s="1"/>
  <c r="W55" i="13"/>
  <c r="U55" i="13"/>
  <c r="V55" i="13" s="1"/>
  <c r="X55" i="13" s="1"/>
  <c r="Q55" i="13"/>
  <c r="O55" i="13"/>
  <c r="P55" i="13" s="1"/>
  <c r="R55" i="13" s="1"/>
  <c r="K55" i="13"/>
  <c r="I55" i="13"/>
  <c r="J55" i="13" s="1"/>
  <c r="Z54" i="13"/>
  <c r="AB54" i="13" s="1"/>
  <c r="W53" i="13"/>
  <c r="U53" i="13"/>
  <c r="V53" i="13" s="1"/>
  <c r="X53" i="13" s="1"/>
  <c r="O53" i="13"/>
  <c r="P53" i="13" s="1"/>
  <c r="R53" i="13" s="1"/>
  <c r="I53" i="13"/>
  <c r="J53" i="13" s="1"/>
  <c r="F53" i="13"/>
  <c r="Q53" i="13" s="1"/>
  <c r="W52" i="13"/>
  <c r="U52" i="13"/>
  <c r="V52" i="13" s="1"/>
  <c r="Q52" i="13"/>
  <c r="O52" i="13"/>
  <c r="P52" i="13" s="1"/>
  <c r="R52" i="13" s="1"/>
  <c r="K52" i="13"/>
  <c r="I52" i="13"/>
  <c r="J52" i="13" s="1"/>
  <c r="L52" i="13" s="1"/>
  <c r="Q51" i="13"/>
  <c r="O51" i="13"/>
  <c r="P51" i="13" s="1"/>
  <c r="R51" i="13" s="1"/>
  <c r="K51" i="13"/>
  <c r="I51" i="13"/>
  <c r="J51" i="13" s="1"/>
  <c r="L51" i="13" s="1"/>
  <c r="W50" i="13"/>
  <c r="U50" i="13"/>
  <c r="V50" i="13" s="1"/>
  <c r="X50" i="13" s="1"/>
  <c r="N50" i="13"/>
  <c r="Q50" i="13" s="1"/>
  <c r="K50" i="13"/>
  <c r="I50" i="13"/>
  <c r="J50" i="13" s="1"/>
  <c r="L50" i="13" s="1"/>
  <c r="T49" i="13"/>
  <c r="W49" i="13" s="1"/>
  <c r="Q49" i="13"/>
  <c r="O49" i="13"/>
  <c r="P49" i="13" s="1"/>
  <c r="R49" i="13" s="1"/>
  <c r="K49" i="13"/>
  <c r="I49" i="13"/>
  <c r="J49" i="13" s="1"/>
  <c r="W48" i="13"/>
  <c r="U48" i="13"/>
  <c r="V48" i="13" s="1"/>
  <c r="Q48" i="13"/>
  <c r="O48" i="13"/>
  <c r="P48" i="13" s="1"/>
  <c r="R48" i="13" s="1"/>
  <c r="K48" i="13"/>
  <c r="I48" i="13"/>
  <c r="J48" i="13" s="1"/>
  <c r="L48" i="13" s="1"/>
  <c r="W47" i="13"/>
  <c r="U47" i="13"/>
  <c r="V47" i="13" s="1"/>
  <c r="X47" i="13" s="1"/>
  <c r="Q47" i="13"/>
  <c r="O47" i="13"/>
  <c r="P47" i="13" s="1"/>
  <c r="K47" i="13"/>
  <c r="I47" i="13"/>
  <c r="J47" i="13" s="1"/>
  <c r="L47" i="13" s="1"/>
  <c r="W46" i="13"/>
  <c r="U46" i="13"/>
  <c r="V46" i="13" s="1"/>
  <c r="X46" i="13" s="1"/>
  <c r="Q46" i="13"/>
  <c r="O46" i="13"/>
  <c r="P46" i="13" s="1"/>
  <c r="R46" i="13" s="1"/>
  <c r="K46" i="13"/>
  <c r="I46" i="13"/>
  <c r="J46" i="13" s="1"/>
  <c r="W45" i="13"/>
  <c r="U45" i="13"/>
  <c r="V45" i="13" s="1"/>
  <c r="X45" i="13" s="1"/>
  <c r="Q45" i="13"/>
  <c r="O45" i="13"/>
  <c r="P45" i="13" s="1"/>
  <c r="R45" i="13" s="1"/>
  <c r="K45" i="13"/>
  <c r="I45" i="13"/>
  <c r="J45" i="13" s="1"/>
  <c r="W44" i="13"/>
  <c r="U44" i="13"/>
  <c r="V44" i="13" s="1"/>
  <c r="X44" i="13" s="1"/>
  <c r="Q44" i="13"/>
  <c r="O44" i="13"/>
  <c r="P44" i="13" s="1"/>
  <c r="R44" i="13" s="1"/>
  <c r="K44" i="13"/>
  <c r="I44" i="13"/>
  <c r="J44" i="13" s="1"/>
  <c r="Y44" i="13" s="1"/>
  <c r="Z43" i="13"/>
  <c r="AB43" i="13" s="1"/>
  <c r="Q42" i="13"/>
  <c r="O42" i="13"/>
  <c r="P42" i="13" s="1"/>
  <c r="R42" i="13" s="1"/>
  <c r="K42" i="13"/>
  <c r="I42" i="13"/>
  <c r="J42" i="13" s="1"/>
  <c r="Q41" i="13"/>
  <c r="O41" i="13"/>
  <c r="P41" i="13" s="1"/>
  <c r="R41" i="13" s="1"/>
  <c r="K41" i="13"/>
  <c r="I41" i="13"/>
  <c r="J41" i="13" s="1"/>
  <c r="Y41" i="13" s="1"/>
  <c r="W40" i="13"/>
  <c r="U40" i="13"/>
  <c r="V40" i="13" s="1"/>
  <c r="X40" i="13" s="1"/>
  <c r="N40" i="13"/>
  <c r="Q40" i="13" s="1"/>
  <c r="K40" i="13"/>
  <c r="I40" i="13"/>
  <c r="J40" i="13" s="1"/>
  <c r="W39" i="13"/>
  <c r="U39" i="13"/>
  <c r="V39" i="13" s="1"/>
  <c r="X39" i="13" s="1"/>
  <c r="T39" i="13"/>
  <c r="Q39" i="13"/>
  <c r="O39" i="13"/>
  <c r="P39" i="13" s="1"/>
  <c r="R39" i="13" s="1"/>
  <c r="K39" i="13"/>
  <c r="I39" i="13"/>
  <c r="J39" i="13" s="1"/>
  <c r="W38" i="13"/>
  <c r="V38" i="13"/>
  <c r="X38" i="13" s="1"/>
  <c r="Q38" i="13"/>
  <c r="P38" i="13"/>
  <c r="R38" i="13" s="1"/>
  <c r="K38" i="13"/>
  <c r="J38" i="13"/>
  <c r="W37" i="13"/>
  <c r="U37" i="13"/>
  <c r="V37" i="13" s="1"/>
  <c r="X37" i="13" s="1"/>
  <c r="Q37" i="13"/>
  <c r="O37" i="13"/>
  <c r="P37" i="13" s="1"/>
  <c r="R37" i="13" s="1"/>
  <c r="K37" i="13"/>
  <c r="I37" i="13"/>
  <c r="J37" i="13" s="1"/>
  <c r="L37" i="13" s="1"/>
  <c r="W36" i="13"/>
  <c r="U36" i="13"/>
  <c r="V36" i="13" s="1"/>
  <c r="X36" i="13" s="1"/>
  <c r="Q36" i="13"/>
  <c r="O36" i="13"/>
  <c r="P36" i="13" s="1"/>
  <c r="R36" i="13" s="1"/>
  <c r="K36" i="13"/>
  <c r="I36" i="13"/>
  <c r="J36" i="13" s="1"/>
  <c r="L36" i="13" s="1"/>
  <c r="W35" i="13"/>
  <c r="U35" i="13"/>
  <c r="V35" i="13" s="1"/>
  <c r="X35" i="13" s="1"/>
  <c r="Q35" i="13"/>
  <c r="O35" i="13"/>
  <c r="P35" i="13" s="1"/>
  <c r="R35" i="13" s="1"/>
  <c r="K35" i="13"/>
  <c r="I35" i="13"/>
  <c r="J35" i="13" s="1"/>
  <c r="L35" i="13" s="1"/>
  <c r="Z34" i="13"/>
  <c r="AB34" i="13" s="1"/>
  <c r="W33" i="13"/>
  <c r="U33" i="13"/>
  <c r="V33" i="13" s="1"/>
  <c r="X33" i="13" s="1"/>
  <c r="Q33" i="13"/>
  <c r="O33" i="13"/>
  <c r="P33" i="13" s="1"/>
  <c r="R33" i="13" s="1"/>
  <c r="K33" i="13"/>
  <c r="I33" i="13"/>
  <c r="J33" i="13" s="1"/>
  <c r="Q32" i="13"/>
  <c r="O32" i="13"/>
  <c r="P32" i="13" s="1"/>
  <c r="R32" i="13" s="1"/>
  <c r="K32" i="13"/>
  <c r="I32" i="13"/>
  <c r="J32" i="13" s="1"/>
  <c r="W31" i="13"/>
  <c r="U31" i="13"/>
  <c r="V31" i="13" s="1"/>
  <c r="X31" i="13" s="1"/>
  <c r="N31" i="13"/>
  <c r="Q31" i="13" s="1"/>
  <c r="K31" i="13"/>
  <c r="I31" i="13"/>
  <c r="J31" i="13" s="1"/>
  <c r="T30" i="13"/>
  <c r="W30" i="13" s="1"/>
  <c r="Q30" i="13"/>
  <c r="O30" i="13"/>
  <c r="P30" i="13" s="1"/>
  <c r="R30" i="13" s="1"/>
  <c r="K30" i="13"/>
  <c r="I30" i="13"/>
  <c r="J30" i="13" s="1"/>
  <c r="W29" i="13"/>
  <c r="V29" i="13"/>
  <c r="X29" i="13" s="1"/>
  <c r="Q29" i="13"/>
  <c r="P29" i="13"/>
  <c r="K29" i="13"/>
  <c r="J29" i="13"/>
  <c r="L29" i="13" s="1"/>
  <c r="W28" i="13"/>
  <c r="U28" i="13"/>
  <c r="V28" i="13" s="1"/>
  <c r="X28" i="13" s="1"/>
  <c r="Q28" i="13"/>
  <c r="O28" i="13"/>
  <c r="P28" i="13" s="1"/>
  <c r="R28" i="13" s="1"/>
  <c r="K28" i="13"/>
  <c r="I28" i="13"/>
  <c r="J28" i="13" s="1"/>
  <c r="L28" i="13" s="1"/>
  <c r="W27" i="13"/>
  <c r="U27" i="13"/>
  <c r="V27" i="13" s="1"/>
  <c r="X27" i="13" s="1"/>
  <c r="Q27" i="13"/>
  <c r="O27" i="13"/>
  <c r="P27" i="13" s="1"/>
  <c r="R27" i="13" s="1"/>
  <c r="K27" i="13"/>
  <c r="I27" i="13"/>
  <c r="J27" i="13" s="1"/>
  <c r="W26" i="13"/>
  <c r="U26" i="13"/>
  <c r="V26" i="13" s="1"/>
  <c r="X26" i="13" s="1"/>
  <c r="Q26" i="13"/>
  <c r="O26" i="13"/>
  <c r="P26" i="13" s="1"/>
  <c r="R26" i="13" s="1"/>
  <c r="K26" i="13"/>
  <c r="I26" i="13"/>
  <c r="J26" i="13" s="1"/>
  <c r="W25" i="13"/>
  <c r="U25" i="13"/>
  <c r="V25" i="13" s="1"/>
  <c r="Q25" i="13"/>
  <c r="O25" i="13"/>
  <c r="P25" i="13" s="1"/>
  <c r="R25" i="13" s="1"/>
  <c r="K25" i="13"/>
  <c r="I25" i="13"/>
  <c r="J25" i="13" s="1"/>
  <c r="L25" i="13" s="1"/>
  <c r="W24" i="13"/>
  <c r="U24" i="13"/>
  <c r="V24" i="13" s="1"/>
  <c r="X24" i="13" s="1"/>
  <c r="Q24" i="13"/>
  <c r="O24" i="13"/>
  <c r="P24" i="13" s="1"/>
  <c r="R24" i="13" s="1"/>
  <c r="K24" i="13"/>
  <c r="I24" i="13"/>
  <c r="J24" i="13" s="1"/>
  <c r="L24" i="13" s="1"/>
  <c r="W23" i="13"/>
  <c r="U23" i="13"/>
  <c r="V23" i="13" s="1"/>
  <c r="X23" i="13" s="1"/>
  <c r="Q23" i="13"/>
  <c r="O23" i="13"/>
  <c r="P23" i="13" s="1"/>
  <c r="R23" i="13" s="1"/>
  <c r="K23" i="13"/>
  <c r="I23" i="13"/>
  <c r="J23" i="13" s="1"/>
  <c r="L23" i="13" s="1"/>
  <c r="Z22" i="13"/>
  <c r="AB22" i="13" s="1"/>
  <c r="AR21" i="13"/>
  <c r="AQ21" i="13"/>
  <c r="AP21" i="13"/>
  <c r="AO21" i="13"/>
  <c r="Q21" i="13"/>
  <c r="O21" i="13"/>
  <c r="P21" i="13" s="1"/>
  <c r="R21" i="13" s="1"/>
  <c r="K21" i="13"/>
  <c r="I21" i="13"/>
  <c r="J21" i="13" s="1"/>
  <c r="AR20" i="13"/>
  <c r="AQ20" i="13"/>
  <c r="AP20" i="13"/>
  <c r="AO20" i="13"/>
  <c r="W20" i="13"/>
  <c r="U20" i="13"/>
  <c r="V20" i="13" s="1"/>
  <c r="X20" i="13" s="1"/>
  <c r="Q20" i="13"/>
  <c r="O20" i="13"/>
  <c r="P20" i="13" s="1"/>
  <c r="R20" i="13" s="1"/>
  <c r="K20" i="13"/>
  <c r="I20" i="13"/>
  <c r="J20" i="13" s="1"/>
  <c r="W19" i="13"/>
  <c r="U19" i="13"/>
  <c r="V19" i="13" s="1"/>
  <c r="X19" i="13" s="1"/>
  <c r="Q19" i="13"/>
  <c r="O19" i="13"/>
  <c r="P19" i="13" s="1"/>
  <c r="R19" i="13" s="1"/>
  <c r="K19" i="13"/>
  <c r="I19" i="13"/>
  <c r="J19" i="13" s="1"/>
  <c r="W18" i="13"/>
  <c r="U18" i="13"/>
  <c r="V18" i="13" s="1"/>
  <c r="X18" i="13" s="1"/>
  <c r="Q18" i="13"/>
  <c r="O18" i="13"/>
  <c r="P18" i="13" s="1"/>
  <c r="K18" i="13"/>
  <c r="I18" i="13"/>
  <c r="J18" i="13" s="1"/>
  <c r="L18" i="13" s="1"/>
  <c r="W17" i="13"/>
  <c r="U17" i="13"/>
  <c r="V17" i="13" s="1"/>
  <c r="Q17" i="13"/>
  <c r="O17" i="13"/>
  <c r="P17" i="13" s="1"/>
  <c r="R17" i="13" s="1"/>
  <c r="K17" i="13"/>
  <c r="I17" i="13"/>
  <c r="J17" i="13" s="1"/>
  <c r="L17" i="13" s="1"/>
  <c r="W16" i="13"/>
  <c r="U16" i="13"/>
  <c r="V16" i="13" s="1"/>
  <c r="X16" i="13" s="1"/>
  <c r="Q16" i="13"/>
  <c r="O16" i="13"/>
  <c r="P16" i="13" s="1"/>
  <c r="K16" i="13"/>
  <c r="I16" i="13"/>
  <c r="J16" i="13" s="1"/>
  <c r="L16" i="13" s="1"/>
  <c r="W15" i="13"/>
  <c r="U15" i="13"/>
  <c r="V15" i="13" s="1"/>
  <c r="X15" i="13" s="1"/>
  <c r="Q15" i="13"/>
  <c r="O15" i="13"/>
  <c r="P15" i="13" s="1"/>
  <c r="K15" i="13"/>
  <c r="I15" i="13"/>
  <c r="J15" i="13" s="1"/>
  <c r="L15" i="13" s="1"/>
  <c r="W14" i="13"/>
  <c r="U14" i="13"/>
  <c r="V14" i="13" s="1"/>
  <c r="X14" i="13" s="1"/>
  <c r="Q14" i="13"/>
  <c r="O14" i="13"/>
  <c r="P14" i="13" s="1"/>
  <c r="R14" i="13" s="1"/>
  <c r="K14" i="13"/>
  <c r="I14" i="13"/>
  <c r="J14" i="13" s="1"/>
  <c r="W13" i="13"/>
  <c r="U13" i="13"/>
  <c r="V13" i="13" s="1"/>
  <c r="X13" i="13" s="1"/>
  <c r="Q13" i="13"/>
  <c r="O13" i="13"/>
  <c r="P13" i="13" s="1"/>
  <c r="R13" i="13" s="1"/>
  <c r="K13" i="13"/>
  <c r="I13" i="13"/>
  <c r="J13" i="13" s="1"/>
  <c r="AO12" i="13"/>
  <c r="AR12" i="13" s="1"/>
  <c r="AN12" i="13"/>
  <c r="W12" i="13"/>
  <c r="U12" i="13"/>
  <c r="V12" i="13" s="1"/>
  <c r="X12" i="13" s="1"/>
  <c r="Q12" i="13"/>
  <c r="O12" i="13"/>
  <c r="P12" i="13" s="1"/>
  <c r="R12" i="13" s="1"/>
  <c r="K12" i="13"/>
  <c r="I12" i="13"/>
  <c r="J12" i="13" s="1"/>
  <c r="AO11" i="13"/>
  <c r="AR11" i="13" s="1"/>
  <c r="W11" i="13"/>
  <c r="U11" i="13"/>
  <c r="V11" i="13" s="1"/>
  <c r="X11" i="13" s="1"/>
  <c r="Q11" i="13"/>
  <c r="O11" i="13"/>
  <c r="P11" i="13" s="1"/>
  <c r="R11" i="13" s="1"/>
  <c r="K11" i="13"/>
  <c r="I11" i="13"/>
  <c r="J11" i="13" s="1"/>
  <c r="AA36" i="13" l="1"/>
  <c r="Y84" i="13"/>
  <c r="Y90" i="13"/>
  <c r="AR13" i="13"/>
  <c r="Y5" i="13" s="1"/>
  <c r="Y47" i="13"/>
  <c r="Y52" i="13"/>
  <c r="Y29" i="13"/>
  <c r="Y80" i="13"/>
  <c r="AA119" i="13"/>
  <c r="Y25" i="13"/>
  <c r="Y27" i="13"/>
  <c r="Y79" i="13"/>
  <c r="L79" i="13"/>
  <c r="Z79" i="13" s="1"/>
  <c r="Y74" i="13"/>
  <c r="L75" i="13"/>
  <c r="AA75" i="13" s="1"/>
  <c r="Y75" i="13"/>
  <c r="Y107" i="13"/>
  <c r="AA23" i="13"/>
  <c r="Y87" i="13"/>
  <c r="Y26" i="13"/>
  <c r="Y102" i="13"/>
  <c r="AA72" i="13"/>
  <c r="L80" i="13"/>
  <c r="AA80" i="13" s="1"/>
  <c r="R29" i="13"/>
  <c r="AA78" i="13"/>
  <c r="AA37" i="13"/>
  <c r="Y119" i="13"/>
  <c r="AA86" i="13"/>
  <c r="Z86" i="13"/>
  <c r="Y17" i="13"/>
  <c r="X17" i="13"/>
  <c r="Z17" i="13" s="1"/>
  <c r="X48" i="13"/>
  <c r="AA48" i="13" s="1"/>
  <c r="Y48" i="13"/>
  <c r="Y94" i="13"/>
  <c r="L94" i="13"/>
  <c r="Y100" i="13"/>
  <c r="L100" i="13"/>
  <c r="R81" i="13"/>
  <c r="AA81" i="13" s="1"/>
  <c r="Y81" i="13"/>
  <c r="Y12" i="13"/>
  <c r="L12" i="13"/>
  <c r="Y19" i="13"/>
  <c r="L19" i="13"/>
  <c r="L108" i="13"/>
  <c r="Y108" i="13"/>
  <c r="X96" i="13"/>
  <c r="Z96" i="13" s="1"/>
  <c r="Y96" i="13"/>
  <c r="Y14" i="13"/>
  <c r="L14" i="13"/>
  <c r="R16" i="13"/>
  <c r="Y16" i="13"/>
  <c r="Y45" i="13"/>
  <c r="L45" i="13"/>
  <c r="L56" i="13"/>
  <c r="Y56" i="13"/>
  <c r="Y101" i="13"/>
  <c r="L101" i="13"/>
  <c r="R18" i="13"/>
  <c r="Y18" i="13"/>
  <c r="L59" i="13"/>
  <c r="Y59" i="13"/>
  <c r="Y64" i="13"/>
  <c r="L64" i="13"/>
  <c r="AB76" i="13"/>
  <c r="R85" i="13"/>
  <c r="AA85" i="13" s="1"/>
  <c r="Y85" i="13"/>
  <c r="Y11" i="13"/>
  <c r="L11" i="13"/>
  <c r="R61" i="13"/>
  <c r="Y61" i="13"/>
  <c r="L88" i="13"/>
  <c r="Y88" i="13"/>
  <c r="Y95" i="13"/>
  <c r="R95" i="13"/>
  <c r="Z95" i="13" s="1"/>
  <c r="Y13" i="13"/>
  <c r="L13" i="13"/>
  <c r="R71" i="13"/>
  <c r="Z71" i="13" s="1"/>
  <c r="Y71" i="13"/>
  <c r="L109" i="13"/>
  <c r="Y109" i="13"/>
  <c r="L57" i="13"/>
  <c r="Y57" i="13"/>
  <c r="R15" i="13"/>
  <c r="AA15" i="13" s="1"/>
  <c r="Y15" i="13"/>
  <c r="Y20" i="13"/>
  <c r="L20" i="13"/>
  <c r="L30" i="13"/>
  <c r="AA35" i="13"/>
  <c r="L40" i="13"/>
  <c r="L67" i="13"/>
  <c r="Y67" i="13"/>
  <c r="L117" i="13"/>
  <c r="Y117" i="13"/>
  <c r="AA28" i="13"/>
  <c r="Y89" i="13"/>
  <c r="L89" i="13"/>
  <c r="Z24" i="13"/>
  <c r="Z93" i="13"/>
  <c r="AA93" i="13"/>
  <c r="Y112" i="13"/>
  <c r="L112" i="13"/>
  <c r="AA114" i="13"/>
  <c r="Z114" i="13"/>
  <c r="AA118" i="13"/>
  <c r="Z118" i="13"/>
  <c r="O31" i="13"/>
  <c r="P31" i="13" s="1"/>
  <c r="R31" i="13" s="1"/>
  <c r="L58" i="13"/>
  <c r="Y58" i="13"/>
  <c r="Y70" i="13"/>
  <c r="L110" i="13"/>
  <c r="Y110" i="13"/>
  <c r="Y21" i="13"/>
  <c r="X25" i="13"/>
  <c r="Z25" i="13" s="1"/>
  <c r="L33" i="13"/>
  <c r="Y33" i="13"/>
  <c r="L41" i="13"/>
  <c r="Y46" i="13"/>
  <c r="L55" i="13"/>
  <c r="Y55" i="13"/>
  <c r="Z78" i="13"/>
  <c r="X87" i="13"/>
  <c r="Z87" i="13" s="1"/>
  <c r="L44" i="13"/>
  <c r="R47" i="13"/>
  <c r="Z47" i="13" s="1"/>
  <c r="L49" i="13"/>
  <c r="X52" i="13"/>
  <c r="AA52" i="13" s="1"/>
  <c r="Y63" i="13"/>
  <c r="L63" i="13"/>
  <c r="Y65" i="13"/>
  <c r="L70" i="13"/>
  <c r="Z119" i="13"/>
  <c r="L21" i="13"/>
  <c r="L38" i="13"/>
  <c r="Y38" i="13"/>
  <c r="L46" i="13"/>
  <c r="O82" i="13"/>
  <c r="P82" i="13" s="1"/>
  <c r="R82" i="13" s="1"/>
  <c r="Z82" i="13" s="1"/>
  <c r="L84" i="13"/>
  <c r="Z97" i="13"/>
  <c r="AA97" i="13"/>
  <c r="AB97" i="13" s="1"/>
  <c r="U105" i="13"/>
  <c r="V105" i="13" s="1"/>
  <c r="X105" i="13" s="1"/>
  <c r="Z105" i="13" s="1"/>
  <c r="W105" i="13"/>
  <c r="R107" i="13"/>
  <c r="Z107" i="13" s="1"/>
  <c r="Z23" i="13"/>
  <c r="L27" i="13"/>
  <c r="Z51" i="13"/>
  <c r="AA51" i="13"/>
  <c r="L60" i="13"/>
  <c r="L65" i="13"/>
  <c r="L90" i="13"/>
  <c r="Y114" i="13"/>
  <c r="L122" i="13"/>
  <c r="Y122" i="13"/>
  <c r="Z36" i="13"/>
  <c r="AB36" i="13" s="1"/>
  <c r="X74" i="13"/>
  <c r="AA74" i="13" s="1"/>
  <c r="Y77" i="13"/>
  <c r="Y92" i="13"/>
  <c r="L92" i="13"/>
  <c r="L102" i="13"/>
  <c r="Z28" i="13"/>
  <c r="Y32" i="13"/>
  <c r="Y68" i="13"/>
  <c r="Z77" i="13"/>
  <c r="AB77" i="13" s="1"/>
  <c r="AA104" i="13"/>
  <c r="Z104" i="13"/>
  <c r="Z15" i="13"/>
  <c r="Y24" i="13"/>
  <c r="L26" i="13"/>
  <c r="Y35" i="13"/>
  <c r="Z68" i="13"/>
  <c r="AB68" i="13" s="1"/>
  <c r="AA24" i="13"/>
  <c r="L32" i="13"/>
  <c r="Z35" i="13"/>
  <c r="Y42" i="13"/>
  <c r="L42" i="13"/>
  <c r="L62" i="13"/>
  <c r="Y62" i="13"/>
  <c r="Y69" i="13"/>
  <c r="L69" i="13"/>
  <c r="O106" i="13"/>
  <c r="P106" i="13" s="1"/>
  <c r="Y118" i="13"/>
  <c r="Z37" i="13"/>
  <c r="Z53" i="13"/>
  <c r="Y72" i="13"/>
  <c r="Y113" i="13"/>
  <c r="L113" i="13"/>
  <c r="Y51" i="13"/>
  <c r="Z72" i="13"/>
  <c r="AB72" i="13" s="1"/>
  <c r="Y76" i="13"/>
  <c r="Y78" i="13"/>
  <c r="AA87" i="13"/>
  <c r="L111" i="13"/>
  <c r="Y111" i="13"/>
  <c r="Y23" i="13"/>
  <c r="U30" i="13"/>
  <c r="V30" i="13" s="1"/>
  <c r="X30" i="13" s="1"/>
  <c r="Y66" i="13"/>
  <c r="L66" i="13"/>
  <c r="Z76" i="13"/>
  <c r="Y91" i="13"/>
  <c r="L91" i="13"/>
  <c r="Z115" i="13"/>
  <c r="AB115" i="13" s="1"/>
  <c r="Z29" i="13"/>
  <c r="AA29" i="13"/>
  <c r="AB29" i="13" s="1"/>
  <c r="Y39" i="13"/>
  <c r="R98" i="13"/>
  <c r="Y98" i="13"/>
  <c r="Y104" i="13"/>
  <c r="L31" i="13"/>
  <c r="AA53" i="13"/>
  <c r="Y93" i="13"/>
  <c r="Y121" i="13"/>
  <c r="L121" i="13"/>
  <c r="Y28" i="13"/>
  <c r="L39" i="13"/>
  <c r="O50" i="13"/>
  <c r="P50" i="13" s="1"/>
  <c r="R50" i="13" s="1"/>
  <c r="L103" i="13"/>
  <c r="Y103" i="13"/>
  <c r="L116" i="13"/>
  <c r="Y116" i="13"/>
  <c r="Y37" i="13"/>
  <c r="Y97" i="13"/>
  <c r="Y36" i="13"/>
  <c r="Y86" i="13"/>
  <c r="Y83" i="13"/>
  <c r="U120" i="13"/>
  <c r="V120" i="13" s="1"/>
  <c r="X120" i="13" s="1"/>
  <c r="AA120" i="13" s="1"/>
  <c r="L83" i="13"/>
  <c r="U49" i="13"/>
  <c r="V49" i="13" s="1"/>
  <c r="X49" i="13" s="1"/>
  <c r="L53" i="13"/>
  <c r="Y115" i="13"/>
  <c r="K53" i="13"/>
  <c r="Y53" i="13"/>
  <c r="O40" i="13"/>
  <c r="P40" i="13" s="1"/>
  <c r="R40" i="13" s="1"/>
  <c r="AA79" i="13" l="1"/>
  <c r="AB79" i="13" s="1"/>
  <c r="AB78" i="13"/>
  <c r="Z74" i="13"/>
  <c r="AB37" i="13"/>
  <c r="AA107" i="13"/>
  <c r="Y40" i="13"/>
  <c r="Z80" i="13"/>
  <c r="AB80" i="13" s="1"/>
  <c r="AA105" i="13"/>
  <c r="AB105" i="13" s="1"/>
  <c r="AB119" i="13"/>
  <c r="AB51" i="13"/>
  <c r="Y31" i="13"/>
  <c r="AB118" i="13"/>
  <c r="Y30" i="13"/>
  <c r="AA71" i="13"/>
  <c r="AB71" i="13" s="1"/>
  <c r="AB23" i="13"/>
  <c r="AA96" i="13"/>
  <c r="AB96" i="13" s="1"/>
  <c r="AA95" i="13"/>
  <c r="AB95" i="13" s="1"/>
  <c r="AA82" i="13"/>
  <c r="AB82" i="13" s="1"/>
  <c r="Z75" i="13"/>
  <c r="AB75" i="13" s="1"/>
  <c r="AB24" i="13"/>
  <c r="AA17" i="13"/>
  <c r="AB17" i="13" s="1"/>
  <c r="AB93" i="13"/>
  <c r="AB107" i="13"/>
  <c r="AA41" i="13"/>
  <c r="Z41" i="13"/>
  <c r="AA117" i="13"/>
  <c r="Z117" i="13"/>
  <c r="AA45" i="13"/>
  <c r="Z45" i="13"/>
  <c r="AA103" i="13"/>
  <c r="Z103" i="13"/>
  <c r="AA98" i="13"/>
  <c r="Z98" i="13"/>
  <c r="AA111" i="13"/>
  <c r="Z111" i="13"/>
  <c r="AA32" i="13"/>
  <c r="Z32" i="13"/>
  <c r="AA27" i="13"/>
  <c r="Z27" i="13"/>
  <c r="AA70" i="13"/>
  <c r="Z70" i="13"/>
  <c r="AA33" i="13"/>
  <c r="Z33" i="13"/>
  <c r="AB114" i="13"/>
  <c r="AA67" i="13"/>
  <c r="Z67" i="13"/>
  <c r="AA102" i="13"/>
  <c r="Z102" i="13"/>
  <c r="Z112" i="13"/>
  <c r="AA112" i="13"/>
  <c r="AB112" i="13" s="1"/>
  <c r="AA40" i="13"/>
  <c r="Z40" i="13"/>
  <c r="AA109" i="13"/>
  <c r="Z109" i="13"/>
  <c r="AA64" i="13"/>
  <c r="Z64" i="13"/>
  <c r="AB74" i="13"/>
  <c r="AB87" i="13"/>
  <c r="Z81" i="13"/>
  <c r="AB81" i="13" s="1"/>
  <c r="Z92" i="13"/>
  <c r="AA92" i="13"/>
  <c r="AB92" i="13" s="1"/>
  <c r="AA63" i="13"/>
  <c r="Z63" i="13"/>
  <c r="AA16" i="13"/>
  <c r="Z16" i="13"/>
  <c r="Z83" i="13"/>
  <c r="AA83" i="13"/>
  <c r="AB83" i="13" s="1"/>
  <c r="AA50" i="13"/>
  <c r="Z50" i="13"/>
  <c r="Y106" i="13"/>
  <c r="R106" i="13"/>
  <c r="AB35" i="13"/>
  <c r="AA14" i="13"/>
  <c r="Z14" i="13"/>
  <c r="Z39" i="13"/>
  <c r="AA39" i="13"/>
  <c r="AB39" i="13" s="1"/>
  <c r="AA110" i="13"/>
  <c r="Z110" i="13"/>
  <c r="Z13" i="13"/>
  <c r="AA13" i="13"/>
  <c r="Z59" i="13"/>
  <c r="AA59" i="13"/>
  <c r="AB59" i="13" s="1"/>
  <c r="AA100" i="13"/>
  <c r="Z100" i="13"/>
  <c r="Z120" i="13"/>
  <c r="AB120" i="13" s="1"/>
  <c r="Z85" i="13"/>
  <c r="AB85" i="13" s="1"/>
  <c r="AA49" i="13"/>
  <c r="Z49" i="13"/>
  <c r="Z30" i="13"/>
  <c r="AA30" i="13"/>
  <c r="Z121" i="13"/>
  <c r="AA121" i="13"/>
  <c r="AB121" i="13" s="1"/>
  <c r="Z26" i="13"/>
  <c r="AA26" i="13"/>
  <c r="AB26" i="13" s="1"/>
  <c r="Z20" i="13"/>
  <c r="AA20" i="13"/>
  <c r="Z94" i="13"/>
  <c r="AA94" i="13"/>
  <c r="AB94" i="13" s="1"/>
  <c r="Z91" i="13"/>
  <c r="AA91" i="13"/>
  <c r="AA69" i="13"/>
  <c r="Z69" i="13"/>
  <c r="AA84" i="13"/>
  <c r="Z84" i="13"/>
  <c r="AA44" i="13"/>
  <c r="Z44" i="13"/>
  <c r="Z18" i="13"/>
  <c r="AA18" i="13"/>
  <c r="AB18" i="13" s="1"/>
  <c r="Y105" i="13"/>
  <c r="Y50" i="13"/>
  <c r="AA122" i="13"/>
  <c r="Z122" i="13"/>
  <c r="AB15" i="13"/>
  <c r="AA25" i="13"/>
  <c r="AB25" i="13" s="1"/>
  <c r="Y120" i="13"/>
  <c r="Z89" i="13"/>
  <c r="AA89" i="13"/>
  <c r="AB89" i="13" s="1"/>
  <c r="Z88" i="13"/>
  <c r="AA88" i="13"/>
  <c r="AA101" i="13"/>
  <c r="Z101" i="13"/>
  <c r="AA108" i="13"/>
  <c r="Z108" i="13"/>
  <c r="AB53" i="13"/>
  <c r="AA66" i="13"/>
  <c r="Z66" i="13"/>
  <c r="Z113" i="13"/>
  <c r="AA113" i="13"/>
  <c r="AA62" i="13"/>
  <c r="Z62" i="13"/>
  <c r="AA46" i="13"/>
  <c r="Z46" i="13"/>
  <c r="Y49" i="13"/>
  <c r="AA47" i="13"/>
  <c r="AB47" i="13" s="1"/>
  <c r="Z48" i="13"/>
  <c r="AB48" i="13" s="1"/>
  <c r="Z90" i="13"/>
  <c r="AA90" i="13"/>
  <c r="Z58" i="13"/>
  <c r="AA58" i="13"/>
  <c r="AB58" i="13" s="1"/>
  <c r="AA61" i="13"/>
  <c r="Z61" i="13"/>
  <c r="AA19" i="13"/>
  <c r="Z19" i="13"/>
  <c r="Z116" i="13"/>
  <c r="AA116" i="13"/>
  <c r="AB116" i="13" s="1"/>
  <c r="Z52" i="13"/>
  <c r="AB52" i="13" s="1"/>
  <c r="Y82" i="13"/>
  <c r="AB104" i="13"/>
  <c r="AA65" i="13"/>
  <c r="Z65" i="13"/>
  <c r="AA38" i="13"/>
  <c r="Z38" i="13"/>
  <c r="Z55" i="13"/>
  <c r="AA55" i="13"/>
  <c r="AB28" i="13"/>
  <c r="AA57" i="13"/>
  <c r="Z57" i="13"/>
  <c r="AA11" i="13"/>
  <c r="Z11" i="13"/>
  <c r="AA56" i="13"/>
  <c r="Z56" i="13"/>
  <c r="AA31" i="13"/>
  <c r="Z31" i="13"/>
  <c r="AA42" i="13"/>
  <c r="Z42" i="13"/>
  <c r="Z60" i="13"/>
  <c r="AA60" i="13"/>
  <c r="AA21" i="13"/>
  <c r="Z21" i="13"/>
  <c r="Z12" i="13"/>
  <c r="AA12" i="13"/>
  <c r="AB12" i="13" s="1"/>
  <c r="AB86" i="13"/>
  <c r="AB113" i="13" l="1"/>
  <c r="AB20" i="13"/>
  <c r="AB13" i="13"/>
  <c r="AB60" i="13"/>
  <c r="AB88" i="13"/>
  <c r="Z123" i="13"/>
  <c r="Y4" i="13" s="1"/>
  <c r="Y6" i="13" s="1"/>
  <c r="AB91" i="13"/>
  <c r="AB55" i="13"/>
  <c r="AB101" i="13"/>
  <c r="AB44" i="13"/>
  <c r="AB14" i="13"/>
  <c r="AB33" i="13"/>
  <c r="AB38" i="13"/>
  <c r="AB117" i="13"/>
  <c r="AB84" i="13"/>
  <c r="AB49" i="13"/>
  <c r="AB70" i="13"/>
  <c r="AB42" i="13"/>
  <c r="AB65" i="13"/>
  <c r="AA106" i="13"/>
  <c r="Z106" i="13"/>
  <c r="AB64" i="13"/>
  <c r="AB41" i="13"/>
  <c r="AB69" i="13"/>
  <c r="AB27" i="13"/>
  <c r="AB31" i="13"/>
  <c r="AB46" i="13"/>
  <c r="AB109" i="13"/>
  <c r="AB100" i="13"/>
  <c r="AB50" i="13"/>
  <c r="AB32" i="13"/>
  <c r="AB56" i="13"/>
  <c r="AB62" i="13"/>
  <c r="AB40" i="13"/>
  <c r="AB111" i="13"/>
  <c r="AB122" i="13"/>
  <c r="AB11" i="13"/>
  <c r="AB19" i="13"/>
  <c r="AB16" i="13"/>
  <c r="AB98" i="13"/>
  <c r="AB66" i="13"/>
  <c r="AB102" i="13"/>
  <c r="AB57" i="13"/>
  <c r="AB61" i="13"/>
  <c r="AB110" i="13"/>
  <c r="AB63" i="13"/>
  <c r="AB103" i="13"/>
  <c r="AB67" i="13"/>
  <c r="AB108" i="13"/>
  <c r="AB45" i="13"/>
  <c r="AB21" i="13"/>
  <c r="AB90" i="13"/>
  <c r="AB30" i="13"/>
  <c r="AB106" i="13" l="1"/>
  <c r="AA5" i="4" l="1"/>
  <c r="AA4" i="4"/>
  <c r="K11" i="4" l="1"/>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7" i="4"/>
  <c r="AA38" i="4"/>
  <c r="AA39" i="4"/>
  <c r="AA40" i="4"/>
  <c r="AA41" i="4"/>
  <c r="AA42" i="4"/>
  <c r="AA43" i="4"/>
  <c r="AA44" i="4"/>
  <c r="AA45" i="4"/>
  <c r="AA46" i="4"/>
  <c r="AA47" i="4"/>
  <c r="AA48" i="4"/>
  <c r="AA49" i="4"/>
  <c r="AA50" i="4"/>
  <c r="AA51" i="4"/>
  <c r="AA52" i="4"/>
  <c r="AA53" i="4"/>
  <c r="AA54" i="4"/>
  <c r="AA55" i="4"/>
  <c r="AA56" i="4"/>
  <c r="AA57" i="4"/>
  <c r="AA58" i="4"/>
  <c r="AA59" i="4"/>
  <c r="AA60" i="4"/>
  <c r="AA61" i="4"/>
  <c r="AA62" i="4"/>
  <c r="AA63" i="4"/>
  <c r="AA64" i="4"/>
  <c r="AA65" i="4"/>
  <c r="AA66" i="4"/>
  <c r="AA67" i="4"/>
  <c r="AA68" i="4"/>
  <c r="AA69" i="4"/>
  <c r="AA70" i="4"/>
  <c r="AA71" i="4"/>
  <c r="AA72" i="4"/>
  <c r="AA73" i="4"/>
  <c r="AA74" i="4"/>
  <c r="AA75" i="4"/>
  <c r="AA76" i="4"/>
  <c r="AA77" i="4"/>
  <c r="AA78" i="4"/>
  <c r="AA79" i="4"/>
  <c r="AA80" i="4"/>
  <c r="AA81" i="4"/>
  <c r="AA82" i="4"/>
  <c r="AA83" i="4"/>
  <c r="AA84" i="4"/>
  <c r="AA85" i="4"/>
  <c r="AA86" i="4"/>
  <c r="AA87" i="4"/>
  <c r="AA88" i="4"/>
  <c r="AA89" i="4"/>
  <c r="AA90" i="4"/>
  <c r="AA91" i="4"/>
  <c r="AA92" i="4"/>
  <c r="AA93" i="4"/>
  <c r="AA94" i="4"/>
  <c r="AA95" i="4"/>
  <c r="AA96" i="4"/>
  <c r="AA97" i="4"/>
  <c r="Z12" i="4"/>
  <c r="Z13" i="4"/>
  <c r="Z14" i="4"/>
  <c r="Z15" i="4"/>
  <c r="Z16" i="4"/>
  <c r="Z17" i="4"/>
  <c r="Z18" i="4"/>
  <c r="Z19" i="4"/>
  <c r="Z20" i="4"/>
  <c r="Z21" i="4"/>
  <c r="Z22" i="4"/>
  <c r="Z23" i="4"/>
  <c r="Z24" i="4"/>
  <c r="Z25" i="4"/>
  <c r="Z26" i="4"/>
  <c r="Z27" i="4"/>
  <c r="Z28"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8" i="4"/>
  <c r="Z59" i="4"/>
  <c r="Z60" i="4"/>
  <c r="Z61" i="4"/>
  <c r="Z62" i="4"/>
  <c r="Z63" i="4"/>
  <c r="Z64" i="4"/>
  <c r="Z65" i="4"/>
  <c r="Z66" i="4"/>
  <c r="Z67" i="4"/>
  <c r="Z68" i="4"/>
  <c r="Z69" i="4"/>
  <c r="Z70" i="4"/>
  <c r="Z71" i="4"/>
  <c r="Z72" i="4"/>
  <c r="Z73" i="4"/>
  <c r="Z74" i="4"/>
  <c r="Z75" i="4"/>
  <c r="Z76" i="4"/>
  <c r="Z77" i="4"/>
  <c r="Z78" i="4"/>
  <c r="Z79" i="4"/>
  <c r="Z80" i="4"/>
  <c r="Z81" i="4"/>
  <c r="Z82" i="4"/>
  <c r="Z83" i="4"/>
  <c r="Z84" i="4"/>
  <c r="Z85" i="4"/>
  <c r="Z86" i="4"/>
  <c r="Z87" i="4"/>
  <c r="Z88" i="4"/>
  <c r="Z89" i="4"/>
  <c r="Z90" i="4"/>
  <c r="Z91" i="4"/>
  <c r="Z92" i="4"/>
  <c r="Z93" i="4"/>
  <c r="Z94" i="4"/>
  <c r="Z95" i="4"/>
  <c r="Z96" i="4"/>
  <c r="Z97" i="4"/>
  <c r="AV97" i="7"/>
  <c r="AU97" i="7"/>
  <c r="AR97" i="7"/>
  <c r="AQ97" i="7"/>
  <c r="AP97" i="7"/>
  <c r="AL97" i="7"/>
  <c r="AK97" i="7"/>
  <c r="AJ97" i="7"/>
  <c r="AI97" i="7"/>
  <c r="AH97" i="7"/>
  <c r="AG97" i="7"/>
  <c r="AF97" i="7"/>
  <c r="AD97" i="7"/>
  <c r="AC97" i="7"/>
  <c r="AA97" i="7"/>
  <c r="AB97" i="7" s="1"/>
  <c r="X97" i="7"/>
  <c r="W97" i="7"/>
  <c r="U97" i="7"/>
  <c r="V97" i="7" s="1"/>
  <c r="R97" i="7"/>
  <c r="Q97" i="7"/>
  <c r="O97" i="7"/>
  <c r="P97" i="7" s="1"/>
  <c r="L97" i="7"/>
  <c r="AM97" i="7" s="1"/>
  <c r="AN97" i="7" s="1"/>
  <c r="K97" i="7"/>
  <c r="I97" i="7"/>
  <c r="J97" i="7" s="1"/>
  <c r="A97" i="7"/>
  <c r="AO97" i="7" s="1"/>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AT95" i="7" s="1"/>
  <c r="K95" i="7"/>
  <c r="I95" i="7"/>
  <c r="J95" i="7" s="1"/>
  <c r="A95" i="7"/>
  <c r="AE95" i="7" s="1"/>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O94" i="7" s="1"/>
  <c r="AV93" i="7"/>
  <c r="AU93" i="7"/>
  <c r="AR93" i="7"/>
  <c r="AQ93" i="7"/>
  <c r="AP93" i="7"/>
  <c r="AL93" i="7"/>
  <c r="AK93" i="7"/>
  <c r="AJ93" i="7"/>
  <c r="AI93" i="7"/>
  <c r="AH93" i="7"/>
  <c r="AG93" i="7"/>
  <c r="AF93" i="7"/>
  <c r="AD93" i="7"/>
  <c r="AC93" i="7"/>
  <c r="AA93" i="7"/>
  <c r="AB93" i="7" s="1"/>
  <c r="X93" i="7"/>
  <c r="W93" i="7"/>
  <c r="U93" i="7"/>
  <c r="V93" i="7" s="1"/>
  <c r="R93" i="7"/>
  <c r="Q93" i="7"/>
  <c r="O93" i="7"/>
  <c r="P93" i="7" s="1"/>
  <c r="L93" i="7"/>
  <c r="AT93" i="7" s="1"/>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AM92" i="7" s="1"/>
  <c r="AN92" i="7" s="1"/>
  <c r="K92" i="7"/>
  <c r="I92" i="7"/>
  <c r="J92" i="7" s="1"/>
  <c r="A92" i="7"/>
  <c r="AE92" i="7" s="1"/>
  <c r="AV91" i="7"/>
  <c r="AU91" i="7"/>
  <c r="AR91" i="7"/>
  <c r="AQ91" i="7"/>
  <c r="AP91" i="7"/>
  <c r="AL91" i="7"/>
  <c r="AK91" i="7"/>
  <c r="AJ91" i="7"/>
  <c r="AI91" i="7"/>
  <c r="AH91" i="7"/>
  <c r="AG91" i="7"/>
  <c r="AF91" i="7"/>
  <c r="AD91" i="7"/>
  <c r="AC91" i="7"/>
  <c r="AA91" i="7"/>
  <c r="AB91" i="7" s="1"/>
  <c r="X91" i="7"/>
  <c r="W91" i="7"/>
  <c r="U91" i="7"/>
  <c r="V91" i="7" s="1"/>
  <c r="R91" i="7"/>
  <c r="Q91" i="7"/>
  <c r="O91" i="7"/>
  <c r="P91" i="7" s="1"/>
  <c r="L91" i="7"/>
  <c r="AT91" i="7" s="1"/>
  <c r="K91" i="7"/>
  <c r="I91" i="7"/>
  <c r="J91" i="7" s="1"/>
  <c r="A91" i="7"/>
  <c r="AE91" i="7" s="1"/>
  <c r="AV90" i="7"/>
  <c r="AU90" i="7"/>
  <c r="AT90" i="7"/>
  <c r="AR90" i="7"/>
  <c r="AQ90" i="7"/>
  <c r="AP90" i="7"/>
  <c r="AL90" i="7"/>
  <c r="AK90" i="7"/>
  <c r="AJ90" i="7"/>
  <c r="AI90" i="7"/>
  <c r="AH90" i="7"/>
  <c r="AG90" i="7"/>
  <c r="AF90" i="7"/>
  <c r="AD90" i="7"/>
  <c r="AC90" i="7"/>
  <c r="AA90" i="7"/>
  <c r="AB90" i="7" s="1"/>
  <c r="X90" i="7"/>
  <c r="W90" i="7"/>
  <c r="U90" i="7"/>
  <c r="V90" i="7" s="1"/>
  <c r="R90" i="7"/>
  <c r="Q90" i="7"/>
  <c r="O90" i="7"/>
  <c r="P90" i="7" s="1"/>
  <c r="L90" i="7"/>
  <c r="AS90" i="7" s="1"/>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O89" i="7" s="1"/>
  <c r="AV88" i="7"/>
  <c r="AU88" i="7"/>
  <c r="AR88" i="7"/>
  <c r="AQ88" i="7"/>
  <c r="AP88" i="7"/>
  <c r="AL88" i="7"/>
  <c r="AK88" i="7"/>
  <c r="AJ88" i="7"/>
  <c r="AI88" i="7"/>
  <c r="AH88" i="7"/>
  <c r="AG88" i="7"/>
  <c r="AF88" i="7"/>
  <c r="AD88" i="7"/>
  <c r="AC88" i="7"/>
  <c r="AA88" i="7"/>
  <c r="AB88" i="7" s="1"/>
  <c r="X88" i="7"/>
  <c r="W88" i="7"/>
  <c r="U88" i="7"/>
  <c r="V88" i="7" s="1"/>
  <c r="R88" i="7"/>
  <c r="Q88" i="7"/>
  <c r="O88" i="7"/>
  <c r="P88" i="7" s="1"/>
  <c r="L88" i="7"/>
  <c r="AT88" i="7" s="1"/>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E86" i="7" s="1"/>
  <c r="AV85" i="7"/>
  <c r="AU85" i="7"/>
  <c r="AR85" i="7"/>
  <c r="AQ85" i="7"/>
  <c r="AP85" i="7"/>
  <c r="AL85" i="7"/>
  <c r="AK85" i="7"/>
  <c r="AJ85" i="7"/>
  <c r="AI85" i="7"/>
  <c r="AH85" i="7"/>
  <c r="AG85" i="7"/>
  <c r="AF85" i="7"/>
  <c r="AD85" i="7"/>
  <c r="AC85" i="7"/>
  <c r="AA85" i="7"/>
  <c r="AB85" i="7" s="1"/>
  <c r="X85" i="7"/>
  <c r="W85" i="7"/>
  <c r="U85" i="7"/>
  <c r="V85" i="7" s="1"/>
  <c r="R85" i="7"/>
  <c r="Q85" i="7"/>
  <c r="O85" i="7"/>
  <c r="P85" i="7" s="1"/>
  <c r="L85" i="7"/>
  <c r="AT85" i="7" s="1"/>
  <c r="K85" i="7"/>
  <c r="I85" i="7"/>
  <c r="J85" i="7" s="1"/>
  <c r="A85" i="7"/>
  <c r="AO85" i="7" s="1"/>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E83" i="7"/>
  <c r="AD83" i="7"/>
  <c r="AC83" i="7"/>
  <c r="AA83" i="7"/>
  <c r="AB83" i="7" s="1"/>
  <c r="X83" i="7"/>
  <c r="W83" i="7"/>
  <c r="U83" i="7"/>
  <c r="V83" i="7" s="1"/>
  <c r="R83" i="7"/>
  <c r="Q83" i="7"/>
  <c r="O83" i="7"/>
  <c r="P83" i="7" s="1"/>
  <c r="L83" i="7"/>
  <c r="AM83" i="7" s="1"/>
  <c r="AN83" i="7" s="1"/>
  <c r="K83" i="7"/>
  <c r="I83" i="7"/>
  <c r="J83" i="7" s="1"/>
  <c r="A83" i="7"/>
  <c r="AO83" i="7" s="1"/>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K81" i="7"/>
  <c r="I81" i="7"/>
  <c r="J81" i="7" s="1"/>
  <c r="A81" i="7"/>
  <c r="AE81" i="7" s="1"/>
  <c r="AV80" i="7"/>
  <c r="AU80" i="7"/>
  <c r="AR80" i="7"/>
  <c r="AQ80" i="7"/>
  <c r="AP80" i="7"/>
  <c r="AL80" i="7"/>
  <c r="AK80" i="7"/>
  <c r="AJ80" i="7"/>
  <c r="AI80" i="7"/>
  <c r="AH80" i="7"/>
  <c r="AG80" i="7"/>
  <c r="AF80" i="7"/>
  <c r="AD80" i="7"/>
  <c r="AC80" i="7"/>
  <c r="AA80" i="7"/>
  <c r="AB80" i="7" s="1"/>
  <c r="X80" i="7"/>
  <c r="W80" i="7"/>
  <c r="U80" i="7"/>
  <c r="V80" i="7" s="1"/>
  <c r="R80" i="7"/>
  <c r="Q80" i="7"/>
  <c r="O80" i="7"/>
  <c r="P80" i="7" s="1"/>
  <c r="L80" i="7"/>
  <c r="AS80" i="7" s="1"/>
  <c r="K80" i="7"/>
  <c r="I80" i="7"/>
  <c r="J80" i="7" s="1"/>
  <c r="A80" i="7"/>
  <c r="AO80" i="7" s="1"/>
  <c r="AV79" i="7"/>
  <c r="AU79" i="7"/>
  <c r="AS79" i="7"/>
  <c r="AR79" i="7"/>
  <c r="AQ79" i="7"/>
  <c r="AP79" i="7"/>
  <c r="AL79" i="7"/>
  <c r="AK79" i="7"/>
  <c r="AJ79" i="7"/>
  <c r="AI79" i="7"/>
  <c r="AH79" i="7"/>
  <c r="AG79" i="7"/>
  <c r="AF79" i="7"/>
  <c r="AD79" i="7"/>
  <c r="AC79" i="7"/>
  <c r="AA79" i="7"/>
  <c r="AB79" i="7" s="1"/>
  <c r="X79" i="7"/>
  <c r="W79" i="7"/>
  <c r="U79" i="7"/>
  <c r="V79" i="7" s="1"/>
  <c r="R79" i="7"/>
  <c r="Q79" i="7"/>
  <c r="O79" i="7"/>
  <c r="P79" i="7" s="1"/>
  <c r="L79" i="7"/>
  <c r="K79" i="7"/>
  <c r="I79" i="7"/>
  <c r="J79" i="7" s="1"/>
  <c r="A79" i="7"/>
  <c r="AE79" i="7" s="1"/>
  <c r="AV78" i="7"/>
  <c r="AU78" i="7"/>
  <c r="AR78" i="7"/>
  <c r="AQ78" i="7"/>
  <c r="AP78" i="7"/>
  <c r="AL78" i="7"/>
  <c r="AK78" i="7"/>
  <c r="AJ78" i="7"/>
  <c r="AI78" i="7"/>
  <c r="AH78" i="7"/>
  <c r="AG78" i="7"/>
  <c r="AF78" i="7"/>
  <c r="AD78" i="7"/>
  <c r="AC78" i="7"/>
  <c r="AA78" i="7"/>
  <c r="AB78" i="7" s="1"/>
  <c r="X78" i="7"/>
  <c r="W78" i="7"/>
  <c r="U78" i="7"/>
  <c r="V78" i="7" s="1"/>
  <c r="R78" i="7"/>
  <c r="Q78" i="7"/>
  <c r="O78" i="7"/>
  <c r="P78" i="7" s="1"/>
  <c r="L78" i="7"/>
  <c r="AT78" i="7" s="1"/>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O77" i="7" s="1"/>
  <c r="AV76" i="7"/>
  <c r="AU76" i="7"/>
  <c r="AR76" i="7"/>
  <c r="AQ76" i="7"/>
  <c r="AP76" i="7"/>
  <c r="AM76" i="7"/>
  <c r="AN76" i="7" s="1"/>
  <c r="AL76" i="7"/>
  <c r="AK76" i="7"/>
  <c r="AJ76" i="7"/>
  <c r="AI76" i="7"/>
  <c r="AH76" i="7"/>
  <c r="AG76" i="7"/>
  <c r="AF76" i="7"/>
  <c r="AD76" i="7"/>
  <c r="AC76" i="7"/>
  <c r="AA76" i="7"/>
  <c r="AB76" i="7" s="1"/>
  <c r="X76" i="7"/>
  <c r="W76" i="7"/>
  <c r="U76" i="7"/>
  <c r="V76" i="7" s="1"/>
  <c r="R76" i="7"/>
  <c r="Q76" i="7"/>
  <c r="O76" i="7"/>
  <c r="P76" i="7" s="1"/>
  <c r="L76" i="7"/>
  <c r="K76" i="7"/>
  <c r="I76" i="7"/>
  <c r="J76" i="7" s="1"/>
  <c r="A76" i="7"/>
  <c r="AE76" i="7" s="1"/>
  <c r="AV75" i="7"/>
  <c r="AU75" i="7"/>
  <c r="AR75" i="7"/>
  <c r="AQ75" i="7"/>
  <c r="AP75" i="7"/>
  <c r="AL75" i="7"/>
  <c r="AK75" i="7"/>
  <c r="AJ75" i="7"/>
  <c r="AI75" i="7"/>
  <c r="AH75" i="7"/>
  <c r="AG75" i="7"/>
  <c r="AF75" i="7"/>
  <c r="AD75" i="7"/>
  <c r="AC75" i="7"/>
  <c r="AA75" i="7"/>
  <c r="AB75" i="7" s="1"/>
  <c r="X75" i="7"/>
  <c r="W75" i="7"/>
  <c r="U75" i="7"/>
  <c r="V75" i="7" s="1"/>
  <c r="R75" i="7"/>
  <c r="Q75" i="7"/>
  <c r="O75" i="7"/>
  <c r="P75" i="7" s="1"/>
  <c r="L75" i="7"/>
  <c r="AS75" i="7" s="1"/>
  <c r="K75" i="7"/>
  <c r="I75" i="7"/>
  <c r="J75" i="7" s="1"/>
  <c r="A75" i="7"/>
  <c r="AE75" i="7" s="1"/>
  <c r="AV74" i="7"/>
  <c r="AU74" i="7"/>
  <c r="AR74" i="7"/>
  <c r="AQ74" i="7"/>
  <c r="AP74" i="7"/>
  <c r="AL74" i="7"/>
  <c r="AK74" i="7"/>
  <c r="AJ74" i="7"/>
  <c r="AI74" i="7"/>
  <c r="AH74" i="7"/>
  <c r="AG74" i="7"/>
  <c r="AF74" i="7"/>
  <c r="AD74" i="7"/>
  <c r="AC74" i="7"/>
  <c r="AA74" i="7"/>
  <c r="AB74" i="7" s="1"/>
  <c r="X74" i="7"/>
  <c r="W74" i="7"/>
  <c r="U74" i="7"/>
  <c r="V74" i="7" s="1"/>
  <c r="R74" i="7"/>
  <c r="Q74" i="7"/>
  <c r="O74" i="7"/>
  <c r="P74" i="7" s="1"/>
  <c r="L74" i="7"/>
  <c r="AT74" i="7" s="1"/>
  <c r="K74" i="7"/>
  <c r="I74" i="7"/>
  <c r="J74" i="7" s="1"/>
  <c r="A74" i="7"/>
  <c r="AO74" i="7" s="1"/>
  <c r="AV73" i="7"/>
  <c r="AU73" i="7"/>
  <c r="AR73" i="7"/>
  <c r="AQ73" i="7"/>
  <c r="AP73" i="7"/>
  <c r="AL73" i="7"/>
  <c r="AK73" i="7"/>
  <c r="AJ73" i="7"/>
  <c r="AI73" i="7"/>
  <c r="AH73" i="7"/>
  <c r="AG73" i="7"/>
  <c r="AF73" i="7"/>
  <c r="AD73" i="7"/>
  <c r="AC73" i="7"/>
  <c r="AA73" i="7"/>
  <c r="AB73" i="7" s="1"/>
  <c r="X73" i="7"/>
  <c r="W73" i="7"/>
  <c r="U73" i="7"/>
  <c r="V73" i="7" s="1"/>
  <c r="R73" i="7"/>
  <c r="Q73" i="7"/>
  <c r="O73" i="7"/>
  <c r="P73" i="7" s="1"/>
  <c r="L73" i="7"/>
  <c r="AW73" i="7" s="1"/>
  <c r="AX73" i="7" s="1"/>
  <c r="K73" i="7"/>
  <c r="I73" i="7"/>
  <c r="J73" i="7" s="1"/>
  <c r="A73" i="7"/>
  <c r="AO73" i="7" s="1"/>
  <c r="AV72" i="7"/>
  <c r="AU72" i="7"/>
  <c r="AR72" i="7"/>
  <c r="AQ72" i="7"/>
  <c r="AP72" i="7"/>
  <c r="AL72" i="7"/>
  <c r="AK72" i="7"/>
  <c r="AJ72" i="7"/>
  <c r="AI72" i="7"/>
  <c r="AH72" i="7"/>
  <c r="AG72" i="7"/>
  <c r="AF72" i="7"/>
  <c r="AD72" i="7"/>
  <c r="AC72" i="7"/>
  <c r="AA72" i="7"/>
  <c r="AB72" i="7" s="1"/>
  <c r="X72" i="7"/>
  <c r="W72" i="7"/>
  <c r="U72" i="7"/>
  <c r="V72" i="7" s="1"/>
  <c r="R72" i="7"/>
  <c r="Q72" i="7"/>
  <c r="O72" i="7"/>
  <c r="P72" i="7" s="1"/>
  <c r="L72" i="7"/>
  <c r="AT72" i="7" s="1"/>
  <c r="K72" i="7"/>
  <c r="I72" i="7"/>
  <c r="J72" i="7" s="1"/>
  <c r="A72" i="7"/>
  <c r="AE72" i="7" s="1"/>
  <c r="AV71" i="7"/>
  <c r="AU71" i="7"/>
  <c r="AR71" i="7"/>
  <c r="AQ71" i="7"/>
  <c r="AP71" i="7"/>
  <c r="AL71" i="7"/>
  <c r="AK71" i="7"/>
  <c r="AJ71" i="7"/>
  <c r="AI71" i="7"/>
  <c r="AH71" i="7"/>
  <c r="AG71" i="7"/>
  <c r="AF71" i="7"/>
  <c r="AE71" i="7"/>
  <c r="AD71" i="7"/>
  <c r="AC71" i="7"/>
  <c r="AA71" i="7"/>
  <c r="AB71" i="7" s="1"/>
  <c r="AW71" i="7" s="1"/>
  <c r="AX71" i="7" s="1"/>
  <c r="X71" i="7"/>
  <c r="W71" i="7"/>
  <c r="U71" i="7"/>
  <c r="V71" i="7" s="1"/>
  <c r="R71" i="7"/>
  <c r="Q71" i="7"/>
  <c r="O71" i="7"/>
  <c r="P71" i="7" s="1"/>
  <c r="L71" i="7"/>
  <c r="AT71" i="7" s="1"/>
  <c r="K71" i="7"/>
  <c r="I71" i="7"/>
  <c r="J71" i="7" s="1"/>
  <c r="A71" i="7"/>
  <c r="AO71" i="7" s="1"/>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AM69" i="7" s="1"/>
  <c r="AN69" i="7" s="1"/>
  <c r="K69" i="7"/>
  <c r="I69" i="7"/>
  <c r="J69" i="7" s="1"/>
  <c r="A69" i="7"/>
  <c r="AE69" i="7" s="1"/>
  <c r="AV68" i="7"/>
  <c r="AU68" i="7"/>
  <c r="AR68" i="7"/>
  <c r="AQ68" i="7"/>
  <c r="AP68" i="7"/>
  <c r="AL68" i="7"/>
  <c r="AK68" i="7"/>
  <c r="AJ68" i="7"/>
  <c r="AI68" i="7"/>
  <c r="AH68" i="7"/>
  <c r="AG68" i="7"/>
  <c r="AF68" i="7"/>
  <c r="AD68" i="7"/>
  <c r="AC68" i="7"/>
  <c r="AA68" i="7"/>
  <c r="AB68" i="7" s="1"/>
  <c r="X68" i="7"/>
  <c r="W68" i="7"/>
  <c r="U68" i="7"/>
  <c r="V68" i="7" s="1"/>
  <c r="R68" i="7"/>
  <c r="Q68" i="7"/>
  <c r="O68" i="7"/>
  <c r="P68" i="7" s="1"/>
  <c r="L68" i="7"/>
  <c r="AT68" i="7" s="1"/>
  <c r="K68" i="7"/>
  <c r="I68" i="7"/>
  <c r="J68" i="7" s="1"/>
  <c r="A68" i="7"/>
  <c r="AE68" i="7" s="1"/>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O67" i="7" s="1"/>
  <c r="AV66" i="7"/>
  <c r="AU66" i="7"/>
  <c r="AR66" i="7"/>
  <c r="AQ66" i="7"/>
  <c r="AP66" i="7"/>
  <c r="AL66" i="7"/>
  <c r="AK66" i="7"/>
  <c r="AJ66" i="7"/>
  <c r="AI66" i="7"/>
  <c r="AH66" i="7"/>
  <c r="AG66" i="7"/>
  <c r="AF66" i="7"/>
  <c r="AD66" i="7"/>
  <c r="AC66" i="7"/>
  <c r="AA66" i="7"/>
  <c r="AB66" i="7" s="1"/>
  <c r="X66" i="7"/>
  <c r="W66" i="7"/>
  <c r="U66" i="7"/>
  <c r="V66" i="7" s="1"/>
  <c r="R66" i="7"/>
  <c r="Q66" i="7"/>
  <c r="O66" i="7"/>
  <c r="P66" i="7" s="1"/>
  <c r="L66" i="7"/>
  <c r="AT66" i="7" s="1"/>
  <c r="K66" i="7"/>
  <c r="I66" i="7"/>
  <c r="J66" i="7" s="1"/>
  <c r="A66" i="7"/>
  <c r="AO66" i="7" s="1"/>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E65" i="7" s="1"/>
  <c r="AV64" i="7"/>
  <c r="AU64" i="7"/>
  <c r="AR64" i="7"/>
  <c r="AQ64" i="7"/>
  <c r="AP64" i="7"/>
  <c r="AL64" i="7"/>
  <c r="AK64" i="7"/>
  <c r="AJ64" i="7"/>
  <c r="AI64" i="7"/>
  <c r="AH64" i="7"/>
  <c r="AG64" i="7"/>
  <c r="AF64" i="7"/>
  <c r="AD64" i="7"/>
  <c r="AC64" i="7"/>
  <c r="AA64" i="7"/>
  <c r="AB64" i="7" s="1"/>
  <c r="X64" i="7"/>
  <c r="W64" i="7"/>
  <c r="U64" i="7"/>
  <c r="V64" i="7" s="1"/>
  <c r="R64" i="7"/>
  <c r="Q64" i="7"/>
  <c r="O64" i="7"/>
  <c r="P64" i="7" s="1"/>
  <c r="L64" i="7"/>
  <c r="AT64" i="7" s="1"/>
  <c r="K64" i="7"/>
  <c r="I64" i="7"/>
  <c r="J64" i="7" s="1"/>
  <c r="A64" i="7"/>
  <c r="AE64" i="7" s="1"/>
  <c r="AV63" i="7"/>
  <c r="AU63" i="7"/>
  <c r="AR63" i="7"/>
  <c r="AQ63" i="7"/>
  <c r="AP63" i="7"/>
  <c r="AL63" i="7"/>
  <c r="AK63" i="7"/>
  <c r="AJ63" i="7"/>
  <c r="AI63" i="7"/>
  <c r="AH63" i="7"/>
  <c r="AG63" i="7"/>
  <c r="AF63" i="7"/>
  <c r="AD63" i="7"/>
  <c r="AC63" i="7"/>
  <c r="AA63" i="7"/>
  <c r="AB63" i="7" s="1"/>
  <c r="X63" i="7"/>
  <c r="W63" i="7"/>
  <c r="U63" i="7"/>
  <c r="V63" i="7" s="1"/>
  <c r="R63" i="7"/>
  <c r="Q63" i="7"/>
  <c r="O63" i="7"/>
  <c r="P63" i="7" s="1"/>
  <c r="L63" i="7"/>
  <c r="AT63" i="7" s="1"/>
  <c r="K63" i="7"/>
  <c r="I63" i="7"/>
  <c r="J63" i="7" s="1"/>
  <c r="A63" i="7"/>
  <c r="AE63" i="7" s="1"/>
  <c r="AV62" i="7"/>
  <c r="AU62" i="7"/>
  <c r="AT62" i="7"/>
  <c r="AR62" i="7"/>
  <c r="AQ62" i="7"/>
  <c r="AP62" i="7"/>
  <c r="AL62" i="7"/>
  <c r="AK62" i="7"/>
  <c r="AJ62" i="7"/>
  <c r="AI62" i="7"/>
  <c r="AH62" i="7"/>
  <c r="AG62" i="7"/>
  <c r="AF62" i="7"/>
  <c r="AE62" i="7"/>
  <c r="AD62" i="7"/>
  <c r="AC62" i="7"/>
  <c r="AA62" i="7"/>
  <c r="AB62" i="7" s="1"/>
  <c r="X62" i="7"/>
  <c r="W62" i="7"/>
  <c r="U62" i="7"/>
  <c r="V62" i="7" s="1"/>
  <c r="R62" i="7"/>
  <c r="Q62" i="7"/>
  <c r="O62" i="7"/>
  <c r="P62" i="7" s="1"/>
  <c r="L62" i="7"/>
  <c r="AS62" i="7" s="1"/>
  <c r="K62" i="7"/>
  <c r="I62" i="7"/>
  <c r="J62" i="7" s="1"/>
  <c r="A62" i="7"/>
  <c r="AO62" i="7" s="1"/>
  <c r="AV61" i="7"/>
  <c r="AU61" i="7"/>
  <c r="AR61" i="7"/>
  <c r="AQ61" i="7"/>
  <c r="AP61" i="7"/>
  <c r="AL61" i="7"/>
  <c r="AK61" i="7"/>
  <c r="AJ61" i="7"/>
  <c r="AI61" i="7"/>
  <c r="AH61" i="7"/>
  <c r="AG61" i="7"/>
  <c r="AF61" i="7"/>
  <c r="AD61" i="7"/>
  <c r="AC61" i="7"/>
  <c r="AA61" i="7"/>
  <c r="AB61" i="7" s="1"/>
  <c r="X61" i="7"/>
  <c r="W61" i="7"/>
  <c r="U61" i="7"/>
  <c r="V61" i="7" s="1"/>
  <c r="R61" i="7"/>
  <c r="Q61" i="7"/>
  <c r="O61" i="7"/>
  <c r="P61" i="7" s="1"/>
  <c r="L61" i="7"/>
  <c r="AT61" i="7" s="1"/>
  <c r="K61" i="7"/>
  <c r="I61" i="7"/>
  <c r="J61" i="7" s="1"/>
  <c r="A61" i="7"/>
  <c r="AO61" i="7" s="1"/>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E60" i="7" s="1"/>
  <c r="AV59" i="7"/>
  <c r="AU59" i="7"/>
  <c r="AT59" i="7"/>
  <c r="AR59" i="7"/>
  <c r="AQ59" i="7"/>
  <c r="AP59" i="7"/>
  <c r="AL59" i="7"/>
  <c r="AK59" i="7"/>
  <c r="AJ59" i="7"/>
  <c r="AI59" i="7"/>
  <c r="AH59" i="7"/>
  <c r="AG59" i="7"/>
  <c r="AF59" i="7"/>
  <c r="AD59" i="7"/>
  <c r="AC59" i="7"/>
  <c r="AA59" i="7"/>
  <c r="AB59" i="7" s="1"/>
  <c r="X59" i="7"/>
  <c r="W59" i="7"/>
  <c r="U59" i="7"/>
  <c r="V59" i="7" s="1"/>
  <c r="R59" i="7"/>
  <c r="Q59" i="7"/>
  <c r="O59" i="7"/>
  <c r="P59" i="7" s="1"/>
  <c r="L59" i="7"/>
  <c r="K59" i="7"/>
  <c r="I59" i="7"/>
  <c r="J59" i="7" s="1"/>
  <c r="A59" i="7"/>
  <c r="AE59" i="7" s="1"/>
  <c r="AV58" i="7"/>
  <c r="AU58" i="7"/>
  <c r="AR58" i="7"/>
  <c r="AQ58" i="7"/>
  <c r="AP58" i="7"/>
  <c r="AL58" i="7"/>
  <c r="AK58" i="7"/>
  <c r="AJ58" i="7"/>
  <c r="AI58" i="7"/>
  <c r="AH58" i="7"/>
  <c r="AG58" i="7"/>
  <c r="AF58" i="7"/>
  <c r="AD58" i="7"/>
  <c r="AC58" i="7"/>
  <c r="AA58" i="7"/>
  <c r="AB58" i="7" s="1"/>
  <c r="X58" i="7"/>
  <c r="W58" i="7"/>
  <c r="U58" i="7"/>
  <c r="V58" i="7" s="1"/>
  <c r="R58" i="7"/>
  <c r="Q58" i="7"/>
  <c r="O58" i="7"/>
  <c r="P58" i="7" s="1"/>
  <c r="L58" i="7"/>
  <c r="AW58" i="7" s="1"/>
  <c r="AX58" i="7" s="1"/>
  <c r="K58" i="7"/>
  <c r="I58" i="7"/>
  <c r="J58" i="7" s="1"/>
  <c r="A58" i="7"/>
  <c r="AO58" i="7" s="1"/>
  <c r="AV57" i="7"/>
  <c r="AU57" i="7"/>
  <c r="AR57" i="7"/>
  <c r="AQ57" i="7"/>
  <c r="AP57" i="7"/>
  <c r="AL57" i="7"/>
  <c r="AK57" i="7"/>
  <c r="AJ57" i="7"/>
  <c r="AI57" i="7"/>
  <c r="AH57" i="7"/>
  <c r="AG57" i="7"/>
  <c r="AF57" i="7"/>
  <c r="AD57" i="7"/>
  <c r="AC57" i="7"/>
  <c r="AA57" i="7"/>
  <c r="AB57" i="7" s="1"/>
  <c r="X57" i="7"/>
  <c r="W57" i="7"/>
  <c r="U57" i="7"/>
  <c r="V57" i="7" s="1"/>
  <c r="R57" i="7"/>
  <c r="Q57" i="7"/>
  <c r="O57" i="7"/>
  <c r="P57" i="7" s="1"/>
  <c r="L57" i="7"/>
  <c r="AM57" i="7" s="1"/>
  <c r="AN57" i="7" s="1"/>
  <c r="K57" i="7"/>
  <c r="I57" i="7"/>
  <c r="J57" i="7" s="1"/>
  <c r="A57" i="7"/>
  <c r="AE57" i="7" s="1"/>
  <c r="AV56" i="7"/>
  <c r="AU56" i="7"/>
  <c r="AT56" i="7"/>
  <c r="AR56" i="7"/>
  <c r="AQ56" i="7"/>
  <c r="AP56" i="7"/>
  <c r="AL56" i="7"/>
  <c r="AK56" i="7"/>
  <c r="AJ56" i="7"/>
  <c r="AI56" i="7"/>
  <c r="AH56" i="7"/>
  <c r="AG56" i="7"/>
  <c r="AF56" i="7"/>
  <c r="AD56" i="7"/>
  <c r="AC56" i="7"/>
  <c r="AA56" i="7"/>
  <c r="AB56" i="7" s="1"/>
  <c r="X56" i="7"/>
  <c r="W56" i="7"/>
  <c r="U56" i="7"/>
  <c r="V56" i="7" s="1"/>
  <c r="R56" i="7"/>
  <c r="Q56" i="7"/>
  <c r="O56" i="7"/>
  <c r="P56" i="7" s="1"/>
  <c r="L56" i="7"/>
  <c r="AS56" i="7" s="1"/>
  <c r="K56" i="7"/>
  <c r="I56" i="7"/>
  <c r="J56" i="7" s="1"/>
  <c r="A56" i="7"/>
  <c r="AE56" i="7" s="1"/>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O54" i="7" s="1"/>
  <c r="AV53" i="7"/>
  <c r="AU53" i="7"/>
  <c r="AR53" i="7"/>
  <c r="AQ53" i="7"/>
  <c r="AP53" i="7"/>
  <c r="AO53" i="7"/>
  <c r="AM53" i="7"/>
  <c r="AN53" i="7" s="1"/>
  <c r="AL53" i="7"/>
  <c r="AK53" i="7"/>
  <c r="AJ53" i="7"/>
  <c r="AI53" i="7"/>
  <c r="AH53" i="7"/>
  <c r="AG53" i="7"/>
  <c r="AF53" i="7"/>
  <c r="AD53" i="7"/>
  <c r="AC53" i="7"/>
  <c r="AA53" i="7"/>
  <c r="AB53" i="7" s="1"/>
  <c r="X53" i="7"/>
  <c r="W53" i="7"/>
  <c r="U53" i="7"/>
  <c r="V53" i="7" s="1"/>
  <c r="R53" i="7"/>
  <c r="Q53" i="7"/>
  <c r="O53" i="7"/>
  <c r="P53" i="7" s="1"/>
  <c r="L53" i="7"/>
  <c r="AT53" i="7" s="1"/>
  <c r="K53" i="7"/>
  <c r="I53" i="7"/>
  <c r="J53" i="7" s="1"/>
  <c r="A53" i="7"/>
  <c r="AE53" i="7" s="1"/>
  <c r="AV52" i="7"/>
  <c r="AU52" i="7"/>
  <c r="AR52" i="7"/>
  <c r="AQ52" i="7"/>
  <c r="AP52" i="7"/>
  <c r="AL52" i="7"/>
  <c r="AK52" i="7"/>
  <c r="AJ52" i="7"/>
  <c r="AI52" i="7"/>
  <c r="AH52" i="7"/>
  <c r="AG52" i="7"/>
  <c r="AF52" i="7"/>
  <c r="AD52" i="7"/>
  <c r="AC52" i="7"/>
  <c r="AA52" i="7"/>
  <c r="AB52" i="7" s="1"/>
  <c r="X52" i="7"/>
  <c r="W52" i="7"/>
  <c r="U52" i="7"/>
  <c r="V52" i="7" s="1"/>
  <c r="R52" i="7"/>
  <c r="Q52" i="7"/>
  <c r="O52" i="7"/>
  <c r="P52" i="7" s="1"/>
  <c r="L52" i="7"/>
  <c r="AT52" i="7" s="1"/>
  <c r="K52" i="7"/>
  <c r="I52" i="7"/>
  <c r="J52" i="7" s="1"/>
  <c r="A52" i="7"/>
  <c r="AE52" i="7" s="1"/>
  <c r="AV51" i="7"/>
  <c r="AU51" i="7"/>
  <c r="AR51" i="7"/>
  <c r="AQ51" i="7"/>
  <c r="AP51" i="7"/>
  <c r="AL51" i="7"/>
  <c r="AK51" i="7"/>
  <c r="AJ51" i="7"/>
  <c r="AI51" i="7"/>
  <c r="AH51" i="7"/>
  <c r="AG51" i="7"/>
  <c r="AF51" i="7"/>
  <c r="AD51" i="7"/>
  <c r="AC51" i="7"/>
  <c r="AA51" i="7"/>
  <c r="AB51" i="7" s="1"/>
  <c r="X51" i="7"/>
  <c r="W51" i="7"/>
  <c r="U51" i="7"/>
  <c r="V51" i="7" s="1"/>
  <c r="R51" i="7"/>
  <c r="Q51" i="7"/>
  <c r="O51" i="7"/>
  <c r="P51" i="7" s="1"/>
  <c r="L51" i="7"/>
  <c r="AS51" i="7" s="1"/>
  <c r="K51" i="7"/>
  <c r="I51" i="7"/>
  <c r="J51" i="7" s="1"/>
  <c r="A51" i="7"/>
  <c r="AO51" i="7" s="1"/>
  <c r="AV50" i="7"/>
  <c r="AU50" i="7"/>
  <c r="AS50" i="7"/>
  <c r="AR50" i="7"/>
  <c r="AQ50" i="7"/>
  <c r="AP50" i="7"/>
  <c r="AO50" i="7"/>
  <c r="AL50" i="7"/>
  <c r="AK50" i="7"/>
  <c r="AJ50" i="7"/>
  <c r="AI50" i="7"/>
  <c r="AH50" i="7"/>
  <c r="AG50" i="7"/>
  <c r="AF50" i="7"/>
  <c r="AE50" i="7"/>
  <c r="AD50" i="7"/>
  <c r="AC50" i="7"/>
  <c r="AA50" i="7"/>
  <c r="AB50" i="7" s="1"/>
  <c r="X50" i="7"/>
  <c r="W50" i="7"/>
  <c r="U50" i="7"/>
  <c r="V50" i="7" s="1"/>
  <c r="R50" i="7"/>
  <c r="Q50" i="7"/>
  <c r="O50" i="7"/>
  <c r="P50" i="7" s="1"/>
  <c r="L50" i="7"/>
  <c r="AT50" i="7" s="1"/>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AS49" i="7" s="1"/>
  <c r="K49" i="7"/>
  <c r="I49" i="7"/>
  <c r="J49" i="7" s="1"/>
  <c r="A49" i="7"/>
  <c r="AV48" i="7"/>
  <c r="AU48" i="7"/>
  <c r="AR48" i="7"/>
  <c r="AQ48" i="7"/>
  <c r="AP48" i="7"/>
  <c r="AL48" i="7"/>
  <c r="AK48" i="7"/>
  <c r="AJ48" i="7"/>
  <c r="AI48" i="7"/>
  <c r="AH48" i="7"/>
  <c r="AG48" i="7"/>
  <c r="AF48" i="7"/>
  <c r="AE48" i="7"/>
  <c r="AD48" i="7"/>
  <c r="AC48" i="7"/>
  <c r="AA48" i="7"/>
  <c r="AB48" i="7" s="1"/>
  <c r="X48" i="7"/>
  <c r="W48" i="7"/>
  <c r="U48" i="7"/>
  <c r="V48" i="7" s="1"/>
  <c r="R48" i="7"/>
  <c r="Q48" i="7"/>
  <c r="O48" i="7"/>
  <c r="P48" i="7" s="1"/>
  <c r="L48" i="7"/>
  <c r="AS48" i="7" s="1"/>
  <c r="K48" i="7"/>
  <c r="I48" i="7"/>
  <c r="J48" i="7" s="1"/>
  <c r="A48" i="7"/>
  <c r="AO48" i="7" s="1"/>
  <c r="AV47" i="7"/>
  <c r="AU47" i="7"/>
  <c r="AR47" i="7"/>
  <c r="AQ47" i="7"/>
  <c r="AP47" i="7"/>
  <c r="AO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E47" i="7" s="1"/>
  <c r="AV46" i="7"/>
  <c r="AU46" i="7"/>
  <c r="AR46" i="7"/>
  <c r="AQ46" i="7"/>
  <c r="AP46" i="7"/>
  <c r="AL46" i="7"/>
  <c r="AK46" i="7"/>
  <c r="AJ46" i="7"/>
  <c r="AI46" i="7"/>
  <c r="AH46" i="7"/>
  <c r="AG46" i="7"/>
  <c r="AF46" i="7"/>
  <c r="AD46" i="7"/>
  <c r="AC46" i="7"/>
  <c r="AA46" i="7"/>
  <c r="AB46" i="7" s="1"/>
  <c r="X46" i="7"/>
  <c r="W46" i="7"/>
  <c r="U46" i="7"/>
  <c r="V46" i="7" s="1"/>
  <c r="R46" i="7"/>
  <c r="Q46" i="7"/>
  <c r="O46" i="7"/>
  <c r="P46" i="7" s="1"/>
  <c r="L46" i="7"/>
  <c r="AT46" i="7" s="1"/>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E45" i="7" s="1"/>
  <c r="AV44" i="7"/>
  <c r="AU44" i="7"/>
  <c r="AR44" i="7"/>
  <c r="AQ44" i="7"/>
  <c r="AP44" i="7"/>
  <c r="AL44" i="7"/>
  <c r="AK44" i="7"/>
  <c r="AJ44" i="7"/>
  <c r="AI44" i="7"/>
  <c r="AH44" i="7"/>
  <c r="AG44" i="7"/>
  <c r="AF44" i="7"/>
  <c r="AD44" i="7"/>
  <c r="AC44" i="7"/>
  <c r="AA44" i="7"/>
  <c r="AB44" i="7" s="1"/>
  <c r="X44" i="7"/>
  <c r="W44" i="7"/>
  <c r="U44" i="7"/>
  <c r="V44" i="7" s="1"/>
  <c r="R44" i="7"/>
  <c r="Q44" i="7"/>
  <c r="O44" i="7"/>
  <c r="P44" i="7" s="1"/>
  <c r="L44" i="7"/>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O43" i="7" s="1"/>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AT41" i="7" s="1"/>
  <c r="K41" i="7"/>
  <c r="I41" i="7"/>
  <c r="J41" i="7" s="1"/>
  <c r="A41" i="7"/>
  <c r="AE41" i="7" s="1"/>
  <c r="AV40" i="7"/>
  <c r="AU40" i="7"/>
  <c r="AR40" i="7"/>
  <c r="AQ40" i="7"/>
  <c r="AP40" i="7"/>
  <c r="AL40" i="7"/>
  <c r="AK40" i="7"/>
  <c r="AJ40" i="7"/>
  <c r="AI40" i="7"/>
  <c r="AH40" i="7"/>
  <c r="AG40" i="7"/>
  <c r="AF40" i="7"/>
  <c r="AD40" i="7"/>
  <c r="AC40" i="7"/>
  <c r="AA40" i="7"/>
  <c r="AB40" i="7" s="1"/>
  <c r="X40" i="7"/>
  <c r="W40" i="7"/>
  <c r="U40" i="7"/>
  <c r="V40" i="7" s="1"/>
  <c r="R40" i="7"/>
  <c r="Q40" i="7"/>
  <c r="O40" i="7"/>
  <c r="P40" i="7" s="1"/>
  <c r="L40" i="7"/>
  <c r="AT40" i="7" s="1"/>
  <c r="K40" i="7"/>
  <c r="I40" i="7"/>
  <c r="J40" i="7" s="1"/>
  <c r="A40" i="7"/>
  <c r="AE40" i="7" s="1"/>
  <c r="AV39" i="7"/>
  <c r="AU39" i="7"/>
  <c r="AR39" i="7"/>
  <c r="AQ39" i="7"/>
  <c r="AP39" i="7"/>
  <c r="AL39" i="7"/>
  <c r="AK39" i="7"/>
  <c r="AJ39" i="7"/>
  <c r="AI39" i="7"/>
  <c r="AH39" i="7"/>
  <c r="AG39" i="7"/>
  <c r="AF39" i="7"/>
  <c r="AD39" i="7"/>
  <c r="AC39" i="7"/>
  <c r="AA39" i="7"/>
  <c r="AB39" i="7" s="1"/>
  <c r="X39" i="7"/>
  <c r="W39" i="7"/>
  <c r="U39" i="7"/>
  <c r="V39" i="7" s="1"/>
  <c r="R39" i="7"/>
  <c r="Q39" i="7"/>
  <c r="O39" i="7"/>
  <c r="P39" i="7" s="1"/>
  <c r="L39" i="7"/>
  <c r="AT39" i="7" s="1"/>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E38" i="7" s="1"/>
  <c r="AV37" i="7"/>
  <c r="AU37" i="7"/>
  <c r="AR37" i="7"/>
  <c r="AQ37" i="7"/>
  <c r="AP37" i="7"/>
  <c r="AL37" i="7"/>
  <c r="AK37" i="7"/>
  <c r="AJ37" i="7"/>
  <c r="AI37" i="7"/>
  <c r="AH37" i="7"/>
  <c r="AG37" i="7"/>
  <c r="AF37" i="7"/>
  <c r="AE37" i="7"/>
  <c r="AD37" i="7"/>
  <c r="AC37" i="7"/>
  <c r="AA37" i="7"/>
  <c r="AB37" i="7" s="1"/>
  <c r="X37" i="7"/>
  <c r="W37" i="7"/>
  <c r="U37" i="7"/>
  <c r="V37" i="7" s="1"/>
  <c r="R37" i="7"/>
  <c r="Q37" i="7"/>
  <c r="O37" i="7"/>
  <c r="P37" i="7" s="1"/>
  <c r="L37" i="7"/>
  <c r="AT37" i="7" s="1"/>
  <c r="K37" i="7"/>
  <c r="I37" i="7"/>
  <c r="J37" i="7" s="1"/>
  <c r="A37" i="7"/>
  <c r="AO37" i="7" s="1"/>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AE36" i="7" s="1"/>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AT35" i="7" s="1"/>
  <c r="K35" i="7"/>
  <c r="I35" i="7"/>
  <c r="J35" i="7" s="1"/>
  <c r="A35" i="7"/>
  <c r="AE35" i="7" s="1"/>
  <c r="BN34" i="7"/>
  <c r="BK34" i="7"/>
  <c r="AV34" i="7"/>
  <c r="AU34" i="7"/>
  <c r="AR34" i="7"/>
  <c r="AQ34" i="7"/>
  <c r="AP34" i="7"/>
  <c r="AL34" i="7"/>
  <c r="AK34" i="7"/>
  <c r="AJ34" i="7"/>
  <c r="AI34" i="7"/>
  <c r="AH34" i="7"/>
  <c r="AG34" i="7"/>
  <c r="AF34" i="7"/>
  <c r="AD34" i="7"/>
  <c r="AC34" i="7"/>
  <c r="AA34" i="7"/>
  <c r="AB34" i="7" s="1"/>
  <c r="X34" i="7"/>
  <c r="W34" i="7"/>
  <c r="U34" i="7"/>
  <c r="V34" i="7" s="1"/>
  <c r="R34" i="7"/>
  <c r="Q34" i="7"/>
  <c r="P34" i="7"/>
  <c r="O34" i="7"/>
  <c r="L34" i="7"/>
  <c r="AT34" i="7" s="1"/>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AO33" i="7" s="1"/>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AW32" i="7" s="1"/>
  <c r="AX32" i="7" s="1"/>
  <c r="K32" i="7"/>
  <c r="I32" i="7"/>
  <c r="J32" i="7" s="1"/>
  <c r="A32" i="7"/>
  <c r="AO32" i="7" s="1"/>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AE31" i="7" s="1"/>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AT30" i="7" s="1"/>
  <c r="K30" i="7"/>
  <c r="I30" i="7"/>
  <c r="J30" i="7" s="1"/>
  <c r="A30" i="7"/>
  <c r="AE30" i="7" s="1"/>
  <c r="BN29" i="7"/>
  <c r="BK29" i="7"/>
  <c r="AV29" i="7"/>
  <c r="AU29" i="7"/>
  <c r="AR29" i="7"/>
  <c r="AQ29" i="7"/>
  <c r="AP29" i="7"/>
  <c r="AO29" i="7"/>
  <c r="AL29" i="7"/>
  <c r="AK29" i="7"/>
  <c r="AJ29" i="7"/>
  <c r="AI29" i="7"/>
  <c r="AH29" i="7"/>
  <c r="AG29" i="7"/>
  <c r="AF29" i="7"/>
  <c r="AE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AT28" i="7" s="1"/>
  <c r="K28" i="7"/>
  <c r="I28" i="7"/>
  <c r="J28" i="7" s="1"/>
  <c r="A28" i="7"/>
  <c r="AO28" i="7" s="1"/>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AW26" i="7" s="1"/>
  <c r="AX26" i="7" s="1"/>
  <c r="Q26" i="7"/>
  <c r="O26" i="7"/>
  <c r="P26" i="7" s="1"/>
  <c r="L26" i="7"/>
  <c r="K26" i="7"/>
  <c r="I26" i="7"/>
  <c r="J26" i="7" s="1"/>
  <c r="A26" i="7"/>
  <c r="AE26" i="7" s="1"/>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AT25" i="7" s="1"/>
  <c r="K25" i="7"/>
  <c r="I25" i="7"/>
  <c r="J25" i="7" s="1"/>
  <c r="A25" i="7"/>
  <c r="AO25" i="7" s="1"/>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E23" i="7"/>
  <c r="AD23" i="7"/>
  <c r="AC23" i="7"/>
  <c r="AA23" i="7"/>
  <c r="AB23" i="7" s="1"/>
  <c r="X23" i="7"/>
  <c r="W23" i="7"/>
  <c r="U23" i="7"/>
  <c r="V23" i="7" s="1"/>
  <c r="R23" i="7"/>
  <c r="Q23" i="7"/>
  <c r="O23" i="7"/>
  <c r="P23" i="7" s="1"/>
  <c r="L23" i="7"/>
  <c r="K23" i="7"/>
  <c r="I23" i="7"/>
  <c r="J23" i="7" s="1"/>
  <c r="A23" i="7"/>
  <c r="AO23" i="7" s="1"/>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AO22" i="7" s="1"/>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AM21" i="7" s="1"/>
  <c r="AN21" i="7" s="1"/>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AW20" i="7" s="1"/>
  <c r="AX20" i="7" s="1"/>
  <c r="K20" i="7"/>
  <c r="I20" i="7"/>
  <c r="J20" i="7" s="1"/>
  <c r="A20" i="7"/>
  <c r="AE20" i="7" s="1"/>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AM19" i="7" s="1"/>
  <c r="AN19" i="7" s="1"/>
  <c r="K19" i="7"/>
  <c r="I19" i="7"/>
  <c r="J19" i="7" s="1"/>
  <c r="A19" i="7"/>
  <c r="AE19" i="7" s="1"/>
  <c r="BN18" i="7"/>
  <c r="BK18" i="7"/>
  <c r="AV18" i="7"/>
  <c r="AU18" i="7"/>
  <c r="AR18" i="7"/>
  <c r="AQ18" i="7"/>
  <c r="AP18" i="7"/>
  <c r="AL18" i="7"/>
  <c r="AK18" i="7"/>
  <c r="AJ18" i="7"/>
  <c r="AI18" i="7"/>
  <c r="AH18" i="7"/>
  <c r="AG18" i="7"/>
  <c r="AF18" i="7"/>
  <c r="AE18" i="7"/>
  <c r="AD18" i="7"/>
  <c r="AC18" i="7"/>
  <c r="AA18" i="7"/>
  <c r="AB18" i="7" s="1"/>
  <c r="X18" i="7"/>
  <c r="W18" i="7"/>
  <c r="U18" i="7"/>
  <c r="V18" i="7" s="1"/>
  <c r="R18" i="7"/>
  <c r="Q18" i="7"/>
  <c r="O18" i="7"/>
  <c r="P18" i="7" s="1"/>
  <c r="L18" i="7"/>
  <c r="K18" i="7"/>
  <c r="I18" i="7"/>
  <c r="J18" i="7" s="1"/>
  <c r="A18" i="7"/>
  <c r="AO18" i="7" s="1"/>
  <c r="BN17" i="7"/>
  <c r="BK17" i="7"/>
  <c r="AV17" i="7"/>
  <c r="AU17" i="7"/>
  <c r="AR17" i="7"/>
  <c r="AQ17" i="7"/>
  <c r="AP17" i="7"/>
  <c r="AL17" i="7"/>
  <c r="AK17" i="7"/>
  <c r="AJ17" i="7"/>
  <c r="AI17" i="7"/>
  <c r="AH17" i="7"/>
  <c r="AG17" i="7"/>
  <c r="AF17" i="7"/>
  <c r="AE17" i="7"/>
  <c r="AD17" i="7"/>
  <c r="AC17" i="7"/>
  <c r="AA17" i="7"/>
  <c r="AB17" i="7" s="1"/>
  <c r="X17" i="7"/>
  <c r="W17" i="7"/>
  <c r="U17" i="7"/>
  <c r="V17" i="7" s="1"/>
  <c r="R17" i="7"/>
  <c r="Q17" i="7"/>
  <c r="O17" i="7"/>
  <c r="P17" i="7" s="1"/>
  <c r="L17" i="7"/>
  <c r="AS17" i="7" s="1"/>
  <c r="K17" i="7"/>
  <c r="I17" i="7"/>
  <c r="J17" i="7" s="1"/>
  <c r="A17" i="7"/>
  <c r="AO17" i="7" s="1"/>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AE16" i="7" s="1"/>
  <c r="BN15" i="7"/>
  <c r="BK15" i="7"/>
  <c r="AV15" i="7"/>
  <c r="AU15" i="7"/>
  <c r="AR15" i="7"/>
  <c r="AQ15" i="7"/>
  <c r="AP15" i="7"/>
  <c r="AL15" i="7"/>
  <c r="AK15" i="7"/>
  <c r="AJ15" i="7"/>
  <c r="AI15" i="7"/>
  <c r="AH15" i="7"/>
  <c r="AG15" i="7"/>
  <c r="AF15" i="7"/>
  <c r="AD15" i="7"/>
  <c r="AC15" i="7"/>
  <c r="AA15" i="7"/>
  <c r="AB15" i="7" s="1"/>
  <c r="X15" i="7"/>
  <c r="AM15" i="7" s="1"/>
  <c r="AN15" i="7" s="1"/>
  <c r="W15" i="7"/>
  <c r="U15" i="7"/>
  <c r="V15" i="7" s="1"/>
  <c r="R15" i="7"/>
  <c r="Q15" i="7"/>
  <c r="O15" i="7"/>
  <c r="P15" i="7" s="1"/>
  <c r="L15" i="7"/>
  <c r="AT15" i="7" s="1"/>
  <c r="K15" i="7"/>
  <c r="I15" i="7"/>
  <c r="J15" i="7" s="1"/>
  <c r="A15" i="7"/>
  <c r="AE15" i="7" s="1"/>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AW13" i="7" s="1"/>
  <c r="AX13" i="7" s="1"/>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AS12" i="7" s="1"/>
  <c r="K12" i="7"/>
  <c r="I12" i="7"/>
  <c r="J12" i="7" s="1"/>
  <c r="A12" i="7"/>
  <c r="AE12" i="7" s="1"/>
  <c r="BN11" i="7"/>
  <c r="BN37" i="7" s="1"/>
  <c r="BK11" i="7"/>
  <c r="AV11" i="7"/>
  <c r="AU11" i="7"/>
  <c r="AR11" i="7"/>
  <c r="AQ11" i="7"/>
  <c r="AP11" i="7"/>
  <c r="AL11" i="7"/>
  <c r="AK11" i="7"/>
  <c r="AJ11" i="7"/>
  <c r="AI11" i="7"/>
  <c r="AH11" i="7"/>
  <c r="AG11" i="7"/>
  <c r="AF11" i="7"/>
  <c r="AE11" i="7"/>
  <c r="AD11" i="7"/>
  <c r="AC11" i="7"/>
  <c r="AA11" i="7"/>
  <c r="AB11" i="7" s="1"/>
  <c r="X11" i="7"/>
  <c r="W11" i="7"/>
  <c r="U11" i="7"/>
  <c r="V11" i="7" s="1"/>
  <c r="R11" i="7"/>
  <c r="Q11" i="7"/>
  <c r="O11" i="7"/>
  <c r="P11" i="7" s="1"/>
  <c r="L11" i="7"/>
  <c r="AT11" i="7" s="1"/>
  <c r="K11" i="7"/>
  <c r="I11" i="7"/>
  <c r="J11" i="7" s="1"/>
  <c r="A11" i="7"/>
  <c r="AO11" i="7" s="1"/>
  <c r="A19" i="4"/>
  <c r="Y19" i="4" s="1"/>
  <c r="A12" i="4"/>
  <c r="Y12" i="4" s="1"/>
  <c r="I12" i="4"/>
  <c r="J12" i="4" s="1"/>
  <c r="K12" i="4"/>
  <c r="L12" i="4"/>
  <c r="O12" i="4"/>
  <c r="P12" i="4" s="1"/>
  <c r="Q12" i="4"/>
  <c r="R12" i="4"/>
  <c r="U12" i="4"/>
  <c r="V12" i="4" s="1"/>
  <c r="W12" i="4"/>
  <c r="X12" i="4"/>
  <c r="AB12" i="4"/>
  <c r="AC12" i="4"/>
  <c r="AD12" i="4"/>
  <c r="A13" i="4"/>
  <c r="Y13" i="4" s="1"/>
  <c r="I13" i="4"/>
  <c r="J13" i="4" s="1"/>
  <c r="K13" i="4"/>
  <c r="L13" i="4"/>
  <c r="O13" i="4"/>
  <c r="P13" i="4"/>
  <c r="Q13" i="4"/>
  <c r="R13" i="4"/>
  <c r="U13" i="4"/>
  <c r="V13" i="4"/>
  <c r="W13" i="4"/>
  <c r="X13" i="4"/>
  <c r="AB13" i="4"/>
  <c r="AC13" i="4"/>
  <c r="AD13" i="4"/>
  <c r="A14" i="4"/>
  <c r="Y14" i="4" s="1"/>
  <c r="I14" i="4"/>
  <c r="J14" i="4"/>
  <c r="K14" i="4"/>
  <c r="L14" i="4"/>
  <c r="O14" i="4"/>
  <c r="P14" i="4" s="1"/>
  <c r="Q14" i="4"/>
  <c r="R14" i="4"/>
  <c r="U14" i="4"/>
  <c r="V14" i="4"/>
  <c r="W14" i="4"/>
  <c r="X14" i="4"/>
  <c r="AB14" i="4"/>
  <c r="AC14" i="4"/>
  <c r="AD14" i="4"/>
  <c r="A15" i="4"/>
  <c r="I15" i="4"/>
  <c r="J15" i="4"/>
  <c r="K15" i="4"/>
  <c r="L15" i="4"/>
  <c r="O15" i="4"/>
  <c r="P15" i="4" s="1"/>
  <c r="Q15" i="4"/>
  <c r="R15" i="4"/>
  <c r="U15" i="4"/>
  <c r="V15" i="4" s="1"/>
  <c r="W15" i="4"/>
  <c r="X15" i="4"/>
  <c r="AB15" i="4"/>
  <c r="AC15" i="4"/>
  <c r="AD15" i="4"/>
  <c r="A16" i="4"/>
  <c r="I16" i="4"/>
  <c r="J16" i="4" s="1"/>
  <c r="K16" i="4"/>
  <c r="L16" i="4"/>
  <c r="O16" i="4"/>
  <c r="P16" i="4" s="1"/>
  <c r="Q16" i="4"/>
  <c r="R16" i="4"/>
  <c r="U16" i="4"/>
  <c r="V16" i="4" s="1"/>
  <c r="W16" i="4"/>
  <c r="X16" i="4"/>
  <c r="AB16" i="4"/>
  <c r="AC16" i="4"/>
  <c r="AD16" i="4"/>
  <c r="A17" i="4"/>
  <c r="Y17" i="4" s="1"/>
  <c r="I17" i="4"/>
  <c r="J17" i="4" s="1"/>
  <c r="K17" i="4"/>
  <c r="L17" i="4"/>
  <c r="O17" i="4"/>
  <c r="P17" i="4"/>
  <c r="Q17" i="4"/>
  <c r="R17" i="4"/>
  <c r="U17" i="4"/>
  <c r="V17" i="4"/>
  <c r="W17" i="4"/>
  <c r="X17" i="4"/>
  <c r="AB17" i="4"/>
  <c r="AC17" i="4"/>
  <c r="AD17" i="4"/>
  <c r="A18" i="4"/>
  <c r="I18" i="4"/>
  <c r="J18" i="4" s="1"/>
  <c r="K18" i="4"/>
  <c r="L18" i="4"/>
  <c r="O18" i="4"/>
  <c r="P18" i="4" s="1"/>
  <c r="Q18" i="4"/>
  <c r="R18" i="4"/>
  <c r="U18" i="4"/>
  <c r="V18" i="4" s="1"/>
  <c r="W18" i="4"/>
  <c r="X18" i="4"/>
  <c r="AB18" i="4"/>
  <c r="AC18" i="4"/>
  <c r="AD18" i="4"/>
  <c r="I19" i="4"/>
  <c r="J19" i="4" s="1"/>
  <c r="K19" i="4"/>
  <c r="L19" i="4"/>
  <c r="O19" i="4"/>
  <c r="P19" i="4" s="1"/>
  <c r="Q19" i="4"/>
  <c r="R19" i="4"/>
  <c r="U19" i="4"/>
  <c r="V19" i="4"/>
  <c r="W19" i="4"/>
  <c r="X19" i="4"/>
  <c r="AB19" i="4"/>
  <c r="AC19" i="4"/>
  <c r="AD19" i="4"/>
  <c r="A20" i="4"/>
  <c r="I20" i="4"/>
  <c r="J20" i="4" s="1"/>
  <c r="K20" i="4"/>
  <c r="L20" i="4"/>
  <c r="O20" i="4"/>
  <c r="P20" i="4" s="1"/>
  <c r="Q20" i="4"/>
  <c r="R20" i="4"/>
  <c r="U20" i="4"/>
  <c r="V20" i="4" s="1"/>
  <c r="W20" i="4"/>
  <c r="X20" i="4"/>
  <c r="AB20" i="4"/>
  <c r="AC20" i="4"/>
  <c r="AD20" i="4"/>
  <c r="A21" i="4"/>
  <c r="I21" i="4"/>
  <c r="J21" i="4" s="1"/>
  <c r="K21" i="4"/>
  <c r="L21" i="4"/>
  <c r="O21" i="4"/>
  <c r="P21" i="4" s="1"/>
  <c r="Q21" i="4"/>
  <c r="R21" i="4"/>
  <c r="U21" i="4"/>
  <c r="V21" i="4" s="1"/>
  <c r="W21" i="4"/>
  <c r="X21" i="4"/>
  <c r="AB21" i="4"/>
  <c r="AC21" i="4"/>
  <c r="AD21" i="4"/>
  <c r="A22" i="4"/>
  <c r="I22" i="4"/>
  <c r="J22" i="4" s="1"/>
  <c r="K22" i="4"/>
  <c r="L22" i="4"/>
  <c r="O22" i="4"/>
  <c r="P22" i="4"/>
  <c r="Q22" i="4"/>
  <c r="R22" i="4"/>
  <c r="U22" i="4"/>
  <c r="V22" i="4" s="1"/>
  <c r="W22" i="4"/>
  <c r="X22" i="4"/>
  <c r="AB22" i="4"/>
  <c r="AC22" i="4"/>
  <c r="AD22" i="4"/>
  <c r="A23" i="4"/>
  <c r="I23" i="4"/>
  <c r="J23" i="4" s="1"/>
  <c r="K23" i="4"/>
  <c r="L23" i="4"/>
  <c r="O23" i="4"/>
  <c r="P23" i="4" s="1"/>
  <c r="Q23" i="4"/>
  <c r="R23" i="4"/>
  <c r="U23" i="4"/>
  <c r="V23" i="4" s="1"/>
  <c r="W23" i="4"/>
  <c r="X23" i="4"/>
  <c r="AB23" i="4"/>
  <c r="AC23" i="4"/>
  <c r="AD23" i="4"/>
  <c r="A24" i="4"/>
  <c r="I24" i="4"/>
  <c r="J24" i="4" s="1"/>
  <c r="K24" i="4"/>
  <c r="L24" i="4"/>
  <c r="O24" i="4"/>
  <c r="P24" i="4" s="1"/>
  <c r="Q24" i="4"/>
  <c r="R24" i="4"/>
  <c r="U24" i="4"/>
  <c r="V24" i="4" s="1"/>
  <c r="W24" i="4"/>
  <c r="X24" i="4"/>
  <c r="AB24" i="4"/>
  <c r="AC24" i="4"/>
  <c r="AD24" i="4"/>
  <c r="A25" i="4"/>
  <c r="I25" i="4"/>
  <c r="J25" i="4" s="1"/>
  <c r="K25" i="4"/>
  <c r="L25" i="4"/>
  <c r="O25" i="4"/>
  <c r="P25" i="4" s="1"/>
  <c r="Q25" i="4"/>
  <c r="R25" i="4"/>
  <c r="U25" i="4"/>
  <c r="V25" i="4"/>
  <c r="W25" i="4"/>
  <c r="X25" i="4"/>
  <c r="AB25" i="4"/>
  <c r="AC25" i="4"/>
  <c r="AD25" i="4"/>
  <c r="A26" i="4"/>
  <c r="I26" i="4"/>
  <c r="J26" i="4" s="1"/>
  <c r="K26" i="4"/>
  <c r="L26" i="4"/>
  <c r="O26" i="4"/>
  <c r="P26" i="4" s="1"/>
  <c r="Q26" i="4"/>
  <c r="R26" i="4"/>
  <c r="U26" i="4"/>
  <c r="V26" i="4" s="1"/>
  <c r="W26" i="4"/>
  <c r="X26" i="4"/>
  <c r="AB26" i="4"/>
  <c r="AC26" i="4"/>
  <c r="AD26" i="4"/>
  <c r="A27" i="4"/>
  <c r="I27" i="4"/>
  <c r="J27" i="4"/>
  <c r="K27" i="4"/>
  <c r="L27" i="4"/>
  <c r="O27" i="4"/>
  <c r="P27" i="4"/>
  <c r="Q27" i="4"/>
  <c r="R27" i="4"/>
  <c r="U27" i="4"/>
  <c r="V27" i="4" s="1"/>
  <c r="W27" i="4"/>
  <c r="X27" i="4"/>
  <c r="AB27" i="4"/>
  <c r="AC27" i="4"/>
  <c r="AD27" i="4"/>
  <c r="A28" i="4"/>
  <c r="I28" i="4"/>
  <c r="J28" i="4" s="1"/>
  <c r="K28" i="4"/>
  <c r="L28" i="4"/>
  <c r="O28" i="4"/>
  <c r="P28" i="4" s="1"/>
  <c r="Q28" i="4"/>
  <c r="R28" i="4"/>
  <c r="U28" i="4"/>
  <c r="V28" i="4" s="1"/>
  <c r="W28" i="4"/>
  <c r="X28" i="4"/>
  <c r="AB28" i="4"/>
  <c r="AC28" i="4"/>
  <c r="AD28" i="4"/>
  <c r="A29" i="4"/>
  <c r="Y29" i="4" s="1"/>
  <c r="I29" i="4"/>
  <c r="J29" i="4"/>
  <c r="K29" i="4"/>
  <c r="L29" i="4"/>
  <c r="O29" i="4"/>
  <c r="P29" i="4" s="1"/>
  <c r="Q29" i="4"/>
  <c r="R29" i="4"/>
  <c r="U29" i="4"/>
  <c r="V29" i="4" s="1"/>
  <c r="W29" i="4"/>
  <c r="X29" i="4"/>
  <c r="AB29" i="4"/>
  <c r="AC29" i="4"/>
  <c r="AD29" i="4"/>
  <c r="A30" i="4"/>
  <c r="Y30" i="4" s="1"/>
  <c r="I30" i="4"/>
  <c r="J30" i="4" s="1"/>
  <c r="K30" i="4"/>
  <c r="L30" i="4"/>
  <c r="O30" i="4"/>
  <c r="P30" i="4" s="1"/>
  <c r="Q30" i="4"/>
  <c r="R30" i="4"/>
  <c r="U30" i="4"/>
  <c r="V30" i="4"/>
  <c r="W30" i="4"/>
  <c r="X30" i="4"/>
  <c r="AB30" i="4"/>
  <c r="AC30" i="4"/>
  <c r="AD30" i="4"/>
  <c r="A31" i="4"/>
  <c r="I31" i="4"/>
  <c r="J31" i="4"/>
  <c r="K31" i="4"/>
  <c r="L31" i="4"/>
  <c r="O31" i="4"/>
  <c r="P31" i="4"/>
  <c r="Q31" i="4"/>
  <c r="R31" i="4"/>
  <c r="U31" i="4"/>
  <c r="V31" i="4" s="1"/>
  <c r="W31" i="4"/>
  <c r="X31" i="4"/>
  <c r="AB31" i="4"/>
  <c r="AC31" i="4"/>
  <c r="AD31" i="4"/>
  <c r="A32" i="4"/>
  <c r="Y32" i="4" s="1"/>
  <c r="I32" i="4"/>
  <c r="J32" i="4" s="1"/>
  <c r="K32" i="4"/>
  <c r="L32" i="4"/>
  <c r="O32" i="4"/>
  <c r="P32" i="4" s="1"/>
  <c r="Q32" i="4"/>
  <c r="R32" i="4"/>
  <c r="U32" i="4"/>
  <c r="V32" i="4"/>
  <c r="W32" i="4"/>
  <c r="X32" i="4"/>
  <c r="AB32" i="4"/>
  <c r="AC32" i="4"/>
  <c r="AD32" i="4"/>
  <c r="A33" i="4"/>
  <c r="I33" i="4"/>
  <c r="J33" i="4" s="1"/>
  <c r="K33" i="4"/>
  <c r="L33" i="4"/>
  <c r="O33" i="4"/>
  <c r="P33" i="4" s="1"/>
  <c r="Q33" i="4"/>
  <c r="R33" i="4"/>
  <c r="U33" i="4"/>
  <c r="V33" i="4"/>
  <c r="W33" i="4"/>
  <c r="X33" i="4"/>
  <c r="AB33" i="4"/>
  <c r="AC33" i="4"/>
  <c r="AD33" i="4"/>
  <c r="A34" i="4"/>
  <c r="Y34" i="4" s="1"/>
  <c r="I34" i="4"/>
  <c r="J34" i="4" s="1"/>
  <c r="K34" i="4"/>
  <c r="L34" i="4"/>
  <c r="O34" i="4"/>
  <c r="P34" i="4" s="1"/>
  <c r="Q34" i="4"/>
  <c r="R34" i="4"/>
  <c r="U34" i="4"/>
  <c r="V34" i="4" s="1"/>
  <c r="W34" i="4"/>
  <c r="X34" i="4"/>
  <c r="AB34" i="4"/>
  <c r="AC34" i="4"/>
  <c r="AD34" i="4"/>
  <c r="A35" i="4"/>
  <c r="I35" i="4"/>
  <c r="J35" i="4" s="1"/>
  <c r="K35" i="4"/>
  <c r="L35" i="4"/>
  <c r="O35" i="4"/>
  <c r="P35" i="4" s="1"/>
  <c r="Q35" i="4"/>
  <c r="R35" i="4"/>
  <c r="U35" i="4"/>
  <c r="V35" i="4"/>
  <c r="W35" i="4"/>
  <c r="X35" i="4"/>
  <c r="AB35" i="4"/>
  <c r="AC35" i="4"/>
  <c r="AD35" i="4"/>
  <c r="A36" i="4"/>
  <c r="Y36" i="4" s="1"/>
  <c r="I36" i="4"/>
  <c r="J36" i="4" s="1"/>
  <c r="K36" i="4"/>
  <c r="L36" i="4"/>
  <c r="O36" i="4"/>
  <c r="P36" i="4" s="1"/>
  <c r="Q36" i="4"/>
  <c r="R36" i="4"/>
  <c r="U36" i="4"/>
  <c r="V36" i="4" s="1"/>
  <c r="W36" i="4"/>
  <c r="X36" i="4"/>
  <c r="AB36" i="4"/>
  <c r="AC36" i="4"/>
  <c r="AD36" i="4"/>
  <c r="A37" i="4"/>
  <c r="I37" i="4"/>
  <c r="J37" i="4" s="1"/>
  <c r="K37" i="4"/>
  <c r="L37" i="4"/>
  <c r="O37" i="4"/>
  <c r="P37" i="4" s="1"/>
  <c r="Q37" i="4"/>
  <c r="R37" i="4"/>
  <c r="U37" i="4"/>
  <c r="V37" i="4"/>
  <c r="W37" i="4"/>
  <c r="X37" i="4"/>
  <c r="AB37" i="4"/>
  <c r="AC37" i="4"/>
  <c r="AD37" i="4"/>
  <c r="A38" i="4"/>
  <c r="I38" i="4"/>
  <c r="J38" i="4"/>
  <c r="K38" i="4"/>
  <c r="L38" i="4"/>
  <c r="O38" i="4"/>
  <c r="P38" i="4"/>
  <c r="Q38" i="4"/>
  <c r="R38" i="4"/>
  <c r="U38" i="4"/>
  <c r="V38" i="4" s="1"/>
  <c r="W38" i="4"/>
  <c r="X38" i="4"/>
  <c r="AB38" i="4"/>
  <c r="AC38" i="4"/>
  <c r="AD38" i="4"/>
  <c r="A39" i="4"/>
  <c r="I39" i="4"/>
  <c r="J39" i="4" s="1"/>
  <c r="K39" i="4"/>
  <c r="L39" i="4"/>
  <c r="O39" i="4"/>
  <c r="P39" i="4" s="1"/>
  <c r="Q39" i="4"/>
  <c r="R39" i="4"/>
  <c r="U39" i="4"/>
  <c r="V39" i="4" s="1"/>
  <c r="W39" i="4"/>
  <c r="X39" i="4"/>
  <c r="AB39" i="4"/>
  <c r="AC39" i="4"/>
  <c r="AD39" i="4"/>
  <c r="A40" i="4"/>
  <c r="I40" i="4"/>
  <c r="J40" i="4" s="1"/>
  <c r="K40" i="4"/>
  <c r="L40" i="4"/>
  <c r="O40" i="4"/>
  <c r="P40" i="4" s="1"/>
  <c r="Q40" i="4"/>
  <c r="R40" i="4"/>
  <c r="U40" i="4"/>
  <c r="V40" i="4" s="1"/>
  <c r="W40" i="4"/>
  <c r="X40" i="4"/>
  <c r="AB40" i="4"/>
  <c r="AC40" i="4"/>
  <c r="AD40" i="4"/>
  <c r="A41" i="4"/>
  <c r="I41" i="4"/>
  <c r="J41" i="4"/>
  <c r="K41" i="4"/>
  <c r="L41" i="4"/>
  <c r="O41" i="4"/>
  <c r="P41" i="4" s="1"/>
  <c r="Q41" i="4"/>
  <c r="R41" i="4"/>
  <c r="U41" i="4"/>
  <c r="V41" i="4" s="1"/>
  <c r="W41" i="4"/>
  <c r="X41" i="4"/>
  <c r="AB41" i="4"/>
  <c r="AC41" i="4"/>
  <c r="AD41" i="4"/>
  <c r="A42" i="4"/>
  <c r="Y42" i="4" s="1"/>
  <c r="I42" i="4"/>
  <c r="J42" i="4" s="1"/>
  <c r="K42" i="4"/>
  <c r="L42" i="4"/>
  <c r="O42" i="4"/>
  <c r="P42" i="4" s="1"/>
  <c r="Q42" i="4"/>
  <c r="R42" i="4"/>
  <c r="U42" i="4"/>
  <c r="V42" i="4" s="1"/>
  <c r="W42" i="4"/>
  <c r="X42" i="4"/>
  <c r="AB42" i="4"/>
  <c r="AC42" i="4"/>
  <c r="AD42" i="4"/>
  <c r="A43" i="4"/>
  <c r="Y43" i="4" s="1"/>
  <c r="I43" i="4"/>
  <c r="J43" i="4" s="1"/>
  <c r="K43" i="4"/>
  <c r="L43" i="4"/>
  <c r="O43" i="4"/>
  <c r="P43" i="4" s="1"/>
  <c r="Q43" i="4"/>
  <c r="R43" i="4"/>
  <c r="U43" i="4"/>
  <c r="V43" i="4" s="1"/>
  <c r="W43" i="4"/>
  <c r="X43" i="4"/>
  <c r="AB43" i="4"/>
  <c r="AC43" i="4"/>
  <c r="AD43" i="4"/>
  <c r="A44" i="4"/>
  <c r="Y44" i="4" s="1"/>
  <c r="I44" i="4"/>
  <c r="J44" i="4" s="1"/>
  <c r="K44" i="4"/>
  <c r="L44" i="4"/>
  <c r="O44" i="4"/>
  <c r="P44" i="4" s="1"/>
  <c r="Q44" i="4"/>
  <c r="R44" i="4"/>
  <c r="U44" i="4"/>
  <c r="V44" i="4" s="1"/>
  <c r="W44" i="4"/>
  <c r="X44" i="4"/>
  <c r="AB44" i="4"/>
  <c r="AC44" i="4"/>
  <c r="AD44" i="4"/>
  <c r="A45" i="4"/>
  <c r="Y45" i="4" s="1"/>
  <c r="I45" i="4"/>
  <c r="J45" i="4" s="1"/>
  <c r="K45" i="4"/>
  <c r="L45" i="4"/>
  <c r="O45" i="4"/>
  <c r="P45" i="4" s="1"/>
  <c r="Q45" i="4"/>
  <c r="R45" i="4"/>
  <c r="U45" i="4"/>
  <c r="V45" i="4"/>
  <c r="W45" i="4"/>
  <c r="X45" i="4"/>
  <c r="AB45" i="4"/>
  <c r="AC45" i="4"/>
  <c r="AD45" i="4"/>
  <c r="A46" i="4"/>
  <c r="I46" i="4"/>
  <c r="J46" i="4"/>
  <c r="K46" i="4"/>
  <c r="L46" i="4"/>
  <c r="O46" i="4"/>
  <c r="P46" i="4" s="1"/>
  <c r="Q46" i="4"/>
  <c r="R46" i="4"/>
  <c r="U46" i="4"/>
  <c r="V46" i="4"/>
  <c r="W46" i="4"/>
  <c r="X46" i="4"/>
  <c r="AB46" i="4"/>
  <c r="AC46" i="4"/>
  <c r="AD46" i="4"/>
  <c r="A47" i="4"/>
  <c r="Y47" i="4" s="1"/>
  <c r="I47" i="4"/>
  <c r="J47" i="4"/>
  <c r="K47" i="4"/>
  <c r="L47" i="4"/>
  <c r="O47" i="4"/>
  <c r="P47" i="4"/>
  <c r="Q47" i="4"/>
  <c r="R47" i="4"/>
  <c r="U47" i="4"/>
  <c r="V47" i="4" s="1"/>
  <c r="W47" i="4"/>
  <c r="X47" i="4"/>
  <c r="AB47" i="4"/>
  <c r="AC47" i="4"/>
  <c r="AD47" i="4"/>
  <c r="A48" i="4"/>
  <c r="Y48" i="4" s="1"/>
  <c r="I48" i="4"/>
  <c r="J48" i="4" s="1"/>
  <c r="K48" i="4"/>
  <c r="L48" i="4"/>
  <c r="O48" i="4"/>
  <c r="P48" i="4" s="1"/>
  <c r="Q48" i="4"/>
  <c r="R48" i="4"/>
  <c r="U48" i="4"/>
  <c r="V48" i="4" s="1"/>
  <c r="W48" i="4"/>
  <c r="X48" i="4"/>
  <c r="AB48" i="4"/>
  <c r="AC48" i="4"/>
  <c r="AD48" i="4"/>
  <c r="A49" i="4"/>
  <c r="I49" i="4"/>
  <c r="J49" i="4"/>
  <c r="K49" i="4"/>
  <c r="L49" i="4"/>
  <c r="O49" i="4"/>
  <c r="P49" i="4" s="1"/>
  <c r="Q49" i="4"/>
  <c r="R49" i="4"/>
  <c r="U49" i="4"/>
  <c r="V49" i="4" s="1"/>
  <c r="W49" i="4"/>
  <c r="X49" i="4"/>
  <c r="AB49" i="4"/>
  <c r="AC49" i="4"/>
  <c r="AD49" i="4"/>
  <c r="A50" i="4"/>
  <c r="I50" i="4"/>
  <c r="J50" i="4" s="1"/>
  <c r="K50" i="4"/>
  <c r="L50" i="4"/>
  <c r="O50" i="4"/>
  <c r="P50" i="4" s="1"/>
  <c r="Q50" i="4"/>
  <c r="R50" i="4"/>
  <c r="U50" i="4"/>
  <c r="V50" i="4"/>
  <c r="W50" i="4"/>
  <c r="X50" i="4"/>
  <c r="AB50" i="4"/>
  <c r="AC50" i="4"/>
  <c r="AD50" i="4"/>
  <c r="A51" i="4"/>
  <c r="Y51" i="4" s="1"/>
  <c r="I51" i="4"/>
  <c r="J51" i="4"/>
  <c r="K51" i="4"/>
  <c r="L51" i="4"/>
  <c r="O51" i="4"/>
  <c r="P51" i="4" s="1"/>
  <c r="Q51" i="4"/>
  <c r="R51" i="4"/>
  <c r="U51" i="4"/>
  <c r="V51" i="4"/>
  <c r="W51" i="4"/>
  <c r="X51" i="4"/>
  <c r="AB51" i="4"/>
  <c r="AC51" i="4"/>
  <c r="AD51" i="4"/>
  <c r="A52" i="4"/>
  <c r="Y52" i="4" s="1"/>
  <c r="I52" i="4"/>
  <c r="J52" i="4"/>
  <c r="K52" i="4"/>
  <c r="L52" i="4"/>
  <c r="O52" i="4"/>
  <c r="P52" i="4"/>
  <c r="Q52" i="4"/>
  <c r="R52" i="4"/>
  <c r="U52" i="4"/>
  <c r="V52" i="4"/>
  <c r="W52" i="4"/>
  <c r="X52" i="4"/>
  <c r="AB52" i="4"/>
  <c r="AC52" i="4"/>
  <c r="AD52" i="4"/>
  <c r="A53" i="4"/>
  <c r="I53" i="4"/>
  <c r="J53" i="4"/>
  <c r="K53" i="4"/>
  <c r="L53" i="4"/>
  <c r="O53" i="4"/>
  <c r="P53" i="4"/>
  <c r="Q53" i="4"/>
  <c r="R53" i="4"/>
  <c r="U53" i="4"/>
  <c r="V53" i="4" s="1"/>
  <c r="W53" i="4"/>
  <c r="X53" i="4"/>
  <c r="AB53" i="4"/>
  <c r="AC53" i="4"/>
  <c r="AD53" i="4"/>
  <c r="A54" i="4"/>
  <c r="I54" i="4"/>
  <c r="J54" i="4" s="1"/>
  <c r="K54" i="4"/>
  <c r="L54" i="4"/>
  <c r="O54" i="4"/>
  <c r="P54" i="4" s="1"/>
  <c r="Q54" i="4"/>
  <c r="R54" i="4"/>
  <c r="U54" i="4"/>
  <c r="V54" i="4" s="1"/>
  <c r="W54" i="4"/>
  <c r="X54" i="4"/>
  <c r="AB54" i="4"/>
  <c r="AC54" i="4"/>
  <c r="AD54" i="4"/>
  <c r="A55" i="4"/>
  <c r="I55" i="4"/>
  <c r="J55" i="4" s="1"/>
  <c r="K55" i="4"/>
  <c r="L55" i="4"/>
  <c r="O55" i="4"/>
  <c r="P55" i="4" s="1"/>
  <c r="Q55" i="4"/>
  <c r="R55" i="4"/>
  <c r="U55" i="4"/>
  <c r="V55" i="4" s="1"/>
  <c r="W55" i="4"/>
  <c r="X55" i="4"/>
  <c r="AB55" i="4"/>
  <c r="AC55" i="4"/>
  <c r="AD55" i="4"/>
  <c r="A56" i="4"/>
  <c r="I56" i="4"/>
  <c r="J56" i="4" s="1"/>
  <c r="K56" i="4"/>
  <c r="L56" i="4"/>
  <c r="O56" i="4"/>
  <c r="P56" i="4" s="1"/>
  <c r="Q56" i="4"/>
  <c r="R56" i="4"/>
  <c r="U56" i="4"/>
  <c r="V56" i="4" s="1"/>
  <c r="W56" i="4"/>
  <c r="X56" i="4"/>
  <c r="AB56" i="4"/>
  <c r="AC56" i="4"/>
  <c r="AD56" i="4"/>
  <c r="A57" i="4"/>
  <c r="I57" i="4"/>
  <c r="J57" i="4" s="1"/>
  <c r="K57" i="4"/>
  <c r="L57" i="4"/>
  <c r="O57" i="4"/>
  <c r="P57" i="4" s="1"/>
  <c r="Q57" i="4"/>
  <c r="R57" i="4"/>
  <c r="U57" i="4"/>
  <c r="V57" i="4" s="1"/>
  <c r="W57" i="4"/>
  <c r="X57" i="4"/>
  <c r="AB57" i="4"/>
  <c r="AC57" i="4"/>
  <c r="AD57" i="4"/>
  <c r="A58" i="4"/>
  <c r="Y58" i="4" s="1"/>
  <c r="I58" i="4"/>
  <c r="J58" i="4" s="1"/>
  <c r="K58" i="4"/>
  <c r="L58" i="4"/>
  <c r="O58" i="4"/>
  <c r="P58" i="4" s="1"/>
  <c r="Q58" i="4"/>
  <c r="R58" i="4"/>
  <c r="U58" i="4"/>
  <c r="V58" i="4" s="1"/>
  <c r="W58" i="4"/>
  <c r="X58" i="4"/>
  <c r="AB58" i="4"/>
  <c r="AC58" i="4"/>
  <c r="AD58" i="4"/>
  <c r="A59" i="4"/>
  <c r="I59" i="4"/>
  <c r="J59" i="4" s="1"/>
  <c r="K59" i="4"/>
  <c r="L59" i="4"/>
  <c r="O59" i="4"/>
  <c r="P59" i="4" s="1"/>
  <c r="Q59" i="4"/>
  <c r="R59" i="4"/>
  <c r="U59" i="4"/>
  <c r="V59" i="4" s="1"/>
  <c r="W59" i="4"/>
  <c r="X59" i="4"/>
  <c r="AB59" i="4"/>
  <c r="AC59" i="4"/>
  <c r="AD59" i="4"/>
  <c r="A60" i="4"/>
  <c r="I60" i="4"/>
  <c r="J60" i="4"/>
  <c r="K60" i="4"/>
  <c r="L60" i="4"/>
  <c r="O60" i="4"/>
  <c r="P60" i="4" s="1"/>
  <c r="Q60" i="4"/>
  <c r="R60" i="4"/>
  <c r="U60" i="4"/>
  <c r="V60" i="4" s="1"/>
  <c r="W60" i="4"/>
  <c r="X60" i="4"/>
  <c r="AB60" i="4"/>
  <c r="AC60" i="4"/>
  <c r="AD60" i="4"/>
  <c r="A61" i="4"/>
  <c r="Y61" i="4" s="1"/>
  <c r="I61" i="4"/>
  <c r="J61" i="4" s="1"/>
  <c r="K61" i="4"/>
  <c r="L61" i="4"/>
  <c r="O61" i="4"/>
  <c r="P61" i="4" s="1"/>
  <c r="Q61" i="4"/>
  <c r="R61" i="4"/>
  <c r="U61" i="4"/>
  <c r="V61" i="4" s="1"/>
  <c r="W61" i="4"/>
  <c r="X61" i="4"/>
  <c r="AB61" i="4"/>
  <c r="AC61" i="4"/>
  <c r="AD61" i="4"/>
  <c r="A62" i="4"/>
  <c r="I62" i="4"/>
  <c r="J62" i="4"/>
  <c r="K62" i="4"/>
  <c r="L62" i="4"/>
  <c r="O62" i="4"/>
  <c r="P62" i="4" s="1"/>
  <c r="Q62" i="4"/>
  <c r="R62" i="4"/>
  <c r="U62" i="4"/>
  <c r="V62" i="4" s="1"/>
  <c r="W62" i="4"/>
  <c r="X62" i="4"/>
  <c r="AB62" i="4"/>
  <c r="AC62" i="4"/>
  <c r="AD62" i="4"/>
  <c r="A63" i="4"/>
  <c r="Y63" i="4" s="1"/>
  <c r="I63" i="4"/>
  <c r="J63" i="4" s="1"/>
  <c r="K63" i="4"/>
  <c r="L63" i="4"/>
  <c r="O63" i="4"/>
  <c r="P63" i="4" s="1"/>
  <c r="Q63" i="4"/>
  <c r="R63" i="4"/>
  <c r="U63" i="4"/>
  <c r="V63" i="4" s="1"/>
  <c r="W63" i="4"/>
  <c r="X63" i="4"/>
  <c r="AB63" i="4"/>
  <c r="AC63" i="4"/>
  <c r="AD63" i="4"/>
  <c r="A64" i="4"/>
  <c r="Y64" i="4" s="1"/>
  <c r="I64" i="4"/>
  <c r="J64" i="4" s="1"/>
  <c r="K64" i="4"/>
  <c r="L64" i="4"/>
  <c r="O64" i="4"/>
  <c r="P64" i="4" s="1"/>
  <c r="Q64" i="4"/>
  <c r="R64" i="4"/>
  <c r="U64" i="4"/>
  <c r="V64" i="4"/>
  <c r="W64" i="4"/>
  <c r="X64" i="4"/>
  <c r="AB64" i="4"/>
  <c r="AC64" i="4"/>
  <c r="AD64" i="4"/>
  <c r="A65" i="4"/>
  <c r="I65" i="4"/>
  <c r="J65" i="4" s="1"/>
  <c r="K65" i="4"/>
  <c r="L65" i="4"/>
  <c r="O65" i="4"/>
  <c r="P65" i="4" s="1"/>
  <c r="Q65" i="4"/>
  <c r="R65" i="4"/>
  <c r="U65" i="4"/>
  <c r="V65" i="4" s="1"/>
  <c r="W65" i="4"/>
  <c r="X65" i="4"/>
  <c r="AB65" i="4"/>
  <c r="AC65" i="4"/>
  <c r="AD65" i="4"/>
  <c r="A66" i="4"/>
  <c r="Y66" i="4" s="1"/>
  <c r="I66" i="4"/>
  <c r="J66" i="4" s="1"/>
  <c r="K66" i="4"/>
  <c r="L66" i="4"/>
  <c r="O66" i="4"/>
  <c r="P66" i="4" s="1"/>
  <c r="Q66" i="4"/>
  <c r="R66" i="4"/>
  <c r="U66" i="4"/>
  <c r="V66" i="4" s="1"/>
  <c r="W66" i="4"/>
  <c r="X66" i="4"/>
  <c r="AB66" i="4"/>
  <c r="AC66" i="4"/>
  <c r="AD66" i="4"/>
  <c r="A67" i="4"/>
  <c r="Y67" i="4" s="1"/>
  <c r="I67" i="4"/>
  <c r="J67" i="4" s="1"/>
  <c r="K67" i="4"/>
  <c r="L67" i="4"/>
  <c r="O67" i="4"/>
  <c r="P67" i="4"/>
  <c r="Q67" i="4"/>
  <c r="R67" i="4"/>
  <c r="U67" i="4"/>
  <c r="V67" i="4" s="1"/>
  <c r="W67" i="4"/>
  <c r="X67" i="4"/>
  <c r="AB67" i="4"/>
  <c r="AC67" i="4"/>
  <c r="AD67" i="4"/>
  <c r="A68" i="4"/>
  <c r="I68" i="4"/>
  <c r="J68" i="4" s="1"/>
  <c r="K68" i="4"/>
  <c r="L68" i="4"/>
  <c r="O68" i="4"/>
  <c r="P68" i="4" s="1"/>
  <c r="Q68" i="4"/>
  <c r="R68" i="4"/>
  <c r="U68" i="4"/>
  <c r="V68" i="4" s="1"/>
  <c r="W68" i="4"/>
  <c r="X68" i="4"/>
  <c r="AB68" i="4"/>
  <c r="AC68" i="4"/>
  <c r="AD68" i="4"/>
  <c r="A69" i="4"/>
  <c r="Y69" i="4" s="1"/>
  <c r="I69" i="4"/>
  <c r="J69" i="4" s="1"/>
  <c r="K69" i="4"/>
  <c r="L69" i="4"/>
  <c r="O69" i="4"/>
  <c r="P69" i="4" s="1"/>
  <c r="Q69" i="4"/>
  <c r="R69" i="4"/>
  <c r="U69" i="4"/>
  <c r="V69" i="4" s="1"/>
  <c r="W69" i="4"/>
  <c r="X69" i="4"/>
  <c r="AB69" i="4"/>
  <c r="AC69" i="4"/>
  <c r="AD69" i="4"/>
  <c r="A70" i="4"/>
  <c r="I70" i="4"/>
  <c r="J70" i="4" s="1"/>
  <c r="K70" i="4"/>
  <c r="L70" i="4"/>
  <c r="O70" i="4"/>
  <c r="P70" i="4" s="1"/>
  <c r="Q70" i="4"/>
  <c r="R70" i="4"/>
  <c r="U70" i="4"/>
  <c r="V70" i="4" s="1"/>
  <c r="W70" i="4"/>
  <c r="X70" i="4"/>
  <c r="AB70" i="4"/>
  <c r="AC70" i="4"/>
  <c r="AD70" i="4"/>
  <c r="A71" i="4"/>
  <c r="Y71" i="4" s="1"/>
  <c r="I71" i="4"/>
  <c r="J71" i="4" s="1"/>
  <c r="K71" i="4"/>
  <c r="L71" i="4"/>
  <c r="O71" i="4"/>
  <c r="P71" i="4"/>
  <c r="Q71" i="4"/>
  <c r="R71" i="4"/>
  <c r="U71" i="4"/>
  <c r="V71" i="4"/>
  <c r="W71" i="4"/>
  <c r="X71" i="4"/>
  <c r="AB71" i="4"/>
  <c r="AC71" i="4"/>
  <c r="AD71" i="4"/>
  <c r="A72" i="4"/>
  <c r="I72" i="4"/>
  <c r="J72" i="4"/>
  <c r="K72" i="4"/>
  <c r="L72" i="4"/>
  <c r="O72" i="4"/>
  <c r="P72" i="4" s="1"/>
  <c r="Q72" i="4"/>
  <c r="R72" i="4"/>
  <c r="U72" i="4"/>
  <c r="V72" i="4" s="1"/>
  <c r="W72" i="4"/>
  <c r="X72" i="4"/>
  <c r="AB72" i="4"/>
  <c r="AC72" i="4"/>
  <c r="AD72" i="4"/>
  <c r="A73" i="4"/>
  <c r="Y73" i="4" s="1"/>
  <c r="I73" i="4"/>
  <c r="J73" i="4" s="1"/>
  <c r="K73" i="4"/>
  <c r="L73" i="4"/>
  <c r="O73" i="4"/>
  <c r="P73" i="4" s="1"/>
  <c r="Q73" i="4"/>
  <c r="R73" i="4"/>
  <c r="U73" i="4"/>
  <c r="V73" i="4" s="1"/>
  <c r="W73" i="4"/>
  <c r="X73" i="4"/>
  <c r="AB73" i="4"/>
  <c r="AC73" i="4"/>
  <c r="AD73" i="4"/>
  <c r="A74" i="4"/>
  <c r="Y74" i="4" s="1"/>
  <c r="I74" i="4"/>
  <c r="J74" i="4" s="1"/>
  <c r="K74" i="4"/>
  <c r="L74" i="4"/>
  <c r="O74" i="4"/>
  <c r="P74" i="4" s="1"/>
  <c r="Q74" i="4"/>
  <c r="R74" i="4"/>
  <c r="U74" i="4"/>
  <c r="V74" i="4" s="1"/>
  <c r="W74" i="4"/>
  <c r="X74" i="4"/>
  <c r="AB74" i="4"/>
  <c r="AC74" i="4"/>
  <c r="AD74" i="4"/>
  <c r="A75" i="4"/>
  <c r="Y75" i="4" s="1"/>
  <c r="I75" i="4"/>
  <c r="J75" i="4" s="1"/>
  <c r="K75" i="4"/>
  <c r="L75" i="4"/>
  <c r="O75" i="4"/>
  <c r="P75" i="4" s="1"/>
  <c r="Q75" i="4"/>
  <c r="R75" i="4"/>
  <c r="U75" i="4"/>
  <c r="V75" i="4" s="1"/>
  <c r="W75" i="4"/>
  <c r="X75" i="4"/>
  <c r="AB75" i="4"/>
  <c r="AC75" i="4"/>
  <c r="AD75" i="4"/>
  <c r="A76" i="4"/>
  <c r="Y76" i="4" s="1"/>
  <c r="I76" i="4"/>
  <c r="J76" i="4" s="1"/>
  <c r="K76" i="4"/>
  <c r="L76" i="4"/>
  <c r="O76" i="4"/>
  <c r="P76" i="4" s="1"/>
  <c r="Q76" i="4"/>
  <c r="R76" i="4"/>
  <c r="U76" i="4"/>
  <c r="V76" i="4" s="1"/>
  <c r="W76" i="4"/>
  <c r="X76" i="4"/>
  <c r="AB76" i="4"/>
  <c r="AC76" i="4"/>
  <c r="AD76" i="4"/>
  <c r="A77" i="4"/>
  <c r="Y77" i="4" s="1"/>
  <c r="I77" i="4"/>
  <c r="J77" i="4" s="1"/>
  <c r="K77" i="4"/>
  <c r="L77" i="4"/>
  <c r="O77" i="4"/>
  <c r="P77" i="4" s="1"/>
  <c r="Q77" i="4"/>
  <c r="R77" i="4"/>
  <c r="U77" i="4"/>
  <c r="V77" i="4" s="1"/>
  <c r="W77" i="4"/>
  <c r="X77" i="4"/>
  <c r="AB77" i="4"/>
  <c r="AC77" i="4"/>
  <c r="AD77" i="4"/>
  <c r="A78" i="4"/>
  <c r="I78" i="4"/>
  <c r="J78" i="4" s="1"/>
  <c r="K78" i="4"/>
  <c r="L78" i="4"/>
  <c r="O78" i="4"/>
  <c r="P78" i="4" s="1"/>
  <c r="Q78" i="4"/>
  <c r="R78" i="4"/>
  <c r="U78" i="4"/>
  <c r="V78" i="4" s="1"/>
  <c r="W78" i="4"/>
  <c r="X78" i="4"/>
  <c r="AB78" i="4"/>
  <c r="AC78" i="4"/>
  <c r="AD78" i="4"/>
  <c r="A79" i="4"/>
  <c r="Y79" i="4" s="1"/>
  <c r="I79" i="4"/>
  <c r="J79" i="4" s="1"/>
  <c r="K79" i="4"/>
  <c r="L79" i="4"/>
  <c r="O79" i="4"/>
  <c r="P79" i="4" s="1"/>
  <c r="Q79" i="4"/>
  <c r="R79" i="4"/>
  <c r="U79" i="4"/>
  <c r="V79" i="4" s="1"/>
  <c r="W79" i="4"/>
  <c r="X79" i="4"/>
  <c r="AB79" i="4"/>
  <c r="AC79" i="4"/>
  <c r="AD79" i="4"/>
  <c r="A80" i="4"/>
  <c r="Y80" i="4" s="1"/>
  <c r="I80" i="4"/>
  <c r="J80" i="4" s="1"/>
  <c r="K80" i="4"/>
  <c r="L80" i="4"/>
  <c r="O80" i="4"/>
  <c r="P80" i="4"/>
  <c r="Q80" i="4"/>
  <c r="R80" i="4"/>
  <c r="U80" i="4"/>
  <c r="V80" i="4"/>
  <c r="W80" i="4"/>
  <c r="X80" i="4"/>
  <c r="AB80" i="4"/>
  <c r="AC80" i="4"/>
  <c r="AD80" i="4"/>
  <c r="A81" i="4"/>
  <c r="I81" i="4"/>
  <c r="J81" i="4" s="1"/>
  <c r="K81" i="4"/>
  <c r="L81" i="4"/>
  <c r="O81" i="4"/>
  <c r="P81" i="4"/>
  <c r="Q81" i="4"/>
  <c r="R81" i="4"/>
  <c r="U81" i="4"/>
  <c r="V81" i="4" s="1"/>
  <c r="W81" i="4"/>
  <c r="X81" i="4"/>
  <c r="AB81" i="4"/>
  <c r="AC81" i="4"/>
  <c r="AD81" i="4"/>
  <c r="A82" i="4"/>
  <c r="Y82" i="4" s="1"/>
  <c r="I82" i="4"/>
  <c r="J82" i="4" s="1"/>
  <c r="K82" i="4"/>
  <c r="L82" i="4"/>
  <c r="O82" i="4"/>
  <c r="P82" i="4" s="1"/>
  <c r="Q82" i="4"/>
  <c r="R82" i="4"/>
  <c r="U82" i="4"/>
  <c r="V82" i="4" s="1"/>
  <c r="W82" i="4"/>
  <c r="X82" i="4"/>
  <c r="AB82" i="4"/>
  <c r="AC82" i="4"/>
  <c r="AD82" i="4"/>
  <c r="A83" i="4"/>
  <c r="Y83" i="4" s="1"/>
  <c r="I83" i="4"/>
  <c r="J83" i="4"/>
  <c r="K83" i="4"/>
  <c r="L83" i="4"/>
  <c r="O83" i="4"/>
  <c r="P83" i="4"/>
  <c r="Q83" i="4"/>
  <c r="R83" i="4"/>
  <c r="U83" i="4"/>
  <c r="V83" i="4"/>
  <c r="W83" i="4"/>
  <c r="X83" i="4"/>
  <c r="AB83" i="4"/>
  <c r="AC83" i="4"/>
  <c r="AD83" i="4"/>
  <c r="A84" i="4"/>
  <c r="I84" i="4"/>
  <c r="J84" i="4"/>
  <c r="K84" i="4"/>
  <c r="L84" i="4"/>
  <c r="O84" i="4"/>
  <c r="P84" i="4"/>
  <c r="Q84" i="4"/>
  <c r="R84" i="4"/>
  <c r="U84" i="4"/>
  <c r="V84" i="4" s="1"/>
  <c r="W84" i="4"/>
  <c r="X84" i="4"/>
  <c r="AB84" i="4"/>
  <c r="AC84" i="4"/>
  <c r="AD84" i="4"/>
  <c r="A85" i="4"/>
  <c r="I85" i="4"/>
  <c r="J85" i="4" s="1"/>
  <c r="K85" i="4"/>
  <c r="L85" i="4"/>
  <c r="O85" i="4"/>
  <c r="P85" i="4" s="1"/>
  <c r="Q85" i="4"/>
  <c r="R85" i="4"/>
  <c r="U85" i="4"/>
  <c r="V85" i="4" s="1"/>
  <c r="W85" i="4"/>
  <c r="X85" i="4"/>
  <c r="AB85" i="4"/>
  <c r="AC85" i="4"/>
  <c r="AD85" i="4"/>
  <c r="A86" i="4"/>
  <c r="I86" i="4"/>
  <c r="J86" i="4" s="1"/>
  <c r="K86" i="4"/>
  <c r="L86" i="4"/>
  <c r="O86" i="4"/>
  <c r="P86" i="4" s="1"/>
  <c r="Q86" i="4"/>
  <c r="R86" i="4"/>
  <c r="U86" i="4"/>
  <c r="V86" i="4" s="1"/>
  <c r="W86" i="4"/>
  <c r="X86" i="4"/>
  <c r="AB86" i="4"/>
  <c r="AC86" i="4"/>
  <c r="AD86" i="4"/>
  <c r="A87" i="4"/>
  <c r="I87" i="4"/>
  <c r="J87" i="4" s="1"/>
  <c r="K87" i="4"/>
  <c r="L87" i="4"/>
  <c r="O87" i="4"/>
  <c r="P87" i="4" s="1"/>
  <c r="Q87" i="4"/>
  <c r="R87" i="4"/>
  <c r="U87" i="4"/>
  <c r="V87" i="4" s="1"/>
  <c r="W87" i="4"/>
  <c r="X87" i="4"/>
  <c r="AB87" i="4"/>
  <c r="AC87" i="4"/>
  <c r="AD87" i="4"/>
  <c r="A88" i="4"/>
  <c r="I88" i="4"/>
  <c r="J88" i="4" s="1"/>
  <c r="K88" i="4"/>
  <c r="L88" i="4"/>
  <c r="O88" i="4"/>
  <c r="P88" i="4" s="1"/>
  <c r="Q88" i="4"/>
  <c r="R88" i="4"/>
  <c r="U88" i="4"/>
  <c r="V88" i="4" s="1"/>
  <c r="W88" i="4"/>
  <c r="X88" i="4"/>
  <c r="AB88" i="4"/>
  <c r="AC88" i="4"/>
  <c r="AD88" i="4"/>
  <c r="A89" i="4"/>
  <c r="I89" i="4"/>
  <c r="J89" i="4" s="1"/>
  <c r="K89" i="4"/>
  <c r="L89" i="4"/>
  <c r="O89" i="4"/>
  <c r="P89" i="4" s="1"/>
  <c r="Q89" i="4"/>
  <c r="R89" i="4"/>
  <c r="U89" i="4"/>
  <c r="V89" i="4" s="1"/>
  <c r="W89" i="4"/>
  <c r="X89" i="4"/>
  <c r="AB89" i="4"/>
  <c r="AC89" i="4"/>
  <c r="AD89" i="4"/>
  <c r="A90" i="4"/>
  <c r="I90" i="4"/>
  <c r="J90" i="4" s="1"/>
  <c r="K90" i="4"/>
  <c r="L90" i="4"/>
  <c r="O90" i="4"/>
  <c r="P90" i="4" s="1"/>
  <c r="Q90" i="4"/>
  <c r="R90" i="4"/>
  <c r="U90" i="4"/>
  <c r="V90" i="4" s="1"/>
  <c r="W90" i="4"/>
  <c r="X90" i="4"/>
  <c r="AB90" i="4"/>
  <c r="AC90" i="4"/>
  <c r="AD90" i="4"/>
  <c r="A91" i="4"/>
  <c r="I91" i="4"/>
  <c r="J91" i="4" s="1"/>
  <c r="K91" i="4"/>
  <c r="L91" i="4"/>
  <c r="O91" i="4"/>
  <c r="P91" i="4" s="1"/>
  <c r="Q91" i="4"/>
  <c r="R91" i="4"/>
  <c r="U91" i="4"/>
  <c r="V91" i="4" s="1"/>
  <c r="W91" i="4"/>
  <c r="X91" i="4"/>
  <c r="AB91" i="4"/>
  <c r="AC91" i="4"/>
  <c r="AD91" i="4"/>
  <c r="A92" i="4"/>
  <c r="I92" i="4"/>
  <c r="J92" i="4" s="1"/>
  <c r="K92" i="4"/>
  <c r="L92" i="4"/>
  <c r="O92" i="4"/>
  <c r="P92" i="4" s="1"/>
  <c r="Q92" i="4"/>
  <c r="R92" i="4"/>
  <c r="U92" i="4"/>
  <c r="V92" i="4" s="1"/>
  <c r="W92" i="4"/>
  <c r="X92" i="4"/>
  <c r="AB92" i="4"/>
  <c r="AC92" i="4"/>
  <c r="AD92" i="4"/>
  <c r="A93" i="4"/>
  <c r="Y93" i="4" s="1"/>
  <c r="I93" i="4"/>
  <c r="J93" i="4" s="1"/>
  <c r="K93" i="4"/>
  <c r="L93" i="4"/>
  <c r="O93" i="4"/>
  <c r="P93" i="4"/>
  <c r="Q93" i="4"/>
  <c r="R93" i="4"/>
  <c r="U93" i="4"/>
  <c r="V93" i="4" s="1"/>
  <c r="W93" i="4"/>
  <c r="X93" i="4"/>
  <c r="AB93" i="4"/>
  <c r="AC93" i="4"/>
  <c r="AD93" i="4"/>
  <c r="A94" i="4"/>
  <c r="I94" i="4"/>
  <c r="J94" i="4"/>
  <c r="K94" i="4"/>
  <c r="L94" i="4"/>
  <c r="O94" i="4"/>
  <c r="P94" i="4" s="1"/>
  <c r="Q94" i="4"/>
  <c r="R94" i="4"/>
  <c r="U94" i="4"/>
  <c r="V94" i="4" s="1"/>
  <c r="W94" i="4"/>
  <c r="X94" i="4"/>
  <c r="AB94" i="4"/>
  <c r="AC94" i="4"/>
  <c r="AD94" i="4"/>
  <c r="A95" i="4"/>
  <c r="Y95" i="4" s="1"/>
  <c r="I95" i="4"/>
  <c r="J95" i="4" s="1"/>
  <c r="K95" i="4"/>
  <c r="L95" i="4"/>
  <c r="O95" i="4"/>
  <c r="P95" i="4" s="1"/>
  <c r="Q95" i="4"/>
  <c r="R95" i="4"/>
  <c r="U95" i="4"/>
  <c r="V95" i="4" s="1"/>
  <c r="W95" i="4"/>
  <c r="X95" i="4"/>
  <c r="AB95" i="4"/>
  <c r="AC95" i="4"/>
  <c r="AD95" i="4"/>
  <c r="A96" i="4"/>
  <c r="I96" i="4"/>
  <c r="J96" i="4" s="1"/>
  <c r="K96" i="4"/>
  <c r="L96" i="4"/>
  <c r="O96" i="4"/>
  <c r="P96" i="4"/>
  <c r="Q96" i="4"/>
  <c r="R96" i="4"/>
  <c r="U96" i="4"/>
  <c r="V96" i="4"/>
  <c r="W96" i="4"/>
  <c r="X96" i="4"/>
  <c r="AB96" i="4"/>
  <c r="AC96" i="4"/>
  <c r="AD96" i="4"/>
  <c r="A97" i="4"/>
  <c r="I97" i="4"/>
  <c r="J97" i="4" s="1"/>
  <c r="K97" i="4"/>
  <c r="L97" i="4"/>
  <c r="O97" i="4"/>
  <c r="P97" i="4" s="1"/>
  <c r="Q97" i="4"/>
  <c r="R97" i="4"/>
  <c r="U97" i="4"/>
  <c r="V97" i="4"/>
  <c r="W97" i="4"/>
  <c r="X97" i="4"/>
  <c r="AB97" i="4"/>
  <c r="AC97" i="4"/>
  <c r="AD97" i="4"/>
  <c r="BP69" i="4"/>
  <c r="A11" i="4"/>
  <c r="AV12" i="4"/>
  <c r="AV13" i="4"/>
  <c r="AV14" i="4"/>
  <c r="AV15" i="4"/>
  <c r="AV16" i="4"/>
  <c r="AV17" i="4"/>
  <c r="AV18" i="4"/>
  <c r="AV19" i="4"/>
  <c r="AV20" i="4"/>
  <c r="AV21" i="4"/>
  <c r="AV22" i="4"/>
  <c r="AV23" i="4"/>
  <c r="AV24" i="4"/>
  <c r="AV25" i="4"/>
  <c r="AV26" i="4"/>
  <c r="AV27" i="4"/>
  <c r="AV28" i="4"/>
  <c r="AV29" i="4"/>
  <c r="AV30" i="4"/>
  <c r="AV31" i="4"/>
  <c r="AV32" i="4"/>
  <c r="AV33" i="4"/>
  <c r="AV34" i="4"/>
  <c r="AV35" i="4"/>
  <c r="AV36" i="4"/>
  <c r="AS12" i="4"/>
  <c r="AS13" i="4"/>
  <c r="AS14" i="4"/>
  <c r="AS15" i="4"/>
  <c r="AS16" i="4"/>
  <c r="AS17" i="4"/>
  <c r="AS18" i="4"/>
  <c r="AS19" i="4"/>
  <c r="AS20" i="4"/>
  <c r="AS21" i="4"/>
  <c r="AS22" i="4"/>
  <c r="AS23" i="4"/>
  <c r="AS24" i="4"/>
  <c r="AS25" i="4"/>
  <c r="AS26" i="4"/>
  <c r="AS27" i="4"/>
  <c r="AS28" i="4"/>
  <c r="AS29" i="4"/>
  <c r="AS30" i="4"/>
  <c r="AS31" i="4"/>
  <c r="AS32" i="4"/>
  <c r="AS33" i="4"/>
  <c r="AS34" i="4"/>
  <c r="AS35" i="4"/>
  <c r="AS36" i="4"/>
  <c r="AV11" i="4"/>
  <c r="AW79" i="7" l="1"/>
  <c r="AX79" i="7" s="1"/>
  <c r="AO12" i="7"/>
  <c r="AT17" i="7"/>
  <c r="AM64" i="7"/>
  <c r="AN64" i="7" s="1"/>
  <c r="AO69" i="7"/>
  <c r="AO75" i="7"/>
  <c r="AO81" i="7"/>
  <c r="AO41" i="7"/>
  <c r="AW23" i="7"/>
  <c r="AX23" i="7" s="1"/>
  <c r="AW35" i="7"/>
  <c r="AX35" i="7" s="1"/>
  <c r="AO63" i="7"/>
  <c r="AS69" i="7"/>
  <c r="AO19" i="7"/>
  <c r="AW21" i="7"/>
  <c r="AX21" i="7" s="1"/>
  <c r="AW49" i="7"/>
  <c r="AX49" i="7" s="1"/>
  <c r="AM54" i="7"/>
  <c r="AN54" i="7" s="1"/>
  <c r="AT20" i="7"/>
  <c r="AW28" i="7"/>
  <c r="AX28" i="7" s="1"/>
  <c r="AS72" i="7"/>
  <c r="AO91" i="7"/>
  <c r="AW56" i="7"/>
  <c r="AX56" i="7" s="1"/>
  <c r="AW18" i="7"/>
  <c r="AX18" i="7" s="1"/>
  <c r="AW90" i="7"/>
  <c r="AX90" i="7" s="1"/>
  <c r="AM93" i="7"/>
  <c r="AN93" i="7" s="1"/>
  <c r="AM25" i="7"/>
  <c r="AN25" i="7" s="1"/>
  <c r="AS78" i="7"/>
  <c r="AO20" i="7"/>
  <c r="AO92" i="7"/>
  <c r="AM18" i="7"/>
  <c r="AN18" i="7" s="1"/>
  <c r="AO59" i="7"/>
  <c r="AS63" i="7"/>
  <c r="AE28" i="7"/>
  <c r="AS71" i="7"/>
  <c r="AT80" i="7"/>
  <c r="AS58" i="7"/>
  <c r="AS61" i="7"/>
  <c r="AW24" i="7"/>
  <c r="AX24" i="7" s="1"/>
  <c r="AW29" i="7"/>
  <c r="AX29" i="7" s="1"/>
  <c r="AS39" i="7"/>
  <c r="AM35" i="7"/>
  <c r="AN35" i="7" s="1"/>
  <c r="AT49" i="7"/>
  <c r="AW61" i="7"/>
  <c r="AX61" i="7" s="1"/>
  <c r="AT12" i="7"/>
  <c r="AS11" i="7"/>
  <c r="AM26" i="7"/>
  <c r="AN26" i="7" s="1"/>
  <c r="AM96" i="7"/>
  <c r="AN96" i="7" s="1"/>
  <c r="AM50" i="7"/>
  <c r="AN50" i="7" s="1"/>
  <c r="AO65" i="7"/>
  <c r="AS74" i="7"/>
  <c r="AO79" i="7"/>
  <c r="AS88" i="7"/>
  <c r="AS91" i="7"/>
  <c r="AW38" i="7"/>
  <c r="AX38" i="7" s="1"/>
  <c r="AE80" i="4"/>
  <c r="AE35" i="4"/>
  <c r="AO16" i="7"/>
  <c r="AS21" i="7"/>
  <c r="AS25" i="7"/>
  <c r="AS30" i="7"/>
  <c r="AE32" i="7"/>
  <c r="AO35" i="7"/>
  <c r="AO36" i="7"/>
  <c r="AO40" i="7"/>
  <c r="AS46" i="7"/>
  <c r="AT48" i="7"/>
  <c r="AT51" i="7"/>
  <c r="AO52" i="7"/>
  <c r="AO57" i="7"/>
  <c r="AT58" i="7"/>
  <c r="AE61" i="7"/>
  <c r="AO64" i="7"/>
  <c r="AE66" i="7"/>
  <c r="AO68" i="7"/>
  <c r="AE73" i="7"/>
  <c r="AM75" i="7"/>
  <c r="AN75" i="7" s="1"/>
  <c r="AO76" i="7"/>
  <c r="AM81" i="7"/>
  <c r="AN81" i="7" s="1"/>
  <c r="AW84" i="7"/>
  <c r="AX84" i="7" s="1"/>
  <c r="AS85" i="7"/>
  <c r="AO86" i="7"/>
  <c r="AW87" i="7"/>
  <c r="AX87" i="7" s="1"/>
  <c r="AW89" i="7"/>
  <c r="AX89" i="7" s="1"/>
  <c r="AS93" i="7"/>
  <c r="AS95" i="7"/>
  <c r="AS97" i="7"/>
  <c r="AW34" i="7"/>
  <c r="AX34" i="7" s="1"/>
  <c r="AW80" i="7"/>
  <c r="AX80" i="7" s="1"/>
  <c r="AE81" i="4"/>
  <c r="AF81" i="4" s="1"/>
  <c r="AO15" i="7"/>
  <c r="AS18" i="7"/>
  <c r="AT21" i="7"/>
  <c r="AW25" i="7"/>
  <c r="AX25" i="7" s="1"/>
  <c r="AS26" i="7"/>
  <c r="AW30" i="7"/>
  <c r="AX30" i="7" s="1"/>
  <c r="AO38" i="7"/>
  <c r="AS41" i="7"/>
  <c r="AO45" i="7"/>
  <c r="AO56" i="7"/>
  <c r="AM66" i="7"/>
  <c r="AN66" i="7" s="1"/>
  <c r="AM73" i="7"/>
  <c r="AN73" i="7" s="1"/>
  <c r="AE94" i="7"/>
  <c r="AM95" i="7"/>
  <c r="AN95" i="7" s="1"/>
  <c r="AT97" i="7"/>
  <c r="AT75" i="7"/>
  <c r="AM11" i="7"/>
  <c r="AN11" i="7" s="1"/>
  <c r="AW14" i="7"/>
  <c r="AX14" i="7" s="1"/>
  <c r="AT18" i="7"/>
  <c r="AT26" i="7"/>
  <c r="AM28" i="7"/>
  <c r="AN28" i="7" s="1"/>
  <c r="AM14" i="7"/>
  <c r="AN14" i="7" s="1"/>
  <c r="AT19" i="7"/>
  <c r="AM27" i="7"/>
  <c r="AN27" i="7" s="1"/>
  <c r="AO31" i="7"/>
  <c r="AM34" i="7"/>
  <c r="AN34" i="7" s="1"/>
  <c r="AM39" i="7"/>
  <c r="AN39" i="7" s="1"/>
  <c r="AM42" i="7"/>
  <c r="AN42" i="7" s="1"/>
  <c r="AW46" i="7"/>
  <c r="AX46" i="7" s="1"/>
  <c r="AW48" i="7"/>
  <c r="AX48" i="7" s="1"/>
  <c r="AS53" i="7"/>
  <c r="AW62" i="7"/>
  <c r="AX62" i="7" s="1"/>
  <c r="AS66" i="7"/>
  <c r="AT69" i="7"/>
  <c r="AM71" i="7"/>
  <c r="AN71" i="7" s="1"/>
  <c r="AO72" i="7"/>
  <c r="AW92" i="7"/>
  <c r="AX92" i="7" s="1"/>
  <c r="AE97" i="7"/>
  <c r="AS19" i="7"/>
  <c r="AW39" i="7"/>
  <c r="AX39" i="7" s="1"/>
  <c r="AM41" i="7"/>
  <c r="AN41" i="7" s="1"/>
  <c r="AM56" i="7"/>
  <c r="AN56" i="7" s="1"/>
  <c r="AF98" i="7"/>
  <c r="AE22" i="7"/>
  <c r="AS28" i="7"/>
  <c r="AO30" i="7"/>
  <c r="AS34" i="7"/>
  <c r="AS35" i="7"/>
  <c r="AS40" i="7"/>
  <c r="AE43" i="7"/>
  <c r="AE51" i="7"/>
  <c r="AS52" i="7"/>
  <c r="AE54" i="7"/>
  <c r="AE58" i="7"/>
  <c r="AO60" i="7"/>
  <c r="AM63" i="7"/>
  <c r="AN63" i="7" s="1"/>
  <c r="AS64" i="7"/>
  <c r="AE67" i="7"/>
  <c r="AS68" i="7"/>
  <c r="AE74" i="7"/>
  <c r="AE77" i="7"/>
  <c r="AE89" i="7"/>
  <c r="AM91" i="7"/>
  <c r="AN91" i="7" s="1"/>
  <c r="AO95" i="7"/>
  <c r="AW12" i="7"/>
  <c r="AX12" i="7" s="1"/>
  <c r="AE60" i="4"/>
  <c r="AF60" i="4" s="1"/>
  <c r="AS15" i="7"/>
  <c r="AW22" i="7"/>
  <c r="AX22" i="7" s="1"/>
  <c r="AE25" i="7"/>
  <c r="AO26" i="7"/>
  <c r="AE33" i="7"/>
  <c r="AM44" i="7"/>
  <c r="AN44" i="7" s="1"/>
  <c r="AW51" i="7"/>
  <c r="AX51" i="7" s="1"/>
  <c r="AM58" i="7"/>
  <c r="AN58" i="7" s="1"/>
  <c r="AM61" i="7"/>
  <c r="AN61" i="7" s="1"/>
  <c r="AW68" i="7"/>
  <c r="AX68" i="7" s="1"/>
  <c r="AW74" i="7"/>
  <c r="AX74" i="7" s="1"/>
  <c r="AM77" i="7"/>
  <c r="AN77" i="7" s="1"/>
  <c r="AE85" i="7"/>
  <c r="AE23" i="4"/>
  <c r="AF23" i="4" s="1"/>
  <c r="AE94" i="4"/>
  <c r="AE73" i="4"/>
  <c r="AF73" i="4" s="1"/>
  <c r="AE61" i="4"/>
  <c r="AE49" i="4"/>
  <c r="AF49" i="4" s="1"/>
  <c r="AE74" i="4"/>
  <c r="AF74" i="4" s="1"/>
  <c r="AE54" i="4"/>
  <c r="AE42" i="4"/>
  <c r="AF42" i="4" s="1"/>
  <c r="AE29" i="4"/>
  <c r="AF29" i="4" s="1"/>
  <c r="AE87" i="4"/>
  <c r="AE67" i="4"/>
  <c r="AE17" i="4"/>
  <c r="AF17" i="4" s="1"/>
  <c r="AE41" i="4"/>
  <c r="AF41" i="4" s="1"/>
  <c r="AE86" i="4"/>
  <c r="AF86" i="4" s="1"/>
  <c r="AE93" i="4"/>
  <c r="AF93" i="4" s="1"/>
  <c r="AE72" i="4"/>
  <c r="AF72" i="4" s="1"/>
  <c r="AE40" i="4"/>
  <c r="AE34" i="4"/>
  <c r="AE28" i="4"/>
  <c r="AF28" i="4" s="1"/>
  <c r="AE16" i="4"/>
  <c r="AF16" i="4" s="1"/>
  <c r="AE66" i="4"/>
  <c r="AF66" i="4" s="1"/>
  <c r="AE53" i="4"/>
  <c r="AE47" i="4"/>
  <c r="AE27" i="4"/>
  <c r="AF27" i="4" s="1"/>
  <c r="AE22" i="4"/>
  <c r="AF22" i="4" s="1"/>
  <c r="AE59" i="4"/>
  <c r="AF59" i="4" s="1"/>
  <c r="AE15" i="4"/>
  <c r="AF15" i="4" s="1"/>
  <c r="AE58" i="4"/>
  <c r="AF58" i="4" s="1"/>
  <c r="AE46" i="4"/>
  <c r="AF46" i="4" s="1"/>
  <c r="AE33" i="4"/>
  <c r="AF33" i="4" s="1"/>
  <c r="AE21" i="4"/>
  <c r="AF21" i="4" s="1"/>
  <c r="AE84" i="4"/>
  <c r="AE78" i="4"/>
  <c r="AF78" i="4" s="1"/>
  <c r="AE65" i="4"/>
  <c r="AE52" i="4"/>
  <c r="AF52" i="4" s="1"/>
  <c r="AE38" i="4"/>
  <c r="AF38" i="4" s="1"/>
  <c r="AE26" i="4"/>
  <c r="AF26" i="4" s="1"/>
  <c r="AE91" i="4"/>
  <c r="AF91" i="4" s="1"/>
  <c r="AE70" i="4"/>
  <c r="AF70" i="4" s="1"/>
  <c r="AE14" i="4"/>
  <c r="AF14" i="4" s="1"/>
  <c r="AE97" i="4"/>
  <c r="AF97" i="4" s="1"/>
  <c r="AE77" i="4"/>
  <c r="AF77" i="4" s="1"/>
  <c r="AE64" i="4"/>
  <c r="AF64" i="4" s="1"/>
  <c r="AE57" i="4"/>
  <c r="AF57" i="4" s="1"/>
  <c r="AE45" i="4"/>
  <c r="AF45" i="4" s="1"/>
  <c r="AE32" i="4"/>
  <c r="AF32" i="4" s="1"/>
  <c r="AE20" i="4"/>
  <c r="AF20" i="4" s="1"/>
  <c r="AE90" i="4"/>
  <c r="AF90" i="4" s="1"/>
  <c r="AE51" i="4"/>
  <c r="AE44" i="4"/>
  <c r="AF44" i="4" s="1"/>
  <c r="AE37" i="4"/>
  <c r="AF37" i="4" s="1"/>
  <c r="AE83" i="4"/>
  <c r="AF83" i="4" s="1"/>
  <c r="AE76" i="4"/>
  <c r="AF76" i="4" s="1"/>
  <c r="AE56" i="4"/>
  <c r="AF56" i="4" s="1"/>
  <c r="AE31" i="4"/>
  <c r="AF31" i="4" s="1"/>
  <c r="AE25" i="4"/>
  <c r="AF25" i="4" s="1"/>
  <c r="AE19" i="4"/>
  <c r="AF19" i="4" s="1"/>
  <c r="AE48" i="4"/>
  <c r="AF48" i="4" s="1"/>
  <c r="AE92" i="4"/>
  <c r="AF92" i="4" s="1"/>
  <c r="AE79" i="4"/>
  <c r="AF79" i="4" s="1"/>
  <c r="AE39" i="4"/>
  <c r="AF39" i="4" s="1"/>
  <c r="AE85" i="4"/>
  <c r="AF85" i="4" s="1"/>
  <c r="AE71" i="4"/>
  <c r="AF71" i="4" s="1"/>
  <c r="AE96" i="4"/>
  <c r="AE69" i="4"/>
  <c r="AF69" i="4" s="1"/>
  <c r="AE63" i="4"/>
  <c r="AF63" i="4" s="1"/>
  <c r="AE43" i="4"/>
  <c r="AF43" i="4" s="1"/>
  <c r="AE36" i="4"/>
  <c r="AF36" i="4" s="1"/>
  <c r="AE13" i="4"/>
  <c r="AF13" i="4" s="1"/>
  <c r="AE89" i="4"/>
  <c r="AF89" i="4" s="1"/>
  <c r="AE82" i="4"/>
  <c r="AF82" i="4" s="1"/>
  <c r="AE75" i="4"/>
  <c r="AF75" i="4" s="1"/>
  <c r="AE68" i="4"/>
  <c r="AF68" i="4" s="1"/>
  <c r="AE50" i="4"/>
  <c r="AF50" i="4" s="1"/>
  <c r="AE18" i="4"/>
  <c r="AF18" i="4" s="1"/>
  <c r="AE95" i="4"/>
  <c r="AF95" i="4" s="1"/>
  <c r="AE88" i="4"/>
  <c r="AF88" i="4" s="1"/>
  <c r="AE62" i="4"/>
  <c r="AF62" i="4" s="1"/>
  <c r="AE55" i="4"/>
  <c r="AF55" i="4" s="1"/>
  <c r="AE30" i="4"/>
  <c r="AF30" i="4" s="1"/>
  <c r="AE24" i="4"/>
  <c r="AF24" i="4" s="1"/>
  <c r="AE12" i="4"/>
  <c r="AF12" i="4" s="1"/>
  <c r="AF94" i="4"/>
  <c r="Y41" i="4"/>
  <c r="Y39" i="4"/>
  <c r="Y72" i="4"/>
  <c r="Y70" i="4"/>
  <c r="Y28" i="4"/>
  <c r="Y60" i="4"/>
  <c r="Y27" i="4"/>
  <c r="AF35" i="4"/>
  <c r="Y92" i="4"/>
  <c r="Y26" i="4"/>
  <c r="Y91" i="4"/>
  <c r="Y57" i="4"/>
  <c r="Y25" i="4"/>
  <c r="Y90" i="4"/>
  <c r="Y55" i="4"/>
  <c r="Y24" i="4"/>
  <c r="Y88" i="4"/>
  <c r="Y53" i="4"/>
  <c r="Y22" i="4"/>
  <c r="Y85" i="4"/>
  <c r="Y50" i="4"/>
  <c r="Y20" i="4"/>
  <c r="Y15" i="4"/>
  <c r="Y37" i="4"/>
  <c r="Y62" i="4"/>
  <c r="AF51" i="4"/>
  <c r="Y56" i="4"/>
  <c r="Y40" i="4"/>
  <c r="Y68" i="4"/>
  <c r="Y89" i="4"/>
  <c r="Y78" i="4"/>
  <c r="Y59" i="4"/>
  <c r="Y65" i="4"/>
  <c r="Y97" i="4"/>
  <c r="Y81" i="4"/>
  <c r="Y23" i="4"/>
  <c r="AF54" i="4"/>
  <c r="Y86" i="4"/>
  <c r="Y31" i="4"/>
  <c r="Y87" i="4"/>
  <c r="Y84" i="4"/>
  <c r="Y18" i="4"/>
  <c r="Y33" i="4"/>
  <c r="Y96" i="4"/>
  <c r="Y54" i="4"/>
  <c r="Y38" i="4"/>
  <c r="AF84" i="4"/>
  <c r="AF47" i="4"/>
  <c r="Y21" i="4"/>
  <c r="Y35" i="4"/>
  <c r="Y49" i="4"/>
  <c r="Y16" i="4"/>
  <c r="Y94" i="4"/>
  <c r="Y46" i="4"/>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F80" i="4"/>
  <c r="AF96" i="4"/>
  <c r="AF53" i="4"/>
  <c r="AF34" i="4"/>
  <c r="AF40" i="4"/>
  <c r="AF61" i="4"/>
  <c r="AF65" i="4"/>
  <c r="AF87" i="4"/>
  <c r="AF67" i="4"/>
  <c r="AV37" i="4"/>
  <c r="AS11" i="4"/>
  <c r="AS98" i="7" l="1"/>
  <c r="W11" i="4"/>
  <c r="U11" i="4"/>
  <c r="V11" i="4" s="1"/>
  <c r="X11" i="4" s="1"/>
  <c r="Q11" i="4"/>
  <c r="O11" i="4"/>
  <c r="P11" i="4" s="1"/>
  <c r="R11" i="4" s="1"/>
  <c r="I11" i="4"/>
  <c r="J11" i="4" s="1"/>
  <c r="L11" i="4" l="1"/>
  <c r="AE11" i="4" s="1"/>
  <c r="Y11" i="4"/>
  <c r="Z11" i="4" l="1"/>
  <c r="Z98" i="4" s="1"/>
  <c r="AT46" i="4" s="1"/>
  <c r="AA11" i="4"/>
  <c r="AD11" i="4" s="1"/>
  <c r="AF11" i="4"/>
  <c r="AB11" i="4"/>
  <c r="AC11" i="4" l="1"/>
</calcChain>
</file>

<file path=xl/sharedStrings.xml><?xml version="1.0" encoding="utf-8"?>
<sst xmlns="http://schemas.openxmlformats.org/spreadsheetml/2006/main" count="1019" uniqueCount="283">
  <si>
    <t>ALCALDÍA LOCAL DE SUBA - ESTUDIO DE MERCADO</t>
  </si>
  <si>
    <t xml:space="preserve">Estudio de Mercado </t>
  </si>
  <si>
    <t>FECHA DE DILIGENCIAMIENTO DEL ESTUDIO DE MERCADO</t>
  </si>
  <si>
    <t>MODALIDAD CONTRATACIÓN</t>
  </si>
  <si>
    <t>TOTAL ITEMS</t>
  </si>
  <si>
    <t>ESTRUCTURADOR</t>
  </si>
  <si>
    <t>REVISÓ</t>
  </si>
  <si>
    <t>APROBÓ</t>
  </si>
  <si>
    <t>TOTAL RECURSO HUMANO</t>
  </si>
  <si>
    <t>OBJETO DEL PROCESO DE CONTRATACIÓN</t>
  </si>
  <si>
    <t>TOTAL ESTUDIO DE MERCADO</t>
  </si>
  <si>
    <t>RECURSO HUMANO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</si>
  <si>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</si>
  <si>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</si>
  <si>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</si>
  <si>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</si>
  <si>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</si>
  <si>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</si>
  <si>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</si>
  <si>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</si>
  <si>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</si>
  <si>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</si>
  <si>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</si>
  <si>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</si>
  <si>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</si>
  <si>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</si>
  <si>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</si>
  <si>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</si>
  <si>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</si>
  <si>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</si>
  <si>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</si>
  <si>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</si>
  <si>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</si>
  <si>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</si>
  <si>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</si>
  <si>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</si>
  <si>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</si>
  <si>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</si>
  <si>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</si>
  <si>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</si>
  <si>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</si>
  <si>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</si>
  <si>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</si>
  <si>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</si>
  <si>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</si>
  <si>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2025 Resolución 1124/2024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</si>
  <si>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</si>
  <si>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</si>
  <si>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</si>
  <si>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</si>
  <si>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</si>
  <si>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</si>
  <si>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</si>
  <si>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TOTAL POR COMPONENTE INSUMOS</t>
  </si>
  <si>
    <t>Etiquetas de fila</t>
  </si>
  <si>
    <t>Cuenta de Promedio valor total con IVA</t>
  </si>
  <si>
    <t>(en blanco)</t>
  </si>
  <si>
    <t>Total general</t>
  </si>
  <si>
    <t>TOTAL POR COMPONENTE RECURSO HUMANO</t>
  </si>
  <si>
    <t>Suma de Valor Final / Promedio para cotizaciones Personal</t>
  </si>
  <si>
    <t>Selección Abreviada Menor Cuantía</t>
  </si>
  <si>
    <t>JUAN CAMILO CRUZ</t>
  </si>
  <si>
    <t>MARCELA GONZÁLEZ</t>
  </si>
  <si>
    <t>PRESTAR LOS SERVICIOS PARA DESARROLLAR LOS PROCESOS COMUNITARIOS DE EDUCACIÓN AMBIENTAL (PROCEDA) EN LA LOCALIDAD DE SUBA.</t>
  </si>
  <si>
    <t xml:space="preserve"> </t>
  </si>
  <si>
    <t xml:space="preserve">EjecuciónDgral. Subase a conocer la EEP </t>
  </si>
  <si>
    <t>Sistematización de polígonos de impacto para la ejecución de tres (3) PROCEDAS</t>
  </si>
  <si>
    <t xml:space="preserve">La salida gráfica de los polígonos del  proyecto deben estar en versión PDF, los planos deben tener una escala 1:65000  detallada y/o aquellas que permita visibilizar las acciones del proyecto en la localidad de Suba, proyectar las áreas de importancia ambiental previamente verificadas con el apoyo a la supervisión, y debe regirse por el ordenamiento territorial establecido en el Decreto 555-2021. Los formatos validos digitales son Geodatabase (GDB) donde se presente cada shapefile del proyecto. La presentación de los polígonos de impacto deben estar en formato KML donde se detalle la tabla de atributos área en m2, nombre de PROCEDA, nombre de la iniciativa de educación ambiental, productos predominantes, actividad de desarrollada, número de personas constantes en el área de impacto del PROCEDA dirección, barrio, UPL, vías, POT y delimitando la localidad de Suba. La tabla de atributos para cada mapa debe permitir visibilizar indicadores y resultados del proyecto, adicionalmente deberá acoger el tipo de coordenadas y origen de estas conforme a las instrucciones del supervisor. </t>
  </si>
  <si>
    <t>SERVICIO</t>
  </si>
  <si>
    <t>CIMIENTOS Y ESTRUCTURAS</t>
  </si>
  <si>
    <t xml:space="preserve">JOANVAL INGENIERÍA SAS </t>
  </si>
  <si>
    <t>ASOCIACIÓN ADOS</t>
  </si>
  <si>
    <t>Ejecución</t>
  </si>
  <si>
    <t>Coordinador General</t>
  </si>
  <si>
    <t>Formación profesional en ciencias sociales y humanas y/o administración, contabilidad, economía y afines (según clasificación del SNIES). 
EXPERIENCIA PROFESIONAL Tres (3) años de experiencia profesional, contados a partir de la terminación de materias y/o fecha de grado, según aplique. 
EXPERIENCIA ESPECIFICA En dos (2) años como director(a) y/o coordinador(a) de proyectos logísticos, realización de eventos, ferias o congresos.</t>
  </si>
  <si>
    <t>Tabla</t>
  </si>
  <si>
    <t>ÍTEM NO OFERTABLE</t>
  </si>
  <si>
    <t>Plóter medio pliego 70*50 cm en banner plastificado, firmado, rotulados y escalados, conforme a las instrucciones del supervisor, para los PROCEDA.</t>
  </si>
  <si>
    <t>JOANVAL INGENIERÍA SAS</t>
  </si>
  <si>
    <t xml:space="preserve"> Para la cotización de ADOS se utiliza el precio del mismo banner por $67.250</t>
  </si>
  <si>
    <t>Profesional en gestión ambiental</t>
  </si>
  <si>
    <t xml:space="preserve">Ingeniero/a ambiental, Administrador ambiental, licenciado ambiental en educación ambiental, biólogo, ecólogo y/o carreras afines, con mínimo veintitrés (23) meses de experiencia específica en procesos de educación ambiental, pedagogía y/o afines. 
</t>
  </si>
  <si>
    <t>Desarrollo de curso educativo de veinte horas cada uno, en derecho ambiental para 30 personas (incluye salón o auditorio con baño, sillas, mesas, tablero y elementos requeridos para realizar la sesiones)</t>
  </si>
  <si>
    <t>Módulo enfocado en la conservación y preservación del recurso hídrico a partir de normativa ambiental (Resolución 631 de 2015, Decreto 2115 de 2007)</t>
  </si>
  <si>
    <t>Módulo enfocado en la preservación y conservación del suelo y la atmósfera a partir de normativa ambiental</t>
  </si>
  <si>
    <t>Módulo enfocado en la  preservación y conservación del ambiente en pro de la adeucada gestión de residuos sólidos, con su respectiva normativa ambiental de respaldo</t>
  </si>
  <si>
    <t>Diseño e impresión de 90 diplomas en cartulina texturizada, 30 por cada curso educativo realizado, cumpliendo el manual de diseño de piezas gráficas establecido por la oficina de prensa</t>
  </si>
  <si>
    <t>IMAGEN CONTINUA</t>
  </si>
  <si>
    <t>AGA PUBLICIDAD</t>
  </si>
  <si>
    <t>MOLITEK</t>
  </si>
  <si>
    <t>Desarrollo de curso educativo enfocado en el PROCEDA "Subase a conocer la EEP" de 20 horas teóricas, 10 prácticas para 30 personas</t>
  </si>
  <si>
    <t>Diseño e impresión de treinta (30) diplomas en cartulina texturizada de ondas cumpliendo el manual de diseño de piezas gráficas establecido por la oficina de prensa</t>
  </si>
  <si>
    <t>Realizar ocho talleres educativos enfocado en "Animales de compañía y fauna silvestre", uno por mes, en diferentes sectores de las UPL de impacto del PROCEDA</t>
  </si>
  <si>
    <t>Alquiler de carpa 3X3m con laterales y frente, con calibre de alta resistencia. 
Color blanco con laterales movibles</t>
  </si>
  <si>
    <t>Alquiler de mesas (Altura 72 cm, largo 80 cm, ancho 80 cm)</t>
  </si>
  <si>
    <t>Alquiler de sillas (Altura 87 cm, ancho 41 cm, profundidad 41 cm)</t>
  </si>
  <si>
    <t>Salida a territorio al Humedal Tibabuyes de estudio de mínimo tres (3) horas para 30 personas, con el objeto de realizar recorrido de reconocimiento de fauna silvestre y especies endémicas de flora.</t>
  </si>
  <si>
    <t>Diseño e impresión de treinta (30) ejemplares cocidos, con sus tapas en pasta dura de material pedagógico de acompañamiento para entregar a los participantes, de acuerdo con los parámetros establecidos en el manual de piezas gráficas de la oficina de prensa. (Cartilla tamaño media carta (14*21,5 cms) cerrado compuesto por 24 páginas impresas a full color en papel ecológico 90 grs, con portada impresa a full color por una cara en propalcote plastificada de 150 grs con diseño plegadas y cocidas al caballete).</t>
  </si>
  <si>
    <t>FOCUS DESING</t>
  </si>
  <si>
    <t>PF GRAFICOS</t>
  </si>
  <si>
    <t xml:space="preserve">Bus para 30 personas, el cual debe realizar un mínimo de dos (2) paradas en: Alcaldía Local de Suba, y punto adicional a definir, para recoger a los participantes de la comunidad en el recorrido, asegurando la adquisición de pólizas de aseguramiento para los participantes, requerir los permisos para ingreso al Humedal Tibabuyes.
</t>
  </si>
  <si>
    <t>VALOR DE REFERENCIA TOMADO DEL PROCESO PUBLICADO EN SECOP II NO. FDLSUBA-LP-013-2025 (140689)</t>
  </si>
  <si>
    <t>Casco de Seguridad Tipo 1 – HDPE – Clase C,G,E.</t>
  </si>
  <si>
    <t>Guantes: Cuero carnaza, Alta Temperatura, Abrasion Y Corte</t>
  </si>
  <si>
    <t>Escarapela de reconocimiento como participante del recorrido de 10.5x11.5 cm a color</t>
  </si>
  <si>
    <t xml:space="preserve">Tallerista con conocimiento de la fauna y flora del Humedal Tibabuyes, para el recorrido de tres (3) horas </t>
  </si>
  <si>
    <t>Botellas de aluminio de 750 ml para hidratación</t>
  </si>
  <si>
    <t>Disponer de un punto de hidratación de agua con la capacidad para el llenado de las treinta (30) botellas de los participantes</t>
  </si>
  <si>
    <t>Refrigerio: Debe contener mínimo una fruta, un alimento con proteína, bebida, y un paquete de galletas</t>
  </si>
  <si>
    <t>REFRIBREAK</t>
  </si>
  <si>
    <t>YMCA</t>
  </si>
  <si>
    <t>LOVELY FOOD</t>
  </si>
  <si>
    <t>Bolsas negras para residuos no aprovechables (100x120 cm) X 10 Unidades</t>
  </si>
  <si>
    <t>ESTRATEGIAS</t>
  </si>
  <si>
    <t>FONINA</t>
  </si>
  <si>
    <t>ROXVAN</t>
  </si>
  <si>
    <t>Bolsas verdes para residuos orgánicos (100x120 cm) X 10 unidades</t>
  </si>
  <si>
    <t>MAKRO</t>
  </si>
  <si>
    <t>Bolsas blancas para residuos aprovechables (100x120 cm) X  10 unidades</t>
  </si>
  <si>
    <t>Se tuvo en cuenta para el cálculo únicamente dos cotizaciones</t>
  </si>
  <si>
    <t>Toma y análisis de dos (2) muestras puntuales de agua superficial en el Humedal Tibabuyes, al principio y final de la ejecución del PROCEDA</t>
  </si>
  <si>
    <t>Toma y análisis de muestra, teniendo en cuenta los siguientes parámetro bacteriológicos y fisicoquímicos: Coliformes totales, E. Coli, cianuro libre, cloruros, color aparente, cromo hexavalente, DBO, DQO, fenoles, fósforo total, nitrógeno amoniacal, nitratos, nitritos, nitrógeno total, NTK, surfactantes (SAAM), sólidos suspendidos totales (SST), sulfatos, sulfuros, metales (Arsénico, bario, berilio, cadmio, calcio, cinc, cobalto, cobre, cromo, hierro, magnesio, manganeso, mercurio, molibdeno, plata, plomo, selenio, sodio y vanadio), oxígeno disuelto (OD), pH, conductividad eléctrica, temperatura del agua y temperatura del ambiente, con su respectivo informe y socialización a la comunidad del análisis de interpretación de datos de calidad de agua</t>
  </si>
  <si>
    <t xml:space="preserve">Salidas a territorio avistamiento de avifauna y flora (Humedal Córdoba, La Conejera y Torca-Guaymaral), y cinco ecosistemas estratégicos de la localidad de Suba, de mínimo 3 horas, para 30 personas cada una </t>
  </si>
  <si>
    <t>Bus para 30 personas, el cual debe realizar un mínimo de dos (2) paradas en: Alcaldía Local de Suba, y punto adicional a definir, para recoger a los participantes de la comunidad en el recorrido, asegurando la adquisición de pólizas de aseguramiento para los participantes, requerir los permisos para ingreso a los ecosistemas de estudio</t>
  </si>
  <si>
    <t xml:space="preserve">Tallerista con conocimiento de la fauna y flora de los ocho ecosistemas priorizados, para el recorrido de tres (3) horas </t>
  </si>
  <si>
    <t>Disponer de un punto de hidratación con la capacidad para el llenado de las treinta (30) botellas de los participantes</t>
  </si>
  <si>
    <t>Atlas ecológico de reconocimiento de fauna y flora, localidad de Suba</t>
  </si>
  <si>
    <t>Crear, imprimir a color, un total de cien (100) ejemplares cocidos, con sus tapas en pasta dura y con la caracterización completa de las especies evidenciadas en campo, lo cual es responsabilidad del contratista apoyarse en los talleristas para cada recorrido. (Cartilla tamaño media carta (14*21,5 cms) cerrado compuesto por 24 páginas impresas a full color en papel ecológico 90 grs, con portada impresa a full color por una cara en propalcote plastificada de 150 grs con diseño plegadas y cocidas al caballete).</t>
  </si>
  <si>
    <t>Cinco campañas de recolección de residuos sólidos en zonas aledañas a instituciones educativas, para 52 personas, diseño e implementación de murales ambientales, y olla comunitarias para cada uno</t>
  </si>
  <si>
    <t>Disposición de mínimo los siguientes materiales para cada campaña: Un (1) cuñete de pintura acrílica blanca o gris para fondear, un (1) galón de pintura acrílica amarrilla, un (1) galón de pintura acrílica azul, un(1) galón de pintura acrílica rojo, un octavo (1/8) de pintura acrílica negra, seis (6) rodillos de nueve (9") pulgadas, tres (3) rodillos de tres (3") pulgadas, seis (6) brochas de una (1 ") pulgada, cuatro (4) brochas de nueve (9 ") pulgadas, y diseños que deben ser propuestos y trabajados por el profesional de diseño gráfico, involucrando a las escolaridades de la localidad de Suba</t>
  </si>
  <si>
    <t xml:space="preserve">Paquete de platos soperos x 20 unidades, puede ser de 17 onzas (500 ml) o de 25 onzas (680 ml) de pulpa de bagazo de caña o almidón de maíz, para ajiaco santafereño a compartir en olla comunitaria en cada campaña de recolección de residuos sólidos </t>
  </si>
  <si>
    <t>GRANDE SUPERFICIE MAKRO</t>
  </si>
  <si>
    <t>TIENDA CONSENTIDO</t>
  </si>
  <si>
    <t>CHAMPS</t>
  </si>
  <si>
    <t>Insumos propios para preparar ajiaco santafereño en olla comunitaria (Pollo, papa pastusa, papa sabanera, papa criolla, mazorca, cebolla larga, ajos, guascas, cilantro, crema de leche, alcaparras, aguacate, agua, sal, pimienta)</t>
  </si>
  <si>
    <t>Cinco campañas de sensibilización en manejo de residuos sólidos a 75 establecimientos comerciales, 15 por cada campaña</t>
  </si>
  <si>
    <t xml:space="preserve">Diseño e implementación de material pedagógico impreso a color en plotter de medio pliego 70*50 cm en banner plastificado con información propia de manejo de residuos sólidos, y migración hacia alternativas biodegradables </t>
  </si>
  <si>
    <t>Entrega de 375 kits ambientalmente sostenibles a establecimientos comerciales</t>
  </si>
  <si>
    <t>a. Veinte unidades de vasos de 9 onzas biodegradables (de pulpa de bagazo de caña o almidón de maíz)
b. Veinte cajas de cartón o biodegradables (Tipo maletín o portacomidas de 2  o 3 divisiones) de pulpa de bagazo de caña yo almidón de maíz.
c. Veinte unidades de platos soperos, puede ser de 17 onzas (500 ml) o de 25 onzas (680 ml).
 d. Veinte unidades de platos para bandeja de 10 0nzas (26 cm X 20 cm) de pulpa de bagazo de caña o almidón de maíz. Si son bandejas, pueden ser de 22.0 x 13.0 x 4.5 cm o platos de 3 divisiones de 26 cm de diámetro. 
e. Veinte unidades de platos pequeños de 6 onzas (15.5 cm X 15 cm) de pulpa de bagazo de caña o almidón de maíz.</t>
  </si>
  <si>
    <t>Feria de arte y desfile de atuendos sostenibles de mínimo 3 horas, para cincuenta personas</t>
  </si>
  <si>
    <t>Alquiler de pasarela (Ancho 150 cm, largo 6 m)</t>
  </si>
  <si>
    <t>Tallerista con conocimiento en economía verde, moda circular, aprovechamientos de residuos sólidos y textiles, para 3-4 horas</t>
  </si>
  <si>
    <t>D.DifRur. Se empodera del TA</t>
  </si>
  <si>
    <t>Plóter medio pliego 70*50 cm en banner plastificado, firmado, rotulados y escalados, conforme a las instrucciones del supervisor, por cada PROCEDA.</t>
  </si>
  <si>
    <t>Desarrollo de curso educativo de veinte horas cada uno, en derecho ambiental para 30 personas</t>
  </si>
  <si>
    <t>Desarrollo de curso educativo enfocado en el PROCEDA "DDifRur. La ruralidad se empodera del territorio ambiental" de 40 horas teóricas, 20 prácticas para 30 personas</t>
  </si>
  <si>
    <t>Realizar ocho talleres educativos enfocado en "Animales de compañía", uno por mes, en diferentes sectores de las UPL Rurales de impacto del PROCEDA</t>
  </si>
  <si>
    <t>Salida a territorio al Humedal Chorrillos de estudio de mínimo tres (3) horas para 30 personas, con el objeto de realizar recorrido de reconocimiento de fauna silvestre y especies endémicas de flora.</t>
  </si>
  <si>
    <t>Diseño de material e impresión de treinta (30) ejemplares cocidos, con sus tapas en pasta durade material pedagógico de acompañamiento para entregar a los participantes, de acuerdo con los parámetros establecidos en el manual de piezas gráficas de la oficina de prensa- (Cartilla tamaño media carta (14*21,5 cms) cerrado compuesto por 24 páginas impresas a full color en papel ecológico 90 grs, con portada impresa a full color por una cara en propalcote plastificada de 150 grs con diseño plegadas y cocidas al caballete).</t>
  </si>
  <si>
    <t xml:space="preserve">Bus para 30 personas, el cual debe realizar un mínimo de dos (2) paradas en: Alcaldía Local de Suba, y punto adicional a definir, para recoger a los participantes de la comunidad en el recorrido, asegurando la adquisición de pólizas de aseguramiento para los participantes, requerir los permisos para ingreso al Humedal Tibabuyes </t>
  </si>
  <si>
    <t xml:space="preserve">Tallerista con conocimiento de la fauna y flora del Humedal Chorrillos, para el recorrido de tres (3) horas </t>
  </si>
  <si>
    <t>Atlas ecológico de reconocimiento de fauna y flora, ruralidad de la localidad de Suba</t>
  </si>
  <si>
    <t>Desarrollo de campañas ludicopedagógicas en cinco escuelas y/o colegios de la ruralidad de Suba, impactando mínimo 3 grados escolares, para un total de 15 campañas.</t>
  </si>
  <si>
    <t>Diseño de material pedagógico de acompañamiento para imprimir en pliegos de plotter 70*50 cm en banner plastificado, y socializar en los respectivos salones</t>
  </si>
  <si>
    <t>Para el proveedor JOAVAL se utiliza el precio que había dado para los banners en general $59.500 este es el único Banner que tiene un precio distinto.
 Para la cotización de ADOS se utiliza el precio del mismo banner por $67.250</t>
  </si>
  <si>
    <t>Diseño e impresión de material pedagógico para realizar actividades interactivas por grupos de cinco estudiantes, para un total de 75 guías impresas en hojas recicladas.</t>
  </si>
  <si>
    <t xml:space="preserve">Construcción de 290 cartillas pedagógicas, buenas prácticas ambientales escolares. 
</t>
  </si>
  <si>
    <t>Diseño e impresión de material pedagógico complementario de buenas prácticas ambientales en plotter de medio pliego 70*50 cm en banner plastificado, para entregar en escuelas y/o colegios</t>
  </si>
  <si>
    <t>Crear, imprimir a color, un total de 290 ejemplares cocidos, con sus tapas en pasta dura y con la caracterización completa de la información brindada en las campañas ludicopedagógicas impartidas en la ruralidad. (Cartilla tamaño media carta (14*21,5 cms) cerrado compuesto por 24 páginas impresas a full color en papel ecológico 90 grs, con portada impresa a full color por una cara en propalcote plastificada de 150 grs con diseño plegadas y cocidas al caballete).</t>
  </si>
  <si>
    <t>Implementación de ocho ecopuntos, cinco en las escuelas impactadas previamente, y tres restantes en puntos estratégicos de la ruralidad de Suba</t>
  </si>
  <si>
    <t>Una caneca de disposición de residuos aprovechables (Diametro Interno: 55 cm Capacidad: 121 L Ancho Estructura: 270 cm Largo:65 cm Altura caneca:98 cm Alto Frontal: 102 cm Alto Posterior: 143 cm)</t>
  </si>
  <si>
    <t>Una caneca de disposición de residuos no aprovechables (Diametro Interno: 55 cm Capacidad: 121 L Ancho Estructura: 270 cm Largo:65 cm Altura caneca:98 cm Alto Frontal: 102 cm Alto Posterior: 143 cm)</t>
  </si>
  <si>
    <t>Un contenedor de disposición de ecobotellas (Diametro Interno: 55 cm Capacidad: 121 L Ancho Estructura: 270 cm Largo:65 cm Altura caneca:98 cm Alto Frontal: 102 cm Alto Posterior: 143 cm)</t>
  </si>
  <si>
    <t>Un contenedor de disposición de bombillos y pilas en desuso (Altura: 100 cm, Diámetro:15 cm)</t>
  </si>
  <si>
    <t>Un contenedor de tapas ((Diametro Interno: 55 cm Capacidad: 121 L Ancho Estructura: 270 cm Largo:65 cm Altura caneca:98 cm Alto Frontal: 102 cm Alto Posterior: 143 cm)</t>
  </si>
  <si>
    <t>Un contenedor para medicamentos vencidos (Punto azul) (Diametro Interno: 55 cm Capacidad: 121 L Ancho Estructura: 270 cm Largo:65 cm Altura caneca:98 cm Alto Frontal: 102 cm Alto Posterior: 143 cm)</t>
  </si>
  <si>
    <t>Un contenedor de disposición de residuos electrónicos (Diametro Interno: 55 cm Capacidad: 121 L Ancho Estructura: 270 cm Largo:65 cm Altura caneca:98 cm Alto Frontal: 102 cm Alto Posterior: 143 cm)</t>
  </si>
  <si>
    <t>Un contenedor para disponer aceites usados (Diametro Interno: 55 cm Capacidad: 121 L Ancho Estructura: 270 cm Largo:65 cm Altura caneca:98 cm Alto Frontal: 102 cm Alto Posterior: 143 cm)</t>
  </si>
  <si>
    <t xml:space="preserve">Diseño e implementación de material pedagógico impreso a color en plotter de medio pliego pliego 70*50 cm en banner plastificado con información propia de manejo de residuos sólidos, y migración hacia alternativas biodegradables </t>
  </si>
  <si>
    <t xml:space="preserve">a. Veinte unidades de vasos de 9 onzas biodegradables (de pulpa de bagazo de caña o almidón de maíz)
b. Veinte cajas de cartón o biodegradables (Tipo maletín o portacomidas de 2  o 3 divisiones) de pulpa de bagazo de caña yo almidón de maíz.
c. Veinte unidades de platos soperos, puede ser de 17 onzas (500 ml) o de 25 onzas (680 ml).
 d. Veinte unidades de platos para bandeja de 10 0nzas (26 cm X 20 cm) de pulpa de bagazo de caña o almidón de maíz. Si son bandejas, pueden ser de 22.0 x 13.0 x 4.5 cm o platos de 3 divisiones de 26 cm de diámetro. 
e. Veinte unidades de platos pequeños de 6 onzas (15.5 cm X 15 cm) de pulpa de bagazo de caña o almidón de maíz. </t>
  </si>
  <si>
    <t>Cinco desfiles de atuendos sostenibles de mínimo 3 horas, para ochenta personas cada uno, en cinco escuelas impactadas en la ruralidad de Suba</t>
  </si>
  <si>
    <t>Bus para 30 personas, el cual debe realizar un mínimo de dos (2) paradas en: Alcaldía Local de Suba, y punto adicional a definir, para recoger a los participantes de la comunidad en el recorrido, asegurando la adquisición de pólizas de aseguramiento para los participantes, requerir los permisos en los predios para realizar los desfiles de atuendos</t>
  </si>
  <si>
    <t>Suba apuesta mercados verdes…</t>
  </si>
  <si>
    <t>Curso para 30 personas de mínimo 20 horas teórico/prácticas de educación ambiental para recolección y aprovechamiento de papel usado, localidad de suba</t>
  </si>
  <si>
    <t>Diseño e impresión de treinta ejemplares cocidos, con sus tapas en pasta dura y con la caracterización completa del material pedagógico de apoyo para el desarrollo del curso en aprovechamiento de papel usadomaterial pedagógico complementario para el desarrollo del curso en aprovechamiento de papel usado. (Cartilla tamaño media carta (14*21,5 cms) cerrado compuesto por 24 páginas impresas a full color en papel ecológico 90 grs, con portada impresa a full color por una cara en propalcote plastificada de 150 grs con diseño plegadas y cocidas al caballete).</t>
  </si>
  <si>
    <t>Diseño e implementación de estatregia de marketing digital para el posicionamiento de marcas enfocadas en la economía verde</t>
  </si>
  <si>
    <t>Curso para 30 personas de mínimo 20 horas teórico/prácticas de educación ambiental para posicionamiento de productos de limpieza ecológicos, localidad de suba</t>
  </si>
  <si>
    <t>Diseño e impresión de  treinta ejemplares cocidos, con sus tapas en pasta dura y con la caracterización completa del material pedagógico de apoyo para el desarrollo del curso en posicionamiento de productos de limpieza ecológicos de material pedagógico complementario para el desarrollo del curso en posicionamiento de productos de limpieza ecológicos. (Cartilla tamaño media carta (14*21,5 cms) cerrado compuesto por 24 páginas impresas a full color en papel ecológico 90 grs, con portada impresa a full color por una cara en propalcote plastificada de 150 grs con diseño plegadas y cocidas al caballete).</t>
  </si>
  <si>
    <t>Curso para 30 personas de mínimo 20 horas teórico/prácticas de educación ambiental para recolección y aprovechamiento de materiales de construcción reutilizables, localidad de suba</t>
  </si>
  <si>
    <t>Diseño e impresión de treinta ejemplares cocidos, con sus tapas en pasta dura y con la caracterización completa del material pedagógico de apoyo para el desarrollo del curso en aprovechamiento de materiales de construcción reutilizables como material pedagógico complementario para el desarrollo del curso en aprovechamiento de materiales de construcción reutilizables. (Cartilla tamaño media carta (14*21,5 cms) cerrado compuesto por 24 páginas impresas a full color en papel ecológico 90 grs, con portada impresa a full color por una cara en propalcote plastificada de 150 grs con diseño plegadas y cocidas al caballete).</t>
  </si>
  <si>
    <t>Curso para 30 personas de mínimo 20 horas teórico/prácticas de educación ambiental para la producción de bioplásticos y envases biodegradables, localidad de Suba</t>
  </si>
  <si>
    <t>Diseño e impresión de treinta ejemplares cocidos, con sus tapas en pasta dura y con la caracterización completa del material pedagógico de apoyo para el desarrollo del curso en  producción de bioplásticos y envases biodegradables, localidad de Suba como material pedagógico complementario para el desarrollo del curso en producción de bioplásticos y envases biodegradables, localidad de Suba. (Cartilla tamaño media carta (14*21,5 cms) cerrado compuesto por 24 páginas impresas a full color en papel ecológico 90 grs, con portada impresa a full color por una cara en propalcote plastificada de 150 grs con diseño plegadas y cocidas al caballete).</t>
  </si>
  <si>
    <t>Feria de fortalecimiento de emprendimientos verdes demínimo ocho horas, localidad de Suba</t>
  </si>
  <si>
    <t>Procesos en Otras Entidades</t>
  </si>
  <si>
    <t>Media Geométrica</t>
  </si>
  <si>
    <t>Nombre Entidad</t>
  </si>
  <si>
    <t>VALOR MENSUAL 
(Tabla de honorarios Resolución 0001 Secretaría Distrial de Gobierno) que el proponente no podrá modificar en su oferta  O cotización 1</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</si>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</sst>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_-&quot;$&quot;\ * #,##0.00_-;\-&quot;$&quot;\ * #,##0.00_-;_-&quot;$&quot;\ * &quot;-&quot;??_-;_-@_-"/>
    <numFmt numFmtId="166" formatCode="_-&quot;$&quot;\ * #,##0_-;\-&quot;$&quot;\ * #,##0_-;_-&quot;$&quot;\ * &quot;-&quot;??_-;_-@_-"/>
    <numFmt numFmtId="167" formatCode="_-[$$-240A]\ * #,##0_-;\-[$$-240A]\ * #,##0_-;_-[$$-240A]\ * &quot;-&quot;??_-;_-@_-"/>
  </numFmts>
  <fonts count="37">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b/>
      <sz val="11"/>
      <color theme="1"/>
      <name val="Aptos Narrow"/>
      <family val="2"/>
      <scheme val="minor"/>
    </font>
    <font>
      <sz val="16"/>
      <color theme="1"/>
      <name val="Aptos Narrow"/>
      <family val="2"/>
      <scheme val="minor"/>
    </font>
    <font>
      <sz val="11"/>
      <color rgb="FFFF0000"/>
      <name val="Garamond"/>
      <family val="1"/>
    </font>
    <font>
      <sz val="20"/>
      <color theme="1"/>
      <name val="Aptos Narrow"/>
      <family val="2"/>
      <scheme val="minor"/>
    </font>
    <font>
      <b/>
      <sz val="24"/>
      <color theme="1"/>
      <name val="Aptos Narrow"/>
      <family val="2"/>
      <scheme val="minor"/>
    </font>
    <font>
      <b/>
      <sz val="16"/>
      <color theme="0"/>
      <name val="Aptos Narrow"/>
      <family val="2"/>
      <scheme val="minor"/>
    </font>
    <font>
      <sz val="18"/>
      <color theme="1"/>
      <name val="Aptos Narrow"/>
      <family val="2"/>
      <scheme val="minor"/>
    </font>
    <font>
      <sz val="22"/>
      <color theme="1"/>
      <name val="Aptos Narrow"/>
      <family val="2"/>
      <scheme val="minor"/>
    </font>
    <font>
      <sz val="24"/>
      <color theme="1"/>
      <name val="Aptos Narrow"/>
      <family val="2"/>
      <scheme val="minor"/>
    </font>
    <font>
      <b/>
      <sz val="24"/>
      <color theme="0"/>
      <name val="Aptos Narrow"/>
      <family val="2"/>
      <scheme val="minor"/>
    </font>
    <font>
      <sz val="18"/>
      <name val="Garamond"/>
      <family val="1"/>
    </font>
  </fonts>
  <fills count="21">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cellStyleXfs>
  <cellXfs count="205">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5"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5"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5" fontId="1" fillId="11" borderId="1" xfId="1" applyFont="1" applyFill="1" applyBorder="1" applyAlignment="1" applyProtection="1">
      <alignment vertical="center" wrapText="1"/>
      <protection locked="0"/>
    </xf>
    <xf numFmtId="165" fontId="1" fillId="11" borderId="1" xfId="1" applyFont="1" applyFill="1" applyBorder="1" applyAlignment="1">
      <alignment vertical="center" wrapText="1"/>
    </xf>
    <xf numFmtId="165"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5" fontId="1" fillId="6" borderId="1" xfId="1" applyFont="1" applyFill="1" applyBorder="1" applyAlignment="1" applyProtection="1">
      <alignment vertical="center" wrapText="1"/>
      <protection locked="0"/>
    </xf>
    <xf numFmtId="165" fontId="1" fillId="6" borderId="1" xfId="1" applyFont="1" applyFill="1" applyBorder="1" applyAlignment="1">
      <alignment vertical="center" wrapText="1"/>
    </xf>
    <xf numFmtId="165"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5" fontId="1" fillId="15" borderId="1" xfId="1" applyFont="1" applyFill="1" applyBorder="1" applyAlignment="1">
      <alignment vertical="center" wrapText="1"/>
    </xf>
    <xf numFmtId="165"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6"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7"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14" fillId="8" borderId="1"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7" fontId="1" fillId="10" borderId="1" xfId="1" applyNumberFormat="1" applyFont="1" applyFill="1" applyBorder="1" applyAlignment="1">
      <alignment vertical="center" wrapText="1"/>
    </xf>
    <xf numFmtId="0" fontId="0" fillId="18" borderId="0" xfId="0" applyFill="1" applyAlignment="1">
      <alignment vertical="center" wrapText="1"/>
    </xf>
    <xf numFmtId="165"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6" fontId="1" fillId="0" borderId="1" xfId="1" applyNumberFormat="1" applyFont="1" applyFill="1" applyBorder="1" applyAlignment="1">
      <alignment vertical="center" wrapText="1"/>
    </xf>
    <xf numFmtId="166" fontId="0" fillId="0" borderId="1" xfId="0" applyNumberFormat="1" applyBorder="1" applyAlignment="1">
      <alignment vertical="center" wrapText="1"/>
    </xf>
    <xf numFmtId="165"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5" fontId="6" fillId="0" borderId="0" xfId="3" applyNumberFormat="1" applyFont="1" applyAlignment="1">
      <alignment horizontal="center" vertical="center" wrapText="1"/>
    </xf>
    <xf numFmtId="0" fontId="6" fillId="11" borderId="0" xfId="3" applyFont="1" applyFill="1" applyAlignment="1">
      <alignment horizontal="center" vertical="center" wrapText="1"/>
    </xf>
    <xf numFmtId="14" fontId="7" fillId="0" borderId="1" xfId="0" applyNumberFormat="1" applyFont="1" applyBorder="1" applyAlignment="1">
      <alignment horizontal="center" vertical="center" wrapText="1"/>
    </xf>
    <xf numFmtId="0" fontId="26" fillId="0" borderId="1" xfId="0" applyFont="1" applyBorder="1" applyAlignment="1">
      <alignment vertical="center" wrapText="1"/>
    </xf>
    <xf numFmtId="0" fontId="17" fillId="0" borderId="1" xfId="0" applyFont="1" applyBorder="1" applyAlignment="1" applyProtection="1">
      <alignment vertical="center" wrapText="1"/>
      <protection locked="0"/>
    </xf>
    <xf numFmtId="165" fontId="0" fillId="0" borderId="0" xfId="1" applyFont="1" applyBorder="1" applyAlignment="1">
      <alignment vertical="center" wrapText="1"/>
    </xf>
    <xf numFmtId="0" fontId="28" fillId="7" borderId="1" xfId="0" applyFont="1" applyFill="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14" fillId="3" borderId="1" xfId="0" applyFont="1" applyFill="1" applyBorder="1" applyAlignment="1">
      <alignment wrapText="1"/>
    </xf>
    <xf numFmtId="0" fontId="14" fillId="13" borderId="1" xfId="0" applyFont="1" applyFill="1" applyBorder="1" applyAlignment="1">
      <alignment wrapText="1"/>
    </xf>
    <xf numFmtId="0" fontId="15" fillId="17" borderId="1" xfId="0" applyFont="1" applyFill="1" applyBorder="1" applyAlignment="1">
      <alignment wrapText="1"/>
    </xf>
    <xf numFmtId="0" fontId="16" fillId="7" borderId="1" xfId="0" applyFont="1" applyFill="1" applyBorder="1" applyAlignment="1" applyProtection="1">
      <alignment vertical="center" wrapText="1"/>
      <protection locked="0"/>
    </xf>
    <xf numFmtId="0" fontId="6" fillId="0" borderId="1" xfId="3" applyFont="1" applyBorder="1" applyAlignment="1">
      <alignment vertical="center" wrapText="1"/>
    </xf>
    <xf numFmtId="0" fontId="15" fillId="0" borderId="5" xfId="0" applyFont="1" applyBorder="1" applyAlignment="1">
      <alignment wrapText="1"/>
    </xf>
    <xf numFmtId="9" fontId="0" fillId="0" borderId="0" xfId="0" applyNumberFormat="1" applyAlignment="1">
      <alignment vertical="center" wrapText="1"/>
    </xf>
    <xf numFmtId="0" fontId="26" fillId="0" borderId="0" xfId="0" applyFont="1" applyAlignment="1">
      <alignment vertical="center" wrapText="1"/>
    </xf>
    <xf numFmtId="166" fontId="26" fillId="0" borderId="0" xfId="1" applyNumberFormat="1" applyFont="1" applyBorder="1" applyAlignment="1">
      <alignment vertical="center" wrapText="1"/>
    </xf>
    <xf numFmtId="0" fontId="0" fillId="0" borderId="0" xfId="0" applyAlignment="1">
      <alignment horizontal="center" vertical="center" wrapText="1"/>
    </xf>
    <xf numFmtId="9" fontId="0" fillId="0" borderId="0" xfId="0" applyNumberFormat="1" applyAlignment="1">
      <alignment horizontal="center" vertical="center" wrapText="1"/>
    </xf>
    <xf numFmtId="0" fontId="1" fillId="0" borderId="0" xfId="1" applyNumberFormat="1" applyFont="1" applyFill="1" applyBorder="1" applyAlignment="1">
      <alignment horizontal="center" vertical="center" wrapText="1"/>
    </xf>
    <xf numFmtId="166" fontId="1" fillId="0" borderId="0" xfId="1" applyNumberFormat="1" applyFont="1" applyFill="1" applyBorder="1" applyAlignment="1">
      <alignment vertical="center" wrapText="1"/>
    </xf>
    <xf numFmtId="166" fontId="0" fillId="0" borderId="0" xfId="0" applyNumberFormat="1" applyAlignment="1">
      <alignment vertical="center" wrapText="1"/>
    </xf>
    <xf numFmtId="0" fontId="0" fillId="0" borderId="27" xfId="0" applyBorder="1" applyAlignment="1">
      <alignment wrapText="1"/>
    </xf>
    <xf numFmtId="0" fontId="0" fillId="6" borderId="27" xfId="0" applyFill="1" applyBorder="1" applyAlignment="1">
      <alignment wrapText="1"/>
    </xf>
    <xf numFmtId="0" fontId="0" fillId="0" borderId="10" xfId="0" applyBorder="1" applyAlignment="1">
      <alignment wrapText="1"/>
    </xf>
    <xf numFmtId="164" fontId="19" fillId="0" borderId="0" xfId="3" applyNumberFormat="1" applyFont="1" applyAlignment="1">
      <alignment vertical="center" wrapText="1"/>
    </xf>
    <xf numFmtId="9" fontId="19" fillId="0" borderId="0" xfId="2" applyFont="1" applyBorder="1" applyAlignment="1">
      <alignment vertical="center" wrapText="1"/>
    </xf>
    <xf numFmtId="9" fontId="6" fillId="0" borderId="0" xfId="2" applyFont="1" applyBorder="1" applyAlignment="1">
      <alignment horizontal="center" vertical="center" wrapText="1"/>
    </xf>
    <xf numFmtId="166" fontId="0" fillId="0" borderId="0" xfId="1" applyNumberFormat="1" applyFont="1" applyBorder="1" applyAlignment="1">
      <alignment wrapText="1"/>
    </xf>
    <xf numFmtId="0" fontId="0" fillId="6" borderId="12" xfId="0" applyFill="1" applyBorder="1" applyAlignment="1">
      <alignment wrapText="1"/>
    </xf>
    <xf numFmtId="0" fontId="15" fillId="0" borderId="27" xfId="0" applyFont="1" applyBorder="1" applyAlignment="1">
      <alignment wrapText="1"/>
    </xf>
    <xf numFmtId="0" fontId="14" fillId="8" borderId="27" xfId="0" applyFont="1" applyFill="1" applyBorder="1" applyAlignment="1">
      <alignment wrapText="1"/>
    </xf>
    <xf numFmtId="166" fontId="19" fillId="0" borderId="0" xfId="3" applyNumberFormat="1" applyFont="1" applyAlignment="1">
      <alignment vertical="center" wrapText="1"/>
    </xf>
    <xf numFmtId="166" fontId="15" fillId="0" borderId="0" xfId="3" applyNumberFormat="1" applyFont="1" applyAlignment="1">
      <alignment vertical="center" wrapText="1"/>
    </xf>
    <xf numFmtId="0" fontId="8" fillId="0" borderId="1" xfId="0" applyFont="1" applyBorder="1" applyAlignment="1">
      <alignment horizontal="center" vertical="center" wrapText="1"/>
    </xf>
    <xf numFmtId="0" fontId="29" fillId="9" borderId="1" xfId="0" applyFont="1" applyFill="1" applyBorder="1" applyAlignment="1" applyProtection="1">
      <alignment vertical="center" wrapText="1"/>
      <protection locked="0"/>
    </xf>
    <xf numFmtId="165" fontId="29" fillId="9" borderId="1" xfId="1" applyFont="1" applyFill="1" applyBorder="1" applyAlignment="1" applyProtection="1">
      <alignment vertical="center" wrapText="1"/>
      <protection locked="0"/>
    </xf>
    <xf numFmtId="167" fontId="29" fillId="9" borderId="1" xfId="1" applyNumberFormat="1" applyFont="1" applyFill="1" applyBorder="1" applyAlignment="1">
      <alignment vertical="center" wrapText="1"/>
    </xf>
    <xf numFmtId="167" fontId="29" fillId="10" borderId="1" xfId="1" applyNumberFormat="1" applyFont="1" applyFill="1" applyBorder="1" applyAlignment="1">
      <alignment vertical="center" wrapText="1"/>
    </xf>
    <xf numFmtId="0" fontId="29" fillId="11" borderId="1" xfId="0" applyFont="1" applyFill="1" applyBorder="1" applyAlignment="1" applyProtection="1">
      <alignment vertical="center" wrapText="1"/>
      <protection locked="0"/>
    </xf>
    <xf numFmtId="165" fontId="29" fillId="11" borderId="1" xfId="1" applyFont="1" applyFill="1" applyBorder="1" applyAlignment="1" applyProtection="1">
      <alignment vertical="center" wrapText="1"/>
      <protection locked="0"/>
    </xf>
    <xf numFmtId="165" fontId="29" fillId="11" borderId="1" xfId="1" applyFont="1" applyFill="1" applyBorder="1" applyAlignment="1">
      <alignment vertical="center" wrapText="1"/>
    </xf>
    <xf numFmtId="165" fontId="29" fillId="12" borderId="1" xfId="1" applyFont="1" applyFill="1" applyBorder="1" applyAlignment="1">
      <alignment vertical="center" wrapText="1"/>
    </xf>
    <xf numFmtId="0" fontId="29" fillId="6" borderId="1" xfId="0" applyFont="1" applyFill="1" applyBorder="1" applyAlignment="1" applyProtection="1">
      <alignment vertical="center" wrapText="1"/>
      <protection locked="0"/>
    </xf>
    <xf numFmtId="165" fontId="29" fillId="6" borderId="1" xfId="1" applyFont="1" applyFill="1" applyBorder="1" applyAlignment="1" applyProtection="1">
      <alignment vertical="center" wrapText="1"/>
      <protection locked="0"/>
    </xf>
    <xf numFmtId="165" fontId="29" fillId="6" borderId="1" xfId="1" applyFont="1" applyFill="1" applyBorder="1" applyAlignment="1">
      <alignment vertical="center" wrapText="1"/>
    </xf>
    <xf numFmtId="165" fontId="29" fillId="14" borderId="1" xfId="1" applyFont="1" applyFill="1" applyBorder="1" applyAlignment="1">
      <alignment vertical="center" wrapText="1"/>
    </xf>
    <xf numFmtId="165" fontId="29" fillId="15" borderId="1" xfId="1" applyFont="1" applyFill="1" applyBorder="1" applyAlignment="1">
      <alignment vertical="center" wrapText="1"/>
    </xf>
    <xf numFmtId="9" fontId="29" fillId="15" borderId="1" xfId="2" applyFont="1" applyFill="1" applyBorder="1" applyAlignment="1">
      <alignment horizontal="center" vertical="center" wrapText="1"/>
    </xf>
    <xf numFmtId="0" fontId="30" fillId="0" borderId="0" xfId="3" applyFont="1" applyAlignment="1">
      <alignment vertical="center" wrapText="1"/>
    </xf>
    <xf numFmtId="166" fontId="30" fillId="0" borderId="0" xfId="3" applyNumberFormat="1" applyFont="1" applyAlignment="1">
      <alignment horizontal="center" vertical="center" wrapText="1"/>
    </xf>
    <xf numFmtId="166" fontId="30" fillId="11" borderId="0" xfId="3" applyNumberFormat="1" applyFont="1" applyFill="1" applyAlignment="1">
      <alignment horizontal="center" vertical="center" wrapText="1"/>
    </xf>
    <xf numFmtId="166" fontId="30" fillId="0" borderId="0" xfId="3" applyNumberFormat="1" applyFont="1" applyAlignment="1">
      <alignment vertical="center" wrapText="1"/>
    </xf>
    <xf numFmtId="0" fontId="31" fillId="8" borderId="1" xfId="0" applyFont="1" applyFill="1" applyBorder="1" applyAlignment="1">
      <alignment vertical="center" wrapText="1"/>
    </xf>
    <xf numFmtId="0" fontId="27" fillId="0" borderId="1" xfId="0" applyFont="1" applyBorder="1" applyAlignment="1">
      <alignment vertical="center" wrapText="1"/>
    </xf>
    <xf numFmtId="0" fontId="32" fillId="0" borderId="1" xfId="0" applyFont="1" applyBorder="1" applyAlignment="1">
      <alignment horizontal="center" vertical="center" wrapText="1"/>
    </xf>
    <xf numFmtId="0" fontId="32" fillId="0" borderId="1" xfId="0" applyFont="1" applyBorder="1" applyAlignment="1">
      <alignment vertical="center" wrapText="1"/>
    </xf>
    <xf numFmtId="0" fontId="33" fillId="0" borderId="1" xfId="0" applyFont="1" applyBorder="1" applyAlignment="1">
      <alignment horizontal="center" vertical="center" wrapText="1"/>
    </xf>
    <xf numFmtId="0" fontId="33" fillId="0" borderId="1" xfId="0" applyFont="1" applyBorder="1" applyAlignment="1">
      <alignment vertical="center" wrapText="1"/>
    </xf>
    <xf numFmtId="0" fontId="34" fillId="0" borderId="1" xfId="0" applyFont="1" applyBorder="1" applyAlignment="1">
      <alignment vertical="center" wrapText="1"/>
    </xf>
    <xf numFmtId="9" fontId="34" fillId="0" borderId="1" xfId="0" applyNumberFormat="1" applyFont="1" applyBorder="1" applyAlignment="1">
      <alignment horizontal="center" vertical="center" wrapText="1"/>
    </xf>
    <xf numFmtId="0" fontId="34" fillId="0" borderId="1" xfId="1" applyNumberFormat="1" applyFont="1" applyFill="1" applyBorder="1" applyAlignment="1">
      <alignment horizontal="center" vertical="center" wrapText="1"/>
    </xf>
    <xf numFmtId="166" fontId="34" fillId="0" borderId="1" xfId="1" applyNumberFormat="1" applyFont="1" applyFill="1" applyBorder="1" applyAlignment="1">
      <alignment vertical="center" wrapText="1"/>
    </xf>
    <xf numFmtId="166" fontId="34" fillId="0" borderId="1" xfId="0" applyNumberFormat="1" applyFont="1" applyBorder="1" applyAlignment="1" applyProtection="1">
      <alignment vertical="center" wrapText="1"/>
      <protection locked="0"/>
    </xf>
    <xf numFmtId="166" fontId="34" fillId="0" borderId="1" xfId="0" applyNumberFormat="1" applyFont="1" applyBorder="1" applyAlignment="1">
      <alignment vertical="center" wrapText="1"/>
    </xf>
    <xf numFmtId="0" fontId="33" fillId="0" borderId="5" xfId="0" applyFont="1" applyBorder="1" applyAlignment="1">
      <alignment horizontal="center" vertical="center" wrapText="1"/>
    </xf>
    <xf numFmtId="0" fontId="35" fillId="8" borderId="1" xfId="0" applyFont="1" applyFill="1" applyBorder="1" applyAlignment="1">
      <alignment vertical="center" wrapText="1"/>
    </xf>
    <xf numFmtId="0" fontId="32" fillId="2" borderId="1" xfId="0" applyFont="1" applyFill="1" applyBorder="1" applyAlignment="1" applyProtection="1">
      <alignment vertical="center" wrapText="1"/>
      <protection locked="0"/>
    </xf>
    <xf numFmtId="0" fontId="36" fillId="7" borderId="1" xfId="0" applyFont="1" applyFill="1" applyBorder="1" applyAlignment="1" applyProtection="1">
      <alignment vertical="center" wrapText="1"/>
      <protection locked="0"/>
    </xf>
    <xf numFmtId="0" fontId="32" fillId="2" borderId="1" xfId="0" applyFont="1" applyFill="1" applyBorder="1" applyAlignment="1" applyProtection="1">
      <alignment horizontal="center" vertical="center" wrapText="1"/>
      <protection locked="0"/>
    </xf>
    <xf numFmtId="0" fontId="36" fillId="7"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166" fontId="29" fillId="19" borderId="25" xfId="0" applyNumberFormat="1" applyFont="1" applyFill="1" applyBorder="1" applyAlignment="1">
      <alignment vertical="center" wrapText="1"/>
    </xf>
    <xf numFmtId="0" fontId="25" fillId="0" borderId="0" xfId="3" applyFont="1" applyAlignment="1">
      <alignment horizontal="center" vertic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0" fillId="0" borderId="0" xfId="0" applyFont="1" applyAlignment="1">
      <alignment horizontal="right" vertic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5" fontId="12" fillId="4" borderId="2" xfId="0" applyNumberFormat="1" applyFont="1" applyFill="1" applyBorder="1" applyAlignment="1">
      <alignment horizontal="center" vertical="center" wrapText="1"/>
    </xf>
    <xf numFmtId="165" fontId="12" fillId="4" borderId="4" xfId="0" applyNumberFormat="1" applyFont="1" applyFill="1" applyBorder="1" applyAlignment="1">
      <alignment horizontal="center" vertical="center" wrapText="1"/>
    </xf>
    <xf numFmtId="165" fontId="12" fillId="4" borderId="7" xfId="0" applyNumberFormat="1" applyFont="1" applyFill="1" applyBorder="1" applyAlignment="1">
      <alignment horizontal="center" vertical="center" wrapText="1"/>
    </xf>
    <xf numFmtId="165" fontId="12" fillId="4" borderId="8" xfId="0" applyNumberFormat="1" applyFont="1" applyFill="1" applyBorder="1" applyAlignment="1">
      <alignment horizontal="center" vertical="center" wrapText="1"/>
    </xf>
    <xf numFmtId="165" fontId="12" fillId="4" borderId="10" xfId="0" applyNumberFormat="1" applyFont="1" applyFill="1" applyBorder="1" applyAlignment="1">
      <alignment horizontal="center" vertical="center" wrapText="1"/>
    </xf>
    <xf numFmtId="165" fontId="12" fillId="4" borderId="12" xfId="0" applyNumberFormat="1"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20" fillId="0" borderId="0" xfId="3" applyFont="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20" fillId="0" borderId="3" xfId="3" applyFont="1" applyBorder="1" applyAlignment="1">
      <alignment horizontal="center" vertical="center" wrapText="1"/>
    </xf>
    <xf numFmtId="0" fontId="20" fillId="0" borderId="11"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6" xfId="3" applyFont="1" applyBorder="1" applyAlignment="1">
      <alignment horizontal="center" vertical="center" wrapText="1"/>
    </xf>
    <xf numFmtId="0" fontId="32"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34" fillId="20" borderId="2" xfId="0" applyFont="1" applyFill="1" applyBorder="1" applyAlignment="1">
      <alignment horizontal="right" vertical="center" wrapText="1"/>
    </xf>
    <xf numFmtId="0" fontId="34" fillId="20" borderId="3" xfId="0" applyFont="1" applyFill="1" applyBorder="1" applyAlignment="1">
      <alignment horizontal="right" vertical="center" wrapText="1"/>
    </xf>
    <xf numFmtId="0" fontId="34" fillId="20" borderId="4" xfId="0" applyFont="1" applyFill="1" applyBorder="1" applyAlignment="1">
      <alignment horizontal="right" vertical="center" wrapText="1"/>
    </xf>
    <xf numFmtId="0" fontId="35" fillId="8" borderId="5" xfId="0" applyFont="1" applyFill="1" applyBorder="1" applyAlignment="1">
      <alignment horizontal="right" vertical="center" wrapText="1"/>
    </xf>
    <xf numFmtId="0" fontId="35" fillId="8" borderId="9" xfId="0" applyFont="1" applyFill="1" applyBorder="1" applyAlignment="1">
      <alignment horizontal="right" vertical="center" wrapText="1"/>
    </xf>
    <xf numFmtId="0" fontId="35" fillId="8" borderId="6" xfId="0" applyFont="1" applyFill="1" applyBorder="1" applyAlignment="1">
      <alignment horizontal="right" vertical="center" wrapText="1"/>
    </xf>
    <xf numFmtId="0" fontId="32" fillId="0" borderId="1" xfId="0" applyFont="1" applyBorder="1" applyAlignment="1">
      <alignment horizontal="center" wrapText="1"/>
    </xf>
    <xf numFmtId="0" fontId="15" fillId="9" borderId="11" xfId="0" applyFont="1" applyFill="1" applyBorder="1" applyAlignment="1">
      <alignment horizontal="center" wrapText="1"/>
    </xf>
    <xf numFmtId="0" fontId="1" fillId="0" borderId="1" xfId="0" applyFont="1" applyBorder="1" applyAlignment="1">
      <alignment vertical="center" wrapText="1"/>
    </xf>
  </cellXfs>
  <cellStyles count="5">
    <cellStyle name="Moneda" xfId="1" builtinId="4"/>
    <cellStyle name="Normal" xfId="0" builtinId="0"/>
    <cellStyle name="Normal 2" xfId="3" xr:uid="{50A8AE18-0683-449E-B367-B3A5C42370F7}"/>
    <cellStyle name="Normal 3" xfId="4" xr:uid="{B0D1AD6D-97F1-4745-9651-5FE98B42D34C}"/>
    <cellStyle name="Porcentaje" xfId="2" builtinId="5"/>
  </cellStyles>
  <dxfs count="4">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931"/>
          <a:ext cx="1696836" cy="189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46</xdr:col>
      <xdr:colOff>479045</xdr:colOff>
      <xdr:row>3</xdr:row>
      <xdr:rowOff>210070</xdr:rowOff>
    </xdr:from>
    <xdr:to>
      <xdr:col>47</xdr:col>
      <xdr:colOff>1383981</xdr:colOff>
      <xdr:row>3</xdr:row>
      <xdr:rowOff>778271</xdr:rowOff>
    </xdr:to>
    <xdr:grpSp>
      <xdr:nvGrpSpPr>
        <xdr:cNvPr id="3" name="Grupo 2">
          <a:extLst>
            <a:ext uri="{FF2B5EF4-FFF2-40B4-BE49-F238E27FC236}">
              <a16:creationId xmlns:a16="http://schemas.microsoft.com/office/drawing/2014/main" id="{9B7EAA6C-40BC-4E07-A1B8-637670915DB4}"/>
            </a:ext>
          </a:extLst>
        </xdr:cNvPr>
        <xdr:cNvGrpSpPr/>
      </xdr:nvGrpSpPr>
      <xdr:grpSpPr>
        <a:xfrm>
          <a:off x="84232370" y="981595"/>
          <a:ext cx="2419411" cy="568201"/>
          <a:chOff x="31843133" y="683986"/>
          <a:chExt cx="2479751" cy="567403"/>
        </a:xfrm>
      </xdr:grpSpPr>
      <xdr:sp macro="[0]!tres" textlink="">
        <xdr:nvSpPr>
          <xdr:cNvPr id="4" name="Rectángulo 3">
            <a:extLst>
              <a:ext uri="{FF2B5EF4-FFF2-40B4-BE49-F238E27FC236}">
                <a16:creationId xmlns:a16="http://schemas.microsoft.com/office/drawing/2014/main" id="{D6C3B9D5-689F-969A-EDEF-7922CEB61F42}"/>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151786A5-076F-783E-AA46-9B42BE3C478E}"/>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227398B-3F6C-4982-9F4A-632499405396}"/>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25416"/>
          <a:ext cx="1691373" cy="1891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G98" sheet="Tres_Proveedores"/>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5">
      <sharedItems containsMixedTypes="1" containsNumber="1" containsInteger="1" minValue="0" maxValue="0"/>
    </cacheField>
    <cacheField name="Desviación estandar " numFmtId="165">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5">
      <sharedItems containsMixedTypes="1" containsNumber="1" containsInteger="1" minValue="0" maxValue="0"/>
    </cacheField>
    <cacheField name="Promedio valor total con IVA2" numFmtId="165">
      <sharedItems containsMixedTypes="1" containsNumber="1" containsInteger="1" minValue="0" maxValue="0"/>
    </cacheField>
    <cacheField name="Desviación estandar 2" numFmtId="165">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G97" sheet="Tres_Proveedores"/>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5">
      <sharedItems containsNonDate="0" containsString="0" containsBlank="1"/>
    </cacheField>
    <cacheField name="Valor IVA" numFmtId="167">
      <sharedItems containsSemiMixedTypes="0" containsString="0" containsNumber="1" containsInteger="1" minValue="0" maxValue="0"/>
    </cacheField>
    <cacheField name="Valor unitario con IVA" numFmtId="167">
      <sharedItems containsSemiMixedTypes="0" containsString="0" containsNumber="1" containsInteger="1" minValue="0" maxValue="0"/>
    </cacheField>
    <cacheField name="Valor total Sin IVA" numFmtId="167">
      <sharedItems/>
    </cacheField>
    <cacheField name="Valor total con IVA" numFmtId="167">
      <sharedItems/>
    </cacheField>
    <cacheField name="Empresa Cotizante cotización 2" numFmtId="0">
      <sharedItems containsNonDate="0" containsString="0" containsBlank="1"/>
    </cacheField>
    <cacheField name="Valor unitario sin IVA2" numFmtId="165">
      <sharedItems containsNonDate="0" containsString="0" containsBlank="1"/>
    </cacheField>
    <cacheField name="Valor IVA2" numFmtId="165">
      <sharedItems containsSemiMixedTypes="0" containsString="0" containsNumber="1" containsInteger="1" minValue="0" maxValue="0"/>
    </cacheField>
    <cacheField name="Valor unitario con IVA2" numFmtId="165">
      <sharedItems containsSemiMixedTypes="0" containsString="0" containsNumber="1" containsInteger="1" minValue="0" maxValue="0"/>
    </cacheField>
    <cacheField name="Valor total Sin IVA2" numFmtId="165">
      <sharedItems/>
    </cacheField>
    <cacheField name="Valor total con IVA2" numFmtId="165">
      <sharedItems/>
    </cacheField>
    <cacheField name="Empresa Cotizante cotización 3" numFmtId="0">
      <sharedItems containsNonDate="0" containsString="0" containsBlank="1"/>
    </cacheField>
    <cacheField name="Valor unitario sin IVA3" numFmtId="165">
      <sharedItems containsNonDate="0" containsString="0" containsBlank="1"/>
    </cacheField>
    <cacheField name="Valor IVA3" numFmtId="165">
      <sharedItems containsSemiMixedTypes="0" containsString="0" containsNumber="1" containsInteger="1" minValue="0" maxValue="0"/>
    </cacheField>
    <cacheField name="Valor unitario con IVA3" numFmtId="165">
      <sharedItems containsSemiMixedTypes="0" containsString="0" containsNumber="1" containsInteger="1" minValue="0" maxValue="0"/>
    </cacheField>
    <cacheField name="Valor total Sin IVA3" numFmtId="165">
      <sharedItems/>
    </cacheField>
    <cacheField name="Valor total con IVA3" numFmtId="165">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5">
      <sharedItems containsSemiMixedTypes="0" containsString="0" containsNumber="1" containsInteger="1" minValue="0" maxValue="0"/>
    </cacheField>
    <cacheField name="Valor unitario con IVA4" numFmtId="165">
      <sharedItems containsSemiMixedTypes="0" containsString="0" containsNumber="1" containsInteger="1" minValue="0" maxValue="0"/>
    </cacheField>
    <cacheField name="Valor total Sin IVA4" numFmtId="165">
      <sharedItems/>
    </cacheField>
    <cacheField name="Valor total con IVA4" numFmtId="165">
      <sharedItems/>
    </cacheField>
    <cacheField name="Promedio valor unitario con IVA" numFmtId="165">
      <sharedItems/>
    </cacheField>
    <cacheField name="Promedio valor total con IVA" numFmtId="165">
      <sharedItems/>
    </cacheField>
    <cacheField name="Desviación estandar " numFmtId="165">
      <sharedItems/>
    </cacheField>
    <cacheField name="Coeficiente de variación" numFmtId="9">
      <sharedItems/>
    </cacheField>
    <cacheField name="Promedio valor unitario con IVA2" numFmtId="165">
      <sharedItems/>
    </cacheField>
    <cacheField name="Promedio valor total con IVA2" numFmtId="165">
      <sharedItems/>
    </cacheField>
    <cacheField name="Límite menor" numFmtId="165">
      <sharedItems/>
    </cacheField>
    <cacheField name="Límite mayor" numFmtId="165">
      <sharedItems/>
    </cacheField>
    <cacheField name="Valor Unitario Techo (IVA incluído)" numFmtId="166">
      <sharedItems/>
    </cacheField>
    <cacheField name="Valor Total Techo (IVA incluído)" numFmtId="166">
      <sharedItems/>
    </cacheField>
    <cacheField name="Promedio valor unitario con IVA3" numFmtId="165">
      <sharedItems/>
    </cacheField>
    <cacheField name="Promedio valor total con IVA3" numFmtId="165">
      <sharedItems/>
    </cacheField>
    <cacheField name="Desviación estandar 2" numFmtId="165">
      <sharedItems/>
    </cacheField>
    <cacheField name="Coeficiente de variación2" numFmtId="9">
      <sharedItems/>
    </cacheField>
    <cacheField name="Promedio valor unitario con IVA4" numFmtId="165">
      <sharedItems/>
    </cacheField>
    <cacheField name="Promedio valor total con IVA4" numFmtId="165">
      <sharedItems/>
    </cacheField>
    <cacheField name="Límite menor2" numFmtId="165">
      <sharedItems/>
    </cacheField>
    <cacheField name="Límite mayor2" numFmtId="165">
      <sharedItems/>
    </cacheField>
    <cacheField name="Valor Unitario Techo (IVA incluído)2" numFmtId="166">
      <sharedItems containsSemiMixedTypes="0" containsString="0" containsNumber="1" containsInteger="1" minValue="0" maxValue="0"/>
    </cacheField>
    <cacheField name="Valor Total Techo (IVA incluído)2" numFmtId="166">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K10:AV36" sheet="Tres_Proveedores"/>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6">
      <sharedItems containsNonDate="0" containsString="0" containsBlank="1"/>
    </cacheField>
    <cacheField name="Valor total que el proponente no podrá modificar en su oferta" numFmtId="166">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6">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501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5009"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7" showAll="0"/>
    <pivotField numFmtId="167" showAll="0"/>
    <pivotField showAll="0"/>
    <pivotField showAll="0"/>
    <pivotField showAll="0"/>
    <pivotField showAll="0"/>
    <pivotField numFmtId="165" showAll="0"/>
    <pivotField numFmtId="165" showAll="0"/>
    <pivotField showAll="0"/>
    <pivotField showAll="0"/>
    <pivotField showAll="0"/>
    <pivotField showAll="0"/>
    <pivotField numFmtId="165" showAll="0"/>
    <pivotField numFmtId="165" showAll="0"/>
    <pivotField showAll="0"/>
    <pivotField showAll="0"/>
    <pivotField showAll="0"/>
    <pivotField showAll="0"/>
    <pivotField numFmtId="165" showAll="0"/>
    <pivotField numFmtId="165"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6" showAll="0"/>
    <pivotField numFmtId="166"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5008"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7" showAll="0"/>
    <pivotField numFmtId="167" showAll="0"/>
    <pivotField showAll="0"/>
    <pivotField showAll="0"/>
    <pivotField showAll="0"/>
    <pivotField showAll="0"/>
    <pivotField numFmtId="165" showAll="0"/>
    <pivotField numFmtId="165" showAll="0"/>
    <pivotField showAll="0"/>
    <pivotField showAll="0"/>
    <pivotField showAll="0"/>
    <pivotField showAll="0"/>
    <pivotField numFmtId="165" showAll="0"/>
    <pivotField numFmtId="165" showAll="0"/>
    <pivotField showAll="0"/>
    <pivotField showAll="0"/>
    <pivotField showAll="0"/>
    <pivotField showAll="0"/>
    <pivotField numFmtId="165" showAll="0"/>
    <pivotField numFmtId="165"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6" showAll="0"/>
    <pivotField numFmtId="166"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dimension ref="A3:BV132"/>
  <sheetViews>
    <sheetView view="pageBreakPreview" zoomScale="52" zoomScaleNormal="52" zoomScaleSheetLayoutView="52" workbookViewId="0">
      <selection activeCell="A10" sqref="A10"/>
    </sheetView>
  </sheetViews>
  <sheetFormatPr defaultColWidth="11.42578125" defaultRowHeight="14.4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32" width="24.42578125" style="3" customWidth="1"/>
    <col min="33" max="33" width="56.42578125" style="3" customWidth="1"/>
    <col min="34" max="36" width="11.42578125" style="3"/>
    <col min="37" max="38" width="31.28515625" style="3" customWidth="1"/>
    <col min="39" max="39" width="29.28515625" style="3" customWidth="1"/>
    <col min="40" max="40" width="66.7109375" style="3" customWidth="1"/>
    <col min="41" max="43" width="22.7109375" style="3" customWidth="1"/>
    <col min="44" max="45" width="32.28515625" style="3" customWidth="1"/>
    <col min="46" max="48" width="22.7109375" style="3" customWidth="1"/>
    <col min="49" max="70" width="11.42578125" style="3"/>
    <col min="71" max="71" width="5.42578125" style="3" bestFit="1" customWidth="1"/>
    <col min="72" max="16384" width="11.42578125" style="3"/>
  </cols>
  <sheetData>
    <row r="3" spans="1:74" s="1" customFormat="1" ht="32.450000000000003" customHeight="1">
      <c r="A3" s="183" t="s">
        <v>0</v>
      </c>
      <c r="B3" s="183"/>
      <c r="C3" s="183"/>
      <c r="D3" s="183"/>
      <c r="E3" s="183"/>
      <c r="F3" s="183"/>
      <c r="G3" s="183"/>
      <c r="H3" s="183"/>
      <c r="I3" s="183"/>
      <c r="J3" s="183"/>
      <c r="K3" s="183"/>
      <c r="L3" s="183"/>
      <c r="M3" s="154" t="s">
        <v>1</v>
      </c>
      <c r="N3" s="155"/>
      <c r="O3" s="155"/>
      <c r="P3" s="155"/>
      <c r="Q3" s="155"/>
      <c r="R3" s="155"/>
      <c r="S3" s="155"/>
      <c r="T3" s="155"/>
      <c r="U3" s="155"/>
      <c r="V3" s="155"/>
      <c r="W3" s="33"/>
      <c r="X3" s="33"/>
      <c r="Y3" s="33"/>
      <c r="Z3" s="33"/>
      <c r="AA3" s="33"/>
      <c r="AB3" s="33"/>
      <c r="AC3" s="33"/>
      <c r="AD3" s="33"/>
      <c r="AE3" s="33"/>
      <c r="AF3" s="33"/>
    </row>
    <row r="4" spans="1:74" s="2" customFormat="1" ht="70.150000000000006" customHeight="1">
      <c r="A4" s="184"/>
      <c r="B4" s="184"/>
      <c r="C4" s="45" t="s">
        <v>2</v>
      </c>
      <c r="D4" s="17"/>
      <c r="E4" s="185" t="s">
        <v>3</v>
      </c>
      <c r="F4" s="185"/>
      <c r="G4" s="186"/>
      <c r="H4" s="186"/>
      <c r="I4" s="186"/>
      <c r="J4" s="186"/>
      <c r="K4" s="186"/>
      <c r="L4" s="186"/>
      <c r="M4" s="156"/>
      <c r="N4" s="157"/>
      <c r="O4" s="157"/>
      <c r="P4" s="157"/>
      <c r="Q4" s="157"/>
      <c r="R4" s="157"/>
      <c r="S4" s="157"/>
      <c r="T4" s="157"/>
      <c r="U4" s="157"/>
      <c r="V4" s="157"/>
      <c r="Y4" s="147" t="s">
        <v>4</v>
      </c>
      <c r="Z4" s="147"/>
      <c r="AA4" s="74" t="str">
        <f>IF(B11="","",Z98)</f>
        <v/>
      </c>
      <c r="AB4" s="38"/>
      <c r="AC4" s="38"/>
      <c r="AD4" s="38"/>
      <c r="AE4" s="38"/>
      <c r="AF4" s="38"/>
    </row>
    <row r="5" spans="1:74" s="2" customFormat="1" ht="63" customHeight="1">
      <c r="A5" s="184"/>
      <c r="B5" s="184"/>
      <c r="C5" s="20" t="s">
        <v>5</v>
      </c>
      <c r="D5" s="187"/>
      <c r="E5" s="188"/>
      <c r="F5" s="189"/>
      <c r="G5" s="20" t="s">
        <v>6</v>
      </c>
      <c r="H5" s="187"/>
      <c r="I5" s="189"/>
      <c r="J5" s="20" t="s">
        <v>7</v>
      </c>
      <c r="K5" s="187"/>
      <c r="L5" s="189"/>
      <c r="M5" s="156"/>
      <c r="N5" s="157"/>
      <c r="O5" s="157"/>
      <c r="P5" s="157"/>
      <c r="Q5" s="157"/>
      <c r="R5" s="157"/>
      <c r="S5" s="157"/>
      <c r="T5" s="157"/>
      <c r="U5" s="157"/>
      <c r="V5" s="157"/>
      <c r="Y5" s="147" t="s">
        <v>8</v>
      </c>
      <c r="Z5" s="147"/>
      <c r="AA5" s="74" t="str">
        <f>IF(B11="","",AV37)</f>
        <v/>
      </c>
      <c r="AB5" s="38"/>
      <c r="AC5" s="38"/>
      <c r="AD5" s="38"/>
      <c r="AE5" s="38"/>
      <c r="AF5" s="38"/>
    </row>
    <row r="6" spans="1:74" s="2" customFormat="1" ht="102" customHeight="1">
      <c r="A6" s="184"/>
      <c r="B6" s="184"/>
      <c r="C6" s="46" t="s">
        <v>9</v>
      </c>
      <c r="D6" s="185"/>
      <c r="E6" s="185"/>
      <c r="F6" s="185"/>
      <c r="G6" s="185"/>
      <c r="H6" s="185"/>
      <c r="I6" s="185"/>
      <c r="J6" s="185"/>
      <c r="K6" s="185"/>
      <c r="L6" s="185"/>
      <c r="M6" s="158"/>
      <c r="N6" s="159"/>
      <c r="O6" s="159"/>
      <c r="P6" s="159"/>
      <c r="Q6" s="159"/>
      <c r="R6" s="159"/>
      <c r="S6" s="159"/>
      <c r="T6" s="159"/>
      <c r="U6" s="159"/>
      <c r="V6" s="159"/>
      <c r="Y6" s="147" t="s">
        <v>10</v>
      </c>
      <c r="Z6" s="147"/>
      <c r="AA6" s="75"/>
      <c r="AB6" s="36"/>
      <c r="AC6" s="36"/>
      <c r="AD6" s="36"/>
      <c r="AE6" s="36"/>
      <c r="AF6" s="36"/>
      <c r="AK6" s="182" t="s">
        <v>11</v>
      </c>
      <c r="AL6" s="182"/>
      <c r="AM6" s="182"/>
      <c r="AN6" s="182"/>
      <c r="AO6" s="182"/>
      <c r="AP6" s="182"/>
      <c r="AQ6" s="182"/>
      <c r="AR6" s="182"/>
      <c r="AS6" s="182"/>
      <c r="AT6" s="182"/>
      <c r="AU6" s="182"/>
      <c r="AV6" s="182"/>
    </row>
    <row r="8" spans="1:74">
      <c r="A8" s="4"/>
      <c r="I8" s="16"/>
      <c r="J8" s="16"/>
      <c r="K8" s="16"/>
      <c r="L8" s="16"/>
      <c r="O8" s="16"/>
      <c r="P8" s="16"/>
      <c r="Q8" s="16"/>
      <c r="R8" s="16"/>
      <c r="U8" s="16"/>
      <c r="V8" s="16"/>
      <c r="W8" s="16"/>
      <c r="X8" s="16"/>
      <c r="Y8" s="16"/>
    </row>
    <row r="9" spans="1:74" s="18" customFormat="1" ht="15.6" customHeight="1">
      <c r="G9" s="160" t="s">
        <v>12</v>
      </c>
      <c r="H9" s="161"/>
      <c r="I9" s="161"/>
      <c r="J9" s="161"/>
      <c r="K9" s="161"/>
      <c r="L9" s="162"/>
      <c r="M9" s="148" t="s">
        <v>13</v>
      </c>
      <c r="N9" s="149"/>
      <c r="O9" s="149"/>
      <c r="P9" s="149"/>
      <c r="Q9" s="149"/>
      <c r="R9" s="150"/>
      <c r="S9" s="151" t="s">
        <v>14</v>
      </c>
      <c r="T9" s="152"/>
      <c r="U9" s="152"/>
      <c r="V9" s="152"/>
      <c r="W9" s="152"/>
      <c r="X9" s="153"/>
      <c r="Y9" s="164" t="s">
        <v>15</v>
      </c>
      <c r="Z9" s="165"/>
      <c r="AA9" s="165"/>
      <c r="AB9" s="165"/>
    </row>
    <row r="10" spans="1:74" s="18" customFormat="1" ht="156.6" customHeight="1">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21" t="s">
        <v>30</v>
      </c>
      <c r="Z10" s="21" t="s">
        <v>31</v>
      </c>
      <c r="AA10" s="21" t="s">
        <v>32</v>
      </c>
      <c r="AB10" s="21" t="s">
        <v>33</v>
      </c>
      <c r="AC10" s="21" t="s">
        <v>34</v>
      </c>
      <c r="AD10" s="21" t="s">
        <v>35</v>
      </c>
      <c r="AE10" s="21" t="s">
        <v>36</v>
      </c>
      <c r="AF10" s="21" t="s">
        <v>37</v>
      </c>
      <c r="AG10" s="72" t="s">
        <v>38</v>
      </c>
      <c r="AK10" s="49" t="s">
        <v>17</v>
      </c>
      <c r="AL10" s="49" t="s">
        <v>39</v>
      </c>
      <c r="AM10" s="49" t="s">
        <v>40</v>
      </c>
      <c r="AN10" s="49" t="s">
        <v>41</v>
      </c>
      <c r="AO10" s="49" t="s">
        <v>42</v>
      </c>
      <c r="AP10" s="49" t="s">
        <v>43</v>
      </c>
      <c r="AQ10" s="49" t="s">
        <v>44</v>
      </c>
      <c r="AR10" s="49" t="s">
        <v>45</v>
      </c>
      <c r="AS10" s="49" t="s">
        <v>46</v>
      </c>
      <c r="AT10" s="49" t="s">
        <v>13</v>
      </c>
      <c r="AU10" s="49" t="s">
        <v>14</v>
      </c>
      <c r="AV10" s="49" t="s">
        <v>47</v>
      </c>
    </row>
    <row r="11" spans="1:74" s="7" customFormat="1">
      <c r="A11" s="6" t="str">
        <f t="shared" ref="A11:A42" si="0">IF(B11&lt;&gt;"",BV11,"")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39" t="str">
        <f t="shared" ref="Y11:Y42" si="1">IF(A11="","",AVERAGE(J11,P11,V11))</f>
        <v/>
      </c>
      <c r="Z11" s="39" t="str">
        <f t="shared" ref="Z11:Z42" si="2">IF(B11="","",AVERAGE(L11,R11,X11))</f>
        <v/>
      </c>
      <c r="AA11" s="40" t="str">
        <f t="shared" ref="AA11:AA42" si="3">IF(B11="","",STDEV(L11,R11,X11))</f>
        <v/>
      </c>
      <c r="AB11" s="41" t="str">
        <f t="shared" ref="AB11:AB42" si="4">IF(B11="","",(AA11/Z11))</f>
        <v/>
      </c>
      <c r="AC11" s="40" t="str">
        <f t="shared" ref="AC11:AC42" si="5">IF(B11="","",(Z11-AA11))</f>
        <v/>
      </c>
      <c r="AD11" s="40" t="str">
        <f t="shared" ref="AD11:AD42" si="6">IF(B11="","",(Z11+AA11))</f>
        <v/>
      </c>
      <c r="AE11" s="42" t="e">
        <f t="shared" ref="AE11:AE42" si="7">AVERAGE(L11,R11,X11)</f>
        <v>#DIV/0!</v>
      </c>
      <c r="AF11" s="42" t="e">
        <f t="shared" ref="AF11:AF42" si="8">AE11*F11</f>
        <v>#DIV/0!</v>
      </c>
      <c r="AG11" s="5"/>
      <c r="AK11" s="64"/>
      <c r="AL11" s="64"/>
      <c r="AM11" s="5"/>
      <c r="AN11" s="5"/>
      <c r="AO11" s="5"/>
      <c r="AP11" s="65"/>
      <c r="AQ11" s="66"/>
      <c r="AR11" s="67"/>
      <c r="AS11" s="67" t="str">
        <f>IF(AO11="Tabla",(AR11*AL11*AP11*AQ11)," ")</f>
        <v xml:space="preserve"> </v>
      </c>
      <c r="AT11" s="5"/>
      <c r="AU11" s="5"/>
      <c r="AV11" s="68" t="e">
        <f>IF(AO11="Tabla",AS11,(AVERAGE(AR11,AT11,AU11)*AQ11*AL11))</f>
        <v>#DIV/0!</v>
      </c>
      <c r="BV11" s="7">
        <v>1</v>
      </c>
    </row>
    <row r="12" spans="1:74" s="7" customFormat="1">
      <c r="A12" s="6" t="str">
        <f t="shared" si="0"/>
        <v/>
      </c>
      <c r="B12" s="43"/>
      <c r="C12" s="6"/>
      <c r="D12" s="6"/>
      <c r="E12" s="43"/>
      <c r="F12" s="44"/>
      <c r="G12" s="22"/>
      <c r="H12" s="23"/>
      <c r="I12" s="47">
        <f t="shared" ref="I12:I75" si="9">H12*19%</f>
        <v>0</v>
      </c>
      <c r="J12" s="47">
        <f t="shared" ref="J12:J75" si="10">H12+I12</f>
        <v>0</v>
      </c>
      <c r="K12" s="59" t="str">
        <f t="shared" ref="K12:K75" si="11">IF(B12="","",(H12*F12))</f>
        <v/>
      </c>
      <c r="L12" s="59" t="str">
        <f t="shared" ref="L12:L75" si="12">IF(B12="","",(J12*F12))</f>
        <v/>
      </c>
      <c r="M12" s="24"/>
      <c r="N12" s="25"/>
      <c r="O12" s="26">
        <f t="shared" ref="O12:O75" si="13">N12*19%</f>
        <v>0</v>
      </c>
      <c r="P12" s="26">
        <f t="shared" ref="P12:P75" si="14">N12+O12</f>
        <v>0</v>
      </c>
      <c r="Q12" s="27" t="str">
        <f t="shared" ref="Q12:Q75" si="15">IF(B12="","",(N12*F12))</f>
        <v/>
      </c>
      <c r="R12" s="27" t="str">
        <f t="shared" ref="R12:R75" si="16">IF(B12="","",(P12*F12))</f>
        <v/>
      </c>
      <c r="S12" s="29"/>
      <c r="T12" s="30"/>
      <c r="U12" s="31">
        <f t="shared" ref="U12:U75" si="17">T12*19%</f>
        <v>0</v>
      </c>
      <c r="V12" s="31">
        <f t="shared" ref="V12:V75" si="18">T12+U12</f>
        <v>0</v>
      </c>
      <c r="W12" s="32" t="str">
        <f t="shared" ref="W12:W75" si="19">IF(B12="","",(T12*F12))</f>
        <v/>
      </c>
      <c r="X12" s="32" t="str">
        <f t="shared" ref="X12:X75" si="20">IF(B12="","",(V12*F12))</f>
        <v/>
      </c>
      <c r="Y12" s="39" t="str">
        <f t="shared" si="1"/>
        <v/>
      </c>
      <c r="Z12" s="39" t="str">
        <f t="shared" si="2"/>
        <v/>
      </c>
      <c r="AA12" s="40" t="str">
        <f t="shared" si="3"/>
        <v/>
      </c>
      <c r="AB12" s="41" t="str">
        <f t="shared" si="4"/>
        <v/>
      </c>
      <c r="AC12" s="40" t="str">
        <f t="shared" si="5"/>
        <v/>
      </c>
      <c r="AD12" s="40" t="str">
        <f t="shared" si="6"/>
        <v/>
      </c>
      <c r="AE12" s="42" t="e">
        <f t="shared" si="7"/>
        <v>#DIV/0!</v>
      </c>
      <c r="AF12" s="42" t="e">
        <f t="shared" si="8"/>
        <v>#DIV/0!</v>
      </c>
      <c r="AG12" s="5"/>
      <c r="AK12" s="64"/>
      <c r="AL12" s="64"/>
      <c r="AM12" s="5"/>
      <c r="AN12" s="5"/>
      <c r="AO12" s="5"/>
      <c r="AP12" s="65"/>
      <c r="AQ12" s="66"/>
      <c r="AR12" s="67"/>
      <c r="AS12" s="67" t="str">
        <f t="shared" ref="AS12:AS36" si="21">IF(AO12="Tabla",(AR12*AL12*AP12*AQ12)," ")</f>
        <v xml:space="preserve"> </v>
      </c>
      <c r="AT12" s="5"/>
      <c r="AU12" s="5"/>
      <c r="AV12" s="68" t="e">
        <f t="shared" ref="AV12:AV36" si="22">IF(AO12="Tabla",AS12,(AVERAGE(AR12,AT12,AU12)*AQ12*AL12))</f>
        <v>#DIV/0!</v>
      </c>
      <c r="BV12" s="7">
        <v>2</v>
      </c>
    </row>
    <row r="13" spans="1:74" s="7" customFormat="1">
      <c r="A13" s="6" t="str">
        <f t="shared" si="0"/>
        <v/>
      </c>
      <c r="B13" s="43"/>
      <c r="C13" s="6"/>
      <c r="D13" s="6"/>
      <c r="E13" s="43"/>
      <c r="F13" s="44"/>
      <c r="G13" s="22"/>
      <c r="H13" s="23"/>
      <c r="I13" s="47">
        <f t="shared" si="9"/>
        <v>0</v>
      </c>
      <c r="J13" s="47">
        <f t="shared" si="10"/>
        <v>0</v>
      </c>
      <c r="K13" s="59" t="str">
        <f t="shared" si="11"/>
        <v/>
      </c>
      <c r="L13" s="59" t="str">
        <f t="shared" si="12"/>
        <v/>
      </c>
      <c r="M13" s="24"/>
      <c r="N13" s="25"/>
      <c r="O13" s="26">
        <f t="shared" si="13"/>
        <v>0</v>
      </c>
      <c r="P13" s="26">
        <f t="shared" si="14"/>
        <v>0</v>
      </c>
      <c r="Q13" s="27" t="str">
        <f t="shared" si="15"/>
        <v/>
      </c>
      <c r="R13" s="27" t="str">
        <f t="shared" si="16"/>
        <v/>
      </c>
      <c r="S13" s="29"/>
      <c r="T13" s="30"/>
      <c r="U13" s="31">
        <f t="shared" si="17"/>
        <v>0</v>
      </c>
      <c r="V13" s="31">
        <f t="shared" si="18"/>
        <v>0</v>
      </c>
      <c r="W13" s="32" t="str">
        <f t="shared" si="19"/>
        <v/>
      </c>
      <c r="X13" s="32" t="str">
        <f t="shared" si="20"/>
        <v/>
      </c>
      <c r="Y13" s="39" t="str">
        <f t="shared" si="1"/>
        <v/>
      </c>
      <c r="Z13" s="39" t="str">
        <f t="shared" si="2"/>
        <v/>
      </c>
      <c r="AA13" s="40" t="str">
        <f t="shared" si="3"/>
        <v/>
      </c>
      <c r="AB13" s="41" t="str">
        <f t="shared" si="4"/>
        <v/>
      </c>
      <c r="AC13" s="40" t="str">
        <f t="shared" si="5"/>
        <v/>
      </c>
      <c r="AD13" s="40" t="str">
        <f t="shared" si="6"/>
        <v/>
      </c>
      <c r="AE13" s="42" t="e">
        <f t="shared" si="7"/>
        <v>#DIV/0!</v>
      </c>
      <c r="AF13" s="42" t="e">
        <f t="shared" si="8"/>
        <v>#DIV/0!</v>
      </c>
      <c r="AG13" s="5"/>
      <c r="AK13" s="64"/>
      <c r="AL13" s="64"/>
      <c r="AM13" s="5"/>
      <c r="AN13" s="5"/>
      <c r="AO13" s="5"/>
      <c r="AP13" s="65"/>
      <c r="AQ13" s="66"/>
      <c r="AR13" s="67"/>
      <c r="AS13" s="67" t="str">
        <f t="shared" si="21"/>
        <v xml:space="preserve"> </v>
      </c>
      <c r="AT13" s="5"/>
      <c r="AU13" s="5"/>
      <c r="AV13" s="68" t="e">
        <f t="shared" si="22"/>
        <v>#DIV/0!</v>
      </c>
      <c r="BV13" s="7">
        <v>3</v>
      </c>
    </row>
    <row r="14" spans="1:74" s="7" customFormat="1">
      <c r="A14" s="6" t="str">
        <f t="shared" si="0"/>
        <v/>
      </c>
      <c r="B14" s="43"/>
      <c r="C14" s="6"/>
      <c r="D14" s="6"/>
      <c r="E14" s="43"/>
      <c r="F14" s="44"/>
      <c r="G14" s="22"/>
      <c r="H14" s="23"/>
      <c r="I14" s="47">
        <f t="shared" si="9"/>
        <v>0</v>
      </c>
      <c r="J14" s="47">
        <f t="shared" si="10"/>
        <v>0</v>
      </c>
      <c r="K14" s="59" t="str">
        <f t="shared" si="11"/>
        <v/>
      </c>
      <c r="L14" s="59" t="str">
        <f t="shared" si="12"/>
        <v/>
      </c>
      <c r="M14" s="24"/>
      <c r="N14" s="25"/>
      <c r="O14" s="26">
        <f t="shared" si="13"/>
        <v>0</v>
      </c>
      <c r="P14" s="26">
        <f t="shared" si="14"/>
        <v>0</v>
      </c>
      <c r="Q14" s="27" t="str">
        <f t="shared" si="15"/>
        <v/>
      </c>
      <c r="R14" s="27" t="str">
        <f t="shared" si="16"/>
        <v/>
      </c>
      <c r="S14" s="29"/>
      <c r="T14" s="30"/>
      <c r="U14" s="31">
        <f t="shared" si="17"/>
        <v>0</v>
      </c>
      <c r="V14" s="31">
        <f t="shared" si="18"/>
        <v>0</v>
      </c>
      <c r="W14" s="32" t="str">
        <f t="shared" si="19"/>
        <v/>
      </c>
      <c r="X14" s="32" t="str">
        <f t="shared" si="20"/>
        <v/>
      </c>
      <c r="Y14" s="39" t="str">
        <f t="shared" si="1"/>
        <v/>
      </c>
      <c r="Z14" s="39" t="str">
        <f t="shared" si="2"/>
        <v/>
      </c>
      <c r="AA14" s="40" t="str">
        <f t="shared" si="3"/>
        <v/>
      </c>
      <c r="AB14" s="41" t="str">
        <f t="shared" si="4"/>
        <v/>
      </c>
      <c r="AC14" s="40" t="str">
        <f t="shared" si="5"/>
        <v/>
      </c>
      <c r="AD14" s="40" t="str">
        <f t="shared" si="6"/>
        <v/>
      </c>
      <c r="AE14" s="42" t="e">
        <f t="shared" si="7"/>
        <v>#DIV/0!</v>
      </c>
      <c r="AF14" s="42" t="e">
        <f t="shared" si="8"/>
        <v>#DIV/0!</v>
      </c>
      <c r="AG14" s="5"/>
      <c r="AK14" s="64"/>
      <c r="AL14" s="64"/>
      <c r="AM14" s="5"/>
      <c r="AN14" s="5"/>
      <c r="AO14" s="5"/>
      <c r="AP14" s="65"/>
      <c r="AQ14" s="66"/>
      <c r="AR14" s="67"/>
      <c r="AS14" s="67" t="str">
        <f t="shared" si="21"/>
        <v xml:space="preserve"> </v>
      </c>
      <c r="AT14" s="5"/>
      <c r="AU14" s="5"/>
      <c r="AV14" s="68" t="e">
        <f t="shared" si="22"/>
        <v>#DIV/0!</v>
      </c>
      <c r="BV14" s="7">
        <v>4</v>
      </c>
    </row>
    <row r="15" spans="1:74" s="7" customFormat="1">
      <c r="A15" s="6" t="str">
        <f t="shared" si="0"/>
        <v/>
      </c>
      <c r="B15" s="43"/>
      <c r="C15" s="6"/>
      <c r="D15" s="6"/>
      <c r="E15" s="43"/>
      <c r="F15" s="44"/>
      <c r="G15" s="22"/>
      <c r="H15" s="23"/>
      <c r="I15" s="47">
        <f t="shared" si="9"/>
        <v>0</v>
      </c>
      <c r="J15" s="47">
        <f t="shared" si="10"/>
        <v>0</v>
      </c>
      <c r="K15" s="59" t="str">
        <f t="shared" si="11"/>
        <v/>
      </c>
      <c r="L15" s="59" t="str">
        <f t="shared" si="12"/>
        <v/>
      </c>
      <c r="M15" s="24"/>
      <c r="N15" s="25"/>
      <c r="O15" s="26">
        <f t="shared" si="13"/>
        <v>0</v>
      </c>
      <c r="P15" s="26">
        <f t="shared" si="14"/>
        <v>0</v>
      </c>
      <c r="Q15" s="27" t="str">
        <f t="shared" si="15"/>
        <v/>
      </c>
      <c r="R15" s="27" t="str">
        <f t="shared" si="16"/>
        <v/>
      </c>
      <c r="S15" s="29"/>
      <c r="T15" s="30"/>
      <c r="U15" s="31">
        <f t="shared" si="17"/>
        <v>0</v>
      </c>
      <c r="V15" s="31">
        <f t="shared" si="18"/>
        <v>0</v>
      </c>
      <c r="W15" s="32" t="str">
        <f t="shared" si="19"/>
        <v/>
      </c>
      <c r="X15" s="32" t="str">
        <f t="shared" si="20"/>
        <v/>
      </c>
      <c r="Y15" s="39" t="str">
        <f t="shared" si="1"/>
        <v/>
      </c>
      <c r="Z15" s="39" t="str">
        <f t="shared" si="2"/>
        <v/>
      </c>
      <c r="AA15" s="40" t="str">
        <f t="shared" si="3"/>
        <v/>
      </c>
      <c r="AB15" s="41" t="str">
        <f t="shared" si="4"/>
        <v/>
      </c>
      <c r="AC15" s="40" t="str">
        <f t="shared" si="5"/>
        <v/>
      </c>
      <c r="AD15" s="40" t="str">
        <f t="shared" si="6"/>
        <v/>
      </c>
      <c r="AE15" s="42" t="e">
        <f t="shared" si="7"/>
        <v>#DIV/0!</v>
      </c>
      <c r="AF15" s="42" t="e">
        <f t="shared" si="8"/>
        <v>#DIV/0!</v>
      </c>
      <c r="AG15" s="5"/>
      <c r="AK15" s="64"/>
      <c r="AL15" s="64"/>
      <c r="AM15" s="5"/>
      <c r="AN15" s="5"/>
      <c r="AO15" s="5"/>
      <c r="AP15" s="65"/>
      <c r="AQ15" s="66"/>
      <c r="AR15" s="67"/>
      <c r="AS15" s="67" t="str">
        <f t="shared" si="21"/>
        <v xml:space="preserve"> </v>
      </c>
      <c r="AT15" s="5"/>
      <c r="AU15" s="5"/>
      <c r="AV15" s="68" t="e">
        <f t="shared" si="22"/>
        <v>#DIV/0!</v>
      </c>
      <c r="BV15" s="7">
        <v>5</v>
      </c>
    </row>
    <row r="16" spans="1:74" s="7" customFormat="1">
      <c r="A16" s="6" t="str">
        <f t="shared" si="0"/>
        <v/>
      </c>
      <c r="B16" s="43"/>
      <c r="C16" s="6"/>
      <c r="D16" s="6"/>
      <c r="E16" s="43"/>
      <c r="F16" s="44"/>
      <c r="G16" s="22"/>
      <c r="H16" s="23"/>
      <c r="I16" s="47">
        <f t="shared" si="9"/>
        <v>0</v>
      </c>
      <c r="J16" s="47">
        <f t="shared" si="10"/>
        <v>0</v>
      </c>
      <c r="K16" s="59" t="str">
        <f t="shared" si="11"/>
        <v/>
      </c>
      <c r="L16" s="59" t="str">
        <f t="shared" si="12"/>
        <v/>
      </c>
      <c r="M16" s="24"/>
      <c r="N16" s="25"/>
      <c r="O16" s="26">
        <f t="shared" si="13"/>
        <v>0</v>
      </c>
      <c r="P16" s="26">
        <f t="shared" si="14"/>
        <v>0</v>
      </c>
      <c r="Q16" s="27" t="str">
        <f t="shared" si="15"/>
        <v/>
      </c>
      <c r="R16" s="27" t="str">
        <f t="shared" si="16"/>
        <v/>
      </c>
      <c r="S16" s="29"/>
      <c r="T16" s="30"/>
      <c r="U16" s="31">
        <f t="shared" si="17"/>
        <v>0</v>
      </c>
      <c r="V16" s="31">
        <f t="shared" si="18"/>
        <v>0</v>
      </c>
      <c r="W16" s="32" t="str">
        <f t="shared" si="19"/>
        <v/>
      </c>
      <c r="X16" s="32" t="str">
        <f t="shared" si="20"/>
        <v/>
      </c>
      <c r="Y16" s="39" t="str">
        <f t="shared" si="1"/>
        <v/>
      </c>
      <c r="Z16" s="39" t="str">
        <f t="shared" si="2"/>
        <v/>
      </c>
      <c r="AA16" s="40" t="str">
        <f t="shared" si="3"/>
        <v/>
      </c>
      <c r="AB16" s="41" t="str">
        <f t="shared" si="4"/>
        <v/>
      </c>
      <c r="AC16" s="40" t="str">
        <f t="shared" si="5"/>
        <v/>
      </c>
      <c r="AD16" s="40" t="str">
        <f t="shared" si="6"/>
        <v/>
      </c>
      <c r="AE16" s="42" t="e">
        <f t="shared" si="7"/>
        <v>#DIV/0!</v>
      </c>
      <c r="AF16" s="42" t="e">
        <f t="shared" si="8"/>
        <v>#DIV/0!</v>
      </c>
      <c r="AG16" s="5"/>
      <c r="AK16" s="64"/>
      <c r="AL16" s="64"/>
      <c r="AM16" s="5"/>
      <c r="AN16" s="5"/>
      <c r="AO16" s="5"/>
      <c r="AP16" s="65"/>
      <c r="AQ16" s="66"/>
      <c r="AR16" s="67"/>
      <c r="AS16" s="67" t="str">
        <f t="shared" si="21"/>
        <v xml:space="preserve"> </v>
      </c>
      <c r="AT16" s="5"/>
      <c r="AU16" s="5"/>
      <c r="AV16" s="68" t="e">
        <f t="shared" si="22"/>
        <v>#DIV/0!</v>
      </c>
      <c r="BV16" s="7">
        <v>6</v>
      </c>
    </row>
    <row r="17" spans="1:74" s="7" customFormat="1">
      <c r="A17" s="6" t="str">
        <f t="shared" si="0"/>
        <v/>
      </c>
      <c r="B17" s="43"/>
      <c r="C17" s="6"/>
      <c r="D17" s="6"/>
      <c r="E17" s="43"/>
      <c r="F17" s="44"/>
      <c r="G17" s="22"/>
      <c r="H17" s="23"/>
      <c r="I17" s="47">
        <f t="shared" si="9"/>
        <v>0</v>
      </c>
      <c r="J17" s="47">
        <f t="shared" si="10"/>
        <v>0</v>
      </c>
      <c r="K17" s="59" t="str">
        <f t="shared" si="11"/>
        <v/>
      </c>
      <c r="L17" s="59" t="str">
        <f t="shared" si="12"/>
        <v/>
      </c>
      <c r="M17" s="24"/>
      <c r="N17" s="25"/>
      <c r="O17" s="26">
        <f t="shared" si="13"/>
        <v>0</v>
      </c>
      <c r="P17" s="26">
        <f t="shared" si="14"/>
        <v>0</v>
      </c>
      <c r="Q17" s="27" t="str">
        <f t="shared" si="15"/>
        <v/>
      </c>
      <c r="R17" s="27" t="str">
        <f t="shared" si="16"/>
        <v/>
      </c>
      <c r="S17" s="29"/>
      <c r="T17" s="30"/>
      <c r="U17" s="31">
        <f t="shared" si="17"/>
        <v>0</v>
      </c>
      <c r="V17" s="31">
        <f t="shared" si="18"/>
        <v>0</v>
      </c>
      <c r="W17" s="32" t="str">
        <f t="shared" si="19"/>
        <v/>
      </c>
      <c r="X17" s="32" t="str">
        <f t="shared" si="20"/>
        <v/>
      </c>
      <c r="Y17" s="39" t="str">
        <f t="shared" si="1"/>
        <v/>
      </c>
      <c r="Z17" s="39" t="str">
        <f t="shared" si="2"/>
        <v/>
      </c>
      <c r="AA17" s="40" t="str">
        <f t="shared" si="3"/>
        <v/>
      </c>
      <c r="AB17" s="41" t="str">
        <f t="shared" si="4"/>
        <v/>
      </c>
      <c r="AC17" s="40" t="str">
        <f t="shared" si="5"/>
        <v/>
      </c>
      <c r="AD17" s="40" t="str">
        <f t="shared" si="6"/>
        <v/>
      </c>
      <c r="AE17" s="42" t="e">
        <f t="shared" si="7"/>
        <v>#DIV/0!</v>
      </c>
      <c r="AF17" s="42" t="e">
        <f t="shared" si="8"/>
        <v>#DIV/0!</v>
      </c>
      <c r="AG17" s="5"/>
      <c r="AK17" s="64"/>
      <c r="AL17" s="64"/>
      <c r="AM17" s="5"/>
      <c r="AN17" s="5"/>
      <c r="AO17" s="5"/>
      <c r="AP17" s="65"/>
      <c r="AQ17" s="66"/>
      <c r="AR17" s="67"/>
      <c r="AS17" s="67" t="str">
        <f t="shared" si="21"/>
        <v xml:space="preserve"> </v>
      </c>
      <c r="AT17" s="5"/>
      <c r="AU17" s="5"/>
      <c r="AV17" s="68" t="e">
        <f t="shared" si="22"/>
        <v>#DIV/0!</v>
      </c>
      <c r="BV17" s="7">
        <v>7</v>
      </c>
    </row>
    <row r="18" spans="1:74" s="7" customFormat="1">
      <c r="A18" s="6" t="str">
        <f t="shared" si="0"/>
        <v/>
      </c>
      <c r="B18" s="43"/>
      <c r="C18" s="6"/>
      <c r="D18" s="6"/>
      <c r="E18" s="43"/>
      <c r="F18" s="44"/>
      <c r="G18" s="22"/>
      <c r="H18" s="23"/>
      <c r="I18" s="47">
        <f t="shared" si="9"/>
        <v>0</v>
      </c>
      <c r="J18" s="47">
        <f t="shared" si="10"/>
        <v>0</v>
      </c>
      <c r="K18" s="59" t="str">
        <f t="shared" si="11"/>
        <v/>
      </c>
      <c r="L18" s="59" t="str">
        <f t="shared" si="12"/>
        <v/>
      </c>
      <c r="M18" s="24"/>
      <c r="N18" s="25"/>
      <c r="O18" s="26">
        <f t="shared" si="13"/>
        <v>0</v>
      </c>
      <c r="P18" s="26">
        <f t="shared" si="14"/>
        <v>0</v>
      </c>
      <c r="Q18" s="27" t="str">
        <f t="shared" si="15"/>
        <v/>
      </c>
      <c r="R18" s="27" t="str">
        <f t="shared" si="16"/>
        <v/>
      </c>
      <c r="S18" s="29"/>
      <c r="T18" s="30"/>
      <c r="U18" s="31">
        <f t="shared" si="17"/>
        <v>0</v>
      </c>
      <c r="V18" s="31">
        <f t="shared" si="18"/>
        <v>0</v>
      </c>
      <c r="W18" s="32" t="str">
        <f t="shared" si="19"/>
        <v/>
      </c>
      <c r="X18" s="32" t="str">
        <f t="shared" si="20"/>
        <v/>
      </c>
      <c r="Y18" s="39" t="str">
        <f t="shared" si="1"/>
        <v/>
      </c>
      <c r="Z18" s="39" t="str">
        <f t="shared" si="2"/>
        <v/>
      </c>
      <c r="AA18" s="40" t="str">
        <f t="shared" si="3"/>
        <v/>
      </c>
      <c r="AB18" s="41" t="str">
        <f t="shared" si="4"/>
        <v/>
      </c>
      <c r="AC18" s="40" t="str">
        <f t="shared" si="5"/>
        <v/>
      </c>
      <c r="AD18" s="40" t="str">
        <f t="shared" si="6"/>
        <v/>
      </c>
      <c r="AE18" s="42" t="e">
        <f t="shared" si="7"/>
        <v>#DIV/0!</v>
      </c>
      <c r="AF18" s="42" t="e">
        <f t="shared" si="8"/>
        <v>#DIV/0!</v>
      </c>
      <c r="AG18" s="5"/>
      <c r="AK18" s="64"/>
      <c r="AL18" s="64"/>
      <c r="AM18" s="64"/>
      <c r="AN18" s="64"/>
      <c r="AO18" s="64"/>
      <c r="AP18" s="64"/>
      <c r="AQ18" s="64"/>
      <c r="AR18" s="67"/>
      <c r="AS18" s="67" t="str">
        <f t="shared" si="21"/>
        <v xml:space="preserve"> </v>
      </c>
      <c r="AT18" s="64"/>
      <c r="AU18" s="64"/>
      <c r="AV18" s="68" t="e">
        <f t="shared" si="22"/>
        <v>#DIV/0!</v>
      </c>
      <c r="BV18" s="7">
        <v>8</v>
      </c>
    </row>
    <row r="19" spans="1:74" s="7" customFormat="1">
      <c r="A19" s="6" t="str">
        <f t="shared" si="0"/>
        <v/>
      </c>
      <c r="B19" s="43"/>
      <c r="C19" s="6"/>
      <c r="D19" s="6"/>
      <c r="E19" s="43"/>
      <c r="F19" s="44"/>
      <c r="G19" s="22"/>
      <c r="H19" s="23"/>
      <c r="I19" s="47">
        <f t="shared" si="9"/>
        <v>0</v>
      </c>
      <c r="J19" s="47">
        <f t="shared" si="10"/>
        <v>0</v>
      </c>
      <c r="K19" s="59" t="str">
        <f t="shared" si="11"/>
        <v/>
      </c>
      <c r="L19" s="59" t="str">
        <f t="shared" si="12"/>
        <v/>
      </c>
      <c r="M19" s="24"/>
      <c r="N19" s="25"/>
      <c r="O19" s="26">
        <f t="shared" si="13"/>
        <v>0</v>
      </c>
      <c r="P19" s="26">
        <f t="shared" si="14"/>
        <v>0</v>
      </c>
      <c r="Q19" s="27" t="str">
        <f t="shared" si="15"/>
        <v/>
      </c>
      <c r="R19" s="27" t="str">
        <f t="shared" si="16"/>
        <v/>
      </c>
      <c r="S19" s="29"/>
      <c r="T19" s="30"/>
      <c r="U19" s="31">
        <f t="shared" si="17"/>
        <v>0</v>
      </c>
      <c r="V19" s="31">
        <f t="shared" si="18"/>
        <v>0</v>
      </c>
      <c r="W19" s="32" t="str">
        <f t="shared" si="19"/>
        <v/>
      </c>
      <c r="X19" s="32" t="str">
        <f t="shared" si="20"/>
        <v/>
      </c>
      <c r="Y19" s="39" t="str">
        <f t="shared" si="1"/>
        <v/>
      </c>
      <c r="Z19" s="39" t="str">
        <f t="shared" si="2"/>
        <v/>
      </c>
      <c r="AA19" s="40" t="str">
        <f t="shared" si="3"/>
        <v/>
      </c>
      <c r="AB19" s="41" t="str">
        <f t="shared" si="4"/>
        <v/>
      </c>
      <c r="AC19" s="40" t="str">
        <f t="shared" si="5"/>
        <v/>
      </c>
      <c r="AD19" s="40" t="str">
        <f t="shared" si="6"/>
        <v/>
      </c>
      <c r="AE19" s="42" t="e">
        <f t="shared" si="7"/>
        <v>#DIV/0!</v>
      </c>
      <c r="AF19" s="42" t="e">
        <f t="shared" si="8"/>
        <v>#DIV/0!</v>
      </c>
      <c r="AG19" s="5"/>
      <c r="AK19" s="64"/>
      <c r="AL19" s="64"/>
      <c r="AM19" s="64"/>
      <c r="AN19" s="64"/>
      <c r="AO19" s="64"/>
      <c r="AP19" s="64"/>
      <c r="AQ19" s="64"/>
      <c r="AR19" s="67"/>
      <c r="AS19" s="67" t="str">
        <f t="shared" si="21"/>
        <v xml:space="preserve"> </v>
      </c>
      <c r="AT19" s="64"/>
      <c r="AU19" s="64"/>
      <c r="AV19" s="68" t="e">
        <f t="shared" si="22"/>
        <v>#DIV/0!</v>
      </c>
      <c r="BV19" s="7">
        <v>9</v>
      </c>
    </row>
    <row r="20" spans="1:74" s="7" customFormat="1">
      <c r="A20" s="6" t="str">
        <f t="shared" si="0"/>
        <v/>
      </c>
      <c r="B20" s="43"/>
      <c r="C20" s="6"/>
      <c r="D20" s="6"/>
      <c r="E20" s="43"/>
      <c r="F20" s="44"/>
      <c r="G20" s="22"/>
      <c r="H20" s="23"/>
      <c r="I20" s="47">
        <f t="shared" si="9"/>
        <v>0</v>
      </c>
      <c r="J20" s="47">
        <f t="shared" si="10"/>
        <v>0</v>
      </c>
      <c r="K20" s="59" t="str">
        <f t="shared" si="11"/>
        <v/>
      </c>
      <c r="L20" s="59" t="str">
        <f t="shared" si="12"/>
        <v/>
      </c>
      <c r="M20" s="24"/>
      <c r="N20" s="25"/>
      <c r="O20" s="26">
        <f t="shared" si="13"/>
        <v>0</v>
      </c>
      <c r="P20" s="26">
        <f t="shared" si="14"/>
        <v>0</v>
      </c>
      <c r="Q20" s="27" t="str">
        <f t="shared" si="15"/>
        <v/>
      </c>
      <c r="R20" s="27" t="str">
        <f t="shared" si="16"/>
        <v/>
      </c>
      <c r="S20" s="29"/>
      <c r="T20" s="30"/>
      <c r="U20" s="31">
        <f t="shared" si="17"/>
        <v>0</v>
      </c>
      <c r="V20" s="31">
        <f t="shared" si="18"/>
        <v>0</v>
      </c>
      <c r="W20" s="32" t="str">
        <f t="shared" si="19"/>
        <v/>
      </c>
      <c r="X20" s="32" t="str">
        <f t="shared" si="20"/>
        <v/>
      </c>
      <c r="Y20" s="39" t="str">
        <f t="shared" si="1"/>
        <v/>
      </c>
      <c r="Z20" s="39" t="str">
        <f t="shared" si="2"/>
        <v/>
      </c>
      <c r="AA20" s="40" t="str">
        <f t="shared" si="3"/>
        <v/>
      </c>
      <c r="AB20" s="41" t="str">
        <f t="shared" si="4"/>
        <v/>
      </c>
      <c r="AC20" s="40" t="str">
        <f t="shared" si="5"/>
        <v/>
      </c>
      <c r="AD20" s="40" t="str">
        <f t="shared" si="6"/>
        <v/>
      </c>
      <c r="AE20" s="42" t="e">
        <f t="shared" si="7"/>
        <v>#DIV/0!</v>
      </c>
      <c r="AF20" s="42" t="e">
        <f t="shared" si="8"/>
        <v>#DIV/0!</v>
      </c>
      <c r="AG20" s="5"/>
      <c r="AK20" s="64"/>
      <c r="AL20" s="64"/>
      <c r="AM20" s="64"/>
      <c r="AN20" s="64"/>
      <c r="AO20" s="64"/>
      <c r="AP20" s="64"/>
      <c r="AQ20" s="64"/>
      <c r="AR20" s="67"/>
      <c r="AS20" s="67" t="str">
        <f t="shared" si="21"/>
        <v xml:space="preserve"> </v>
      </c>
      <c r="AT20" s="64"/>
      <c r="AU20" s="64"/>
      <c r="AV20" s="68" t="e">
        <f t="shared" si="22"/>
        <v>#DIV/0!</v>
      </c>
      <c r="BV20" s="7">
        <v>10</v>
      </c>
    </row>
    <row r="21" spans="1:74" s="7" customFormat="1">
      <c r="A21" s="6" t="str">
        <f t="shared" si="0"/>
        <v/>
      </c>
      <c r="B21" s="43"/>
      <c r="C21" s="6"/>
      <c r="D21" s="6"/>
      <c r="E21" s="43"/>
      <c r="F21" s="44"/>
      <c r="G21" s="22"/>
      <c r="H21" s="23"/>
      <c r="I21" s="47">
        <f t="shared" si="9"/>
        <v>0</v>
      </c>
      <c r="J21" s="47">
        <f t="shared" si="10"/>
        <v>0</v>
      </c>
      <c r="K21" s="59" t="str">
        <f t="shared" si="11"/>
        <v/>
      </c>
      <c r="L21" s="59" t="str">
        <f t="shared" si="12"/>
        <v/>
      </c>
      <c r="M21" s="24"/>
      <c r="N21" s="25"/>
      <c r="O21" s="26">
        <f t="shared" si="13"/>
        <v>0</v>
      </c>
      <c r="P21" s="26">
        <f t="shared" si="14"/>
        <v>0</v>
      </c>
      <c r="Q21" s="27" t="str">
        <f t="shared" si="15"/>
        <v/>
      </c>
      <c r="R21" s="27" t="str">
        <f t="shared" si="16"/>
        <v/>
      </c>
      <c r="S21" s="29"/>
      <c r="T21" s="30"/>
      <c r="U21" s="31">
        <f t="shared" si="17"/>
        <v>0</v>
      </c>
      <c r="V21" s="31">
        <f t="shared" si="18"/>
        <v>0</v>
      </c>
      <c r="W21" s="32" t="str">
        <f t="shared" si="19"/>
        <v/>
      </c>
      <c r="X21" s="32" t="str">
        <f t="shared" si="20"/>
        <v/>
      </c>
      <c r="Y21" s="39" t="str">
        <f t="shared" si="1"/>
        <v/>
      </c>
      <c r="Z21" s="39" t="str">
        <f t="shared" si="2"/>
        <v/>
      </c>
      <c r="AA21" s="40" t="str">
        <f t="shared" si="3"/>
        <v/>
      </c>
      <c r="AB21" s="41" t="str">
        <f t="shared" si="4"/>
        <v/>
      </c>
      <c r="AC21" s="40" t="str">
        <f t="shared" si="5"/>
        <v/>
      </c>
      <c r="AD21" s="40" t="str">
        <f t="shared" si="6"/>
        <v/>
      </c>
      <c r="AE21" s="42" t="e">
        <f t="shared" si="7"/>
        <v>#DIV/0!</v>
      </c>
      <c r="AF21" s="42" t="e">
        <f t="shared" si="8"/>
        <v>#DIV/0!</v>
      </c>
      <c r="AG21" s="5"/>
      <c r="AK21" s="64"/>
      <c r="AL21" s="64"/>
      <c r="AM21" s="64"/>
      <c r="AN21" s="64"/>
      <c r="AO21" s="64"/>
      <c r="AP21" s="64"/>
      <c r="AQ21" s="64"/>
      <c r="AR21" s="67"/>
      <c r="AS21" s="67" t="str">
        <f t="shared" si="21"/>
        <v xml:space="preserve"> </v>
      </c>
      <c r="AT21" s="64"/>
      <c r="AU21" s="64"/>
      <c r="AV21" s="68" t="e">
        <f t="shared" si="22"/>
        <v>#DIV/0!</v>
      </c>
      <c r="BV21" s="7">
        <v>11</v>
      </c>
    </row>
    <row r="22" spans="1:74" s="7" customFormat="1">
      <c r="A22" s="6" t="str">
        <f t="shared" si="0"/>
        <v/>
      </c>
      <c r="B22" s="43"/>
      <c r="C22" s="6"/>
      <c r="D22" s="6"/>
      <c r="E22" s="43"/>
      <c r="F22" s="44"/>
      <c r="G22" s="22"/>
      <c r="H22" s="23"/>
      <c r="I22" s="47">
        <f t="shared" si="9"/>
        <v>0</v>
      </c>
      <c r="J22" s="47">
        <f t="shared" si="10"/>
        <v>0</v>
      </c>
      <c r="K22" s="59" t="str">
        <f t="shared" si="11"/>
        <v/>
      </c>
      <c r="L22" s="59" t="str">
        <f t="shared" si="12"/>
        <v/>
      </c>
      <c r="M22" s="24"/>
      <c r="N22" s="25"/>
      <c r="O22" s="26">
        <f t="shared" si="13"/>
        <v>0</v>
      </c>
      <c r="P22" s="26">
        <f t="shared" si="14"/>
        <v>0</v>
      </c>
      <c r="Q22" s="27" t="str">
        <f t="shared" si="15"/>
        <v/>
      </c>
      <c r="R22" s="27" t="str">
        <f t="shared" si="16"/>
        <v/>
      </c>
      <c r="S22" s="29"/>
      <c r="T22" s="30"/>
      <c r="U22" s="31">
        <f t="shared" si="17"/>
        <v>0</v>
      </c>
      <c r="V22" s="31">
        <f t="shared" si="18"/>
        <v>0</v>
      </c>
      <c r="W22" s="32" t="str">
        <f t="shared" si="19"/>
        <v/>
      </c>
      <c r="X22" s="32" t="str">
        <f t="shared" si="20"/>
        <v/>
      </c>
      <c r="Y22" s="39" t="str">
        <f t="shared" si="1"/>
        <v/>
      </c>
      <c r="Z22" s="39" t="str">
        <f t="shared" si="2"/>
        <v/>
      </c>
      <c r="AA22" s="40" t="str">
        <f t="shared" si="3"/>
        <v/>
      </c>
      <c r="AB22" s="41" t="str">
        <f t="shared" si="4"/>
        <v/>
      </c>
      <c r="AC22" s="40" t="str">
        <f t="shared" si="5"/>
        <v/>
      </c>
      <c r="AD22" s="40" t="str">
        <f t="shared" si="6"/>
        <v/>
      </c>
      <c r="AE22" s="42" t="e">
        <f t="shared" si="7"/>
        <v>#DIV/0!</v>
      </c>
      <c r="AF22" s="42" t="e">
        <f t="shared" si="8"/>
        <v>#DIV/0!</v>
      </c>
      <c r="AG22" s="5"/>
      <c r="AK22" s="64"/>
      <c r="AL22" s="64"/>
      <c r="AM22" s="64"/>
      <c r="AN22" s="64"/>
      <c r="AO22" s="64"/>
      <c r="AP22" s="64"/>
      <c r="AQ22" s="64"/>
      <c r="AR22" s="67"/>
      <c r="AS22" s="67" t="str">
        <f t="shared" si="21"/>
        <v xml:space="preserve"> </v>
      </c>
      <c r="AT22" s="64"/>
      <c r="AU22" s="64"/>
      <c r="AV22" s="68" t="e">
        <f t="shared" si="22"/>
        <v>#DIV/0!</v>
      </c>
      <c r="BV22" s="7">
        <v>12</v>
      </c>
    </row>
    <row r="23" spans="1:74" s="7" customFormat="1">
      <c r="A23" s="6" t="str">
        <f t="shared" si="0"/>
        <v/>
      </c>
      <c r="B23" s="43"/>
      <c r="C23" s="6"/>
      <c r="D23" s="6"/>
      <c r="E23" s="43"/>
      <c r="F23" s="44"/>
      <c r="G23" s="22"/>
      <c r="H23" s="23"/>
      <c r="I23" s="47">
        <f t="shared" si="9"/>
        <v>0</v>
      </c>
      <c r="J23" s="47">
        <f t="shared" si="10"/>
        <v>0</v>
      </c>
      <c r="K23" s="59" t="str">
        <f t="shared" si="11"/>
        <v/>
      </c>
      <c r="L23" s="59" t="str">
        <f t="shared" si="12"/>
        <v/>
      </c>
      <c r="M23" s="24"/>
      <c r="N23" s="25"/>
      <c r="O23" s="26">
        <f t="shared" si="13"/>
        <v>0</v>
      </c>
      <c r="P23" s="26">
        <f t="shared" si="14"/>
        <v>0</v>
      </c>
      <c r="Q23" s="27" t="str">
        <f t="shared" si="15"/>
        <v/>
      </c>
      <c r="R23" s="27" t="str">
        <f t="shared" si="16"/>
        <v/>
      </c>
      <c r="S23" s="29"/>
      <c r="T23" s="30"/>
      <c r="U23" s="31">
        <f t="shared" si="17"/>
        <v>0</v>
      </c>
      <c r="V23" s="31">
        <f t="shared" si="18"/>
        <v>0</v>
      </c>
      <c r="W23" s="32" t="str">
        <f t="shared" si="19"/>
        <v/>
      </c>
      <c r="X23" s="32" t="str">
        <f t="shared" si="20"/>
        <v/>
      </c>
      <c r="Y23" s="39" t="str">
        <f t="shared" si="1"/>
        <v/>
      </c>
      <c r="Z23" s="39" t="str">
        <f t="shared" si="2"/>
        <v/>
      </c>
      <c r="AA23" s="40" t="str">
        <f t="shared" si="3"/>
        <v/>
      </c>
      <c r="AB23" s="41" t="str">
        <f t="shared" si="4"/>
        <v/>
      </c>
      <c r="AC23" s="40" t="str">
        <f t="shared" si="5"/>
        <v/>
      </c>
      <c r="AD23" s="40" t="str">
        <f t="shared" si="6"/>
        <v/>
      </c>
      <c r="AE23" s="42" t="e">
        <f t="shared" si="7"/>
        <v>#DIV/0!</v>
      </c>
      <c r="AF23" s="42" t="e">
        <f t="shared" si="8"/>
        <v>#DIV/0!</v>
      </c>
      <c r="AG23" s="5"/>
      <c r="AK23" s="64"/>
      <c r="AL23" s="64"/>
      <c r="AM23" s="64"/>
      <c r="AN23" s="64"/>
      <c r="AO23" s="64"/>
      <c r="AP23" s="64"/>
      <c r="AQ23" s="64"/>
      <c r="AR23" s="67"/>
      <c r="AS23" s="67" t="str">
        <f t="shared" si="21"/>
        <v xml:space="preserve"> </v>
      </c>
      <c r="AT23" s="64"/>
      <c r="AU23" s="64"/>
      <c r="AV23" s="68" t="e">
        <f t="shared" si="22"/>
        <v>#DIV/0!</v>
      </c>
      <c r="BV23" s="7">
        <v>13</v>
      </c>
    </row>
    <row r="24" spans="1:74" s="7" customFormat="1">
      <c r="A24" s="6" t="str">
        <f t="shared" si="0"/>
        <v/>
      </c>
      <c r="B24" s="43"/>
      <c r="C24" s="6"/>
      <c r="D24" s="6"/>
      <c r="E24" s="43"/>
      <c r="F24" s="44"/>
      <c r="G24" s="22"/>
      <c r="H24" s="23"/>
      <c r="I24" s="47">
        <f t="shared" si="9"/>
        <v>0</v>
      </c>
      <c r="J24" s="47">
        <f t="shared" si="10"/>
        <v>0</v>
      </c>
      <c r="K24" s="59" t="str">
        <f t="shared" si="11"/>
        <v/>
      </c>
      <c r="L24" s="59" t="str">
        <f t="shared" si="12"/>
        <v/>
      </c>
      <c r="M24" s="24"/>
      <c r="N24" s="25"/>
      <c r="O24" s="26">
        <f t="shared" si="13"/>
        <v>0</v>
      </c>
      <c r="P24" s="26">
        <f t="shared" si="14"/>
        <v>0</v>
      </c>
      <c r="Q24" s="27" t="str">
        <f t="shared" si="15"/>
        <v/>
      </c>
      <c r="R24" s="27" t="str">
        <f t="shared" si="16"/>
        <v/>
      </c>
      <c r="S24" s="29"/>
      <c r="T24" s="30"/>
      <c r="U24" s="31">
        <f t="shared" si="17"/>
        <v>0</v>
      </c>
      <c r="V24" s="31">
        <f t="shared" si="18"/>
        <v>0</v>
      </c>
      <c r="W24" s="32" t="str">
        <f t="shared" si="19"/>
        <v/>
      </c>
      <c r="X24" s="32" t="str">
        <f t="shared" si="20"/>
        <v/>
      </c>
      <c r="Y24" s="39" t="str">
        <f t="shared" si="1"/>
        <v/>
      </c>
      <c r="Z24" s="39" t="str">
        <f t="shared" si="2"/>
        <v/>
      </c>
      <c r="AA24" s="40" t="str">
        <f t="shared" si="3"/>
        <v/>
      </c>
      <c r="AB24" s="41" t="str">
        <f t="shared" si="4"/>
        <v/>
      </c>
      <c r="AC24" s="40" t="str">
        <f t="shared" si="5"/>
        <v/>
      </c>
      <c r="AD24" s="40" t="str">
        <f t="shared" si="6"/>
        <v/>
      </c>
      <c r="AE24" s="42" t="e">
        <f t="shared" si="7"/>
        <v>#DIV/0!</v>
      </c>
      <c r="AF24" s="42" t="e">
        <f t="shared" si="8"/>
        <v>#DIV/0!</v>
      </c>
      <c r="AG24" s="5"/>
      <c r="AK24" s="64"/>
      <c r="AL24" s="64"/>
      <c r="AM24" s="64"/>
      <c r="AN24" s="64"/>
      <c r="AO24" s="64"/>
      <c r="AP24" s="64"/>
      <c r="AQ24" s="64"/>
      <c r="AR24" s="67"/>
      <c r="AS24" s="67" t="str">
        <f t="shared" si="21"/>
        <v xml:space="preserve"> </v>
      </c>
      <c r="AT24" s="64"/>
      <c r="AU24" s="64"/>
      <c r="AV24" s="68" t="e">
        <f t="shared" si="22"/>
        <v>#DIV/0!</v>
      </c>
      <c r="BV24" s="7">
        <v>14</v>
      </c>
    </row>
    <row r="25" spans="1:74" s="7" customFormat="1">
      <c r="A25" s="6" t="str">
        <f t="shared" si="0"/>
        <v/>
      </c>
      <c r="B25" s="43"/>
      <c r="C25" s="6"/>
      <c r="D25" s="6"/>
      <c r="E25" s="43"/>
      <c r="F25" s="44"/>
      <c r="G25" s="22"/>
      <c r="H25" s="23"/>
      <c r="I25" s="47">
        <f t="shared" si="9"/>
        <v>0</v>
      </c>
      <c r="J25" s="47">
        <f t="shared" si="10"/>
        <v>0</v>
      </c>
      <c r="K25" s="59" t="str">
        <f t="shared" si="11"/>
        <v/>
      </c>
      <c r="L25" s="59" t="str">
        <f t="shared" si="12"/>
        <v/>
      </c>
      <c r="M25" s="24"/>
      <c r="N25" s="25"/>
      <c r="O25" s="26">
        <f t="shared" si="13"/>
        <v>0</v>
      </c>
      <c r="P25" s="26">
        <f t="shared" si="14"/>
        <v>0</v>
      </c>
      <c r="Q25" s="27" t="str">
        <f t="shared" si="15"/>
        <v/>
      </c>
      <c r="R25" s="27" t="str">
        <f t="shared" si="16"/>
        <v/>
      </c>
      <c r="S25" s="29"/>
      <c r="T25" s="30"/>
      <c r="U25" s="31">
        <f t="shared" si="17"/>
        <v>0</v>
      </c>
      <c r="V25" s="31">
        <f t="shared" si="18"/>
        <v>0</v>
      </c>
      <c r="W25" s="32" t="str">
        <f t="shared" si="19"/>
        <v/>
      </c>
      <c r="X25" s="32" t="str">
        <f t="shared" si="20"/>
        <v/>
      </c>
      <c r="Y25" s="39" t="str">
        <f t="shared" si="1"/>
        <v/>
      </c>
      <c r="Z25" s="39" t="str">
        <f t="shared" si="2"/>
        <v/>
      </c>
      <c r="AA25" s="40" t="str">
        <f t="shared" si="3"/>
        <v/>
      </c>
      <c r="AB25" s="41" t="str">
        <f t="shared" si="4"/>
        <v/>
      </c>
      <c r="AC25" s="40" t="str">
        <f t="shared" si="5"/>
        <v/>
      </c>
      <c r="AD25" s="40" t="str">
        <f t="shared" si="6"/>
        <v/>
      </c>
      <c r="AE25" s="42" t="e">
        <f t="shared" si="7"/>
        <v>#DIV/0!</v>
      </c>
      <c r="AF25" s="42" t="e">
        <f t="shared" si="8"/>
        <v>#DIV/0!</v>
      </c>
      <c r="AG25" s="5"/>
      <c r="AK25" s="64"/>
      <c r="AL25" s="64"/>
      <c r="AM25" s="64"/>
      <c r="AN25" s="64"/>
      <c r="AO25" s="64"/>
      <c r="AP25" s="64"/>
      <c r="AQ25" s="64"/>
      <c r="AR25" s="67"/>
      <c r="AS25" s="67" t="str">
        <f t="shared" si="21"/>
        <v xml:space="preserve"> </v>
      </c>
      <c r="AT25" s="64"/>
      <c r="AU25" s="64"/>
      <c r="AV25" s="68" t="e">
        <f t="shared" si="22"/>
        <v>#DIV/0!</v>
      </c>
      <c r="BV25" s="7">
        <v>15</v>
      </c>
    </row>
    <row r="26" spans="1:74" s="7" customFormat="1">
      <c r="A26" s="6" t="str">
        <f t="shared" si="0"/>
        <v/>
      </c>
      <c r="B26" s="43"/>
      <c r="C26" s="6"/>
      <c r="D26" s="6"/>
      <c r="E26" s="43"/>
      <c r="F26" s="44"/>
      <c r="G26" s="22"/>
      <c r="H26" s="23"/>
      <c r="I26" s="47">
        <f t="shared" si="9"/>
        <v>0</v>
      </c>
      <c r="J26" s="47">
        <f t="shared" si="10"/>
        <v>0</v>
      </c>
      <c r="K26" s="59" t="str">
        <f t="shared" si="11"/>
        <v/>
      </c>
      <c r="L26" s="59" t="str">
        <f t="shared" si="12"/>
        <v/>
      </c>
      <c r="M26" s="24"/>
      <c r="N26" s="25"/>
      <c r="O26" s="26">
        <f t="shared" si="13"/>
        <v>0</v>
      </c>
      <c r="P26" s="26">
        <f t="shared" si="14"/>
        <v>0</v>
      </c>
      <c r="Q26" s="27" t="str">
        <f t="shared" si="15"/>
        <v/>
      </c>
      <c r="R26" s="27" t="str">
        <f t="shared" si="16"/>
        <v/>
      </c>
      <c r="S26" s="29"/>
      <c r="T26" s="30"/>
      <c r="U26" s="31">
        <f t="shared" si="17"/>
        <v>0</v>
      </c>
      <c r="V26" s="31">
        <f t="shared" si="18"/>
        <v>0</v>
      </c>
      <c r="W26" s="32" t="str">
        <f t="shared" si="19"/>
        <v/>
      </c>
      <c r="X26" s="32" t="str">
        <f t="shared" si="20"/>
        <v/>
      </c>
      <c r="Y26" s="39" t="str">
        <f t="shared" si="1"/>
        <v/>
      </c>
      <c r="Z26" s="39" t="str">
        <f t="shared" si="2"/>
        <v/>
      </c>
      <c r="AA26" s="40" t="str">
        <f t="shared" si="3"/>
        <v/>
      </c>
      <c r="AB26" s="41" t="str">
        <f t="shared" si="4"/>
        <v/>
      </c>
      <c r="AC26" s="40" t="str">
        <f t="shared" si="5"/>
        <v/>
      </c>
      <c r="AD26" s="40" t="str">
        <f t="shared" si="6"/>
        <v/>
      </c>
      <c r="AE26" s="42" t="e">
        <f t="shared" si="7"/>
        <v>#DIV/0!</v>
      </c>
      <c r="AF26" s="42" t="e">
        <f t="shared" si="8"/>
        <v>#DIV/0!</v>
      </c>
      <c r="AG26" s="5"/>
      <c r="AK26" s="64"/>
      <c r="AL26" s="64"/>
      <c r="AM26" s="5"/>
      <c r="AN26" s="5"/>
      <c r="AO26" s="5"/>
      <c r="AP26" s="65"/>
      <c r="AQ26" s="66"/>
      <c r="AR26" s="67"/>
      <c r="AS26" s="67" t="str">
        <f t="shared" si="21"/>
        <v xml:space="preserve"> </v>
      </c>
      <c r="AT26" s="5"/>
      <c r="AU26" s="5"/>
      <c r="AV26" s="68" t="e">
        <f t="shared" si="22"/>
        <v>#DIV/0!</v>
      </c>
      <c r="BV26" s="7">
        <v>16</v>
      </c>
    </row>
    <row r="27" spans="1:74" s="7" customFormat="1">
      <c r="A27" s="6" t="str">
        <f t="shared" si="0"/>
        <v/>
      </c>
      <c r="B27" s="43"/>
      <c r="C27" s="6"/>
      <c r="D27" s="6"/>
      <c r="E27" s="43"/>
      <c r="F27" s="44"/>
      <c r="G27" s="22"/>
      <c r="H27" s="23"/>
      <c r="I27" s="47">
        <f t="shared" si="9"/>
        <v>0</v>
      </c>
      <c r="J27" s="47">
        <f t="shared" si="10"/>
        <v>0</v>
      </c>
      <c r="K27" s="59" t="str">
        <f t="shared" si="11"/>
        <v/>
      </c>
      <c r="L27" s="59" t="str">
        <f t="shared" si="12"/>
        <v/>
      </c>
      <c r="M27" s="24"/>
      <c r="N27" s="25"/>
      <c r="O27" s="26">
        <f t="shared" si="13"/>
        <v>0</v>
      </c>
      <c r="P27" s="26">
        <f t="shared" si="14"/>
        <v>0</v>
      </c>
      <c r="Q27" s="27" t="str">
        <f t="shared" si="15"/>
        <v/>
      </c>
      <c r="R27" s="27" t="str">
        <f t="shared" si="16"/>
        <v/>
      </c>
      <c r="S27" s="29"/>
      <c r="T27" s="30"/>
      <c r="U27" s="31">
        <f t="shared" si="17"/>
        <v>0</v>
      </c>
      <c r="V27" s="31">
        <f t="shared" si="18"/>
        <v>0</v>
      </c>
      <c r="W27" s="32" t="str">
        <f t="shared" si="19"/>
        <v/>
      </c>
      <c r="X27" s="32" t="str">
        <f t="shared" si="20"/>
        <v/>
      </c>
      <c r="Y27" s="39" t="str">
        <f t="shared" si="1"/>
        <v/>
      </c>
      <c r="Z27" s="39" t="str">
        <f t="shared" si="2"/>
        <v/>
      </c>
      <c r="AA27" s="40" t="str">
        <f t="shared" si="3"/>
        <v/>
      </c>
      <c r="AB27" s="41" t="str">
        <f t="shared" si="4"/>
        <v/>
      </c>
      <c r="AC27" s="40" t="str">
        <f t="shared" si="5"/>
        <v/>
      </c>
      <c r="AD27" s="40" t="str">
        <f t="shared" si="6"/>
        <v/>
      </c>
      <c r="AE27" s="42" t="e">
        <f t="shared" si="7"/>
        <v>#DIV/0!</v>
      </c>
      <c r="AF27" s="42" t="e">
        <f t="shared" si="8"/>
        <v>#DIV/0!</v>
      </c>
      <c r="AG27" s="5"/>
      <c r="AK27" s="64"/>
      <c r="AL27" s="64"/>
      <c r="AM27" s="5"/>
      <c r="AN27" s="5"/>
      <c r="AO27" s="5"/>
      <c r="AP27" s="65"/>
      <c r="AQ27" s="66"/>
      <c r="AR27" s="67"/>
      <c r="AS27" s="67" t="str">
        <f t="shared" si="21"/>
        <v xml:space="preserve"> </v>
      </c>
      <c r="AT27" s="5"/>
      <c r="AU27" s="5"/>
      <c r="AV27" s="68" t="e">
        <f t="shared" si="22"/>
        <v>#DIV/0!</v>
      </c>
      <c r="BV27" s="7">
        <v>17</v>
      </c>
    </row>
    <row r="28" spans="1:74" s="7" customFormat="1">
      <c r="A28" s="6" t="str">
        <f t="shared" si="0"/>
        <v/>
      </c>
      <c r="B28" s="43"/>
      <c r="C28" s="6"/>
      <c r="D28" s="6"/>
      <c r="E28" s="43"/>
      <c r="F28" s="44"/>
      <c r="G28" s="22"/>
      <c r="H28" s="23"/>
      <c r="I28" s="47">
        <f t="shared" si="9"/>
        <v>0</v>
      </c>
      <c r="J28" s="47">
        <f t="shared" si="10"/>
        <v>0</v>
      </c>
      <c r="K28" s="59" t="str">
        <f t="shared" si="11"/>
        <v/>
      </c>
      <c r="L28" s="59" t="str">
        <f t="shared" si="12"/>
        <v/>
      </c>
      <c r="M28" s="24"/>
      <c r="N28" s="25"/>
      <c r="O28" s="26">
        <f t="shared" si="13"/>
        <v>0</v>
      </c>
      <c r="P28" s="26">
        <f t="shared" si="14"/>
        <v>0</v>
      </c>
      <c r="Q28" s="27" t="str">
        <f t="shared" si="15"/>
        <v/>
      </c>
      <c r="R28" s="27" t="str">
        <f t="shared" si="16"/>
        <v/>
      </c>
      <c r="S28" s="29"/>
      <c r="T28" s="30"/>
      <c r="U28" s="31">
        <f t="shared" si="17"/>
        <v>0</v>
      </c>
      <c r="V28" s="31">
        <f t="shared" si="18"/>
        <v>0</v>
      </c>
      <c r="W28" s="32" t="str">
        <f t="shared" si="19"/>
        <v/>
      </c>
      <c r="X28" s="32" t="str">
        <f t="shared" si="20"/>
        <v/>
      </c>
      <c r="Y28" s="39" t="str">
        <f t="shared" si="1"/>
        <v/>
      </c>
      <c r="Z28" s="39" t="str">
        <f t="shared" si="2"/>
        <v/>
      </c>
      <c r="AA28" s="40" t="str">
        <f t="shared" si="3"/>
        <v/>
      </c>
      <c r="AB28" s="41" t="str">
        <f t="shared" si="4"/>
        <v/>
      </c>
      <c r="AC28" s="40" t="str">
        <f t="shared" si="5"/>
        <v/>
      </c>
      <c r="AD28" s="40" t="str">
        <f t="shared" si="6"/>
        <v/>
      </c>
      <c r="AE28" s="42" t="e">
        <f t="shared" si="7"/>
        <v>#DIV/0!</v>
      </c>
      <c r="AF28" s="42" t="e">
        <f t="shared" si="8"/>
        <v>#DIV/0!</v>
      </c>
      <c r="AG28" s="5"/>
      <c r="AK28" s="64"/>
      <c r="AL28" s="64"/>
      <c r="AM28" s="5"/>
      <c r="AN28" s="5"/>
      <c r="AO28" s="5"/>
      <c r="AP28" s="65"/>
      <c r="AQ28" s="66"/>
      <c r="AR28" s="67"/>
      <c r="AS28" s="67" t="str">
        <f t="shared" si="21"/>
        <v xml:space="preserve"> </v>
      </c>
      <c r="AT28" s="5"/>
      <c r="AU28" s="5"/>
      <c r="AV28" s="68" t="e">
        <f t="shared" si="22"/>
        <v>#DIV/0!</v>
      </c>
      <c r="BV28" s="7">
        <v>18</v>
      </c>
    </row>
    <row r="29" spans="1:74" s="7" customFormat="1">
      <c r="A29" s="6" t="str">
        <f t="shared" si="0"/>
        <v/>
      </c>
      <c r="B29" s="43"/>
      <c r="C29" s="6"/>
      <c r="D29" s="6"/>
      <c r="E29" s="43"/>
      <c r="F29" s="44"/>
      <c r="G29" s="22"/>
      <c r="H29" s="23"/>
      <c r="I29" s="47">
        <f t="shared" si="9"/>
        <v>0</v>
      </c>
      <c r="J29" s="47">
        <f t="shared" si="10"/>
        <v>0</v>
      </c>
      <c r="K29" s="59" t="str">
        <f t="shared" si="11"/>
        <v/>
      </c>
      <c r="L29" s="59" t="str">
        <f t="shared" si="12"/>
        <v/>
      </c>
      <c r="M29" s="24"/>
      <c r="N29" s="25"/>
      <c r="O29" s="26">
        <f t="shared" si="13"/>
        <v>0</v>
      </c>
      <c r="P29" s="26">
        <f t="shared" si="14"/>
        <v>0</v>
      </c>
      <c r="Q29" s="27" t="str">
        <f t="shared" si="15"/>
        <v/>
      </c>
      <c r="R29" s="27" t="str">
        <f t="shared" si="16"/>
        <v/>
      </c>
      <c r="S29" s="29"/>
      <c r="T29" s="30"/>
      <c r="U29" s="31">
        <f t="shared" si="17"/>
        <v>0</v>
      </c>
      <c r="V29" s="31">
        <f t="shared" si="18"/>
        <v>0</v>
      </c>
      <c r="W29" s="32" t="str">
        <f t="shared" si="19"/>
        <v/>
      </c>
      <c r="X29" s="32" t="str">
        <f t="shared" si="20"/>
        <v/>
      </c>
      <c r="Y29" s="39" t="str">
        <f t="shared" si="1"/>
        <v/>
      </c>
      <c r="Z29" s="39" t="str">
        <f t="shared" si="2"/>
        <v/>
      </c>
      <c r="AA29" s="40" t="str">
        <f t="shared" si="3"/>
        <v/>
      </c>
      <c r="AB29" s="41" t="str">
        <f t="shared" si="4"/>
        <v/>
      </c>
      <c r="AC29" s="40" t="str">
        <f t="shared" si="5"/>
        <v/>
      </c>
      <c r="AD29" s="40" t="str">
        <f t="shared" si="6"/>
        <v/>
      </c>
      <c r="AE29" s="42" t="e">
        <f t="shared" si="7"/>
        <v>#DIV/0!</v>
      </c>
      <c r="AF29" s="42" t="e">
        <f t="shared" si="8"/>
        <v>#DIV/0!</v>
      </c>
      <c r="AG29" s="5"/>
      <c r="AK29" s="64"/>
      <c r="AL29" s="64"/>
      <c r="AM29" s="5"/>
      <c r="AN29" s="5"/>
      <c r="AO29" s="5"/>
      <c r="AP29" s="65"/>
      <c r="AQ29" s="66"/>
      <c r="AR29" s="67"/>
      <c r="AS29" s="67" t="str">
        <f t="shared" si="21"/>
        <v xml:space="preserve"> </v>
      </c>
      <c r="AT29" s="5"/>
      <c r="AU29" s="5"/>
      <c r="AV29" s="68" t="e">
        <f t="shared" si="22"/>
        <v>#DIV/0!</v>
      </c>
      <c r="BV29" s="7">
        <v>19</v>
      </c>
    </row>
    <row r="30" spans="1:74" s="7" customFormat="1">
      <c r="A30" s="6" t="str">
        <f t="shared" si="0"/>
        <v/>
      </c>
      <c r="B30" s="43"/>
      <c r="C30" s="6"/>
      <c r="D30" s="6"/>
      <c r="E30" s="43"/>
      <c r="F30" s="44"/>
      <c r="G30" s="22"/>
      <c r="H30" s="23"/>
      <c r="I30" s="47">
        <f t="shared" si="9"/>
        <v>0</v>
      </c>
      <c r="J30" s="47">
        <f t="shared" si="10"/>
        <v>0</v>
      </c>
      <c r="K30" s="59" t="str">
        <f t="shared" si="11"/>
        <v/>
      </c>
      <c r="L30" s="59" t="str">
        <f t="shared" si="12"/>
        <v/>
      </c>
      <c r="M30" s="24"/>
      <c r="N30" s="25"/>
      <c r="O30" s="26">
        <f t="shared" si="13"/>
        <v>0</v>
      </c>
      <c r="P30" s="26">
        <f t="shared" si="14"/>
        <v>0</v>
      </c>
      <c r="Q30" s="27" t="str">
        <f t="shared" si="15"/>
        <v/>
      </c>
      <c r="R30" s="27" t="str">
        <f t="shared" si="16"/>
        <v/>
      </c>
      <c r="S30" s="29"/>
      <c r="T30" s="30"/>
      <c r="U30" s="31">
        <f t="shared" si="17"/>
        <v>0</v>
      </c>
      <c r="V30" s="31">
        <f t="shared" si="18"/>
        <v>0</v>
      </c>
      <c r="W30" s="32" t="str">
        <f t="shared" si="19"/>
        <v/>
      </c>
      <c r="X30" s="32" t="str">
        <f t="shared" si="20"/>
        <v/>
      </c>
      <c r="Y30" s="39" t="str">
        <f t="shared" si="1"/>
        <v/>
      </c>
      <c r="Z30" s="39" t="str">
        <f t="shared" si="2"/>
        <v/>
      </c>
      <c r="AA30" s="40" t="str">
        <f t="shared" si="3"/>
        <v/>
      </c>
      <c r="AB30" s="41" t="str">
        <f t="shared" si="4"/>
        <v/>
      </c>
      <c r="AC30" s="40" t="str">
        <f t="shared" si="5"/>
        <v/>
      </c>
      <c r="AD30" s="40" t="str">
        <f t="shared" si="6"/>
        <v/>
      </c>
      <c r="AE30" s="42" t="e">
        <f t="shared" si="7"/>
        <v>#DIV/0!</v>
      </c>
      <c r="AF30" s="42" t="e">
        <f t="shared" si="8"/>
        <v>#DIV/0!</v>
      </c>
      <c r="AG30" s="5"/>
      <c r="AK30" s="64"/>
      <c r="AL30" s="64"/>
      <c r="AM30" s="5"/>
      <c r="AN30" s="5"/>
      <c r="AO30" s="5"/>
      <c r="AP30" s="65"/>
      <c r="AQ30" s="66"/>
      <c r="AR30" s="67"/>
      <c r="AS30" s="67" t="str">
        <f t="shared" si="21"/>
        <v xml:space="preserve"> </v>
      </c>
      <c r="AT30" s="5"/>
      <c r="AU30" s="5"/>
      <c r="AV30" s="68" t="e">
        <f t="shared" si="22"/>
        <v>#DIV/0!</v>
      </c>
      <c r="BV30" s="7">
        <v>20</v>
      </c>
    </row>
    <row r="31" spans="1:74" s="7" customFormat="1">
      <c r="A31" s="6" t="str">
        <f t="shared" si="0"/>
        <v/>
      </c>
      <c r="B31" s="43"/>
      <c r="C31" s="6"/>
      <c r="D31" s="6"/>
      <c r="E31" s="43"/>
      <c r="F31" s="44"/>
      <c r="G31" s="22"/>
      <c r="H31" s="23"/>
      <c r="I31" s="47">
        <f t="shared" si="9"/>
        <v>0</v>
      </c>
      <c r="J31" s="47">
        <f t="shared" si="10"/>
        <v>0</v>
      </c>
      <c r="K31" s="59" t="str">
        <f t="shared" si="11"/>
        <v/>
      </c>
      <c r="L31" s="59" t="str">
        <f t="shared" si="12"/>
        <v/>
      </c>
      <c r="M31" s="24"/>
      <c r="N31" s="25"/>
      <c r="O31" s="26">
        <f t="shared" si="13"/>
        <v>0</v>
      </c>
      <c r="P31" s="26">
        <f t="shared" si="14"/>
        <v>0</v>
      </c>
      <c r="Q31" s="27" t="str">
        <f t="shared" si="15"/>
        <v/>
      </c>
      <c r="R31" s="27" t="str">
        <f t="shared" si="16"/>
        <v/>
      </c>
      <c r="S31" s="29"/>
      <c r="T31" s="30"/>
      <c r="U31" s="31">
        <f t="shared" si="17"/>
        <v>0</v>
      </c>
      <c r="V31" s="31">
        <f t="shared" si="18"/>
        <v>0</v>
      </c>
      <c r="W31" s="32" t="str">
        <f t="shared" si="19"/>
        <v/>
      </c>
      <c r="X31" s="32" t="str">
        <f t="shared" si="20"/>
        <v/>
      </c>
      <c r="Y31" s="39" t="str">
        <f t="shared" si="1"/>
        <v/>
      </c>
      <c r="Z31" s="39" t="str">
        <f t="shared" si="2"/>
        <v/>
      </c>
      <c r="AA31" s="40" t="str">
        <f t="shared" si="3"/>
        <v/>
      </c>
      <c r="AB31" s="41" t="str">
        <f t="shared" si="4"/>
        <v/>
      </c>
      <c r="AC31" s="40" t="str">
        <f t="shared" si="5"/>
        <v/>
      </c>
      <c r="AD31" s="40" t="str">
        <f t="shared" si="6"/>
        <v/>
      </c>
      <c r="AE31" s="42" t="e">
        <f t="shared" si="7"/>
        <v>#DIV/0!</v>
      </c>
      <c r="AF31" s="42" t="e">
        <f t="shared" si="8"/>
        <v>#DIV/0!</v>
      </c>
      <c r="AG31" s="5"/>
      <c r="AK31" s="64"/>
      <c r="AL31" s="64"/>
      <c r="AM31" s="5"/>
      <c r="AN31" s="5"/>
      <c r="AO31" s="5"/>
      <c r="AP31" s="65"/>
      <c r="AQ31" s="66"/>
      <c r="AR31" s="67"/>
      <c r="AS31" s="67" t="str">
        <f t="shared" si="21"/>
        <v xml:space="preserve"> </v>
      </c>
      <c r="AT31" s="5"/>
      <c r="AU31" s="5"/>
      <c r="AV31" s="68" t="e">
        <f t="shared" si="22"/>
        <v>#DIV/0!</v>
      </c>
      <c r="BV31" s="7">
        <v>21</v>
      </c>
    </row>
    <row r="32" spans="1:74" s="7" customFormat="1">
      <c r="A32" s="6" t="str">
        <f t="shared" si="0"/>
        <v/>
      </c>
      <c r="B32" s="43"/>
      <c r="C32" s="6"/>
      <c r="D32" s="6"/>
      <c r="E32" s="43"/>
      <c r="F32" s="44"/>
      <c r="G32" s="22"/>
      <c r="H32" s="23"/>
      <c r="I32" s="47">
        <f t="shared" si="9"/>
        <v>0</v>
      </c>
      <c r="J32" s="47">
        <f t="shared" si="10"/>
        <v>0</v>
      </c>
      <c r="K32" s="59" t="str">
        <f t="shared" si="11"/>
        <v/>
      </c>
      <c r="L32" s="59" t="str">
        <f t="shared" si="12"/>
        <v/>
      </c>
      <c r="M32" s="24"/>
      <c r="N32" s="25"/>
      <c r="O32" s="26">
        <f t="shared" si="13"/>
        <v>0</v>
      </c>
      <c r="P32" s="26">
        <f t="shared" si="14"/>
        <v>0</v>
      </c>
      <c r="Q32" s="27" t="str">
        <f t="shared" si="15"/>
        <v/>
      </c>
      <c r="R32" s="27" t="str">
        <f t="shared" si="16"/>
        <v/>
      </c>
      <c r="S32" s="29"/>
      <c r="T32" s="30"/>
      <c r="U32" s="31">
        <f t="shared" si="17"/>
        <v>0</v>
      </c>
      <c r="V32" s="31">
        <f t="shared" si="18"/>
        <v>0</v>
      </c>
      <c r="W32" s="32" t="str">
        <f t="shared" si="19"/>
        <v/>
      </c>
      <c r="X32" s="32" t="str">
        <f t="shared" si="20"/>
        <v/>
      </c>
      <c r="Y32" s="39" t="str">
        <f t="shared" si="1"/>
        <v/>
      </c>
      <c r="Z32" s="39" t="str">
        <f t="shared" si="2"/>
        <v/>
      </c>
      <c r="AA32" s="40" t="str">
        <f t="shared" si="3"/>
        <v/>
      </c>
      <c r="AB32" s="41" t="str">
        <f t="shared" si="4"/>
        <v/>
      </c>
      <c r="AC32" s="40" t="str">
        <f t="shared" si="5"/>
        <v/>
      </c>
      <c r="AD32" s="40" t="str">
        <f t="shared" si="6"/>
        <v/>
      </c>
      <c r="AE32" s="42" t="e">
        <f t="shared" si="7"/>
        <v>#DIV/0!</v>
      </c>
      <c r="AF32" s="42" t="e">
        <f t="shared" si="8"/>
        <v>#DIV/0!</v>
      </c>
      <c r="AG32" s="5"/>
      <c r="AK32" s="64"/>
      <c r="AL32" s="64"/>
      <c r="AM32" s="5"/>
      <c r="AN32" s="5"/>
      <c r="AO32" s="5"/>
      <c r="AP32" s="65"/>
      <c r="AQ32" s="66"/>
      <c r="AR32" s="67"/>
      <c r="AS32" s="67" t="str">
        <f t="shared" si="21"/>
        <v xml:space="preserve"> </v>
      </c>
      <c r="AT32" s="5"/>
      <c r="AU32" s="5"/>
      <c r="AV32" s="68" t="e">
        <f t="shared" si="22"/>
        <v>#DIV/0!</v>
      </c>
      <c r="BV32" s="7">
        <v>22</v>
      </c>
    </row>
    <row r="33" spans="1:74" s="7" customFormat="1">
      <c r="A33" s="6" t="str">
        <f t="shared" si="0"/>
        <v/>
      </c>
      <c r="B33" s="43"/>
      <c r="C33" s="6"/>
      <c r="D33" s="6"/>
      <c r="E33" s="43"/>
      <c r="F33" s="44"/>
      <c r="G33" s="22"/>
      <c r="H33" s="23"/>
      <c r="I33" s="47">
        <f t="shared" si="9"/>
        <v>0</v>
      </c>
      <c r="J33" s="47">
        <f t="shared" si="10"/>
        <v>0</v>
      </c>
      <c r="K33" s="59" t="str">
        <f t="shared" si="11"/>
        <v/>
      </c>
      <c r="L33" s="59" t="str">
        <f t="shared" si="12"/>
        <v/>
      </c>
      <c r="M33" s="24"/>
      <c r="N33" s="25"/>
      <c r="O33" s="26">
        <f t="shared" si="13"/>
        <v>0</v>
      </c>
      <c r="P33" s="26">
        <f t="shared" si="14"/>
        <v>0</v>
      </c>
      <c r="Q33" s="27" t="str">
        <f t="shared" si="15"/>
        <v/>
      </c>
      <c r="R33" s="27" t="str">
        <f t="shared" si="16"/>
        <v/>
      </c>
      <c r="S33" s="29"/>
      <c r="T33" s="30"/>
      <c r="U33" s="31">
        <f t="shared" si="17"/>
        <v>0</v>
      </c>
      <c r="V33" s="31">
        <f t="shared" si="18"/>
        <v>0</v>
      </c>
      <c r="W33" s="32" t="str">
        <f t="shared" si="19"/>
        <v/>
      </c>
      <c r="X33" s="32" t="str">
        <f t="shared" si="20"/>
        <v/>
      </c>
      <c r="Y33" s="39" t="str">
        <f t="shared" si="1"/>
        <v/>
      </c>
      <c r="Z33" s="39" t="str">
        <f t="shared" si="2"/>
        <v/>
      </c>
      <c r="AA33" s="40" t="str">
        <f t="shared" si="3"/>
        <v/>
      </c>
      <c r="AB33" s="41" t="str">
        <f t="shared" si="4"/>
        <v/>
      </c>
      <c r="AC33" s="40" t="str">
        <f t="shared" si="5"/>
        <v/>
      </c>
      <c r="AD33" s="40" t="str">
        <f t="shared" si="6"/>
        <v/>
      </c>
      <c r="AE33" s="42" t="e">
        <f t="shared" si="7"/>
        <v>#DIV/0!</v>
      </c>
      <c r="AF33" s="42" t="e">
        <f t="shared" si="8"/>
        <v>#DIV/0!</v>
      </c>
      <c r="AG33" s="5"/>
      <c r="AK33" s="64"/>
      <c r="AL33" s="64"/>
      <c r="AM33" s="5"/>
      <c r="AN33" s="5"/>
      <c r="AO33" s="5"/>
      <c r="AP33" s="65"/>
      <c r="AQ33" s="66"/>
      <c r="AR33" s="67"/>
      <c r="AS33" s="67" t="str">
        <f t="shared" si="21"/>
        <v xml:space="preserve"> </v>
      </c>
      <c r="AT33" s="5"/>
      <c r="AU33" s="5"/>
      <c r="AV33" s="68" t="e">
        <f t="shared" si="22"/>
        <v>#DIV/0!</v>
      </c>
      <c r="BV33" s="7">
        <v>23</v>
      </c>
    </row>
    <row r="34" spans="1:74" s="7" customFormat="1">
      <c r="A34" s="6" t="str">
        <f t="shared" si="0"/>
        <v/>
      </c>
      <c r="B34" s="43"/>
      <c r="C34" s="6"/>
      <c r="D34" s="6"/>
      <c r="E34" s="43"/>
      <c r="F34" s="44"/>
      <c r="G34" s="22"/>
      <c r="H34" s="23"/>
      <c r="I34" s="47">
        <f t="shared" si="9"/>
        <v>0</v>
      </c>
      <c r="J34" s="47">
        <f t="shared" si="10"/>
        <v>0</v>
      </c>
      <c r="K34" s="59" t="str">
        <f t="shared" si="11"/>
        <v/>
      </c>
      <c r="L34" s="59" t="str">
        <f t="shared" si="12"/>
        <v/>
      </c>
      <c r="M34" s="24"/>
      <c r="N34" s="25"/>
      <c r="O34" s="26">
        <f t="shared" si="13"/>
        <v>0</v>
      </c>
      <c r="P34" s="26">
        <f t="shared" si="14"/>
        <v>0</v>
      </c>
      <c r="Q34" s="27" t="str">
        <f t="shared" si="15"/>
        <v/>
      </c>
      <c r="R34" s="27" t="str">
        <f t="shared" si="16"/>
        <v/>
      </c>
      <c r="S34" s="29"/>
      <c r="T34" s="30"/>
      <c r="U34" s="31">
        <f t="shared" si="17"/>
        <v>0</v>
      </c>
      <c r="V34" s="31">
        <f t="shared" si="18"/>
        <v>0</v>
      </c>
      <c r="W34" s="32" t="str">
        <f t="shared" si="19"/>
        <v/>
      </c>
      <c r="X34" s="32" t="str">
        <f t="shared" si="20"/>
        <v/>
      </c>
      <c r="Y34" s="39" t="str">
        <f t="shared" si="1"/>
        <v/>
      </c>
      <c r="Z34" s="39" t="str">
        <f t="shared" si="2"/>
        <v/>
      </c>
      <c r="AA34" s="40" t="str">
        <f t="shared" si="3"/>
        <v/>
      </c>
      <c r="AB34" s="41" t="str">
        <f t="shared" si="4"/>
        <v/>
      </c>
      <c r="AC34" s="40" t="str">
        <f t="shared" si="5"/>
        <v/>
      </c>
      <c r="AD34" s="40" t="str">
        <f t="shared" si="6"/>
        <v/>
      </c>
      <c r="AE34" s="42" t="e">
        <f t="shared" si="7"/>
        <v>#DIV/0!</v>
      </c>
      <c r="AF34" s="42" t="e">
        <f t="shared" si="8"/>
        <v>#DIV/0!</v>
      </c>
      <c r="AG34" s="5"/>
      <c r="AK34" s="64"/>
      <c r="AL34" s="64"/>
      <c r="AM34" s="5"/>
      <c r="AN34" s="5"/>
      <c r="AO34" s="5"/>
      <c r="AP34" s="65"/>
      <c r="AQ34" s="66"/>
      <c r="AR34" s="67"/>
      <c r="AS34" s="67" t="str">
        <f t="shared" si="21"/>
        <v xml:space="preserve"> </v>
      </c>
      <c r="AT34" s="5"/>
      <c r="AU34" s="5"/>
      <c r="AV34" s="68" t="e">
        <f t="shared" si="22"/>
        <v>#DIV/0!</v>
      </c>
      <c r="BV34" s="7">
        <v>24</v>
      </c>
    </row>
    <row r="35" spans="1:74" s="7" customFormat="1">
      <c r="A35" s="6" t="str">
        <f t="shared" si="0"/>
        <v/>
      </c>
      <c r="B35" s="43"/>
      <c r="C35" s="6"/>
      <c r="D35" s="6"/>
      <c r="E35" s="43"/>
      <c r="F35" s="44"/>
      <c r="G35" s="22"/>
      <c r="H35" s="23"/>
      <c r="I35" s="47">
        <f t="shared" si="9"/>
        <v>0</v>
      </c>
      <c r="J35" s="47">
        <f t="shared" si="10"/>
        <v>0</v>
      </c>
      <c r="K35" s="59" t="str">
        <f t="shared" si="11"/>
        <v/>
      </c>
      <c r="L35" s="59" t="str">
        <f t="shared" si="12"/>
        <v/>
      </c>
      <c r="M35" s="24"/>
      <c r="N35" s="25"/>
      <c r="O35" s="26">
        <f t="shared" si="13"/>
        <v>0</v>
      </c>
      <c r="P35" s="26">
        <f t="shared" si="14"/>
        <v>0</v>
      </c>
      <c r="Q35" s="27" t="str">
        <f t="shared" si="15"/>
        <v/>
      </c>
      <c r="R35" s="27" t="str">
        <f t="shared" si="16"/>
        <v/>
      </c>
      <c r="S35" s="29"/>
      <c r="T35" s="30"/>
      <c r="U35" s="31">
        <f t="shared" si="17"/>
        <v>0</v>
      </c>
      <c r="V35" s="31">
        <f t="shared" si="18"/>
        <v>0</v>
      </c>
      <c r="W35" s="32" t="str">
        <f t="shared" si="19"/>
        <v/>
      </c>
      <c r="X35" s="32" t="str">
        <f t="shared" si="20"/>
        <v/>
      </c>
      <c r="Y35" s="39" t="str">
        <f t="shared" si="1"/>
        <v/>
      </c>
      <c r="Z35" s="39" t="str">
        <f t="shared" si="2"/>
        <v/>
      </c>
      <c r="AA35" s="40" t="str">
        <f t="shared" si="3"/>
        <v/>
      </c>
      <c r="AB35" s="41" t="str">
        <f t="shared" si="4"/>
        <v/>
      </c>
      <c r="AC35" s="40" t="str">
        <f t="shared" si="5"/>
        <v/>
      </c>
      <c r="AD35" s="40" t="str">
        <f t="shared" si="6"/>
        <v/>
      </c>
      <c r="AE35" s="42" t="e">
        <f t="shared" si="7"/>
        <v>#DIV/0!</v>
      </c>
      <c r="AF35" s="42" t="e">
        <f t="shared" si="8"/>
        <v>#DIV/0!</v>
      </c>
      <c r="AG35" s="5"/>
      <c r="AK35" s="64"/>
      <c r="AL35" s="64"/>
      <c r="AM35" s="5"/>
      <c r="AN35" s="5"/>
      <c r="AO35" s="5"/>
      <c r="AP35" s="65"/>
      <c r="AQ35" s="66"/>
      <c r="AR35" s="67"/>
      <c r="AS35" s="67" t="str">
        <f t="shared" si="21"/>
        <v xml:space="preserve"> </v>
      </c>
      <c r="AT35" s="5"/>
      <c r="AU35" s="5"/>
      <c r="AV35" s="68" t="e">
        <f t="shared" si="22"/>
        <v>#DIV/0!</v>
      </c>
      <c r="BV35" s="7">
        <v>25</v>
      </c>
    </row>
    <row r="36" spans="1:74" s="7" customFormat="1">
      <c r="A36" s="6" t="str">
        <f t="shared" si="0"/>
        <v/>
      </c>
      <c r="B36" s="43"/>
      <c r="C36" s="6"/>
      <c r="D36" s="6"/>
      <c r="E36" s="43"/>
      <c r="F36" s="44"/>
      <c r="G36" s="22"/>
      <c r="H36" s="23"/>
      <c r="I36" s="47">
        <f t="shared" si="9"/>
        <v>0</v>
      </c>
      <c r="J36" s="47">
        <f t="shared" si="10"/>
        <v>0</v>
      </c>
      <c r="K36" s="59" t="str">
        <f t="shared" si="11"/>
        <v/>
      </c>
      <c r="L36" s="59" t="str">
        <f t="shared" si="12"/>
        <v/>
      </c>
      <c r="M36" s="24"/>
      <c r="N36" s="25"/>
      <c r="O36" s="26">
        <f t="shared" si="13"/>
        <v>0</v>
      </c>
      <c r="P36" s="26">
        <f t="shared" si="14"/>
        <v>0</v>
      </c>
      <c r="Q36" s="27" t="str">
        <f t="shared" si="15"/>
        <v/>
      </c>
      <c r="R36" s="27" t="str">
        <f t="shared" si="16"/>
        <v/>
      </c>
      <c r="S36" s="29"/>
      <c r="T36" s="30"/>
      <c r="U36" s="31">
        <f t="shared" si="17"/>
        <v>0</v>
      </c>
      <c r="V36" s="31">
        <f t="shared" si="18"/>
        <v>0</v>
      </c>
      <c r="W36" s="32" t="str">
        <f t="shared" si="19"/>
        <v/>
      </c>
      <c r="X36" s="32" t="str">
        <f t="shared" si="20"/>
        <v/>
      </c>
      <c r="Y36" s="39" t="str">
        <f t="shared" si="1"/>
        <v/>
      </c>
      <c r="Z36" s="39" t="str">
        <f t="shared" si="2"/>
        <v/>
      </c>
      <c r="AA36" s="40" t="str">
        <f t="shared" si="3"/>
        <v/>
      </c>
      <c r="AB36" s="41" t="str">
        <f t="shared" si="4"/>
        <v/>
      </c>
      <c r="AC36" s="40" t="str">
        <f t="shared" si="5"/>
        <v/>
      </c>
      <c r="AD36" s="40" t="str">
        <f t="shared" si="6"/>
        <v/>
      </c>
      <c r="AE36" s="42" t="e">
        <f t="shared" si="7"/>
        <v>#DIV/0!</v>
      </c>
      <c r="AF36" s="42" t="e">
        <f t="shared" si="8"/>
        <v>#DIV/0!</v>
      </c>
      <c r="AG36" s="5"/>
      <c r="AK36" s="64"/>
      <c r="AL36" s="64"/>
      <c r="AM36" s="5"/>
      <c r="AN36" s="5"/>
      <c r="AO36" s="5"/>
      <c r="AP36" s="65"/>
      <c r="AQ36" s="66"/>
      <c r="AR36" s="67"/>
      <c r="AS36" s="67" t="str">
        <f t="shared" si="21"/>
        <v xml:space="preserve"> </v>
      </c>
      <c r="AT36" s="5"/>
      <c r="AU36" s="5"/>
      <c r="AV36" s="68" t="e">
        <f t="shared" si="22"/>
        <v>#DIV/0!</v>
      </c>
      <c r="BV36" s="7">
        <v>26</v>
      </c>
    </row>
    <row r="37" spans="1:74" s="7" customFormat="1">
      <c r="A37" s="6" t="str">
        <f t="shared" si="0"/>
        <v/>
      </c>
      <c r="B37" s="43"/>
      <c r="C37" s="6"/>
      <c r="D37" s="6"/>
      <c r="E37" s="43"/>
      <c r="F37" s="44"/>
      <c r="G37" s="22"/>
      <c r="H37" s="23"/>
      <c r="I37" s="47">
        <f t="shared" si="9"/>
        <v>0</v>
      </c>
      <c r="J37" s="47">
        <f t="shared" si="10"/>
        <v>0</v>
      </c>
      <c r="K37" s="59" t="str">
        <f t="shared" si="11"/>
        <v/>
      </c>
      <c r="L37" s="59" t="str">
        <f t="shared" si="12"/>
        <v/>
      </c>
      <c r="M37" s="24"/>
      <c r="N37" s="25"/>
      <c r="O37" s="26">
        <f t="shared" si="13"/>
        <v>0</v>
      </c>
      <c r="P37" s="26">
        <f t="shared" si="14"/>
        <v>0</v>
      </c>
      <c r="Q37" s="27" t="str">
        <f t="shared" si="15"/>
        <v/>
      </c>
      <c r="R37" s="27" t="str">
        <f t="shared" si="16"/>
        <v/>
      </c>
      <c r="S37" s="29"/>
      <c r="T37" s="30"/>
      <c r="U37" s="31">
        <f t="shared" si="17"/>
        <v>0</v>
      </c>
      <c r="V37" s="31">
        <f t="shared" si="18"/>
        <v>0</v>
      </c>
      <c r="W37" s="32" t="str">
        <f t="shared" si="19"/>
        <v/>
      </c>
      <c r="X37" s="32" t="str">
        <f t="shared" si="20"/>
        <v/>
      </c>
      <c r="Y37" s="39" t="str">
        <f t="shared" si="1"/>
        <v/>
      </c>
      <c r="Z37" s="39" t="str">
        <f t="shared" si="2"/>
        <v/>
      </c>
      <c r="AA37" s="40" t="str">
        <f t="shared" si="3"/>
        <v/>
      </c>
      <c r="AB37" s="41" t="str">
        <f t="shared" si="4"/>
        <v/>
      </c>
      <c r="AC37" s="40" t="str">
        <f t="shared" si="5"/>
        <v/>
      </c>
      <c r="AD37" s="40" t="str">
        <f t="shared" si="6"/>
        <v/>
      </c>
      <c r="AE37" s="42" t="e">
        <f t="shared" si="7"/>
        <v>#DIV/0!</v>
      </c>
      <c r="AF37" s="42" t="e">
        <f t="shared" si="8"/>
        <v>#DIV/0!</v>
      </c>
      <c r="AG37" s="5"/>
      <c r="AN37" s="180" t="s">
        <v>48</v>
      </c>
      <c r="AO37" s="180"/>
      <c r="AP37" s="180"/>
      <c r="AQ37" s="180"/>
      <c r="AR37" s="180"/>
      <c r="AS37" s="180"/>
      <c r="AT37" s="180"/>
      <c r="AU37" s="181"/>
      <c r="AV37" s="69" t="e">
        <f>SUM(AV11:AV36)</f>
        <v>#DIV/0!</v>
      </c>
      <c r="BV37" s="7">
        <v>27</v>
      </c>
    </row>
    <row r="38" spans="1:74" s="7" customFormat="1">
      <c r="A38" s="6" t="str">
        <f t="shared" si="0"/>
        <v/>
      </c>
      <c r="B38" s="43"/>
      <c r="C38" s="6"/>
      <c r="D38" s="6"/>
      <c r="E38" s="43"/>
      <c r="F38" s="44"/>
      <c r="G38" s="22"/>
      <c r="H38" s="23"/>
      <c r="I38" s="47">
        <f t="shared" si="9"/>
        <v>0</v>
      </c>
      <c r="J38" s="47">
        <f t="shared" si="10"/>
        <v>0</v>
      </c>
      <c r="K38" s="59" t="str">
        <f t="shared" si="11"/>
        <v/>
      </c>
      <c r="L38" s="59" t="str">
        <f t="shared" si="12"/>
        <v/>
      </c>
      <c r="M38" s="24"/>
      <c r="N38" s="25"/>
      <c r="O38" s="26">
        <f t="shared" si="13"/>
        <v>0</v>
      </c>
      <c r="P38" s="26">
        <f t="shared" si="14"/>
        <v>0</v>
      </c>
      <c r="Q38" s="27" t="str">
        <f t="shared" si="15"/>
        <v/>
      </c>
      <c r="R38" s="27" t="str">
        <f t="shared" si="16"/>
        <v/>
      </c>
      <c r="S38" s="29"/>
      <c r="T38" s="30"/>
      <c r="U38" s="31">
        <f t="shared" si="17"/>
        <v>0</v>
      </c>
      <c r="V38" s="31">
        <f t="shared" si="18"/>
        <v>0</v>
      </c>
      <c r="W38" s="32" t="str">
        <f t="shared" si="19"/>
        <v/>
      </c>
      <c r="X38" s="32" t="str">
        <f t="shared" si="20"/>
        <v/>
      </c>
      <c r="Y38" s="39" t="str">
        <f t="shared" si="1"/>
        <v/>
      </c>
      <c r="Z38" s="39" t="str">
        <f t="shared" si="2"/>
        <v/>
      </c>
      <c r="AA38" s="40" t="str">
        <f t="shared" si="3"/>
        <v/>
      </c>
      <c r="AB38" s="41" t="str">
        <f t="shared" si="4"/>
        <v/>
      </c>
      <c r="AC38" s="40" t="str">
        <f t="shared" si="5"/>
        <v/>
      </c>
      <c r="AD38" s="40" t="str">
        <f t="shared" si="6"/>
        <v/>
      </c>
      <c r="AE38" s="42" t="e">
        <f t="shared" si="7"/>
        <v>#DIV/0!</v>
      </c>
      <c r="AF38" s="42" t="e">
        <f t="shared" si="8"/>
        <v>#DIV/0!</v>
      </c>
      <c r="AG38" s="5"/>
      <c r="AN38" s="10"/>
      <c r="AO38" s="10"/>
      <c r="AP38" s="10"/>
      <c r="AQ38" s="10"/>
      <c r="AR38" s="10"/>
      <c r="AS38" s="3"/>
      <c r="AT38" s="3"/>
      <c r="AU38" s="3"/>
      <c r="AV38" s="3"/>
      <c r="BV38" s="7">
        <v>28</v>
      </c>
    </row>
    <row r="39" spans="1:74" s="7" customFormat="1">
      <c r="A39" s="6" t="str">
        <f t="shared" si="0"/>
        <v/>
      </c>
      <c r="B39" s="43"/>
      <c r="C39" s="6"/>
      <c r="D39" s="6"/>
      <c r="E39" s="43"/>
      <c r="F39" s="44"/>
      <c r="G39" s="22"/>
      <c r="H39" s="23"/>
      <c r="I39" s="47">
        <f t="shared" si="9"/>
        <v>0</v>
      </c>
      <c r="J39" s="47">
        <f t="shared" si="10"/>
        <v>0</v>
      </c>
      <c r="K39" s="59" t="str">
        <f t="shared" si="11"/>
        <v/>
      </c>
      <c r="L39" s="59" t="str">
        <f t="shared" si="12"/>
        <v/>
      </c>
      <c r="M39" s="24"/>
      <c r="N39" s="25"/>
      <c r="O39" s="26">
        <f t="shared" si="13"/>
        <v>0</v>
      </c>
      <c r="P39" s="26">
        <f t="shared" si="14"/>
        <v>0</v>
      </c>
      <c r="Q39" s="27" t="str">
        <f t="shared" si="15"/>
        <v/>
      </c>
      <c r="R39" s="27" t="str">
        <f t="shared" si="16"/>
        <v/>
      </c>
      <c r="S39" s="29"/>
      <c r="T39" s="30"/>
      <c r="U39" s="31">
        <f t="shared" si="17"/>
        <v>0</v>
      </c>
      <c r="V39" s="31">
        <f t="shared" si="18"/>
        <v>0</v>
      </c>
      <c r="W39" s="32" t="str">
        <f t="shared" si="19"/>
        <v/>
      </c>
      <c r="X39" s="32" t="str">
        <f t="shared" si="20"/>
        <v/>
      </c>
      <c r="Y39" s="39" t="str">
        <f t="shared" si="1"/>
        <v/>
      </c>
      <c r="Z39" s="39" t="str">
        <f t="shared" si="2"/>
        <v/>
      </c>
      <c r="AA39" s="40" t="str">
        <f t="shared" si="3"/>
        <v/>
      </c>
      <c r="AB39" s="41" t="str">
        <f t="shared" si="4"/>
        <v/>
      </c>
      <c r="AC39" s="40" t="str">
        <f t="shared" si="5"/>
        <v/>
      </c>
      <c r="AD39" s="40" t="str">
        <f t="shared" si="6"/>
        <v/>
      </c>
      <c r="AE39" s="42" t="e">
        <f t="shared" si="7"/>
        <v>#DIV/0!</v>
      </c>
      <c r="AF39" s="42" t="e">
        <f t="shared" si="8"/>
        <v>#DIV/0!</v>
      </c>
      <c r="AG39" s="5"/>
      <c r="AN39" s="10"/>
      <c r="AO39" s="10"/>
      <c r="AP39" s="10"/>
      <c r="AQ39" s="10"/>
      <c r="AR39" s="10"/>
      <c r="AS39" s="3"/>
      <c r="AT39" s="3"/>
      <c r="AU39" s="3"/>
      <c r="AV39" s="3"/>
      <c r="BV39" s="7">
        <v>29</v>
      </c>
    </row>
    <row r="40" spans="1:74" s="7" customFormat="1">
      <c r="A40" s="6" t="str">
        <f t="shared" si="0"/>
        <v/>
      </c>
      <c r="B40" s="43"/>
      <c r="C40" s="6"/>
      <c r="D40" s="6"/>
      <c r="E40" s="43"/>
      <c r="F40" s="44"/>
      <c r="G40" s="22"/>
      <c r="H40" s="23"/>
      <c r="I40" s="47">
        <f t="shared" si="9"/>
        <v>0</v>
      </c>
      <c r="J40" s="47">
        <f t="shared" si="10"/>
        <v>0</v>
      </c>
      <c r="K40" s="59" t="str">
        <f t="shared" si="11"/>
        <v/>
      </c>
      <c r="L40" s="59" t="str">
        <f t="shared" si="12"/>
        <v/>
      </c>
      <c r="M40" s="24"/>
      <c r="N40" s="25"/>
      <c r="O40" s="26">
        <f t="shared" si="13"/>
        <v>0</v>
      </c>
      <c r="P40" s="26">
        <f t="shared" si="14"/>
        <v>0</v>
      </c>
      <c r="Q40" s="27" t="str">
        <f t="shared" si="15"/>
        <v/>
      </c>
      <c r="R40" s="27" t="str">
        <f t="shared" si="16"/>
        <v/>
      </c>
      <c r="S40" s="29"/>
      <c r="T40" s="30"/>
      <c r="U40" s="31">
        <f t="shared" si="17"/>
        <v>0</v>
      </c>
      <c r="V40" s="31">
        <f t="shared" si="18"/>
        <v>0</v>
      </c>
      <c r="W40" s="32" t="str">
        <f t="shared" si="19"/>
        <v/>
      </c>
      <c r="X40" s="32" t="str">
        <f t="shared" si="20"/>
        <v/>
      </c>
      <c r="Y40" s="39" t="str">
        <f t="shared" si="1"/>
        <v/>
      </c>
      <c r="Z40" s="39" t="str">
        <f t="shared" si="2"/>
        <v/>
      </c>
      <c r="AA40" s="40" t="str">
        <f t="shared" si="3"/>
        <v/>
      </c>
      <c r="AB40" s="41" t="str">
        <f t="shared" si="4"/>
        <v/>
      </c>
      <c r="AC40" s="40" t="str">
        <f t="shared" si="5"/>
        <v/>
      </c>
      <c r="AD40" s="40" t="str">
        <f t="shared" si="6"/>
        <v/>
      </c>
      <c r="AE40" s="42" t="e">
        <f t="shared" si="7"/>
        <v>#DIV/0!</v>
      </c>
      <c r="AF40" s="42" t="e">
        <f t="shared" si="8"/>
        <v>#DIV/0!</v>
      </c>
      <c r="AG40" s="5"/>
      <c r="AS40" s="3"/>
      <c r="AT40" s="3"/>
      <c r="AU40" s="3"/>
      <c r="AV40" s="3"/>
      <c r="BV40" s="7">
        <v>30</v>
      </c>
    </row>
    <row r="41" spans="1:74" s="7" customFormat="1">
      <c r="A41" s="6" t="str">
        <f t="shared" si="0"/>
        <v/>
      </c>
      <c r="B41" s="43"/>
      <c r="C41" s="6"/>
      <c r="D41" s="6"/>
      <c r="E41" s="43"/>
      <c r="F41" s="44"/>
      <c r="G41" s="22"/>
      <c r="H41" s="23"/>
      <c r="I41" s="47">
        <f t="shared" si="9"/>
        <v>0</v>
      </c>
      <c r="J41" s="47">
        <f t="shared" si="10"/>
        <v>0</v>
      </c>
      <c r="K41" s="59" t="str">
        <f t="shared" si="11"/>
        <v/>
      </c>
      <c r="L41" s="59" t="str">
        <f t="shared" si="12"/>
        <v/>
      </c>
      <c r="M41" s="24"/>
      <c r="N41" s="25"/>
      <c r="O41" s="26">
        <f t="shared" si="13"/>
        <v>0</v>
      </c>
      <c r="P41" s="26">
        <f t="shared" si="14"/>
        <v>0</v>
      </c>
      <c r="Q41" s="27" t="str">
        <f t="shared" si="15"/>
        <v/>
      </c>
      <c r="R41" s="27" t="str">
        <f t="shared" si="16"/>
        <v/>
      </c>
      <c r="S41" s="29"/>
      <c r="T41" s="30"/>
      <c r="U41" s="31">
        <f t="shared" si="17"/>
        <v>0</v>
      </c>
      <c r="V41" s="31">
        <f t="shared" si="18"/>
        <v>0</v>
      </c>
      <c r="W41" s="32" t="str">
        <f t="shared" si="19"/>
        <v/>
      </c>
      <c r="X41" s="32" t="str">
        <f t="shared" si="20"/>
        <v/>
      </c>
      <c r="Y41" s="39" t="str">
        <f t="shared" si="1"/>
        <v/>
      </c>
      <c r="Z41" s="39" t="str">
        <f t="shared" si="2"/>
        <v/>
      </c>
      <c r="AA41" s="40" t="str">
        <f t="shared" si="3"/>
        <v/>
      </c>
      <c r="AB41" s="41" t="str">
        <f t="shared" si="4"/>
        <v/>
      </c>
      <c r="AC41" s="40" t="str">
        <f t="shared" si="5"/>
        <v/>
      </c>
      <c r="AD41" s="40" t="str">
        <f t="shared" si="6"/>
        <v/>
      </c>
      <c r="AE41" s="42" t="e">
        <f t="shared" si="7"/>
        <v>#DIV/0!</v>
      </c>
      <c r="AF41" s="42" t="e">
        <f t="shared" si="8"/>
        <v>#DIV/0!</v>
      </c>
      <c r="AG41" s="5"/>
      <c r="BV41" s="7">
        <v>31</v>
      </c>
    </row>
    <row r="42" spans="1:74" s="7" customFormat="1">
      <c r="A42" s="6" t="str">
        <f t="shared" si="0"/>
        <v/>
      </c>
      <c r="B42" s="43"/>
      <c r="C42" s="6"/>
      <c r="D42" s="6"/>
      <c r="E42" s="43"/>
      <c r="F42" s="44"/>
      <c r="G42" s="22"/>
      <c r="H42" s="23"/>
      <c r="I42" s="47">
        <f t="shared" si="9"/>
        <v>0</v>
      </c>
      <c r="J42" s="47">
        <f t="shared" si="10"/>
        <v>0</v>
      </c>
      <c r="K42" s="59" t="str">
        <f t="shared" si="11"/>
        <v/>
      </c>
      <c r="L42" s="59" t="str">
        <f t="shared" si="12"/>
        <v/>
      </c>
      <c r="M42" s="24"/>
      <c r="N42" s="25"/>
      <c r="O42" s="26">
        <f t="shared" si="13"/>
        <v>0</v>
      </c>
      <c r="P42" s="26">
        <f t="shared" si="14"/>
        <v>0</v>
      </c>
      <c r="Q42" s="27" t="str">
        <f t="shared" si="15"/>
        <v/>
      </c>
      <c r="R42" s="27" t="str">
        <f t="shared" si="16"/>
        <v/>
      </c>
      <c r="S42" s="29"/>
      <c r="T42" s="30"/>
      <c r="U42" s="31">
        <f t="shared" si="17"/>
        <v>0</v>
      </c>
      <c r="V42" s="31">
        <f t="shared" si="18"/>
        <v>0</v>
      </c>
      <c r="W42" s="32" t="str">
        <f t="shared" si="19"/>
        <v/>
      </c>
      <c r="X42" s="32" t="str">
        <f t="shared" si="20"/>
        <v/>
      </c>
      <c r="Y42" s="39" t="str">
        <f t="shared" si="1"/>
        <v/>
      </c>
      <c r="Z42" s="39" t="str">
        <f t="shared" si="2"/>
        <v/>
      </c>
      <c r="AA42" s="40" t="str">
        <f t="shared" si="3"/>
        <v/>
      </c>
      <c r="AB42" s="41" t="str">
        <f t="shared" si="4"/>
        <v/>
      </c>
      <c r="AC42" s="40" t="str">
        <f t="shared" si="5"/>
        <v/>
      </c>
      <c r="AD42" s="40" t="str">
        <f t="shared" si="6"/>
        <v/>
      </c>
      <c r="AE42" s="42" t="e">
        <f t="shared" si="7"/>
        <v>#DIV/0!</v>
      </c>
      <c r="AF42" s="42" t="e">
        <f t="shared" si="8"/>
        <v>#DIV/0!</v>
      </c>
      <c r="AG42" s="5"/>
      <c r="BV42" s="7">
        <v>32</v>
      </c>
    </row>
    <row r="43" spans="1:74" s="7" customFormat="1">
      <c r="A43" s="6" t="str">
        <f t="shared" ref="A43:A74" si="23">IF(B43&lt;&gt;"",BV43,"")</f>
        <v/>
      </c>
      <c r="B43" s="43"/>
      <c r="C43" s="6"/>
      <c r="D43" s="6"/>
      <c r="E43" s="43"/>
      <c r="F43" s="44"/>
      <c r="G43" s="22"/>
      <c r="H43" s="23"/>
      <c r="I43" s="47">
        <f t="shared" si="9"/>
        <v>0</v>
      </c>
      <c r="J43" s="47">
        <f t="shared" si="10"/>
        <v>0</v>
      </c>
      <c r="K43" s="59" t="str">
        <f t="shared" si="11"/>
        <v/>
      </c>
      <c r="L43" s="59" t="str">
        <f t="shared" si="12"/>
        <v/>
      </c>
      <c r="M43" s="24"/>
      <c r="N43" s="25"/>
      <c r="O43" s="26">
        <f t="shared" si="13"/>
        <v>0</v>
      </c>
      <c r="P43" s="26">
        <f t="shared" si="14"/>
        <v>0</v>
      </c>
      <c r="Q43" s="27" t="str">
        <f t="shared" si="15"/>
        <v/>
      </c>
      <c r="R43" s="27" t="str">
        <f t="shared" si="16"/>
        <v/>
      </c>
      <c r="S43" s="29"/>
      <c r="T43" s="30"/>
      <c r="U43" s="31">
        <f t="shared" si="17"/>
        <v>0</v>
      </c>
      <c r="V43" s="31">
        <f t="shared" si="18"/>
        <v>0</v>
      </c>
      <c r="W43" s="32" t="str">
        <f t="shared" si="19"/>
        <v/>
      </c>
      <c r="X43" s="32" t="str">
        <f t="shared" si="20"/>
        <v/>
      </c>
      <c r="Y43" s="39" t="str">
        <f t="shared" ref="Y43:Y74" si="24">IF(A43="","",AVERAGE(J43,P43,V43))</f>
        <v/>
      </c>
      <c r="Z43" s="39" t="str">
        <f t="shared" ref="Z43:Z74" si="25">IF(B43="","",AVERAGE(L43,R43,X43))</f>
        <v/>
      </c>
      <c r="AA43" s="40" t="str">
        <f t="shared" ref="AA43:AA74" si="26">IF(B43="","",STDEV(L43,R43,X43))</f>
        <v/>
      </c>
      <c r="AB43" s="41" t="str">
        <f t="shared" ref="AB43:AB74" si="27">IF(B43="","",(AA43/Z43))</f>
        <v/>
      </c>
      <c r="AC43" s="40" t="str">
        <f t="shared" ref="AC43:AC74" si="28">IF(B43="","",(Z43-AA43))</f>
        <v/>
      </c>
      <c r="AD43" s="40" t="str">
        <f t="shared" ref="AD43:AD74" si="29">IF(B43="","",(Z43+AA43))</f>
        <v/>
      </c>
      <c r="AE43" s="42" t="e">
        <f t="shared" ref="AE43:AE74" si="30">AVERAGE(L43,R43,X43)</f>
        <v>#DIV/0!</v>
      </c>
      <c r="AF43" s="42" t="e">
        <f t="shared" ref="AF43:AF74" si="31">AE43*F43</f>
        <v>#DIV/0!</v>
      </c>
      <c r="AG43" s="5"/>
      <c r="BV43" s="7">
        <v>33</v>
      </c>
    </row>
    <row r="44" spans="1:74" s="7" customFormat="1">
      <c r="A44" s="6" t="str">
        <f t="shared" si="23"/>
        <v/>
      </c>
      <c r="B44" s="43"/>
      <c r="C44" s="6"/>
      <c r="D44" s="6"/>
      <c r="E44" s="43"/>
      <c r="F44" s="44"/>
      <c r="G44" s="22"/>
      <c r="H44" s="23"/>
      <c r="I44" s="47">
        <f t="shared" si="9"/>
        <v>0</v>
      </c>
      <c r="J44" s="47">
        <f t="shared" si="10"/>
        <v>0</v>
      </c>
      <c r="K44" s="59" t="str">
        <f t="shared" si="11"/>
        <v/>
      </c>
      <c r="L44" s="59" t="str">
        <f t="shared" si="12"/>
        <v/>
      </c>
      <c r="M44" s="24"/>
      <c r="N44" s="25"/>
      <c r="O44" s="26">
        <f t="shared" si="13"/>
        <v>0</v>
      </c>
      <c r="P44" s="26">
        <f t="shared" si="14"/>
        <v>0</v>
      </c>
      <c r="Q44" s="27" t="str">
        <f t="shared" si="15"/>
        <v/>
      </c>
      <c r="R44" s="27" t="str">
        <f t="shared" si="16"/>
        <v/>
      </c>
      <c r="S44" s="29"/>
      <c r="T44" s="30"/>
      <c r="U44" s="31">
        <f t="shared" si="17"/>
        <v>0</v>
      </c>
      <c r="V44" s="31">
        <f t="shared" si="18"/>
        <v>0</v>
      </c>
      <c r="W44" s="32" t="str">
        <f t="shared" si="19"/>
        <v/>
      </c>
      <c r="X44" s="32" t="str">
        <f t="shared" si="20"/>
        <v/>
      </c>
      <c r="Y44" s="39" t="str">
        <f t="shared" si="24"/>
        <v/>
      </c>
      <c r="Z44" s="39" t="str">
        <f t="shared" si="25"/>
        <v/>
      </c>
      <c r="AA44" s="40" t="str">
        <f t="shared" si="26"/>
        <v/>
      </c>
      <c r="AB44" s="41" t="str">
        <f t="shared" si="27"/>
        <v/>
      </c>
      <c r="AC44" s="40" t="str">
        <f t="shared" si="28"/>
        <v/>
      </c>
      <c r="AD44" s="40" t="str">
        <f t="shared" si="29"/>
        <v/>
      </c>
      <c r="AE44" s="42" t="e">
        <f t="shared" si="30"/>
        <v>#DIV/0!</v>
      </c>
      <c r="AF44" s="42" t="e">
        <f t="shared" si="31"/>
        <v>#DIV/0!</v>
      </c>
      <c r="AG44" s="5"/>
      <c r="BV44" s="7">
        <v>34</v>
      </c>
    </row>
    <row r="45" spans="1:74" s="7" customFormat="1">
      <c r="A45" s="6" t="str">
        <f t="shared" si="23"/>
        <v/>
      </c>
      <c r="B45" s="43"/>
      <c r="C45" s="6"/>
      <c r="D45" s="6"/>
      <c r="E45" s="43"/>
      <c r="F45" s="44"/>
      <c r="G45" s="22"/>
      <c r="H45" s="23"/>
      <c r="I45" s="47">
        <f t="shared" si="9"/>
        <v>0</v>
      </c>
      <c r="J45" s="47">
        <f t="shared" si="10"/>
        <v>0</v>
      </c>
      <c r="K45" s="59" t="str">
        <f t="shared" si="11"/>
        <v/>
      </c>
      <c r="L45" s="59" t="str">
        <f t="shared" si="12"/>
        <v/>
      </c>
      <c r="M45" s="24"/>
      <c r="N45" s="25"/>
      <c r="O45" s="26">
        <f t="shared" si="13"/>
        <v>0</v>
      </c>
      <c r="P45" s="26">
        <f t="shared" si="14"/>
        <v>0</v>
      </c>
      <c r="Q45" s="27" t="str">
        <f t="shared" si="15"/>
        <v/>
      </c>
      <c r="R45" s="27" t="str">
        <f t="shared" si="16"/>
        <v/>
      </c>
      <c r="S45" s="29"/>
      <c r="T45" s="30"/>
      <c r="U45" s="31">
        <f t="shared" si="17"/>
        <v>0</v>
      </c>
      <c r="V45" s="31">
        <f t="shared" si="18"/>
        <v>0</v>
      </c>
      <c r="W45" s="32" t="str">
        <f t="shared" si="19"/>
        <v/>
      </c>
      <c r="X45" s="32" t="str">
        <f t="shared" si="20"/>
        <v/>
      </c>
      <c r="Y45" s="39" t="str">
        <f t="shared" si="24"/>
        <v/>
      </c>
      <c r="Z45" s="39" t="str">
        <f t="shared" si="25"/>
        <v/>
      </c>
      <c r="AA45" s="40" t="str">
        <f t="shared" si="26"/>
        <v/>
      </c>
      <c r="AB45" s="41" t="str">
        <f t="shared" si="27"/>
        <v/>
      </c>
      <c r="AC45" s="40" t="str">
        <f t="shared" si="28"/>
        <v/>
      </c>
      <c r="AD45" s="40" t="str">
        <f t="shared" si="29"/>
        <v/>
      </c>
      <c r="AE45" s="42" t="e">
        <f t="shared" si="30"/>
        <v>#DIV/0!</v>
      </c>
      <c r="AF45" s="42" t="e">
        <f t="shared" si="31"/>
        <v>#DIV/0!</v>
      </c>
      <c r="AG45" s="5"/>
      <c r="BV45" s="7">
        <v>35</v>
      </c>
    </row>
    <row r="46" spans="1:74" s="7" customFormat="1">
      <c r="A46" s="6" t="str">
        <f t="shared" si="23"/>
        <v/>
      </c>
      <c r="B46" s="43"/>
      <c r="C46" s="6"/>
      <c r="D46" s="6"/>
      <c r="E46" s="43"/>
      <c r="F46" s="44"/>
      <c r="G46" s="22"/>
      <c r="H46" s="23"/>
      <c r="I46" s="47">
        <f t="shared" si="9"/>
        <v>0</v>
      </c>
      <c r="J46" s="47">
        <f t="shared" si="10"/>
        <v>0</v>
      </c>
      <c r="K46" s="59" t="str">
        <f t="shared" si="11"/>
        <v/>
      </c>
      <c r="L46" s="59" t="str">
        <f t="shared" si="12"/>
        <v/>
      </c>
      <c r="M46" s="24"/>
      <c r="N46" s="25"/>
      <c r="O46" s="26">
        <f t="shared" si="13"/>
        <v>0</v>
      </c>
      <c r="P46" s="26">
        <f t="shared" si="14"/>
        <v>0</v>
      </c>
      <c r="Q46" s="27" t="str">
        <f t="shared" si="15"/>
        <v/>
      </c>
      <c r="R46" s="27" t="str">
        <f t="shared" si="16"/>
        <v/>
      </c>
      <c r="S46" s="29"/>
      <c r="T46" s="30"/>
      <c r="U46" s="31">
        <f t="shared" si="17"/>
        <v>0</v>
      </c>
      <c r="V46" s="31">
        <f t="shared" si="18"/>
        <v>0</v>
      </c>
      <c r="W46" s="32" t="str">
        <f t="shared" si="19"/>
        <v/>
      </c>
      <c r="X46" s="32" t="str">
        <f t="shared" si="20"/>
        <v/>
      </c>
      <c r="Y46" s="39" t="str">
        <f t="shared" si="24"/>
        <v/>
      </c>
      <c r="Z46" s="39" t="str">
        <f t="shared" si="25"/>
        <v/>
      </c>
      <c r="AA46" s="40" t="str">
        <f t="shared" si="26"/>
        <v/>
      </c>
      <c r="AB46" s="41" t="str">
        <f t="shared" si="27"/>
        <v/>
      </c>
      <c r="AC46" s="40" t="str">
        <f t="shared" si="28"/>
        <v/>
      </c>
      <c r="AD46" s="40" t="str">
        <f t="shared" si="29"/>
        <v/>
      </c>
      <c r="AE46" s="42" t="e">
        <f t="shared" si="30"/>
        <v>#DIV/0!</v>
      </c>
      <c r="AF46" s="42" t="e">
        <f t="shared" si="31"/>
        <v>#DIV/0!</v>
      </c>
      <c r="AG46" s="5"/>
      <c r="AK46" s="166" t="s">
        <v>49</v>
      </c>
      <c r="AL46" s="167"/>
      <c r="AM46" s="167"/>
      <c r="AN46" s="167"/>
      <c r="AO46" s="167"/>
      <c r="AP46" s="167"/>
      <c r="AQ46" s="167"/>
      <c r="AR46" s="168"/>
      <c r="AS46" s="171" t="s">
        <v>50</v>
      </c>
      <c r="AT46" s="174" t="e">
        <f>SUM(Z98,AV37)</f>
        <v>#DIV/0!</v>
      </c>
      <c r="AU46" s="175"/>
      <c r="BV46" s="7">
        <v>36</v>
      </c>
    </row>
    <row r="47" spans="1:74" s="7" customFormat="1" ht="14.45" customHeight="1">
      <c r="A47" s="6" t="str">
        <f t="shared" si="23"/>
        <v/>
      </c>
      <c r="B47" s="43"/>
      <c r="C47" s="6"/>
      <c r="D47" s="6"/>
      <c r="E47" s="43"/>
      <c r="F47" s="44"/>
      <c r="G47" s="22"/>
      <c r="H47" s="23"/>
      <c r="I47" s="47">
        <f t="shared" si="9"/>
        <v>0</v>
      </c>
      <c r="J47" s="47">
        <f t="shared" si="10"/>
        <v>0</v>
      </c>
      <c r="K47" s="59" t="str">
        <f t="shared" si="11"/>
        <v/>
      </c>
      <c r="L47" s="59" t="str">
        <f t="shared" si="12"/>
        <v/>
      </c>
      <c r="M47" s="24"/>
      <c r="N47" s="25"/>
      <c r="O47" s="26">
        <f t="shared" si="13"/>
        <v>0</v>
      </c>
      <c r="P47" s="26">
        <f t="shared" si="14"/>
        <v>0</v>
      </c>
      <c r="Q47" s="27" t="str">
        <f t="shared" si="15"/>
        <v/>
      </c>
      <c r="R47" s="27" t="str">
        <f t="shared" si="16"/>
        <v/>
      </c>
      <c r="S47" s="29"/>
      <c r="T47" s="30"/>
      <c r="U47" s="31">
        <f t="shared" si="17"/>
        <v>0</v>
      </c>
      <c r="V47" s="31">
        <f t="shared" si="18"/>
        <v>0</v>
      </c>
      <c r="W47" s="32" t="str">
        <f t="shared" si="19"/>
        <v/>
      </c>
      <c r="X47" s="32" t="str">
        <f t="shared" si="20"/>
        <v/>
      </c>
      <c r="Y47" s="39" t="str">
        <f t="shared" si="24"/>
        <v/>
      </c>
      <c r="Z47" s="39" t="str">
        <f t="shared" si="25"/>
        <v/>
      </c>
      <c r="AA47" s="40" t="str">
        <f t="shared" si="26"/>
        <v/>
      </c>
      <c r="AB47" s="41" t="str">
        <f t="shared" si="27"/>
        <v/>
      </c>
      <c r="AC47" s="40" t="str">
        <f t="shared" si="28"/>
        <v/>
      </c>
      <c r="AD47" s="40" t="str">
        <f t="shared" si="29"/>
        <v/>
      </c>
      <c r="AE47" s="42" t="e">
        <f t="shared" si="30"/>
        <v>#DIV/0!</v>
      </c>
      <c r="AF47" s="42" t="e">
        <f t="shared" si="31"/>
        <v>#DIV/0!</v>
      </c>
      <c r="AG47" s="5"/>
      <c r="AK47" s="169" t="s">
        <v>51</v>
      </c>
      <c r="AL47" s="169"/>
      <c r="AM47" s="169"/>
      <c r="AN47" s="169"/>
      <c r="AO47" s="169"/>
      <c r="AP47" s="169"/>
      <c r="AQ47" s="169"/>
      <c r="AR47" s="169"/>
      <c r="AS47" s="172"/>
      <c r="AT47" s="176"/>
      <c r="AU47" s="177"/>
      <c r="BV47" s="7">
        <v>37</v>
      </c>
    </row>
    <row r="48" spans="1:74" s="7" customFormat="1" ht="14.45" customHeight="1">
      <c r="A48" s="6" t="str">
        <f t="shared" si="23"/>
        <v/>
      </c>
      <c r="B48" s="43"/>
      <c r="C48" s="6"/>
      <c r="D48" s="6"/>
      <c r="E48" s="43"/>
      <c r="F48" s="44"/>
      <c r="G48" s="22"/>
      <c r="H48" s="23"/>
      <c r="I48" s="47">
        <f t="shared" si="9"/>
        <v>0</v>
      </c>
      <c r="J48" s="47">
        <f t="shared" si="10"/>
        <v>0</v>
      </c>
      <c r="K48" s="59" t="str">
        <f t="shared" si="11"/>
        <v/>
      </c>
      <c r="L48" s="59" t="str">
        <f t="shared" si="12"/>
        <v/>
      </c>
      <c r="M48" s="24"/>
      <c r="N48" s="25"/>
      <c r="O48" s="26">
        <f t="shared" si="13"/>
        <v>0</v>
      </c>
      <c r="P48" s="26">
        <f t="shared" si="14"/>
        <v>0</v>
      </c>
      <c r="Q48" s="27" t="str">
        <f t="shared" si="15"/>
        <v/>
      </c>
      <c r="R48" s="27" t="str">
        <f t="shared" si="16"/>
        <v/>
      </c>
      <c r="S48" s="29"/>
      <c r="T48" s="30"/>
      <c r="U48" s="31">
        <f t="shared" si="17"/>
        <v>0</v>
      </c>
      <c r="V48" s="31">
        <f t="shared" si="18"/>
        <v>0</v>
      </c>
      <c r="W48" s="32" t="str">
        <f t="shared" si="19"/>
        <v/>
      </c>
      <c r="X48" s="32" t="str">
        <f t="shared" si="20"/>
        <v/>
      </c>
      <c r="Y48" s="39" t="str">
        <f t="shared" si="24"/>
        <v/>
      </c>
      <c r="Z48" s="39" t="str">
        <f t="shared" si="25"/>
        <v/>
      </c>
      <c r="AA48" s="40" t="str">
        <f t="shared" si="26"/>
        <v/>
      </c>
      <c r="AB48" s="41" t="str">
        <f t="shared" si="27"/>
        <v/>
      </c>
      <c r="AC48" s="40" t="str">
        <f t="shared" si="28"/>
        <v/>
      </c>
      <c r="AD48" s="40" t="str">
        <f t="shared" si="29"/>
        <v/>
      </c>
      <c r="AE48" s="42" t="e">
        <f t="shared" si="30"/>
        <v>#DIV/0!</v>
      </c>
      <c r="AF48" s="42" t="e">
        <f t="shared" si="31"/>
        <v>#DIV/0!</v>
      </c>
      <c r="AG48" s="5"/>
      <c r="AK48" s="169"/>
      <c r="AL48" s="169"/>
      <c r="AM48" s="169"/>
      <c r="AN48" s="169"/>
      <c r="AO48" s="169"/>
      <c r="AP48" s="169"/>
      <c r="AQ48" s="169"/>
      <c r="AR48" s="169"/>
      <c r="AS48" s="172"/>
      <c r="AT48" s="176"/>
      <c r="AU48" s="177"/>
      <c r="BV48" s="7">
        <v>38</v>
      </c>
    </row>
    <row r="49" spans="1:74" s="7" customFormat="1" ht="14.45" customHeight="1">
      <c r="A49" s="6" t="str">
        <f t="shared" si="23"/>
        <v/>
      </c>
      <c r="B49" s="43"/>
      <c r="C49" s="6"/>
      <c r="D49" s="6"/>
      <c r="E49" s="43"/>
      <c r="F49" s="44"/>
      <c r="G49" s="22"/>
      <c r="H49" s="23"/>
      <c r="I49" s="47">
        <f t="shared" si="9"/>
        <v>0</v>
      </c>
      <c r="J49" s="47">
        <f t="shared" si="10"/>
        <v>0</v>
      </c>
      <c r="K49" s="59" t="str">
        <f t="shared" si="11"/>
        <v/>
      </c>
      <c r="L49" s="59" t="str">
        <f t="shared" si="12"/>
        <v/>
      </c>
      <c r="M49" s="24"/>
      <c r="N49" s="25"/>
      <c r="O49" s="26">
        <f t="shared" si="13"/>
        <v>0</v>
      </c>
      <c r="P49" s="26">
        <f t="shared" si="14"/>
        <v>0</v>
      </c>
      <c r="Q49" s="27" t="str">
        <f t="shared" si="15"/>
        <v/>
      </c>
      <c r="R49" s="27" t="str">
        <f t="shared" si="16"/>
        <v/>
      </c>
      <c r="S49" s="29"/>
      <c r="T49" s="30"/>
      <c r="U49" s="31">
        <f t="shared" si="17"/>
        <v>0</v>
      </c>
      <c r="V49" s="31">
        <f t="shared" si="18"/>
        <v>0</v>
      </c>
      <c r="W49" s="32" t="str">
        <f t="shared" si="19"/>
        <v/>
      </c>
      <c r="X49" s="32" t="str">
        <f t="shared" si="20"/>
        <v/>
      </c>
      <c r="Y49" s="39" t="str">
        <f t="shared" si="24"/>
        <v/>
      </c>
      <c r="Z49" s="39" t="str">
        <f t="shared" si="25"/>
        <v/>
      </c>
      <c r="AA49" s="40" t="str">
        <f t="shared" si="26"/>
        <v/>
      </c>
      <c r="AB49" s="41" t="str">
        <f t="shared" si="27"/>
        <v/>
      </c>
      <c r="AC49" s="40" t="str">
        <f t="shared" si="28"/>
        <v/>
      </c>
      <c r="AD49" s="40" t="str">
        <f t="shared" si="29"/>
        <v/>
      </c>
      <c r="AE49" s="42" t="e">
        <f t="shared" si="30"/>
        <v>#DIV/0!</v>
      </c>
      <c r="AF49" s="42" t="e">
        <f t="shared" si="31"/>
        <v>#DIV/0!</v>
      </c>
      <c r="AG49" s="5"/>
      <c r="AK49" s="169"/>
      <c r="AL49" s="169"/>
      <c r="AM49" s="169"/>
      <c r="AN49" s="169"/>
      <c r="AO49" s="169"/>
      <c r="AP49" s="169"/>
      <c r="AQ49" s="169"/>
      <c r="AR49" s="169"/>
      <c r="AS49" s="172"/>
      <c r="AT49" s="176"/>
      <c r="AU49" s="177"/>
      <c r="BV49" s="7">
        <v>39</v>
      </c>
    </row>
    <row r="50" spans="1:74" s="7" customFormat="1" ht="14.45" customHeight="1">
      <c r="A50" s="6" t="str">
        <f t="shared" si="23"/>
        <v/>
      </c>
      <c r="B50" s="43"/>
      <c r="C50" s="6"/>
      <c r="D50" s="6"/>
      <c r="E50" s="43"/>
      <c r="F50" s="44"/>
      <c r="G50" s="22"/>
      <c r="H50" s="23"/>
      <c r="I50" s="47">
        <f t="shared" si="9"/>
        <v>0</v>
      </c>
      <c r="J50" s="47">
        <f t="shared" si="10"/>
        <v>0</v>
      </c>
      <c r="K50" s="59" t="str">
        <f t="shared" si="11"/>
        <v/>
      </c>
      <c r="L50" s="59" t="str">
        <f t="shared" si="12"/>
        <v/>
      </c>
      <c r="M50" s="24"/>
      <c r="N50" s="25"/>
      <c r="O50" s="26">
        <f t="shared" si="13"/>
        <v>0</v>
      </c>
      <c r="P50" s="26">
        <f t="shared" si="14"/>
        <v>0</v>
      </c>
      <c r="Q50" s="27" t="str">
        <f t="shared" si="15"/>
        <v/>
      </c>
      <c r="R50" s="27" t="str">
        <f t="shared" si="16"/>
        <v/>
      </c>
      <c r="S50" s="29"/>
      <c r="T50" s="30"/>
      <c r="U50" s="31">
        <f t="shared" si="17"/>
        <v>0</v>
      </c>
      <c r="V50" s="31">
        <f t="shared" si="18"/>
        <v>0</v>
      </c>
      <c r="W50" s="32" t="str">
        <f t="shared" si="19"/>
        <v/>
      </c>
      <c r="X50" s="32" t="str">
        <f t="shared" si="20"/>
        <v/>
      </c>
      <c r="Y50" s="39" t="str">
        <f t="shared" si="24"/>
        <v/>
      </c>
      <c r="Z50" s="39" t="str">
        <f t="shared" si="25"/>
        <v/>
      </c>
      <c r="AA50" s="40" t="str">
        <f t="shared" si="26"/>
        <v/>
      </c>
      <c r="AB50" s="41" t="str">
        <f t="shared" si="27"/>
        <v/>
      </c>
      <c r="AC50" s="40" t="str">
        <f t="shared" si="28"/>
        <v/>
      </c>
      <c r="AD50" s="40" t="str">
        <f t="shared" si="29"/>
        <v/>
      </c>
      <c r="AE50" s="42" t="e">
        <f t="shared" si="30"/>
        <v>#DIV/0!</v>
      </c>
      <c r="AF50" s="42" t="e">
        <f t="shared" si="31"/>
        <v>#DIV/0!</v>
      </c>
      <c r="AG50" s="5"/>
      <c r="AK50" s="169"/>
      <c r="AL50" s="169"/>
      <c r="AM50" s="169"/>
      <c r="AN50" s="169"/>
      <c r="AO50" s="169"/>
      <c r="AP50" s="169"/>
      <c r="AQ50" s="169"/>
      <c r="AR50" s="169"/>
      <c r="AS50" s="172"/>
      <c r="AT50" s="176"/>
      <c r="AU50" s="177"/>
      <c r="BV50" s="7">
        <v>40</v>
      </c>
    </row>
    <row r="51" spans="1:74" s="7" customFormat="1" ht="14.45" customHeight="1">
      <c r="A51" s="6" t="str">
        <f t="shared" si="23"/>
        <v/>
      </c>
      <c r="B51" s="43"/>
      <c r="C51" s="6"/>
      <c r="D51" s="6"/>
      <c r="E51" s="43"/>
      <c r="F51" s="44"/>
      <c r="G51" s="22"/>
      <c r="H51" s="23"/>
      <c r="I51" s="47">
        <f t="shared" si="9"/>
        <v>0</v>
      </c>
      <c r="J51" s="47">
        <f t="shared" si="10"/>
        <v>0</v>
      </c>
      <c r="K51" s="59" t="str">
        <f t="shared" si="11"/>
        <v/>
      </c>
      <c r="L51" s="59" t="str">
        <f t="shared" si="12"/>
        <v/>
      </c>
      <c r="M51" s="24"/>
      <c r="N51" s="25"/>
      <c r="O51" s="26">
        <f t="shared" si="13"/>
        <v>0</v>
      </c>
      <c r="P51" s="26">
        <f t="shared" si="14"/>
        <v>0</v>
      </c>
      <c r="Q51" s="27" t="str">
        <f t="shared" si="15"/>
        <v/>
      </c>
      <c r="R51" s="27" t="str">
        <f t="shared" si="16"/>
        <v/>
      </c>
      <c r="S51" s="29"/>
      <c r="T51" s="30"/>
      <c r="U51" s="31">
        <f t="shared" si="17"/>
        <v>0</v>
      </c>
      <c r="V51" s="31">
        <f t="shared" si="18"/>
        <v>0</v>
      </c>
      <c r="W51" s="32" t="str">
        <f t="shared" si="19"/>
        <v/>
      </c>
      <c r="X51" s="32" t="str">
        <f t="shared" si="20"/>
        <v/>
      </c>
      <c r="Y51" s="39" t="str">
        <f t="shared" si="24"/>
        <v/>
      </c>
      <c r="Z51" s="39" t="str">
        <f t="shared" si="25"/>
        <v/>
      </c>
      <c r="AA51" s="40" t="str">
        <f t="shared" si="26"/>
        <v/>
      </c>
      <c r="AB51" s="41" t="str">
        <f t="shared" si="27"/>
        <v/>
      </c>
      <c r="AC51" s="40" t="str">
        <f t="shared" si="28"/>
        <v/>
      </c>
      <c r="AD51" s="40" t="str">
        <f t="shared" si="29"/>
        <v/>
      </c>
      <c r="AE51" s="42" t="e">
        <f t="shared" si="30"/>
        <v>#DIV/0!</v>
      </c>
      <c r="AF51" s="42" t="e">
        <f t="shared" si="31"/>
        <v>#DIV/0!</v>
      </c>
      <c r="AG51" s="5"/>
      <c r="AK51" s="169"/>
      <c r="AL51" s="169"/>
      <c r="AM51" s="169"/>
      <c r="AN51" s="169"/>
      <c r="AO51" s="169"/>
      <c r="AP51" s="169"/>
      <c r="AQ51" s="169"/>
      <c r="AR51" s="169"/>
      <c r="AS51" s="172"/>
      <c r="AT51" s="176"/>
      <c r="AU51" s="177"/>
      <c r="BV51" s="7">
        <v>41</v>
      </c>
    </row>
    <row r="52" spans="1:74" s="7" customFormat="1" ht="14.45" customHeight="1">
      <c r="A52" s="6" t="str">
        <f t="shared" si="23"/>
        <v/>
      </c>
      <c r="B52" s="43"/>
      <c r="C52" s="6"/>
      <c r="D52" s="6"/>
      <c r="E52" s="43"/>
      <c r="F52" s="44"/>
      <c r="G52" s="22"/>
      <c r="H52" s="23"/>
      <c r="I52" s="47">
        <f t="shared" si="9"/>
        <v>0</v>
      </c>
      <c r="J52" s="47">
        <f t="shared" si="10"/>
        <v>0</v>
      </c>
      <c r="K52" s="59" t="str">
        <f t="shared" si="11"/>
        <v/>
      </c>
      <c r="L52" s="59" t="str">
        <f t="shared" si="12"/>
        <v/>
      </c>
      <c r="M52" s="24"/>
      <c r="N52" s="25"/>
      <c r="O52" s="26">
        <f t="shared" si="13"/>
        <v>0</v>
      </c>
      <c r="P52" s="26">
        <f t="shared" si="14"/>
        <v>0</v>
      </c>
      <c r="Q52" s="27" t="str">
        <f t="shared" si="15"/>
        <v/>
      </c>
      <c r="R52" s="27" t="str">
        <f t="shared" si="16"/>
        <v/>
      </c>
      <c r="S52" s="29"/>
      <c r="T52" s="30"/>
      <c r="U52" s="31">
        <f t="shared" si="17"/>
        <v>0</v>
      </c>
      <c r="V52" s="31">
        <f t="shared" si="18"/>
        <v>0</v>
      </c>
      <c r="W52" s="32" t="str">
        <f t="shared" si="19"/>
        <v/>
      </c>
      <c r="X52" s="32" t="str">
        <f t="shared" si="20"/>
        <v/>
      </c>
      <c r="Y52" s="39" t="str">
        <f t="shared" si="24"/>
        <v/>
      </c>
      <c r="Z52" s="39" t="str">
        <f t="shared" si="25"/>
        <v/>
      </c>
      <c r="AA52" s="40" t="str">
        <f t="shared" si="26"/>
        <v/>
      </c>
      <c r="AB52" s="41" t="str">
        <f t="shared" si="27"/>
        <v/>
      </c>
      <c r="AC52" s="40" t="str">
        <f t="shared" si="28"/>
        <v/>
      </c>
      <c r="AD52" s="40" t="str">
        <f t="shared" si="29"/>
        <v/>
      </c>
      <c r="AE52" s="42" t="e">
        <f t="shared" si="30"/>
        <v>#DIV/0!</v>
      </c>
      <c r="AF52" s="42" t="e">
        <f t="shared" si="31"/>
        <v>#DIV/0!</v>
      </c>
      <c r="AG52" s="5"/>
      <c r="AK52" s="169"/>
      <c r="AL52" s="169"/>
      <c r="AM52" s="169"/>
      <c r="AN52" s="169"/>
      <c r="AO52" s="169"/>
      <c r="AP52" s="169"/>
      <c r="AQ52" s="169"/>
      <c r="AR52" s="169"/>
      <c r="AS52" s="172"/>
      <c r="AT52" s="176"/>
      <c r="AU52" s="177"/>
      <c r="BV52" s="7">
        <v>42</v>
      </c>
    </row>
    <row r="53" spans="1:74" s="7" customFormat="1" ht="14.45" customHeight="1">
      <c r="A53" s="6" t="str">
        <f t="shared" si="23"/>
        <v/>
      </c>
      <c r="B53" s="43"/>
      <c r="C53" s="6"/>
      <c r="D53" s="6"/>
      <c r="E53" s="43"/>
      <c r="F53" s="44"/>
      <c r="G53" s="22"/>
      <c r="H53" s="23"/>
      <c r="I53" s="47">
        <f t="shared" si="9"/>
        <v>0</v>
      </c>
      <c r="J53" s="47">
        <f t="shared" si="10"/>
        <v>0</v>
      </c>
      <c r="K53" s="59" t="str">
        <f t="shared" si="11"/>
        <v/>
      </c>
      <c r="L53" s="59" t="str">
        <f t="shared" si="12"/>
        <v/>
      </c>
      <c r="M53" s="24"/>
      <c r="N53" s="25"/>
      <c r="O53" s="26">
        <f t="shared" si="13"/>
        <v>0</v>
      </c>
      <c r="P53" s="26">
        <f t="shared" si="14"/>
        <v>0</v>
      </c>
      <c r="Q53" s="27" t="str">
        <f t="shared" si="15"/>
        <v/>
      </c>
      <c r="R53" s="27" t="str">
        <f t="shared" si="16"/>
        <v/>
      </c>
      <c r="S53" s="29"/>
      <c r="T53" s="30"/>
      <c r="U53" s="31">
        <f t="shared" si="17"/>
        <v>0</v>
      </c>
      <c r="V53" s="31">
        <f t="shared" si="18"/>
        <v>0</v>
      </c>
      <c r="W53" s="32" t="str">
        <f t="shared" si="19"/>
        <v/>
      </c>
      <c r="X53" s="32" t="str">
        <f t="shared" si="20"/>
        <v/>
      </c>
      <c r="Y53" s="39" t="str">
        <f t="shared" si="24"/>
        <v/>
      </c>
      <c r="Z53" s="39" t="str">
        <f t="shared" si="25"/>
        <v/>
      </c>
      <c r="AA53" s="40" t="str">
        <f t="shared" si="26"/>
        <v/>
      </c>
      <c r="AB53" s="41" t="str">
        <f t="shared" si="27"/>
        <v/>
      </c>
      <c r="AC53" s="40" t="str">
        <f t="shared" si="28"/>
        <v/>
      </c>
      <c r="AD53" s="40" t="str">
        <f t="shared" si="29"/>
        <v/>
      </c>
      <c r="AE53" s="42" t="e">
        <f t="shared" si="30"/>
        <v>#DIV/0!</v>
      </c>
      <c r="AF53" s="42" t="e">
        <f t="shared" si="31"/>
        <v>#DIV/0!</v>
      </c>
      <c r="AG53" s="5"/>
      <c r="AK53" s="169"/>
      <c r="AL53" s="169"/>
      <c r="AM53" s="169"/>
      <c r="AN53" s="169"/>
      <c r="AO53" s="169"/>
      <c r="AP53" s="169"/>
      <c r="AQ53" s="169"/>
      <c r="AR53" s="169"/>
      <c r="AS53" s="172"/>
      <c r="AT53" s="176"/>
      <c r="AU53" s="177"/>
      <c r="BV53" s="7">
        <v>43</v>
      </c>
    </row>
    <row r="54" spans="1:74" s="7" customFormat="1" ht="14.45" customHeight="1">
      <c r="A54" s="6" t="str">
        <f t="shared" si="23"/>
        <v/>
      </c>
      <c r="B54" s="43"/>
      <c r="C54" s="6"/>
      <c r="D54" s="6"/>
      <c r="E54" s="43"/>
      <c r="F54" s="44"/>
      <c r="G54" s="22"/>
      <c r="H54" s="23"/>
      <c r="I54" s="47">
        <f t="shared" si="9"/>
        <v>0</v>
      </c>
      <c r="J54" s="47">
        <f t="shared" si="10"/>
        <v>0</v>
      </c>
      <c r="K54" s="59" t="str">
        <f t="shared" si="11"/>
        <v/>
      </c>
      <c r="L54" s="59" t="str">
        <f t="shared" si="12"/>
        <v/>
      </c>
      <c r="M54" s="24"/>
      <c r="N54" s="25"/>
      <c r="O54" s="26">
        <f t="shared" si="13"/>
        <v>0</v>
      </c>
      <c r="P54" s="26">
        <f t="shared" si="14"/>
        <v>0</v>
      </c>
      <c r="Q54" s="27" t="str">
        <f t="shared" si="15"/>
        <v/>
      </c>
      <c r="R54" s="27" t="str">
        <f t="shared" si="16"/>
        <v/>
      </c>
      <c r="S54" s="29"/>
      <c r="T54" s="30"/>
      <c r="U54" s="31">
        <f t="shared" si="17"/>
        <v>0</v>
      </c>
      <c r="V54" s="31">
        <f t="shared" si="18"/>
        <v>0</v>
      </c>
      <c r="W54" s="32" t="str">
        <f t="shared" si="19"/>
        <v/>
      </c>
      <c r="X54" s="32" t="str">
        <f t="shared" si="20"/>
        <v/>
      </c>
      <c r="Y54" s="39" t="str">
        <f t="shared" si="24"/>
        <v/>
      </c>
      <c r="Z54" s="39" t="str">
        <f t="shared" si="25"/>
        <v/>
      </c>
      <c r="AA54" s="40" t="str">
        <f t="shared" si="26"/>
        <v/>
      </c>
      <c r="AB54" s="41" t="str">
        <f t="shared" si="27"/>
        <v/>
      </c>
      <c r="AC54" s="40" t="str">
        <f t="shared" si="28"/>
        <v/>
      </c>
      <c r="AD54" s="40" t="str">
        <f t="shared" si="29"/>
        <v/>
      </c>
      <c r="AE54" s="42" t="e">
        <f t="shared" si="30"/>
        <v>#DIV/0!</v>
      </c>
      <c r="AF54" s="42" t="e">
        <f t="shared" si="31"/>
        <v>#DIV/0!</v>
      </c>
      <c r="AG54" s="5"/>
      <c r="AK54" s="169"/>
      <c r="AL54" s="169"/>
      <c r="AM54" s="169"/>
      <c r="AN54" s="169"/>
      <c r="AO54" s="169"/>
      <c r="AP54" s="169"/>
      <c r="AQ54" s="169"/>
      <c r="AR54" s="169"/>
      <c r="AS54" s="172"/>
      <c r="AT54" s="176"/>
      <c r="AU54" s="177"/>
      <c r="BV54" s="7">
        <v>44</v>
      </c>
    </row>
    <row r="55" spans="1:74" s="7" customFormat="1" ht="14.45" customHeight="1">
      <c r="A55" s="6" t="str">
        <f t="shared" si="23"/>
        <v/>
      </c>
      <c r="B55" s="43"/>
      <c r="C55" s="6"/>
      <c r="D55" s="6"/>
      <c r="E55" s="43"/>
      <c r="F55" s="44"/>
      <c r="G55" s="22"/>
      <c r="H55" s="23"/>
      <c r="I55" s="47">
        <f t="shared" si="9"/>
        <v>0</v>
      </c>
      <c r="J55" s="47">
        <f t="shared" si="10"/>
        <v>0</v>
      </c>
      <c r="K55" s="59" t="str">
        <f t="shared" si="11"/>
        <v/>
      </c>
      <c r="L55" s="59" t="str">
        <f t="shared" si="12"/>
        <v/>
      </c>
      <c r="M55" s="24"/>
      <c r="N55" s="25"/>
      <c r="O55" s="26">
        <f t="shared" si="13"/>
        <v>0</v>
      </c>
      <c r="P55" s="26">
        <f t="shared" si="14"/>
        <v>0</v>
      </c>
      <c r="Q55" s="27" t="str">
        <f t="shared" si="15"/>
        <v/>
      </c>
      <c r="R55" s="27" t="str">
        <f t="shared" si="16"/>
        <v/>
      </c>
      <c r="S55" s="29"/>
      <c r="T55" s="30"/>
      <c r="U55" s="31">
        <f t="shared" si="17"/>
        <v>0</v>
      </c>
      <c r="V55" s="31">
        <f t="shared" si="18"/>
        <v>0</v>
      </c>
      <c r="W55" s="32" t="str">
        <f t="shared" si="19"/>
        <v/>
      </c>
      <c r="X55" s="32" t="str">
        <f t="shared" si="20"/>
        <v/>
      </c>
      <c r="Y55" s="39" t="str">
        <f t="shared" si="24"/>
        <v/>
      </c>
      <c r="Z55" s="39" t="str">
        <f t="shared" si="25"/>
        <v/>
      </c>
      <c r="AA55" s="40" t="str">
        <f t="shared" si="26"/>
        <v/>
      </c>
      <c r="AB55" s="41" t="str">
        <f t="shared" si="27"/>
        <v/>
      </c>
      <c r="AC55" s="40" t="str">
        <f t="shared" si="28"/>
        <v/>
      </c>
      <c r="AD55" s="40" t="str">
        <f t="shared" si="29"/>
        <v/>
      </c>
      <c r="AE55" s="42" t="e">
        <f t="shared" si="30"/>
        <v>#DIV/0!</v>
      </c>
      <c r="AF55" s="42" t="e">
        <f t="shared" si="31"/>
        <v>#DIV/0!</v>
      </c>
      <c r="AG55" s="5"/>
      <c r="AK55" s="169"/>
      <c r="AL55" s="169"/>
      <c r="AM55" s="169"/>
      <c r="AN55" s="169"/>
      <c r="AO55" s="169"/>
      <c r="AP55" s="169"/>
      <c r="AQ55" s="169"/>
      <c r="AR55" s="169"/>
      <c r="AS55" s="172"/>
      <c r="AT55" s="176"/>
      <c r="AU55" s="177"/>
      <c r="BV55" s="7">
        <v>45</v>
      </c>
    </row>
    <row r="56" spans="1:74" s="7" customFormat="1" ht="14.45" customHeight="1">
      <c r="A56" s="6" t="str">
        <f t="shared" si="23"/>
        <v/>
      </c>
      <c r="B56" s="43"/>
      <c r="C56" s="6"/>
      <c r="D56" s="6"/>
      <c r="E56" s="43"/>
      <c r="F56" s="44"/>
      <c r="G56" s="22"/>
      <c r="H56" s="23"/>
      <c r="I56" s="47">
        <f t="shared" si="9"/>
        <v>0</v>
      </c>
      <c r="J56" s="47">
        <f t="shared" si="10"/>
        <v>0</v>
      </c>
      <c r="K56" s="59" t="str">
        <f t="shared" si="11"/>
        <v/>
      </c>
      <c r="L56" s="59" t="str">
        <f t="shared" si="12"/>
        <v/>
      </c>
      <c r="M56" s="24"/>
      <c r="N56" s="25"/>
      <c r="O56" s="26">
        <f t="shared" si="13"/>
        <v>0</v>
      </c>
      <c r="P56" s="26">
        <f t="shared" si="14"/>
        <v>0</v>
      </c>
      <c r="Q56" s="27" t="str">
        <f t="shared" si="15"/>
        <v/>
      </c>
      <c r="R56" s="27" t="str">
        <f t="shared" si="16"/>
        <v/>
      </c>
      <c r="S56" s="29"/>
      <c r="T56" s="30"/>
      <c r="U56" s="31">
        <f t="shared" si="17"/>
        <v>0</v>
      </c>
      <c r="V56" s="31">
        <f t="shared" si="18"/>
        <v>0</v>
      </c>
      <c r="W56" s="32" t="str">
        <f t="shared" si="19"/>
        <v/>
      </c>
      <c r="X56" s="32" t="str">
        <f t="shared" si="20"/>
        <v/>
      </c>
      <c r="Y56" s="39" t="str">
        <f t="shared" si="24"/>
        <v/>
      </c>
      <c r="Z56" s="39" t="str">
        <f t="shared" si="25"/>
        <v/>
      </c>
      <c r="AA56" s="40" t="str">
        <f t="shared" si="26"/>
        <v/>
      </c>
      <c r="AB56" s="41" t="str">
        <f t="shared" si="27"/>
        <v/>
      </c>
      <c r="AC56" s="40" t="str">
        <f t="shared" si="28"/>
        <v/>
      </c>
      <c r="AD56" s="40" t="str">
        <f t="shared" si="29"/>
        <v/>
      </c>
      <c r="AE56" s="42" t="e">
        <f t="shared" si="30"/>
        <v>#DIV/0!</v>
      </c>
      <c r="AF56" s="42" t="e">
        <f t="shared" si="31"/>
        <v>#DIV/0!</v>
      </c>
      <c r="AG56" s="5"/>
      <c r="AK56" s="169"/>
      <c r="AL56" s="169"/>
      <c r="AM56" s="169"/>
      <c r="AN56" s="169"/>
      <c r="AO56" s="169"/>
      <c r="AP56" s="169"/>
      <c r="AQ56" s="169"/>
      <c r="AR56" s="169"/>
      <c r="AS56" s="172"/>
      <c r="AT56" s="176"/>
      <c r="AU56" s="177"/>
      <c r="BV56" s="7">
        <v>46</v>
      </c>
    </row>
    <row r="57" spans="1:74" s="7" customFormat="1" ht="14.45" customHeight="1">
      <c r="A57" s="6" t="str">
        <f t="shared" si="23"/>
        <v/>
      </c>
      <c r="B57" s="43"/>
      <c r="C57" s="6"/>
      <c r="D57" s="6"/>
      <c r="E57" s="43"/>
      <c r="F57" s="44"/>
      <c r="G57" s="22"/>
      <c r="H57" s="23"/>
      <c r="I57" s="47">
        <f t="shared" si="9"/>
        <v>0</v>
      </c>
      <c r="J57" s="47">
        <f t="shared" si="10"/>
        <v>0</v>
      </c>
      <c r="K57" s="59" t="str">
        <f t="shared" si="11"/>
        <v/>
      </c>
      <c r="L57" s="59" t="str">
        <f t="shared" si="12"/>
        <v/>
      </c>
      <c r="M57" s="24"/>
      <c r="N57" s="25"/>
      <c r="O57" s="26">
        <f t="shared" si="13"/>
        <v>0</v>
      </c>
      <c r="P57" s="26">
        <f t="shared" si="14"/>
        <v>0</v>
      </c>
      <c r="Q57" s="27" t="str">
        <f t="shared" si="15"/>
        <v/>
      </c>
      <c r="R57" s="27" t="str">
        <f t="shared" si="16"/>
        <v/>
      </c>
      <c r="S57" s="29"/>
      <c r="T57" s="30"/>
      <c r="U57" s="31">
        <f t="shared" si="17"/>
        <v>0</v>
      </c>
      <c r="V57" s="31">
        <f t="shared" si="18"/>
        <v>0</v>
      </c>
      <c r="W57" s="32" t="str">
        <f t="shared" si="19"/>
        <v/>
      </c>
      <c r="X57" s="32" t="str">
        <f t="shared" si="20"/>
        <v/>
      </c>
      <c r="Y57" s="39" t="str">
        <f t="shared" si="24"/>
        <v/>
      </c>
      <c r="Z57" s="39" t="str">
        <f t="shared" si="25"/>
        <v/>
      </c>
      <c r="AA57" s="40" t="str">
        <f t="shared" si="26"/>
        <v/>
      </c>
      <c r="AB57" s="41" t="str">
        <f t="shared" si="27"/>
        <v/>
      </c>
      <c r="AC57" s="40" t="str">
        <f t="shared" si="28"/>
        <v/>
      </c>
      <c r="AD57" s="40" t="str">
        <f t="shared" si="29"/>
        <v/>
      </c>
      <c r="AE57" s="42" t="e">
        <f t="shared" si="30"/>
        <v>#DIV/0!</v>
      </c>
      <c r="AF57" s="42" t="e">
        <f t="shared" si="31"/>
        <v>#DIV/0!</v>
      </c>
      <c r="AG57" s="5"/>
      <c r="AK57" s="169"/>
      <c r="AL57" s="169"/>
      <c r="AM57" s="169"/>
      <c r="AN57" s="169"/>
      <c r="AO57" s="169"/>
      <c r="AP57" s="169"/>
      <c r="AQ57" s="169"/>
      <c r="AR57" s="169"/>
      <c r="AS57" s="172"/>
      <c r="AT57" s="176"/>
      <c r="AU57" s="177"/>
      <c r="BV57" s="7">
        <v>47</v>
      </c>
    </row>
    <row r="58" spans="1:74" s="7" customFormat="1" ht="14.45" customHeight="1">
      <c r="A58" s="6" t="str">
        <f t="shared" si="23"/>
        <v/>
      </c>
      <c r="B58" s="43"/>
      <c r="C58" s="6"/>
      <c r="D58" s="6"/>
      <c r="E58" s="43"/>
      <c r="F58" s="44"/>
      <c r="G58" s="22"/>
      <c r="H58" s="23"/>
      <c r="I58" s="47">
        <f t="shared" si="9"/>
        <v>0</v>
      </c>
      <c r="J58" s="47">
        <f t="shared" si="10"/>
        <v>0</v>
      </c>
      <c r="K58" s="59" t="str">
        <f t="shared" si="11"/>
        <v/>
      </c>
      <c r="L58" s="59" t="str">
        <f t="shared" si="12"/>
        <v/>
      </c>
      <c r="M58" s="24"/>
      <c r="N58" s="25"/>
      <c r="O58" s="26">
        <f t="shared" si="13"/>
        <v>0</v>
      </c>
      <c r="P58" s="26">
        <f t="shared" si="14"/>
        <v>0</v>
      </c>
      <c r="Q58" s="27" t="str">
        <f t="shared" si="15"/>
        <v/>
      </c>
      <c r="R58" s="27" t="str">
        <f t="shared" si="16"/>
        <v/>
      </c>
      <c r="S58" s="29"/>
      <c r="T58" s="30"/>
      <c r="U58" s="31">
        <f t="shared" si="17"/>
        <v>0</v>
      </c>
      <c r="V58" s="31">
        <f t="shared" si="18"/>
        <v>0</v>
      </c>
      <c r="W58" s="32" t="str">
        <f t="shared" si="19"/>
        <v/>
      </c>
      <c r="X58" s="32" t="str">
        <f t="shared" si="20"/>
        <v/>
      </c>
      <c r="Y58" s="39" t="str">
        <f t="shared" si="24"/>
        <v/>
      </c>
      <c r="Z58" s="39" t="str">
        <f t="shared" si="25"/>
        <v/>
      </c>
      <c r="AA58" s="40" t="str">
        <f t="shared" si="26"/>
        <v/>
      </c>
      <c r="AB58" s="41" t="str">
        <f t="shared" si="27"/>
        <v/>
      </c>
      <c r="AC58" s="40" t="str">
        <f t="shared" si="28"/>
        <v/>
      </c>
      <c r="AD58" s="40" t="str">
        <f t="shared" si="29"/>
        <v/>
      </c>
      <c r="AE58" s="42" t="e">
        <f t="shared" si="30"/>
        <v>#DIV/0!</v>
      </c>
      <c r="AF58" s="42" t="e">
        <f t="shared" si="31"/>
        <v>#DIV/0!</v>
      </c>
      <c r="AG58" s="5"/>
      <c r="AK58" s="169"/>
      <c r="AL58" s="169"/>
      <c r="AM58" s="169"/>
      <c r="AN58" s="169"/>
      <c r="AO58" s="169"/>
      <c r="AP58" s="169"/>
      <c r="AQ58" s="169"/>
      <c r="AR58" s="169"/>
      <c r="AS58" s="172"/>
      <c r="AT58" s="176"/>
      <c r="AU58" s="177"/>
      <c r="BV58" s="7">
        <v>48</v>
      </c>
    </row>
    <row r="59" spans="1:74" s="7" customFormat="1">
      <c r="A59" s="6" t="str">
        <f t="shared" si="23"/>
        <v/>
      </c>
      <c r="B59" s="43"/>
      <c r="C59" s="6"/>
      <c r="D59" s="6"/>
      <c r="E59" s="43"/>
      <c r="F59" s="44"/>
      <c r="G59" s="22"/>
      <c r="H59" s="23"/>
      <c r="I59" s="47">
        <f t="shared" si="9"/>
        <v>0</v>
      </c>
      <c r="J59" s="47">
        <f t="shared" si="10"/>
        <v>0</v>
      </c>
      <c r="K59" s="59" t="str">
        <f t="shared" si="11"/>
        <v/>
      </c>
      <c r="L59" s="59" t="str">
        <f t="shared" si="12"/>
        <v/>
      </c>
      <c r="M59" s="24"/>
      <c r="N59" s="25"/>
      <c r="O59" s="26">
        <f t="shared" si="13"/>
        <v>0</v>
      </c>
      <c r="P59" s="26">
        <f t="shared" si="14"/>
        <v>0</v>
      </c>
      <c r="Q59" s="27" t="str">
        <f t="shared" si="15"/>
        <v/>
      </c>
      <c r="R59" s="27" t="str">
        <f t="shared" si="16"/>
        <v/>
      </c>
      <c r="S59" s="29"/>
      <c r="T59" s="30"/>
      <c r="U59" s="31">
        <f t="shared" si="17"/>
        <v>0</v>
      </c>
      <c r="V59" s="31">
        <f t="shared" si="18"/>
        <v>0</v>
      </c>
      <c r="W59" s="32" t="str">
        <f t="shared" si="19"/>
        <v/>
      </c>
      <c r="X59" s="32" t="str">
        <f t="shared" si="20"/>
        <v/>
      </c>
      <c r="Y59" s="39" t="str">
        <f t="shared" si="24"/>
        <v/>
      </c>
      <c r="Z59" s="39" t="str">
        <f t="shared" si="25"/>
        <v/>
      </c>
      <c r="AA59" s="40" t="str">
        <f t="shared" si="26"/>
        <v/>
      </c>
      <c r="AB59" s="41" t="str">
        <f t="shared" si="27"/>
        <v/>
      </c>
      <c r="AC59" s="40" t="str">
        <f t="shared" si="28"/>
        <v/>
      </c>
      <c r="AD59" s="40" t="str">
        <f t="shared" si="29"/>
        <v/>
      </c>
      <c r="AE59" s="42" t="e">
        <f t="shared" si="30"/>
        <v>#DIV/0!</v>
      </c>
      <c r="AF59" s="42" t="e">
        <f t="shared" si="31"/>
        <v>#DIV/0!</v>
      </c>
      <c r="AG59" s="5"/>
      <c r="AK59" s="169"/>
      <c r="AL59" s="169"/>
      <c r="AM59" s="169"/>
      <c r="AN59" s="169"/>
      <c r="AO59" s="169"/>
      <c r="AP59" s="169"/>
      <c r="AQ59" s="169"/>
      <c r="AR59" s="169"/>
      <c r="AS59" s="173"/>
      <c r="AT59" s="178"/>
      <c r="AU59" s="179"/>
      <c r="BV59" s="7">
        <v>49</v>
      </c>
    </row>
    <row r="60" spans="1:74" s="7" customFormat="1">
      <c r="A60" s="6" t="str">
        <f t="shared" si="23"/>
        <v/>
      </c>
      <c r="B60" s="43"/>
      <c r="C60" s="6"/>
      <c r="D60" s="6"/>
      <c r="E60" s="43"/>
      <c r="F60" s="44"/>
      <c r="G60" s="22"/>
      <c r="H60" s="23"/>
      <c r="I60" s="47">
        <f t="shared" si="9"/>
        <v>0</v>
      </c>
      <c r="J60" s="47">
        <f t="shared" si="10"/>
        <v>0</v>
      </c>
      <c r="K60" s="59" t="str">
        <f t="shared" si="11"/>
        <v/>
      </c>
      <c r="L60" s="59" t="str">
        <f t="shared" si="12"/>
        <v/>
      </c>
      <c r="M60" s="24"/>
      <c r="N60" s="25"/>
      <c r="O60" s="26">
        <f t="shared" si="13"/>
        <v>0</v>
      </c>
      <c r="P60" s="26">
        <f t="shared" si="14"/>
        <v>0</v>
      </c>
      <c r="Q60" s="27" t="str">
        <f t="shared" si="15"/>
        <v/>
      </c>
      <c r="R60" s="27" t="str">
        <f t="shared" si="16"/>
        <v/>
      </c>
      <c r="S60" s="29"/>
      <c r="T60" s="30"/>
      <c r="U60" s="31">
        <f t="shared" si="17"/>
        <v>0</v>
      </c>
      <c r="V60" s="31">
        <f t="shared" si="18"/>
        <v>0</v>
      </c>
      <c r="W60" s="32" t="str">
        <f t="shared" si="19"/>
        <v/>
      </c>
      <c r="X60" s="32" t="str">
        <f t="shared" si="20"/>
        <v/>
      </c>
      <c r="Y60" s="39" t="str">
        <f t="shared" si="24"/>
        <v/>
      </c>
      <c r="Z60" s="39" t="str">
        <f t="shared" si="25"/>
        <v/>
      </c>
      <c r="AA60" s="40" t="str">
        <f t="shared" si="26"/>
        <v/>
      </c>
      <c r="AB60" s="41" t="str">
        <f t="shared" si="27"/>
        <v/>
      </c>
      <c r="AC60" s="40" t="str">
        <f t="shared" si="28"/>
        <v/>
      </c>
      <c r="AD60" s="40" t="str">
        <f t="shared" si="29"/>
        <v/>
      </c>
      <c r="AE60" s="42" t="e">
        <f t="shared" si="30"/>
        <v>#DIV/0!</v>
      </c>
      <c r="AF60" s="42" t="e">
        <f t="shared" si="31"/>
        <v>#DIV/0!</v>
      </c>
      <c r="AG60" s="5"/>
      <c r="BV60" s="7">
        <v>50</v>
      </c>
    </row>
    <row r="61" spans="1:74" s="7" customFormat="1">
      <c r="A61" s="6" t="str">
        <f t="shared" si="23"/>
        <v/>
      </c>
      <c r="B61" s="43"/>
      <c r="C61" s="6"/>
      <c r="D61" s="6"/>
      <c r="E61" s="43"/>
      <c r="F61" s="44"/>
      <c r="G61" s="22"/>
      <c r="H61" s="23"/>
      <c r="I61" s="47">
        <f t="shared" si="9"/>
        <v>0</v>
      </c>
      <c r="J61" s="47">
        <f t="shared" si="10"/>
        <v>0</v>
      </c>
      <c r="K61" s="59" t="str">
        <f t="shared" si="11"/>
        <v/>
      </c>
      <c r="L61" s="59" t="str">
        <f t="shared" si="12"/>
        <v/>
      </c>
      <c r="M61" s="24"/>
      <c r="N61" s="25"/>
      <c r="O61" s="26">
        <f t="shared" si="13"/>
        <v>0</v>
      </c>
      <c r="P61" s="26">
        <f t="shared" si="14"/>
        <v>0</v>
      </c>
      <c r="Q61" s="27" t="str">
        <f t="shared" si="15"/>
        <v/>
      </c>
      <c r="R61" s="27" t="str">
        <f t="shared" si="16"/>
        <v/>
      </c>
      <c r="S61" s="29"/>
      <c r="T61" s="30"/>
      <c r="U61" s="31">
        <f t="shared" si="17"/>
        <v>0</v>
      </c>
      <c r="V61" s="31">
        <f t="shared" si="18"/>
        <v>0</v>
      </c>
      <c r="W61" s="32" t="str">
        <f t="shared" si="19"/>
        <v/>
      </c>
      <c r="X61" s="32" t="str">
        <f t="shared" si="20"/>
        <v/>
      </c>
      <c r="Y61" s="39" t="str">
        <f t="shared" si="24"/>
        <v/>
      </c>
      <c r="Z61" s="39" t="str">
        <f t="shared" si="25"/>
        <v/>
      </c>
      <c r="AA61" s="40" t="str">
        <f t="shared" si="26"/>
        <v/>
      </c>
      <c r="AB61" s="41" t="str">
        <f t="shared" si="27"/>
        <v/>
      </c>
      <c r="AC61" s="40" t="str">
        <f t="shared" si="28"/>
        <v/>
      </c>
      <c r="AD61" s="40" t="str">
        <f t="shared" si="29"/>
        <v/>
      </c>
      <c r="AE61" s="42" t="e">
        <f t="shared" si="30"/>
        <v>#DIV/0!</v>
      </c>
      <c r="AF61" s="42" t="e">
        <f t="shared" si="31"/>
        <v>#DIV/0!</v>
      </c>
      <c r="AG61" s="5"/>
      <c r="BV61" s="7">
        <v>51</v>
      </c>
    </row>
    <row r="62" spans="1:74" s="7" customFormat="1">
      <c r="A62" s="6" t="str">
        <f t="shared" si="23"/>
        <v/>
      </c>
      <c r="B62" s="43"/>
      <c r="C62" s="6"/>
      <c r="D62" s="6"/>
      <c r="E62" s="43"/>
      <c r="F62" s="44"/>
      <c r="G62" s="22"/>
      <c r="H62" s="23"/>
      <c r="I62" s="47">
        <f t="shared" si="9"/>
        <v>0</v>
      </c>
      <c r="J62" s="47">
        <f t="shared" si="10"/>
        <v>0</v>
      </c>
      <c r="K62" s="59" t="str">
        <f t="shared" si="11"/>
        <v/>
      </c>
      <c r="L62" s="59" t="str">
        <f t="shared" si="12"/>
        <v/>
      </c>
      <c r="M62" s="24"/>
      <c r="N62" s="25"/>
      <c r="O62" s="26">
        <f t="shared" si="13"/>
        <v>0</v>
      </c>
      <c r="P62" s="26">
        <f t="shared" si="14"/>
        <v>0</v>
      </c>
      <c r="Q62" s="27" t="str">
        <f t="shared" si="15"/>
        <v/>
      </c>
      <c r="R62" s="27" t="str">
        <f t="shared" si="16"/>
        <v/>
      </c>
      <c r="S62" s="29"/>
      <c r="T62" s="30"/>
      <c r="U62" s="31">
        <f t="shared" si="17"/>
        <v>0</v>
      </c>
      <c r="V62" s="31">
        <f t="shared" si="18"/>
        <v>0</v>
      </c>
      <c r="W62" s="32" t="str">
        <f t="shared" si="19"/>
        <v/>
      </c>
      <c r="X62" s="32" t="str">
        <f t="shared" si="20"/>
        <v/>
      </c>
      <c r="Y62" s="39" t="str">
        <f t="shared" si="24"/>
        <v/>
      </c>
      <c r="Z62" s="39" t="str">
        <f t="shared" si="25"/>
        <v/>
      </c>
      <c r="AA62" s="40" t="str">
        <f t="shared" si="26"/>
        <v/>
      </c>
      <c r="AB62" s="41" t="str">
        <f t="shared" si="27"/>
        <v/>
      </c>
      <c r="AC62" s="40" t="str">
        <f t="shared" si="28"/>
        <v/>
      </c>
      <c r="AD62" s="40" t="str">
        <f t="shared" si="29"/>
        <v/>
      </c>
      <c r="AE62" s="42" t="e">
        <f t="shared" si="30"/>
        <v>#DIV/0!</v>
      </c>
      <c r="AF62" s="42" t="e">
        <f t="shared" si="31"/>
        <v>#DIV/0!</v>
      </c>
      <c r="AG62" s="5"/>
      <c r="BV62" s="7">
        <v>52</v>
      </c>
    </row>
    <row r="63" spans="1:74" s="7" customFormat="1">
      <c r="A63" s="6" t="str">
        <f t="shared" si="23"/>
        <v/>
      </c>
      <c r="B63" s="43"/>
      <c r="C63" s="6"/>
      <c r="D63" s="6"/>
      <c r="E63" s="43"/>
      <c r="F63" s="44"/>
      <c r="G63" s="22"/>
      <c r="H63" s="23"/>
      <c r="I63" s="47">
        <f t="shared" si="9"/>
        <v>0</v>
      </c>
      <c r="J63" s="47">
        <f t="shared" si="10"/>
        <v>0</v>
      </c>
      <c r="K63" s="59" t="str">
        <f t="shared" si="11"/>
        <v/>
      </c>
      <c r="L63" s="59" t="str">
        <f t="shared" si="12"/>
        <v/>
      </c>
      <c r="M63" s="24"/>
      <c r="N63" s="25"/>
      <c r="O63" s="26">
        <f t="shared" si="13"/>
        <v>0</v>
      </c>
      <c r="P63" s="26">
        <f t="shared" si="14"/>
        <v>0</v>
      </c>
      <c r="Q63" s="27" t="str">
        <f t="shared" si="15"/>
        <v/>
      </c>
      <c r="R63" s="27" t="str">
        <f t="shared" si="16"/>
        <v/>
      </c>
      <c r="S63" s="29"/>
      <c r="T63" s="30"/>
      <c r="U63" s="31">
        <f t="shared" si="17"/>
        <v>0</v>
      </c>
      <c r="V63" s="31">
        <f t="shared" si="18"/>
        <v>0</v>
      </c>
      <c r="W63" s="32" t="str">
        <f t="shared" si="19"/>
        <v/>
      </c>
      <c r="X63" s="32" t="str">
        <f t="shared" si="20"/>
        <v/>
      </c>
      <c r="Y63" s="39" t="str">
        <f t="shared" si="24"/>
        <v/>
      </c>
      <c r="Z63" s="39" t="str">
        <f t="shared" si="25"/>
        <v/>
      </c>
      <c r="AA63" s="40" t="str">
        <f t="shared" si="26"/>
        <v/>
      </c>
      <c r="AB63" s="41" t="str">
        <f t="shared" si="27"/>
        <v/>
      </c>
      <c r="AC63" s="40" t="str">
        <f t="shared" si="28"/>
        <v/>
      </c>
      <c r="AD63" s="40" t="str">
        <f t="shared" si="29"/>
        <v/>
      </c>
      <c r="AE63" s="42" t="e">
        <f t="shared" si="30"/>
        <v>#DIV/0!</v>
      </c>
      <c r="AF63" s="42" t="e">
        <f t="shared" si="31"/>
        <v>#DIV/0!</v>
      </c>
      <c r="AG63" s="5"/>
      <c r="BV63" s="7">
        <v>53</v>
      </c>
    </row>
    <row r="64" spans="1:74" s="7" customFormat="1">
      <c r="A64" s="6" t="str">
        <f t="shared" si="23"/>
        <v/>
      </c>
      <c r="B64" s="43"/>
      <c r="C64" s="6"/>
      <c r="D64" s="6"/>
      <c r="E64" s="43"/>
      <c r="F64" s="44"/>
      <c r="G64" s="22"/>
      <c r="H64" s="23"/>
      <c r="I64" s="47">
        <f t="shared" si="9"/>
        <v>0</v>
      </c>
      <c r="J64" s="47">
        <f t="shared" si="10"/>
        <v>0</v>
      </c>
      <c r="K64" s="59" t="str">
        <f t="shared" si="11"/>
        <v/>
      </c>
      <c r="L64" s="59" t="str">
        <f t="shared" si="12"/>
        <v/>
      </c>
      <c r="M64" s="24"/>
      <c r="N64" s="25"/>
      <c r="O64" s="26">
        <f t="shared" si="13"/>
        <v>0</v>
      </c>
      <c r="P64" s="26">
        <f t="shared" si="14"/>
        <v>0</v>
      </c>
      <c r="Q64" s="27" t="str">
        <f t="shared" si="15"/>
        <v/>
      </c>
      <c r="R64" s="27" t="str">
        <f t="shared" si="16"/>
        <v/>
      </c>
      <c r="S64" s="29"/>
      <c r="T64" s="30"/>
      <c r="U64" s="31">
        <f t="shared" si="17"/>
        <v>0</v>
      </c>
      <c r="V64" s="31">
        <f t="shared" si="18"/>
        <v>0</v>
      </c>
      <c r="W64" s="32" t="str">
        <f t="shared" si="19"/>
        <v/>
      </c>
      <c r="X64" s="32" t="str">
        <f t="shared" si="20"/>
        <v/>
      </c>
      <c r="Y64" s="39" t="str">
        <f t="shared" si="24"/>
        <v/>
      </c>
      <c r="Z64" s="39" t="str">
        <f t="shared" si="25"/>
        <v/>
      </c>
      <c r="AA64" s="40" t="str">
        <f t="shared" si="26"/>
        <v/>
      </c>
      <c r="AB64" s="41" t="str">
        <f t="shared" si="27"/>
        <v/>
      </c>
      <c r="AC64" s="40" t="str">
        <f t="shared" si="28"/>
        <v/>
      </c>
      <c r="AD64" s="40" t="str">
        <f t="shared" si="29"/>
        <v/>
      </c>
      <c r="AE64" s="42" t="e">
        <f t="shared" si="30"/>
        <v>#DIV/0!</v>
      </c>
      <c r="AF64" s="42" t="e">
        <f t="shared" si="31"/>
        <v>#DIV/0!</v>
      </c>
      <c r="AG64" s="5"/>
      <c r="BV64" s="7">
        <v>54</v>
      </c>
    </row>
    <row r="65" spans="1:74" s="7" customFormat="1">
      <c r="A65" s="6" t="str">
        <f t="shared" si="23"/>
        <v/>
      </c>
      <c r="B65" s="43"/>
      <c r="C65" s="6"/>
      <c r="D65" s="6"/>
      <c r="E65" s="43"/>
      <c r="F65" s="44"/>
      <c r="G65" s="22"/>
      <c r="H65" s="23"/>
      <c r="I65" s="47">
        <f t="shared" si="9"/>
        <v>0</v>
      </c>
      <c r="J65" s="47">
        <f t="shared" si="10"/>
        <v>0</v>
      </c>
      <c r="K65" s="59" t="str">
        <f t="shared" si="11"/>
        <v/>
      </c>
      <c r="L65" s="59" t="str">
        <f t="shared" si="12"/>
        <v/>
      </c>
      <c r="M65" s="24"/>
      <c r="N65" s="25"/>
      <c r="O65" s="26">
        <f t="shared" si="13"/>
        <v>0</v>
      </c>
      <c r="P65" s="26">
        <f t="shared" si="14"/>
        <v>0</v>
      </c>
      <c r="Q65" s="27" t="str">
        <f t="shared" si="15"/>
        <v/>
      </c>
      <c r="R65" s="27" t="str">
        <f t="shared" si="16"/>
        <v/>
      </c>
      <c r="S65" s="29"/>
      <c r="T65" s="30"/>
      <c r="U65" s="31">
        <f t="shared" si="17"/>
        <v>0</v>
      </c>
      <c r="V65" s="31">
        <f t="shared" si="18"/>
        <v>0</v>
      </c>
      <c r="W65" s="32" t="str">
        <f t="shared" si="19"/>
        <v/>
      </c>
      <c r="X65" s="32" t="str">
        <f t="shared" si="20"/>
        <v/>
      </c>
      <c r="Y65" s="39" t="str">
        <f t="shared" si="24"/>
        <v/>
      </c>
      <c r="Z65" s="39" t="str">
        <f t="shared" si="25"/>
        <v/>
      </c>
      <c r="AA65" s="40" t="str">
        <f t="shared" si="26"/>
        <v/>
      </c>
      <c r="AB65" s="41" t="str">
        <f t="shared" si="27"/>
        <v/>
      </c>
      <c r="AC65" s="40" t="str">
        <f t="shared" si="28"/>
        <v/>
      </c>
      <c r="AD65" s="40" t="str">
        <f t="shared" si="29"/>
        <v/>
      </c>
      <c r="AE65" s="42" t="e">
        <f t="shared" si="30"/>
        <v>#DIV/0!</v>
      </c>
      <c r="AF65" s="42" t="e">
        <f t="shared" si="31"/>
        <v>#DIV/0!</v>
      </c>
      <c r="AG65" s="5"/>
      <c r="BV65" s="7">
        <v>55</v>
      </c>
    </row>
    <row r="66" spans="1:74" s="7" customFormat="1">
      <c r="A66" s="6" t="str">
        <f t="shared" si="23"/>
        <v/>
      </c>
      <c r="B66" s="43"/>
      <c r="C66" s="6"/>
      <c r="D66" s="6"/>
      <c r="E66" s="43"/>
      <c r="F66" s="44"/>
      <c r="G66" s="22"/>
      <c r="H66" s="23"/>
      <c r="I66" s="47">
        <f t="shared" si="9"/>
        <v>0</v>
      </c>
      <c r="J66" s="47">
        <f t="shared" si="10"/>
        <v>0</v>
      </c>
      <c r="K66" s="59" t="str">
        <f t="shared" si="11"/>
        <v/>
      </c>
      <c r="L66" s="59" t="str">
        <f t="shared" si="12"/>
        <v/>
      </c>
      <c r="M66" s="24"/>
      <c r="N66" s="25"/>
      <c r="O66" s="26">
        <f t="shared" si="13"/>
        <v>0</v>
      </c>
      <c r="P66" s="26">
        <f t="shared" si="14"/>
        <v>0</v>
      </c>
      <c r="Q66" s="27" t="str">
        <f t="shared" si="15"/>
        <v/>
      </c>
      <c r="R66" s="27" t="str">
        <f t="shared" si="16"/>
        <v/>
      </c>
      <c r="S66" s="29"/>
      <c r="T66" s="30"/>
      <c r="U66" s="31">
        <f t="shared" si="17"/>
        <v>0</v>
      </c>
      <c r="V66" s="31">
        <f t="shared" si="18"/>
        <v>0</v>
      </c>
      <c r="W66" s="32" t="str">
        <f t="shared" si="19"/>
        <v/>
      </c>
      <c r="X66" s="32" t="str">
        <f t="shared" si="20"/>
        <v/>
      </c>
      <c r="Y66" s="39" t="str">
        <f t="shared" si="24"/>
        <v/>
      </c>
      <c r="Z66" s="39" t="str">
        <f t="shared" si="25"/>
        <v/>
      </c>
      <c r="AA66" s="40" t="str">
        <f t="shared" si="26"/>
        <v/>
      </c>
      <c r="AB66" s="41" t="str">
        <f t="shared" si="27"/>
        <v/>
      </c>
      <c r="AC66" s="40" t="str">
        <f t="shared" si="28"/>
        <v/>
      </c>
      <c r="AD66" s="40" t="str">
        <f t="shared" si="29"/>
        <v/>
      </c>
      <c r="AE66" s="42" t="e">
        <f t="shared" si="30"/>
        <v>#DIV/0!</v>
      </c>
      <c r="AF66" s="42" t="e">
        <f t="shared" si="31"/>
        <v>#DIV/0!</v>
      </c>
      <c r="AG66" s="5"/>
      <c r="BV66" s="7">
        <v>56</v>
      </c>
    </row>
    <row r="67" spans="1:74" s="7" customFormat="1">
      <c r="A67" s="6" t="str">
        <f t="shared" si="23"/>
        <v/>
      </c>
      <c r="B67" s="43"/>
      <c r="C67" s="6"/>
      <c r="D67" s="6"/>
      <c r="E67" s="43"/>
      <c r="F67" s="44"/>
      <c r="G67" s="22"/>
      <c r="H67" s="23"/>
      <c r="I67" s="47">
        <f t="shared" si="9"/>
        <v>0</v>
      </c>
      <c r="J67" s="47">
        <f t="shared" si="10"/>
        <v>0</v>
      </c>
      <c r="K67" s="59" t="str">
        <f t="shared" si="11"/>
        <v/>
      </c>
      <c r="L67" s="59" t="str">
        <f t="shared" si="12"/>
        <v/>
      </c>
      <c r="M67" s="24"/>
      <c r="N67" s="25"/>
      <c r="O67" s="26">
        <f t="shared" si="13"/>
        <v>0</v>
      </c>
      <c r="P67" s="26">
        <f t="shared" si="14"/>
        <v>0</v>
      </c>
      <c r="Q67" s="27" t="str">
        <f t="shared" si="15"/>
        <v/>
      </c>
      <c r="R67" s="27" t="str">
        <f t="shared" si="16"/>
        <v/>
      </c>
      <c r="S67" s="29"/>
      <c r="T67" s="30"/>
      <c r="U67" s="31">
        <f t="shared" si="17"/>
        <v>0</v>
      </c>
      <c r="V67" s="31">
        <f t="shared" si="18"/>
        <v>0</v>
      </c>
      <c r="W67" s="32" t="str">
        <f t="shared" si="19"/>
        <v/>
      </c>
      <c r="X67" s="32" t="str">
        <f t="shared" si="20"/>
        <v/>
      </c>
      <c r="Y67" s="39" t="str">
        <f t="shared" si="24"/>
        <v/>
      </c>
      <c r="Z67" s="39" t="str">
        <f t="shared" si="25"/>
        <v/>
      </c>
      <c r="AA67" s="40" t="str">
        <f t="shared" si="26"/>
        <v/>
      </c>
      <c r="AB67" s="41" t="str">
        <f t="shared" si="27"/>
        <v/>
      </c>
      <c r="AC67" s="40" t="str">
        <f t="shared" si="28"/>
        <v/>
      </c>
      <c r="AD67" s="40" t="str">
        <f t="shared" si="29"/>
        <v/>
      </c>
      <c r="AE67" s="42" t="e">
        <f t="shared" si="30"/>
        <v>#DIV/0!</v>
      </c>
      <c r="AF67" s="42" t="e">
        <f t="shared" si="31"/>
        <v>#DIV/0!</v>
      </c>
      <c r="AG67" s="5"/>
      <c r="BV67" s="7">
        <v>57</v>
      </c>
    </row>
    <row r="68" spans="1:74" s="7" customFormat="1" ht="14.45" customHeight="1">
      <c r="A68" s="6" t="str">
        <f t="shared" si="23"/>
        <v/>
      </c>
      <c r="B68" s="43"/>
      <c r="C68" s="6"/>
      <c r="D68" s="6"/>
      <c r="E68" s="43"/>
      <c r="F68" s="44"/>
      <c r="G68" s="22"/>
      <c r="H68" s="23"/>
      <c r="I68" s="47">
        <f t="shared" si="9"/>
        <v>0</v>
      </c>
      <c r="J68" s="47">
        <f t="shared" si="10"/>
        <v>0</v>
      </c>
      <c r="K68" s="59" t="str">
        <f t="shared" si="11"/>
        <v/>
      </c>
      <c r="L68" s="59" t="str">
        <f t="shared" si="12"/>
        <v/>
      </c>
      <c r="M68" s="24"/>
      <c r="N68" s="25"/>
      <c r="O68" s="26">
        <f t="shared" si="13"/>
        <v>0</v>
      </c>
      <c r="P68" s="26">
        <f t="shared" si="14"/>
        <v>0</v>
      </c>
      <c r="Q68" s="27" t="str">
        <f t="shared" si="15"/>
        <v/>
      </c>
      <c r="R68" s="27" t="str">
        <f t="shared" si="16"/>
        <v/>
      </c>
      <c r="S68" s="29"/>
      <c r="T68" s="30"/>
      <c r="U68" s="31">
        <f t="shared" si="17"/>
        <v>0</v>
      </c>
      <c r="V68" s="31">
        <f t="shared" si="18"/>
        <v>0</v>
      </c>
      <c r="W68" s="32" t="str">
        <f t="shared" si="19"/>
        <v/>
      </c>
      <c r="X68" s="32" t="str">
        <f t="shared" si="20"/>
        <v/>
      </c>
      <c r="Y68" s="39" t="str">
        <f t="shared" si="24"/>
        <v/>
      </c>
      <c r="Z68" s="39" t="str">
        <f t="shared" si="25"/>
        <v/>
      </c>
      <c r="AA68" s="40" t="str">
        <f t="shared" si="26"/>
        <v/>
      </c>
      <c r="AB68" s="41" t="str">
        <f t="shared" si="27"/>
        <v/>
      </c>
      <c r="AC68" s="40" t="str">
        <f t="shared" si="28"/>
        <v/>
      </c>
      <c r="AD68" s="40" t="str">
        <f t="shared" si="29"/>
        <v/>
      </c>
      <c r="AE68" s="42" t="e">
        <f t="shared" si="30"/>
        <v>#DIV/0!</v>
      </c>
      <c r="AF68" s="42" t="e">
        <f t="shared" si="31"/>
        <v>#DIV/0!</v>
      </c>
      <c r="AG68" s="5"/>
      <c r="BV68" s="7">
        <v>58</v>
      </c>
    </row>
    <row r="69" spans="1:74" s="7" customFormat="1" ht="14.45" customHeight="1">
      <c r="A69" s="6" t="str">
        <f t="shared" si="23"/>
        <v/>
      </c>
      <c r="B69" s="43"/>
      <c r="C69" s="6"/>
      <c r="D69" s="6"/>
      <c r="E69" s="43"/>
      <c r="F69" s="44"/>
      <c r="G69" s="22"/>
      <c r="H69" s="23"/>
      <c r="I69" s="47">
        <f t="shared" si="9"/>
        <v>0</v>
      </c>
      <c r="J69" s="47">
        <f t="shared" si="10"/>
        <v>0</v>
      </c>
      <c r="K69" s="59" t="str">
        <f t="shared" si="11"/>
        <v/>
      </c>
      <c r="L69" s="59" t="str">
        <f t="shared" si="12"/>
        <v/>
      </c>
      <c r="M69" s="24"/>
      <c r="N69" s="25"/>
      <c r="O69" s="26">
        <f t="shared" si="13"/>
        <v>0</v>
      </c>
      <c r="P69" s="26">
        <f t="shared" si="14"/>
        <v>0</v>
      </c>
      <c r="Q69" s="27" t="str">
        <f t="shared" si="15"/>
        <v/>
      </c>
      <c r="R69" s="27" t="str">
        <f t="shared" si="16"/>
        <v/>
      </c>
      <c r="S69" s="29"/>
      <c r="T69" s="30"/>
      <c r="U69" s="31">
        <f t="shared" si="17"/>
        <v>0</v>
      </c>
      <c r="V69" s="31">
        <f t="shared" si="18"/>
        <v>0</v>
      </c>
      <c r="W69" s="32" t="str">
        <f t="shared" si="19"/>
        <v/>
      </c>
      <c r="X69" s="32" t="str">
        <f t="shared" si="20"/>
        <v/>
      </c>
      <c r="Y69" s="39" t="str">
        <f t="shared" si="24"/>
        <v/>
      </c>
      <c r="Z69" s="39" t="str">
        <f t="shared" si="25"/>
        <v/>
      </c>
      <c r="AA69" s="40" t="str">
        <f t="shared" si="26"/>
        <v/>
      </c>
      <c r="AB69" s="41" t="str">
        <f t="shared" si="27"/>
        <v/>
      </c>
      <c r="AC69" s="40" t="str">
        <f t="shared" si="28"/>
        <v/>
      </c>
      <c r="AD69" s="40" t="str">
        <f t="shared" si="29"/>
        <v/>
      </c>
      <c r="AE69" s="42" t="e">
        <f t="shared" si="30"/>
        <v>#DIV/0!</v>
      </c>
      <c r="AF69" s="42" t="e">
        <f t="shared" si="31"/>
        <v>#DIV/0!</v>
      </c>
      <c r="AG69" s="5"/>
      <c r="BG69" s="166" t="s">
        <v>49</v>
      </c>
      <c r="BH69" s="167"/>
      <c r="BI69" s="167"/>
      <c r="BJ69" s="167"/>
      <c r="BK69" s="167"/>
      <c r="BL69" s="167"/>
      <c r="BM69" s="167"/>
      <c r="BN69" s="168"/>
      <c r="BO69" s="171" t="s">
        <v>50</v>
      </c>
      <c r="BP69" s="174">
        <f>SUM(Z120,AV59)</f>
        <v>0</v>
      </c>
      <c r="BQ69" s="175"/>
      <c r="BV69" s="7">
        <v>59</v>
      </c>
    </row>
    <row r="70" spans="1:74" s="7" customFormat="1" ht="14.45" customHeight="1">
      <c r="A70" s="6" t="str">
        <f t="shared" si="23"/>
        <v/>
      </c>
      <c r="B70" s="43"/>
      <c r="C70" s="6"/>
      <c r="D70" s="6"/>
      <c r="E70" s="43"/>
      <c r="F70" s="44"/>
      <c r="G70" s="22"/>
      <c r="H70" s="23"/>
      <c r="I70" s="47">
        <f t="shared" si="9"/>
        <v>0</v>
      </c>
      <c r="J70" s="47">
        <f t="shared" si="10"/>
        <v>0</v>
      </c>
      <c r="K70" s="59" t="str">
        <f t="shared" si="11"/>
        <v/>
      </c>
      <c r="L70" s="59" t="str">
        <f t="shared" si="12"/>
        <v/>
      </c>
      <c r="M70" s="24"/>
      <c r="N70" s="25"/>
      <c r="O70" s="26">
        <f t="shared" si="13"/>
        <v>0</v>
      </c>
      <c r="P70" s="26">
        <f t="shared" si="14"/>
        <v>0</v>
      </c>
      <c r="Q70" s="27" t="str">
        <f t="shared" si="15"/>
        <v/>
      </c>
      <c r="R70" s="27" t="str">
        <f t="shared" si="16"/>
        <v/>
      </c>
      <c r="S70" s="29"/>
      <c r="T70" s="30"/>
      <c r="U70" s="31">
        <f t="shared" si="17"/>
        <v>0</v>
      </c>
      <c r="V70" s="31">
        <f t="shared" si="18"/>
        <v>0</v>
      </c>
      <c r="W70" s="32" t="str">
        <f t="shared" si="19"/>
        <v/>
      </c>
      <c r="X70" s="32" t="str">
        <f t="shared" si="20"/>
        <v/>
      </c>
      <c r="Y70" s="39" t="str">
        <f t="shared" si="24"/>
        <v/>
      </c>
      <c r="Z70" s="39" t="str">
        <f t="shared" si="25"/>
        <v/>
      </c>
      <c r="AA70" s="40" t="str">
        <f t="shared" si="26"/>
        <v/>
      </c>
      <c r="AB70" s="41" t="str">
        <f t="shared" si="27"/>
        <v/>
      </c>
      <c r="AC70" s="40" t="str">
        <f t="shared" si="28"/>
        <v/>
      </c>
      <c r="AD70" s="40" t="str">
        <f t="shared" si="29"/>
        <v/>
      </c>
      <c r="AE70" s="42" t="e">
        <f t="shared" si="30"/>
        <v>#DIV/0!</v>
      </c>
      <c r="AF70" s="42" t="e">
        <f t="shared" si="31"/>
        <v>#DIV/0!</v>
      </c>
      <c r="AG70" s="5"/>
      <c r="BG70" s="169" t="s">
        <v>51</v>
      </c>
      <c r="BH70" s="169"/>
      <c r="BI70" s="169"/>
      <c r="BJ70" s="169"/>
      <c r="BK70" s="169"/>
      <c r="BL70" s="169"/>
      <c r="BM70" s="169"/>
      <c r="BN70" s="169"/>
      <c r="BO70" s="172"/>
      <c r="BP70" s="176"/>
      <c r="BQ70" s="177"/>
      <c r="BV70" s="7">
        <v>60</v>
      </c>
    </row>
    <row r="71" spans="1:74" s="7" customFormat="1" ht="14.45" customHeight="1">
      <c r="A71" s="6" t="str">
        <f t="shared" si="23"/>
        <v/>
      </c>
      <c r="B71" s="43"/>
      <c r="C71" s="6"/>
      <c r="D71" s="6"/>
      <c r="E71" s="43"/>
      <c r="F71" s="44"/>
      <c r="G71" s="22"/>
      <c r="H71" s="23"/>
      <c r="I71" s="47">
        <f t="shared" si="9"/>
        <v>0</v>
      </c>
      <c r="J71" s="47">
        <f t="shared" si="10"/>
        <v>0</v>
      </c>
      <c r="K71" s="59" t="str">
        <f t="shared" si="11"/>
        <v/>
      </c>
      <c r="L71" s="59" t="str">
        <f t="shared" si="12"/>
        <v/>
      </c>
      <c r="M71" s="24"/>
      <c r="N71" s="25"/>
      <c r="O71" s="26">
        <f t="shared" si="13"/>
        <v>0</v>
      </c>
      <c r="P71" s="26">
        <f t="shared" si="14"/>
        <v>0</v>
      </c>
      <c r="Q71" s="27" t="str">
        <f t="shared" si="15"/>
        <v/>
      </c>
      <c r="R71" s="27" t="str">
        <f t="shared" si="16"/>
        <v/>
      </c>
      <c r="S71" s="29"/>
      <c r="T71" s="30"/>
      <c r="U71" s="31">
        <f t="shared" si="17"/>
        <v>0</v>
      </c>
      <c r="V71" s="31">
        <f t="shared" si="18"/>
        <v>0</v>
      </c>
      <c r="W71" s="32" t="str">
        <f t="shared" si="19"/>
        <v/>
      </c>
      <c r="X71" s="32" t="str">
        <f t="shared" si="20"/>
        <v/>
      </c>
      <c r="Y71" s="39" t="str">
        <f t="shared" si="24"/>
        <v/>
      </c>
      <c r="Z71" s="39" t="str">
        <f t="shared" si="25"/>
        <v/>
      </c>
      <c r="AA71" s="40" t="str">
        <f t="shared" si="26"/>
        <v/>
      </c>
      <c r="AB71" s="41" t="str">
        <f t="shared" si="27"/>
        <v/>
      </c>
      <c r="AC71" s="40" t="str">
        <f t="shared" si="28"/>
        <v/>
      </c>
      <c r="AD71" s="40" t="str">
        <f t="shared" si="29"/>
        <v/>
      </c>
      <c r="AE71" s="42" t="e">
        <f t="shared" si="30"/>
        <v>#DIV/0!</v>
      </c>
      <c r="AF71" s="42" t="e">
        <f t="shared" si="31"/>
        <v>#DIV/0!</v>
      </c>
      <c r="AG71" s="5"/>
      <c r="BG71" s="169"/>
      <c r="BH71" s="169"/>
      <c r="BI71" s="169"/>
      <c r="BJ71" s="169"/>
      <c r="BK71" s="169"/>
      <c r="BL71" s="169"/>
      <c r="BM71" s="169"/>
      <c r="BN71" s="169"/>
      <c r="BO71" s="172"/>
      <c r="BP71" s="176"/>
      <c r="BQ71" s="177"/>
      <c r="BV71" s="7">
        <v>61</v>
      </c>
    </row>
    <row r="72" spans="1:74" s="7" customFormat="1" ht="14.45" customHeight="1">
      <c r="A72" s="6" t="str">
        <f t="shared" si="23"/>
        <v/>
      </c>
      <c r="B72" s="43"/>
      <c r="C72" s="6"/>
      <c r="D72" s="6"/>
      <c r="E72" s="43"/>
      <c r="F72" s="44"/>
      <c r="G72" s="22"/>
      <c r="H72" s="23"/>
      <c r="I72" s="47">
        <f t="shared" si="9"/>
        <v>0</v>
      </c>
      <c r="J72" s="47">
        <f t="shared" si="10"/>
        <v>0</v>
      </c>
      <c r="K72" s="59" t="str">
        <f t="shared" si="11"/>
        <v/>
      </c>
      <c r="L72" s="59" t="str">
        <f t="shared" si="12"/>
        <v/>
      </c>
      <c r="M72" s="24"/>
      <c r="N72" s="25"/>
      <c r="O72" s="26">
        <f t="shared" si="13"/>
        <v>0</v>
      </c>
      <c r="P72" s="26">
        <f t="shared" si="14"/>
        <v>0</v>
      </c>
      <c r="Q72" s="27" t="str">
        <f t="shared" si="15"/>
        <v/>
      </c>
      <c r="R72" s="27" t="str">
        <f t="shared" si="16"/>
        <v/>
      </c>
      <c r="S72" s="29"/>
      <c r="T72" s="30"/>
      <c r="U72" s="31">
        <f t="shared" si="17"/>
        <v>0</v>
      </c>
      <c r="V72" s="31">
        <f t="shared" si="18"/>
        <v>0</v>
      </c>
      <c r="W72" s="32" t="str">
        <f t="shared" si="19"/>
        <v/>
      </c>
      <c r="X72" s="32" t="str">
        <f t="shared" si="20"/>
        <v/>
      </c>
      <c r="Y72" s="39" t="str">
        <f t="shared" si="24"/>
        <v/>
      </c>
      <c r="Z72" s="39" t="str">
        <f t="shared" si="25"/>
        <v/>
      </c>
      <c r="AA72" s="40" t="str">
        <f t="shared" si="26"/>
        <v/>
      </c>
      <c r="AB72" s="41" t="str">
        <f t="shared" si="27"/>
        <v/>
      </c>
      <c r="AC72" s="40" t="str">
        <f t="shared" si="28"/>
        <v/>
      </c>
      <c r="AD72" s="40" t="str">
        <f t="shared" si="29"/>
        <v/>
      </c>
      <c r="AE72" s="42" t="e">
        <f t="shared" si="30"/>
        <v>#DIV/0!</v>
      </c>
      <c r="AF72" s="42" t="e">
        <f t="shared" si="31"/>
        <v>#DIV/0!</v>
      </c>
      <c r="AG72" s="5"/>
      <c r="BG72" s="169"/>
      <c r="BH72" s="169"/>
      <c r="BI72" s="169"/>
      <c r="BJ72" s="169"/>
      <c r="BK72" s="169"/>
      <c r="BL72" s="169"/>
      <c r="BM72" s="169"/>
      <c r="BN72" s="169"/>
      <c r="BO72" s="172"/>
      <c r="BP72" s="176"/>
      <c r="BQ72" s="177"/>
      <c r="BV72" s="7">
        <v>62</v>
      </c>
    </row>
    <row r="73" spans="1:74" s="7" customFormat="1" ht="14.45" customHeight="1">
      <c r="A73" s="6" t="str">
        <f t="shared" si="23"/>
        <v/>
      </c>
      <c r="B73" s="43"/>
      <c r="C73" s="6"/>
      <c r="D73" s="6"/>
      <c r="E73" s="43"/>
      <c r="F73" s="44"/>
      <c r="G73" s="22"/>
      <c r="H73" s="23"/>
      <c r="I73" s="47">
        <f t="shared" si="9"/>
        <v>0</v>
      </c>
      <c r="J73" s="47">
        <f t="shared" si="10"/>
        <v>0</v>
      </c>
      <c r="K73" s="59" t="str">
        <f t="shared" si="11"/>
        <v/>
      </c>
      <c r="L73" s="59" t="str">
        <f t="shared" si="12"/>
        <v/>
      </c>
      <c r="M73" s="24"/>
      <c r="N73" s="25"/>
      <c r="O73" s="26">
        <f t="shared" si="13"/>
        <v>0</v>
      </c>
      <c r="P73" s="26">
        <f t="shared" si="14"/>
        <v>0</v>
      </c>
      <c r="Q73" s="27" t="str">
        <f t="shared" si="15"/>
        <v/>
      </c>
      <c r="R73" s="27" t="str">
        <f t="shared" si="16"/>
        <v/>
      </c>
      <c r="S73" s="29"/>
      <c r="T73" s="30"/>
      <c r="U73" s="31">
        <f t="shared" si="17"/>
        <v>0</v>
      </c>
      <c r="V73" s="31">
        <f t="shared" si="18"/>
        <v>0</v>
      </c>
      <c r="W73" s="32" t="str">
        <f t="shared" si="19"/>
        <v/>
      </c>
      <c r="X73" s="32" t="str">
        <f t="shared" si="20"/>
        <v/>
      </c>
      <c r="Y73" s="39" t="str">
        <f t="shared" si="24"/>
        <v/>
      </c>
      <c r="Z73" s="39" t="str">
        <f t="shared" si="25"/>
        <v/>
      </c>
      <c r="AA73" s="40" t="str">
        <f t="shared" si="26"/>
        <v/>
      </c>
      <c r="AB73" s="41" t="str">
        <f t="shared" si="27"/>
        <v/>
      </c>
      <c r="AC73" s="40" t="str">
        <f t="shared" si="28"/>
        <v/>
      </c>
      <c r="AD73" s="40" t="str">
        <f t="shared" si="29"/>
        <v/>
      </c>
      <c r="AE73" s="42" t="e">
        <f t="shared" si="30"/>
        <v>#DIV/0!</v>
      </c>
      <c r="AF73" s="42" t="e">
        <f t="shared" si="31"/>
        <v>#DIV/0!</v>
      </c>
      <c r="AG73" s="5"/>
      <c r="BG73" s="169"/>
      <c r="BH73" s="169"/>
      <c r="BI73" s="169"/>
      <c r="BJ73" s="169"/>
      <c r="BK73" s="169"/>
      <c r="BL73" s="169"/>
      <c r="BM73" s="169"/>
      <c r="BN73" s="169"/>
      <c r="BO73" s="172"/>
      <c r="BP73" s="176"/>
      <c r="BQ73" s="177"/>
      <c r="BV73" s="7">
        <v>63</v>
      </c>
    </row>
    <row r="74" spans="1:74" s="7" customFormat="1" ht="14.45" customHeight="1">
      <c r="A74" s="6" t="str">
        <f t="shared" si="23"/>
        <v/>
      </c>
      <c r="B74" s="43"/>
      <c r="C74" s="6"/>
      <c r="D74" s="6"/>
      <c r="E74" s="43"/>
      <c r="F74" s="44"/>
      <c r="G74" s="22"/>
      <c r="H74" s="23"/>
      <c r="I74" s="47">
        <f t="shared" si="9"/>
        <v>0</v>
      </c>
      <c r="J74" s="47">
        <f t="shared" si="10"/>
        <v>0</v>
      </c>
      <c r="K74" s="59" t="str">
        <f t="shared" si="11"/>
        <v/>
      </c>
      <c r="L74" s="59" t="str">
        <f t="shared" si="12"/>
        <v/>
      </c>
      <c r="M74" s="24"/>
      <c r="N74" s="25"/>
      <c r="O74" s="26">
        <f t="shared" si="13"/>
        <v>0</v>
      </c>
      <c r="P74" s="26">
        <f t="shared" si="14"/>
        <v>0</v>
      </c>
      <c r="Q74" s="27" t="str">
        <f t="shared" si="15"/>
        <v/>
      </c>
      <c r="R74" s="27" t="str">
        <f t="shared" si="16"/>
        <v/>
      </c>
      <c r="S74" s="29"/>
      <c r="T74" s="30"/>
      <c r="U74" s="31">
        <f t="shared" si="17"/>
        <v>0</v>
      </c>
      <c r="V74" s="31">
        <f t="shared" si="18"/>
        <v>0</v>
      </c>
      <c r="W74" s="32" t="str">
        <f t="shared" si="19"/>
        <v/>
      </c>
      <c r="X74" s="32" t="str">
        <f t="shared" si="20"/>
        <v/>
      </c>
      <c r="Y74" s="39" t="str">
        <f t="shared" si="24"/>
        <v/>
      </c>
      <c r="Z74" s="39" t="str">
        <f t="shared" si="25"/>
        <v/>
      </c>
      <c r="AA74" s="40" t="str">
        <f t="shared" si="26"/>
        <v/>
      </c>
      <c r="AB74" s="41" t="str">
        <f t="shared" si="27"/>
        <v/>
      </c>
      <c r="AC74" s="40" t="str">
        <f t="shared" si="28"/>
        <v/>
      </c>
      <c r="AD74" s="40" t="str">
        <f t="shared" si="29"/>
        <v/>
      </c>
      <c r="AE74" s="42" t="e">
        <f t="shared" si="30"/>
        <v>#DIV/0!</v>
      </c>
      <c r="AF74" s="42" t="e">
        <f t="shared" si="31"/>
        <v>#DIV/0!</v>
      </c>
      <c r="AG74" s="5"/>
      <c r="BG74" s="169"/>
      <c r="BH74" s="169"/>
      <c r="BI74" s="169"/>
      <c r="BJ74" s="169"/>
      <c r="BK74" s="169"/>
      <c r="BL74" s="169"/>
      <c r="BM74" s="169"/>
      <c r="BN74" s="169"/>
      <c r="BO74" s="172"/>
      <c r="BP74" s="176"/>
      <c r="BQ74" s="177"/>
      <c r="BV74" s="7">
        <v>64</v>
      </c>
    </row>
    <row r="75" spans="1:74" s="7" customFormat="1" ht="14.45" customHeight="1">
      <c r="A75" s="6" t="str">
        <f t="shared" ref="A75:A97" si="32">IF(B75&lt;&gt;"",BV75,"")</f>
        <v/>
      </c>
      <c r="B75" s="43"/>
      <c r="C75" s="6"/>
      <c r="D75" s="6"/>
      <c r="E75" s="43"/>
      <c r="F75" s="44"/>
      <c r="G75" s="22"/>
      <c r="H75" s="23"/>
      <c r="I75" s="47">
        <f t="shared" si="9"/>
        <v>0</v>
      </c>
      <c r="J75" s="47">
        <f t="shared" si="10"/>
        <v>0</v>
      </c>
      <c r="K75" s="59" t="str">
        <f t="shared" si="11"/>
        <v/>
      </c>
      <c r="L75" s="59" t="str">
        <f t="shared" si="12"/>
        <v/>
      </c>
      <c r="M75" s="24"/>
      <c r="N75" s="25"/>
      <c r="O75" s="26">
        <f t="shared" si="13"/>
        <v>0</v>
      </c>
      <c r="P75" s="26">
        <f t="shared" si="14"/>
        <v>0</v>
      </c>
      <c r="Q75" s="27" t="str">
        <f t="shared" si="15"/>
        <v/>
      </c>
      <c r="R75" s="27" t="str">
        <f t="shared" si="16"/>
        <v/>
      </c>
      <c r="S75" s="29"/>
      <c r="T75" s="30"/>
      <c r="U75" s="31">
        <f t="shared" si="17"/>
        <v>0</v>
      </c>
      <c r="V75" s="31">
        <f t="shared" si="18"/>
        <v>0</v>
      </c>
      <c r="W75" s="32" t="str">
        <f t="shared" si="19"/>
        <v/>
      </c>
      <c r="X75" s="32" t="str">
        <f t="shared" si="20"/>
        <v/>
      </c>
      <c r="Y75" s="39" t="str">
        <f t="shared" ref="Y75:Y97" si="33">IF(A75="","",AVERAGE(J75,P75,V75))</f>
        <v/>
      </c>
      <c r="Z75" s="39" t="str">
        <f t="shared" ref="Z75:Z97" si="34">IF(B75="","",AVERAGE(L75,R75,X75))</f>
        <v/>
      </c>
      <c r="AA75" s="40" t="str">
        <f t="shared" ref="AA75:AA97" si="35">IF(B75="","",STDEV(L75,R75,X75))</f>
        <v/>
      </c>
      <c r="AB75" s="41" t="str">
        <f t="shared" ref="AB75:AB97" si="36">IF(B75="","",(AA75/Z75))</f>
        <v/>
      </c>
      <c r="AC75" s="40" t="str">
        <f t="shared" ref="AC75:AC97" si="37">IF(B75="","",(Z75-AA75))</f>
        <v/>
      </c>
      <c r="AD75" s="40" t="str">
        <f t="shared" ref="AD75:AD97" si="38">IF(B75="","",(Z75+AA75))</f>
        <v/>
      </c>
      <c r="AE75" s="42" t="e">
        <f t="shared" ref="AE75:AE97" si="39">AVERAGE(L75,R75,X75)</f>
        <v>#DIV/0!</v>
      </c>
      <c r="AF75" s="42" t="e">
        <f t="shared" ref="AF75:AF97" si="40">AE75*F75</f>
        <v>#DIV/0!</v>
      </c>
      <c r="AG75" s="5"/>
      <c r="BG75" s="169"/>
      <c r="BH75" s="169"/>
      <c r="BI75" s="169"/>
      <c r="BJ75" s="169"/>
      <c r="BK75" s="169"/>
      <c r="BL75" s="169"/>
      <c r="BM75" s="169"/>
      <c r="BN75" s="169"/>
      <c r="BO75" s="172"/>
      <c r="BP75" s="176"/>
      <c r="BQ75" s="177"/>
      <c r="BV75" s="7">
        <v>65</v>
      </c>
    </row>
    <row r="76" spans="1:74" s="7" customFormat="1" ht="14.45" customHeight="1">
      <c r="A76" s="6" t="str">
        <f t="shared" si="32"/>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39" t="str">
        <f t="shared" si="33"/>
        <v/>
      </c>
      <c r="Z76" s="39" t="str">
        <f t="shared" si="34"/>
        <v/>
      </c>
      <c r="AA76" s="40" t="str">
        <f t="shared" si="35"/>
        <v/>
      </c>
      <c r="AB76" s="41" t="str">
        <f t="shared" si="36"/>
        <v/>
      </c>
      <c r="AC76" s="40" t="str">
        <f t="shared" si="37"/>
        <v/>
      </c>
      <c r="AD76" s="40" t="str">
        <f t="shared" si="38"/>
        <v/>
      </c>
      <c r="AE76" s="42" t="e">
        <f t="shared" si="39"/>
        <v>#DIV/0!</v>
      </c>
      <c r="AF76" s="42" t="e">
        <f t="shared" si="40"/>
        <v>#DIV/0!</v>
      </c>
      <c r="AG76" s="5"/>
      <c r="BG76" s="169"/>
      <c r="BH76" s="169"/>
      <c r="BI76" s="169"/>
      <c r="BJ76" s="169"/>
      <c r="BK76" s="169"/>
      <c r="BL76" s="169"/>
      <c r="BM76" s="169"/>
      <c r="BN76" s="169"/>
      <c r="BO76" s="172"/>
      <c r="BP76" s="176"/>
      <c r="BQ76" s="177"/>
      <c r="BV76" s="7">
        <v>66</v>
      </c>
    </row>
    <row r="77" spans="1:74" s="7" customFormat="1" ht="14.45" customHeight="1">
      <c r="A77" s="6" t="str">
        <f t="shared" si="32"/>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39" t="str">
        <f t="shared" si="33"/>
        <v/>
      </c>
      <c r="Z77" s="39" t="str">
        <f t="shared" si="34"/>
        <v/>
      </c>
      <c r="AA77" s="40" t="str">
        <f t="shared" si="35"/>
        <v/>
      </c>
      <c r="AB77" s="41" t="str">
        <f t="shared" si="36"/>
        <v/>
      </c>
      <c r="AC77" s="40" t="str">
        <f t="shared" si="37"/>
        <v/>
      </c>
      <c r="AD77" s="40" t="str">
        <f t="shared" si="38"/>
        <v/>
      </c>
      <c r="AE77" s="42" t="e">
        <f t="shared" si="39"/>
        <v>#DIV/0!</v>
      </c>
      <c r="AF77" s="42" t="e">
        <f t="shared" si="40"/>
        <v>#DIV/0!</v>
      </c>
      <c r="AG77" s="5"/>
      <c r="BG77" s="169"/>
      <c r="BH77" s="169"/>
      <c r="BI77" s="169"/>
      <c r="BJ77" s="169"/>
      <c r="BK77" s="169"/>
      <c r="BL77" s="169"/>
      <c r="BM77" s="169"/>
      <c r="BN77" s="169"/>
      <c r="BO77" s="172"/>
      <c r="BP77" s="176"/>
      <c r="BQ77" s="177"/>
      <c r="BV77" s="7">
        <v>67</v>
      </c>
    </row>
    <row r="78" spans="1:74" s="7" customFormat="1" ht="14.45" customHeight="1">
      <c r="A78" s="6" t="str">
        <f t="shared" si="32"/>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39" t="str">
        <f t="shared" si="33"/>
        <v/>
      </c>
      <c r="Z78" s="39" t="str">
        <f t="shared" si="34"/>
        <v/>
      </c>
      <c r="AA78" s="40" t="str">
        <f t="shared" si="35"/>
        <v/>
      </c>
      <c r="AB78" s="41" t="str">
        <f t="shared" si="36"/>
        <v/>
      </c>
      <c r="AC78" s="40" t="str">
        <f t="shared" si="37"/>
        <v/>
      </c>
      <c r="AD78" s="40" t="str">
        <f t="shared" si="38"/>
        <v/>
      </c>
      <c r="AE78" s="42" t="e">
        <f t="shared" si="39"/>
        <v>#DIV/0!</v>
      </c>
      <c r="AF78" s="42" t="e">
        <f t="shared" si="40"/>
        <v>#DIV/0!</v>
      </c>
      <c r="AG78" s="5"/>
      <c r="BG78" s="169"/>
      <c r="BH78" s="169"/>
      <c r="BI78" s="169"/>
      <c r="BJ78" s="169"/>
      <c r="BK78" s="169"/>
      <c r="BL78" s="169"/>
      <c r="BM78" s="169"/>
      <c r="BN78" s="169"/>
      <c r="BO78" s="172"/>
      <c r="BP78" s="176"/>
      <c r="BQ78" s="177"/>
      <c r="BV78" s="7">
        <v>68</v>
      </c>
    </row>
    <row r="79" spans="1:74" s="7" customFormat="1" ht="14.45" customHeight="1">
      <c r="A79" s="6" t="str">
        <f t="shared" si="32"/>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39" t="str">
        <f t="shared" si="33"/>
        <v/>
      </c>
      <c r="Z79" s="39" t="str">
        <f t="shared" si="34"/>
        <v/>
      </c>
      <c r="AA79" s="40" t="str">
        <f t="shared" si="35"/>
        <v/>
      </c>
      <c r="AB79" s="41" t="str">
        <f t="shared" si="36"/>
        <v/>
      </c>
      <c r="AC79" s="40" t="str">
        <f t="shared" si="37"/>
        <v/>
      </c>
      <c r="AD79" s="40" t="str">
        <f t="shared" si="38"/>
        <v/>
      </c>
      <c r="AE79" s="42" t="e">
        <f t="shared" si="39"/>
        <v>#DIV/0!</v>
      </c>
      <c r="AF79" s="42" t="e">
        <f t="shared" si="40"/>
        <v>#DIV/0!</v>
      </c>
      <c r="AG79" s="5"/>
      <c r="BG79" s="169"/>
      <c r="BH79" s="169"/>
      <c r="BI79" s="169"/>
      <c r="BJ79" s="169"/>
      <c r="BK79" s="169"/>
      <c r="BL79" s="169"/>
      <c r="BM79" s="169"/>
      <c r="BN79" s="169"/>
      <c r="BO79" s="172"/>
      <c r="BP79" s="176"/>
      <c r="BQ79" s="177"/>
      <c r="BV79" s="7">
        <v>69</v>
      </c>
    </row>
    <row r="80" spans="1:74" s="7" customFormat="1" ht="14.45" customHeight="1">
      <c r="A80" s="6" t="str">
        <f t="shared" si="32"/>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39" t="str">
        <f t="shared" si="33"/>
        <v/>
      </c>
      <c r="Z80" s="39" t="str">
        <f t="shared" si="34"/>
        <v/>
      </c>
      <c r="AA80" s="40" t="str">
        <f t="shared" si="35"/>
        <v/>
      </c>
      <c r="AB80" s="41" t="str">
        <f t="shared" si="36"/>
        <v/>
      </c>
      <c r="AC80" s="40" t="str">
        <f t="shared" si="37"/>
        <v/>
      </c>
      <c r="AD80" s="40" t="str">
        <f t="shared" si="38"/>
        <v/>
      </c>
      <c r="AE80" s="42" t="e">
        <f t="shared" si="39"/>
        <v>#DIV/0!</v>
      </c>
      <c r="AF80" s="42" t="e">
        <f t="shared" si="40"/>
        <v>#DIV/0!</v>
      </c>
      <c r="AG80" s="5"/>
      <c r="BG80" s="169"/>
      <c r="BH80" s="169"/>
      <c r="BI80" s="169"/>
      <c r="BJ80" s="169"/>
      <c r="BK80" s="169"/>
      <c r="BL80" s="169"/>
      <c r="BM80" s="169"/>
      <c r="BN80" s="169"/>
      <c r="BO80" s="172"/>
      <c r="BP80" s="176"/>
      <c r="BQ80" s="177"/>
      <c r="BV80" s="7">
        <v>70</v>
      </c>
    </row>
    <row r="81" spans="1:74" s="7" customFormat="1">
      <c r="A81" s="6" t="str">
        <f t="shared" si="32"/>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39" t="str">
        <f t="shared" si="33"/>
        <v/>
      </c>
      <c r="Z81" s="39" t="str">
        <f t="shared" si="34"/>
        <v/>
      </c>
      <c r="AA81" s="40" t="str">
        <f t="shared" si="35"/>
        <v/>
      </c>
      <c r="AB81" s="41" t="str">
        <f t="shared" si="36"/>
        <v/>
      </c>
      <c r="AC81" s="40" t="str">
        <f t="shared" si="37"/>
        <v/>
      </c>
      <c r="AD81" s="40" t="str">
        <f t="shared" si="38"/>
        <v/>
      </c>
      <c r="AE81" s="42" t="e">
        <f t="shared" si="39"/>
        <v>#DIV/0!</v>
      </c>
      <c r="AF81" s="42" t="e">
        <f t="shared" si="40"/>
        <v>#DIV/0!</v>
      </c>
      <c r="AG81" s="5"/>
      <c r="BG81" s="169"/>
      <c r="BH81" s="169"/>
      <c r="BI81" s="169"/>
      <c r="BJ81" s="169"/>
      <c r="BK81" s="169"/>
      <c r="BL81" s="169"/>
      <c r="BM81" s="169"/>
      <c r="BN81" s="169"/>
      <c r="BO81" s="172"/>
      <c r="BP81" s="176"/>
      <c r="BQ81" s="177"/>
      <c r="BV81" s="7">
        <v>71</v>
      </c>
    </row>
    <row r="82" spans="1:74" s="7" customFormat="1">
      <c r="A82" s="6" t="str">
        <f t="shared" si="32"/>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39" t="str">
        <f t="shared" si="33"/>
        <v/>
      </c>
      <c r="Z82" s="39" t="str">
        <f t="shared" si="34"/>
        <v/>
      </c>
      <c r="AA82" s="40" t="str">
        <f t="shared" si="35"/>
        <v/>
      </c>
      <c r="AB82" s="41" t="str">
        <f t="shared" si="36"/>
        <v/>
      </c>
      <c r="AC82" s="40" t="str">
        <f t="shared" si="37"/>
        <v/>
      </c>
      <c r="AD82" s="40" t="str">
        <f t="shared" si="38"/>
        <v/>
      </c>
      <c r="AE82" s="42" t="e">
        <f t="shared" si="39"/>
        <v>#DIV/0!</v>
      </c>
      <c r="AF82" s="42" t="e">
        <f t="shared" si="40"/>
        <v>#DIV/0!</v>
      </c>
      <c r="AG82" s="5"/>
      <c r="BG82" s="169"/>
      <c r="BH82" s="169"/>
      <c r="BI82" s="169"/>
      <c r="BJ82" s="169"/>
      <c r="BK82" s="169"/>
      <c r="BL82" s="169"/>
      <c r="BM82" s="169"/>
      <c r="BN82" s="169"/>
      <c r="BO82" s="173"/>
      <c r="BP82" s="178"/>
      <c r="BQ82" s="179"/>
      <c r="BV82" s="7">
        <v>72</v>
      </c>
    </row>
    <row r="83" spans="1:74" s="7" customFormat="1">
      <c r="A83" s="6" t="str">
        <f t="shared" si="32"/>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39" t="str">
        <f t="shared" si="33"/>
        <v/>
      </c>
      <c r="Z83" s="39" t="str">
        <f t="shared" si="34"/>
        <v/>
      </c>
      <c r="AA83" s="40" t="str">
        <f t="shared" si="35"/>
        <v/>
      </c>
      <c r="AB83" s="41" t="str">
        <f t="shared" si="36"/>
        <v/>
      </c>
      <c r="AC83" s="40" t="str">
        <f t="shared" si="37"/>
        <v/>
      </c>
      <c r="AD83" s="40" t="str">
        <f t="shared" si="38"/>
        <v/>
      </c>
      <c r="AE83" s="42" t="e">
        <f t="shared" si="39"/>
        <v>#DIV/0!</v>
      </c>
      <c r="AF83" s="42" t="e">
        <f t="shared" si="40"/>
        <v>#DIV/0!</v>
      </c>
      <c r="AG83" s="5"/>
      <c r="BV83" s="7">
        <v>73</v>
      </c>
    </row>
    <row r="84" spans="1:74" s="7" customFormat="1">
      <c r="A84" s="6" t="str">
        <f t="shared" si="32"/>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39" t="str">
        <f t="shared" si="33"/>
        <v/>
      </c>
      <c r="Z84" s="39" t="str">
        <f t="shared" si="34"/>
        <v/>
      </c>
      <c r="AA84" s="40" t="str">
        <f t="shared" si="35"/>
        <v/>
      </c>
      <c r="AB84" s="41" t="str">
        <f t="shared" si="36"/>
        <v/>
      </c>
      <c r="AC84" s="40" t="str">
        <f t="shared" si="37"/>
        <v/>
      </c>
      <c r="AD84" s="40" t="str">
        <f t="shared" si="38"/>
        <v/>
      </c>
      <c r="AE84" s="42" t="e">
        <f t="shared" si="39"/>
        <v>#DIV/0!</v>
      </c>
      <c r="AF84" s="42" t="e">
        <f t="shared" si="40"/>
        <v>#DIV/0!</v>
      </c>
      <c r="AG84" s="5"/>
      <c r="BV84" s="7">
        <v>74</v>
      </c>
    </row>
    <row r="85" spans="1:74" s="7" customFormat="1">
      <c r="A85" s="6" t="str">
        <f t="shared" si="32"/>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39" t="str">
        <f t="shared" si="33"/>
        <v/>
      </c>
      <c r="Z85" s="39" t="str">
        <f t="shared" si="34"/>
        <v/>
      </c>
      <c r="AA85" s="40" t="str">
        <f t="shared" si="35"/>
        <v/>
      </c>
      <c r="AB85" s="41" t="str">
        <f t="shared" si="36"/>
        <v/>
      </c>
      <c r="AC85" s="40" t="str">
        <f t="shared" si="37"/>
        <v/>
      </c>
      <c r="AD85" s="40" t="str">
        <f t="shared" si="38"/>
        <v/>
      </c>
      <c r="AE85" s="42" t="e">
        <f t="shared" si="39"/>
        <v>#DIV/0!</v>
      </c>
      <c r="AF85" s="42" t="e">
        <f t="shared" si="40"/>
        <v>#DIV/0!</v>
      </c>
      <c r="AG85" s="5"/>
      <c r="BV85" s="7">
        <v>75</v>
      </c>
    </row>
    <row r="86" spans="1:74" s="7" customFormat="1">
      <c r="A86" s="6" t="str">
        <f t="shared" si="32"/>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39" t="str">
        <f t="shared" si="33"/>
        <v/>
      </c>
      <c r="Z86" s="39" t="str">
        <f t="shared" si="34"/>
        <v/>
      </c>
      <c r="AA86" s="40" t="str">
        <f t="shared" si="35"/>
        <v/>
      </c>
      <c r="AB86" s="41" t="str">
        <f t="shared" si="36"/>
        <v/>
      </c>
      <c r="AC86" s="40" t="str">
        <f t="shared" si="37"/>
        <v/>
      </c>
      <c r="AD86" s="40" t="str">
        <f t="shared" si="38"/>
        <v/>
      </c>
      <c r="AE86" s="42" t="e">
        <f t="shared" si="39"/>
        <v>#DIV/0!</v>
      </c>
      <c r="AF86" s="42" t="e">
        <f t="shared" si="40"/>
        <v>#DIV/0!</v>
      </c>
      <c r="AG86" s="5"/>
      <c r="BV86" s="7">
        <v>76</v>
      </c>
    </row>
    <row r="87" spans="1:74" s="7" customFormat="1">
      <c r="A87" s="6" t="str">
        <f t="shared" si="32"/>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39" t="str">
        <f t="shared" si="33"/>
        <v/>
      </c>
      <c r="Z87" s="39" t="str">
        <f t="shared" si="34"/>
        <v/>
      </c>
      <c r="AA87" s="40" t="str">
        <f t="shared" si="35"/>
        <v/>
      </c>
      <c r="AB87" s="41" t="str">
        <f t="shared" si="36"/>
        <v/>
      </c>
      <c r="AC87" s="40" t="str">
        <f t="shared" si="37"/>
        <v/>
      </c>
      <c r="AD87" s="40" t="str">
        <f t="shared" si="38"/>
        <v/>
      </c>
      <c r="AE87" s="42" t="e">
        <f t="shared" si="39"/>
        <v>#DIV/0!</v>
      </c>
      <c r="AF87" s="42" t="e">
        <f t="shared" si="40"/>
        <v>#DIV/0!</v>
      </c>
      <c r="AG87" s="5"/>
      <c r="BV87" s="7">
        <v>77</v>
      </c>
    </row>
    <row r="88" spans="1:74" s="7" customFormat="1">
      <c r="A88" s="6" t="str">
        <f t="shared" si="32"/>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39" t="str">
        <f t="shared" si="33"/>
        <v/>
      </c>
      <c r="Z88" s="39" t="str">
        <f t="shared" si="34"/>
        <v/>
      </c>
      <c r="AA88" s="40" t="str">
        <f t="shared" si="35"/>
        <v/>
      </c>
      <c r="AB88" s="41" t="str">
        <f t="shared" si="36"/>
        <v/>
      </c>
      <c r="AC88" s="40" t="str">
        <f t="shared" si="37"/>
        <v/>
      </c>
      <c r="AD88" s="40" t="str">
        <f t="shared" si="38"/>
        <v/>
      </c>
      <c r="AE88" s="42" t="e">
        <f t="shared" si="39"/>
        <v>#DIV/0!</v>
      </c>
      <c r="AF88" s="42" t="e">
        <f t="shared" si="40"/>
        <v>#DIV/0!</v>
      </c>
      <c r="AG88" s="5"/>
      <c r="BV88" s="7">
        <v>78</v>
      </c>
    </row>
    <row r="89" spans="1:74" s="7" customFormat="1">
      <c r="A89" s="6" t="str">
        <f t="shared" si="32"/>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39" t="str">
        <f t="shared" si="33"/>
        <v/>
      </c>
      <c r="Z89" s="39" t="str">
        <f t="shared" si="34"/>
        <v/>
      </c>
      <c r="AA89" s="40" t="str">
        <f t="shared" si="35"/>
        <v/>
      </c>
      <c r="AB89" s="41" t="str">
        <f t="shared" si="36"/>
        <v/>
      </c>
      <c r="AC89" s="40" t="str">
        <f t="shared" si="37"/>
        <v/>
      </c>
      <c r="AD89" s="40" t="str">
        <f t="shared" si="38"/>
        <v/>
      </c>
      <c r="AE89" s="42" t="e">
        <f t="shared" si="39"/>
        <v>#DIV/0!</v>
      </c>
      <c r="AF89" s="42" t="e">
        <f t="shared" si="40"/>
        <v>#DIV/0!</v>
      </c>
      <c r="AG89" s="5"/>
      <c r="BV89" s="7">
        <v>79</v>
      </c>
    </row>
    <row r="90" spans="1:74" s="7" customFormat="1">
      <c r="A90" s="6" t="str">
        <f t="shared" si="32"/>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39" t="str">
        <f t="shared" si="33"/>
        <v/>
      </c>
      <c r="Z90" s="39" t="str">
        <f t="shared" si="34"/>
        <v/>
      </c>
      <c r="AA90" s="40" t="str">
        <f t="shared" si="35"/>
        <v/>
      </c>
      <c r="AB90" s="41" t="str">
        <f t="shared" si="36"/>
        <v/>
      </c>
      <c r="AC90" s="40" t="str">
        <f t="shared" si="37"/>
        <v/>
      </c>
      <c r="AD90" s="40" t="str">
        <f t="shared" si="38"/>
        <v/>
      </c>
      <c r="AE90" s="42" t="e">
        <f t="shared" si="39"/>
        <v>#DIV/0!</v>
      </c>
      <c r="AF90" s="42" t="e">
        <f t="shared" si="40"/>
        <v>#DIV/0!</v>
      </c>
      <c r="AG90" s="5"/>
      <c r="BV90" s="7">
        <v>80</v>
      </c>
    </row>
    <row r="91" spans="1:74" s="7" customFormat="1">
      <c r="A91" s="6" t="str">
        <f t="shared" si="32"/>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39" t="str">
        <f t="shared" si="33"/>
        <v/>
      </c>
      <c r="Z91" s="39" t="str">
        <f t="shared" si="34"/>
        <v/>
      </c>
      <c r="AA91" s="40" t="str">
        <f t="shared" si="35"/>
        <v/>
      </c>
      <c r="AB91" s="41" t="str">
        <f t="shared" si="36"/>
        <v/>
      </c>
      <c r="AC91" s="40" t="str">
        <f t="shared" si="37"/>
        <v/>
      </c>
      <c r="AD91" s="40" t="str">
        <f t="shared" si="38"/>
        <v/>
      </c>
      <c r="AE91" s="42" t="e">
        <f t="shared" si="39"/>
        <v>#DIV/0!</v>
      </c>
      <c r="AF91" s="42" t="e">
        <f t="shared" si="40"/>
        <v>#DIV/0!</v>
      </c>
      <c r="AG91" s="5"/>
      <c r="BV91" s="7">
        <v>81</v>
      </c>
    </row>
    <row r="92" spans="1:74" s="7" customFormat="1">
      <c r="A92" s="6" t="str">
        <f t="shared" si="32"/>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39" t="str">
        <f t="shared" si="33"/>
        <v/>
      </c>
      <c r="Z92" s="39" t="str">
        <f t="shared" si="34"/>
        <v/>
      </c>
      <c r="AA92" s="40" t="str">
        <f t="shared" si="35"/>
        <v/>
      </c>
      <c r="AB92" s="41" t="str">
        <f t="shared" si="36"/>
        <v/>
      </c>
      <c r="AC92" s="40" t="str">
        <f t="shared" si="37"/>
        <v/>
      </c>
      <c r="AD92" s="40" t="str">
        <f t="shared" si="38"/>
        <v/>
      </c>
      <c r="AE92" s="42" t="e">
        <f t="shared" si="39"/>
        <v>#DIV/0!</v>
      </c>
      <c r="AF92" s="42" t="e">
        <f t="shared" si="40"/>
        <v>#DIV/0!</v>
      </c>
      <c r="AG92" s="5"/>
      <c r="BV92" s="7">
        <v>82</v>
      </c>
    </row>
    <row r="93" spans="1:74" s="7" customFormat="1">
      <c r="A93" s="6" t="str">
        <f t="shared" si="32"/>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39" t="str">
        <f t="shared" si="33"/>
        <v/>
      </c>
      <c r="Z93" s="39" t="str">
        <f t="shared" si="34"/>
        <v/>
      </c>
      <c r="AA93" s="40" t="str">
        <f t="shared" si="35"/>
        <v/>
      </c>
      <c r="AB93" s="41" t="str">
        <f t="shared" si="36"/>
        <v/>
      </c>
      <c r="AC93" s="40" t="str">
        <f t="shared" si="37"/>
        <v/>
      </c>
      <c r="AD93" s="40" t="str">
        <f t="shared" si="38"/>
        <v/>
      </c>
      <c r="AE93" s="42" t="e">
        <f t="shared" si="39"/>
        <v>#DIV/0!</v>
      </c>
      <c r="AF93" s="42" t="e">
        <f t="shared" si="40"/>
        <v>#DIV/0!</v>
      </c>
      <c r="AG93" s="5"/>
      <c r="BV93" s="7">
        <v>83</v>
      </c>
    </row>
    <row r="94" spans="1:74" s="7" customFormat="1">
      <c r="A94" s="6" t="str">
        <f t="shared" si="32"/>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39" t="str">
        <f t="shared" si="33"/>
        <v/>
      </c>
      <c r="Z94" s="39" t="str">
        <f t="shared" si="34"/>
        <v/>
      </c>
      <c r="AA94" s="40" t="str">
        <f t="shared" si="35"/>
        <v/>
      </c>
      <c r="AB94" s="41" t="str">
        <f t="shared" si="36"/>
        <v/>
      </c>
      <c r="AC94" s="40" t="str">
        <f t="shared" si="37"/>
        <v/>
      </c>
      <c r="AD94" s="40" t="str">
        <f t="shared" si="38"/>
        <v/>
      </c>
      <c r="AE94" s="42" t="e">
        <f t="shared" si="39"/>
        <v>#DIV/0!</v>
      </c>
      <c r="AF94" s="42" t="e">
        <f t="shared" si="40"/>
        <v>#DIV/0!</v>
      </c>
      <c r="AG94" s="5"/>
      <c r="BV94" s="7">
        <v>84</v>
      </c>
    </row>
    <row r="95" spans="1:74" s="7" customFormat="1">
      <c r="A95" s="6" t="str">
        <f t="shared" si="32"/>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39" t="str">
        <f t="shared" si="33"/>
        <v/>
      </c>
      <c r="Z95" s="39" t="str">
        <f t="shared" si="34"/>
        <v/>
      </c>
      <c r="AA95" s="40" t="str">
        <f t="shared" si="35"/>
        <v/>
      </c>
      <c r="AB95" s="41" t="str">
        <f t="shared" si="36"/>
        <v/>
      </c>
      <c r="AC95" s="40" t="str">
        <f t="shared" si="37"/>
        <v/>
      </c>
      <c r="AD95" s="40" t="str">
        <f t="shared" si="38"/>
        <v/>
      </c>
      <c r="AE95" s="42" t="e">
        <f t="shared" si="39"/>
        <v>#DIV/0!</v>
      </c>
      <c r="AF95" s="42" t="e">
        <f t="shared" si="40"/>
        <v>#DIV/0!</v>
      </c>
      <c r="AG95" s="5"/>
      <c r="BV95" s="7">
        <v>85</v>
      </c>
    </row>
    <row r="96" spans="1:74" s="7" customFormat="1">
      <c r="A96" s="6" t="str">
        <f t="shared" si="32"/>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39" t="str">
        <f t="shared" si="33"/>
        <v/>
      </c>
      <c r="Z96" s="39" t="str">
        <f t="shared" si="34"/>
        <v/>
      </c>
      <c r="AA96" s="40" t="str">
        <f t="shared" si="35"/>
        <v/>
      </c>
      <c r="AB96" s="41" t="str">
        <f t="shared" si="36"/>
        <v/>
      </c>
      <c r="AC96" s="40" t="str">
        <f t="shared" si="37"/>
        <v/>
      </c>
      <c r="AD96" s="40" t="str">
        <f t="shared" si="38"/>
        <v/>
      </c>
      <c r="AE96" s="42" t="e">
        <f t="shared" si="39"/>
        <v>#DIV/0!</v>
      </c>
      <c r="AF96" s="42" t="e">
        <f t="shared" si="40"/>
        <v>#DIV/0!</v>
      </c>
      <c r="AG96" s="5"/>
      <c r="BV96" s="7">
        <v>86</v>
      </c>
    </row>
    <row r="97" spans="1:74" s="7" customFormat="1">
      <c r="A97" s="6" t="str">
        <f t="shared" si="32"/>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39" t="str">
        <f t="shared" si="33"/>
        <v/>
      </c>
      <c r="Z97" s="39" t="str">
        <f t="shared" si="34"/>
        <v/>
      </c>
      <c r="AA97" s="40" t="str">
        <f t="shared" si="35"/>
        <v/>
      </c>
      <c r="AB97" s="41" t="str">
        <f t="shared" si="36"/>
        <v/>
      </c>
      <c r="AC97" s="40" t="str">
        <f t="shared" si="37"/>
        <v/>
      </c>
      <c r="AD97" s="40" t="str">
        <f t="shared" si="38"/>
        <v/>
      </c>
      <c r="AE97" s="42" t="e">
        <f t="shared" si="39"/>
        <v>#DIV/0!</v>
      </c>
      <c r="AF97" s="42" t="e">
        <f t="shared" si="40"/>
        <v>#DIV/0!</v>
      </c>
      <c r="AG97" s="5"/>
      <c r="BV97" s="7">
        <v>87</v>
      </c>
    </row>
    <row r="98" spans="1:74" s="7" customFormat="1" ht="14.45" customHeight="1">
      <c r="A98" s="170" t="s">
        <v>52</v>
      </c>
      <c r="B98" s="170"/>
      <c r="C98" s="170"/>
      <c r="D98" s="170"/>
      <c r="E98" s="170"/>
      <c r="F98" s="170"/>
      <c r="G98" s="170"/>
      <c r="H98" s="170"/>
      <c r="I98" s="170"/>
      <c r="J98" s="170"/>
      <c r="K98" s="170"/>
      <c r="L98" s="170"/>
      <c r="M98" s="170"/>
      <c r="N98" s="170"/>
      <c r="O98" s="170"/>
      <c r="P98" s="170"/>
      <c r="Q98" s="170"/>
      <c r="R98" s="170"/>
      <c r="S98" s="170"/>
      <c r="T98" s="170"/>
      <c r="U98" s="170"/>
      <c r="V98" s="170"/>
      <c r="W98" s="170"/>
      <c r="X98" s="170"/>
      <c r="Y98" s="170"/>
      <c r="Z98" s="61">
        <f>SUM(Z11:Z97)</f>
        <v>0</v>
      </c>
      <c r="BV98" s="7">
        <v>88</v>
      </c>
    </row>
    <row r="99" spans="1:74" s="7" customFormat="1">
      <c r="B99" s="9"/>
      <c r="C99" s="9"/>
      <c r="D99" s="9"/>
      <c r="E99" s="9"/>
      <c r="F99" s="9"/>
      <c r="G99" s="9"/>
      <c r="H99" s="9"/>
      <c r="I99" s="9"/>
      <c r="J99" s="9"/>
      <c r="K99" s="9"/>
      <c r="L99" s="9"/>
      <c r="M99" s="9"/>
      <c r="N99" s="9"/>
      <c r="O99" s="9"/>
      <c r="P99" s="9"/>
      <c r="Q99" s="9"/>
      <c r="R99" s="9"/>
      <c r="S99" s="9"/>
      <c r="T99" s="9"/>
      <c r="U99" s="9"/>
      <c r="V99" s="9"/>
      <c r="W99" s="9"/>
      <c r="X99" s="9"/>
      <c r="Y99" s="9"/>
      <c r="Z99" s="8"/>
      <c r="AA99" s="8"/>
      <c r="BV99" s="7">
        <v>89</v>
      </c>
    </row>
    <row r="100" spans="1:74" s="10" customFormat="1" ht="18">
      <c r="A100" s="163"/>
      <c r="B100" s="163"/>
      <c r="C100" s="163"/>
      <c r="D100" s="163"/>
      <c r="E100" s="163"/>
      <c r="F100" s="163"/>
      <c r="G100" s="163"/>
      <c r="H100" s="163"/>
      <c r="I100" s="163"/>
      <c r="J100" s="163"/>
      <c r="K100" s="163"/>
      <c r="L100" s="163"/>
      <c r="M100" s="163"/>
      <c r="N100" s="163"/>
      <c r="O100" s="163"/>
      <c r="P100" s="163"/>
      <c r="Q100" s="163"/>
      <c r="R100" s="163"/>
      <c r="S100" s="163"/>
      <c r="T100" s="163"/>
      <c r="U100" s="163"/>
      <c r="V100" s="163"/>
      <c r="W100" s="163"/>
      <c r="X100" s="163"/>
      <c r="Y100" s="163"/>
      <c r="Z100" s="163"/>
      <c r="AA100" s="163"/>
      <c r="AB100" s="70"/>
      <c r="AC100" s="70"/>
      <c r="AD100" s="70"/>
      <c r="AE100" s="71"/>
      <c r="AF100" s="71"/>
      <c r="AG100" s="71"/>
      <c r="AH100" s="71"/>
      <c r="AI100" s="71"/>
      <c r="AJ100" s="71"/>
      <c r="AK100" s="71"/>
      <c r="AL100" s="71"/>
      <c r="AM100" s="71"/>
      <c r="AN100" s="71"/>
      <c r="BV100" s="7">
        <v>90</v>
      </c>
    </row>
    <row r="101" spans="1:74" s="7" customFormat="1">
      <c r="AF101" s="71"/>
      <c r="AG101" s="71"/>
      <c r="AH101" s="71"/>
      <c r="AI101" s="71"/>
      <c r="AJ101" s="71"/>
      <c r="AK101" s="71"/>
      <c r="AL101" s="71"/>
      <c r="AM101" s="71"/>
      <c r="AN101" s="71"/>
      <c r="BV101" s="7">
        <v>91</v>
      </c>
    </row>
    <row r="102" spans="1:74" s="7" customFormat="1" ht="259.14999999999998" customHeight="1">
      <c r="AF102" s="71"/>
      <c r="AG102" s="71"/>
      <c r="AH102" s="71"/>
      <c r="AI102" s="71"/>
      <c r="AJ102" s="71"/>
      <c r="AK102" s="71"/>
      <c r="AL102" s="71"/>
      <c r="AM102" s="71"/>
      <c r="AN102" s="71"/>
      <c r="BV102" s="7">
        <v>92</v>
      </c>
    </row>
    <row r="103" spans="1:74" s="7" customFormat="1" ht="30.6" customHeight="1">
      <c r="AD103" s="73"/>
      <c r="AE103" s="73"/>
      <c r="AF103" s="73"/>
      <c r="BV103" s="7">
        <v>92</v>
      </c>
    </row>
    <row r="104" spans="1:74" s="7" customFormat="1" ht="30.6" customHeight="1">
      <c r="AD104" s="73"/>
      <c r="AE104" s="73"/>
      <c r="AF104" s="73"/>
      <c r="BV104" s="7">
        <v>92</v>
      </c>
    </row>
    <row r="105" spans="1:74" s="7" customFormat="1" ht="30.6" customHeight="1">
      <c r="AD105" s="73"/>
      <c r="AE105" s="73"/>
      <c r="AF105" s="73"/>
    </row>
    <row r="106" spans="1:74" s="7" customFormat="1" ht="30.6" customHeight="1">
      <c r="A106" s="73"/>
      <c r="B106" s="73"/>
      <c r="C106" s="73"/>
      <c r="D106" s="73"/>
      <c r="E106" s="73"/>
      <c r="F106" s="73"/>
      <c r="G106" s="73"/>
    </row>
    <row r="107" spans="1:74" s="7" customFormat="1" ht="30.6" customHeight="1">
      <c r="A107" s="73"/>
      <c r="B107" s="73"/>
      <c r="C107" s="73"/>
      <c r="D107" s="73"/>
      <c r="E107" s="73"/>
      <c r="F107" s="73"/>
      <c r="G107" s="73"/>
    </row>
    <row r="108" spans="1:74" s="7" customFormat="1" ht="30.6" customHeight="1">
      <c r="A108" s="73"/>
      <c r="B108" s="73"/>
      <c r="C108" s="73"/>
      <c r="D108" s="73"/>
      <c r="E108" s="73"/>
      <c r="F108" s="73"/>
      <c r="G108" s="73"/>
    </row>
    <row r="109" spans="1:74" s="7" customFormat="1" ht="30.6" customHeight="1">
      <c r="A109" s="73"/>
      <c r="B109" s="73"/>
      <c r="C109" s="73"/>
      <c r="D109" s="73"/>
      <c r="E109" s="73"/>
      <c r="F109" s="73"/>
      <c r="G109" s="73"/>
    </row>
    <row r="110" spans="1:74" s="7" customFormat="1" ht="30.6" customHeight="1">
      <c r="A110" s="73"/>
      <c r="B110" s="73"/>
      <c r="C110" s="73"/>
      <c r="D110" s="73"/>
      <c r="E110" s="73"/>
      <c r="F110" s="73"/>
      <c r="G110" s="73"/>
    </row>
    <row r="111" spans="1:74" s="7" customFormat="1" ht="30.6" customHeight="1">
      <c r="A111" s="73"/>
      <c r="B111" s="73"/>
      <c r="C111" s="73"/>
      <c r="D111" s="73"/>
      <c r="E111" s="73"/>
      <c r="F111" s="73"/>
      <c r="G111" s="73"/>
    </row>
    <row r="112" spans="1:74" s="7" customFormat="1" ht="30.6" customHeight="1">
      <c r="A112" s="73"/>
      <c r="B112" s="73"/>
      <c r="C112" s="73"/>
      <c r="D112" s="73"/>
      <c r="E112" s="73"/>
      <c r="F112" s="73"/>
      <c r="G112" s="73"/>
    </row>
    <row r="113" spans="1:74" s="7" customFormat="1" ht="30.6" customHeight="1">
      <c r="A113" s="73"/>
      <c r="B113" s="73"/>
      <c r="C113" s="73"/>
      <c r="D113" s="73"/>
      <c r="E113" s="73"/>
      <c r="F113" s="73"/>
      <c r="G113" s="73"/>
    </row>
    <row r="114" spans="1:74" s="7" customFormat="1" ht="30.6" customHeight="1">
      <c r="A114" s="73"/>
      <c r="B114" s="73"/>
      <c r="C114" s="73"/>
      <c r="D114" s="73"/>
      <c r="E114" s="73"/>
      <c r="F114" s="73"/>
      <c r="G114" s="73"/>
    </row>
    <row r="115" spans="1:74" s="7" customFormat="1" ht="30.6" customHeight="1">
      <c r="A115" s="73"/>
      <c r="B115" s="73"/>
      <c r="C115" s="73"/>
      <c r="D115" s="73"/>
      <c r="E115" s="73"/>
      <c r="F115" s="73"/>
      <c r="G115" s="73"/>
    </row>
    <row r="116" spans="1:74" s="7" customFormat="1" ht="30.6" customHeight="1">
      <c r="A116" s="73"/>
      <c r="B116" s="73"/>
      <c r="C116" s="73"/>
      <c r="D116" s="73"/>
      <c r="E116" s="73"/>
      <c r="F116" s="73"/>
      <c r="G116" s="73"/>
    </row>
    <row r="117" spans="1:74" s="7" customFormat="1" ht="30.6" customHeight="1">
      <c r="A117" s="73"/>
      <c r="B117" s="73"/>
      <c r="C117" s="73"/>
      <c r="D117" s="73"/>
      <c r="E117" s="73"/>
      <c r="F117" s="73"/>
      <c r="G117" s="73"/>
    </row>
    <row r="118" spans="1:74" s="7" customFormat="1" ht="30.6" customHeight="1">
      <c r="A118" s="73"/>
      <c r="B118" s="73"/>
      <c r="C118" s="73"/>
      <c r="D118" s="73"/>
      <c r="E118" s="73"/>
      <c r="F118" s="73"/>
      <c r="G118" s="73"/>
    </row>
    <row r="119" spans="1:74" s="7" customFormat="1" ht="30.6" customHeight="1">
      <c r="A119" s="73"/>
      <c r="B119" s="73"/>
      <c r="C119" s="73"/>
      <c r="D119" s="73"/>
      <c r="E119" s="73"/>
      <c r="F119" s="73"/>
      <c r="G119" s="73"/>
    </row>
    <row r="120" spans="1:74" s="7" customFormat="1" ht="30.6" customHeight="1">
      <c r="A120" s="73"/>
      <c r="B120" s="73"/>
      <c r="C120" s="73"/>
      <c r="D120" s="73"/>
      <c r="E120" s="73"/>
      <c r="F120" s="73"/>
      <c r="G120" s="73"/>
    </row>
    <row r="121" spans="1:74" s="7" customFormat="1" ht="30.6" customHeight="1">
      <c r="A121" s="73"/>
      <c r="B121" s="73"/>
      <c r="C121" s="73"/>
      <c r="D121" s="73"/>
      <c r="E121" s="73"/>
      <c r="F121" s="73"/>
      <c r="G121" s="73"/>
    </row>
    <row r="122" spans="1:74" s="7" customFormat="1" ht="30.6" customHeight="1">
      <c r="A122" s="73"/>
      <c r="B122" s="73"/>
      <c r="C122" s="73"/>
      <c r="D122" s="73"/>
      <c r="E122" s="73"/>
      <c r="F122" s="73"/>
      <c r="G122" s="73"/>
    </row>
    <row r="123" spans="1:74" s="7" customFormat="1" ht="30.6" customHeight="1">
      <c r="A123" s="73"/>
      <c r="B123" s="73"/>
      <c r="C123" s="73"/>
      <c r="D123" s="73"/>
      <c r="E123" s="73"/>
      <c r="F123" s="73"/>
      <c r="G123" s="73"/>
      <c r="BV123" s="7">
        <v>92</v>
      </c>
    </row>
    <row r="124" spans="1:74" s="7" customFormat="1" ht="30.6" customHeight="1">
      <c r="A124" s="73"/>
      <c r="B124" s="73"/>
      <c r="C124" s="73"/>
      <c r="D124" s="73"/>
      <c r="E124" s="73"/>
      <c r="F124" s="73"/>
      <c r="G124" s="73"/>
      <c r="BV124" s="7">
        <v>93</v>
      </c>
    </row>
    <row r="125" spans="1:74" s="7" customFormat="1" ht="30.6" customHeight="1">
      <c r="A125" s="73"/>
      <c r="B125" s="73"/>
      <c r="C125" s="73"/>
      <c r="D125" s="73"/>
      <c r="E125" s="73"/>
      <c r="F125" s="73"/>
      <c r="G125" s="73"/>
      <c r="BV125" s="7">
        <v>94</v>
      </c>
    </row>
    <row r="126" spans="1:74" s="7" customFormat="1" ht="30.6" customHeight="1">
      <c r="A126" s="73"/>
      <c r="B126" s="73"/>
      <c r="C126" s="73"/>
      <c r="D126" s="73"/>
      <c r="E126" s="73"/>
      <c r="F126" s="73"/>
      <c r="G126" s="73"/>
      <c r="BV126" s="7">
        <v>95</v>
      </c>
    </row>
    <row r="127" spans="1:74" s="7" customFormat="1" ht="30.6" customHeight="1">
      <c r="A127" s="73"/>
      <c r="B127" s="73"/>
      <c r="C127" s="73"/>
      <c r="D127" s="73"/>
      <c r="E127" s="73"/>
      <c r="F127" s="73"/>
      <c r="G127" s="73"/>
      <c r="BV127" s="7">
        <v>96</v>
      </c>
    </row>
    <row r="128" spans="1:74" s="7" customFormat="1" ht="30.6" customHeight="1">
      <c r="A128" s="73"/>
      <c r="B128" s="73"/>
      <c r="C128" s="73"/>
      <c r="D128" s="73"/>
      <c r="E128" s="73"/>
      <c r="F128" s="73"/>
      <c r="G128" s="73"/>
      <c r="BV128" s="7">
        <v>97</v>
      </c>
    </row>
    <row r="129" spans="1:74" s="7" customFormat="1" ht="30.6" customHeight="1">
      <c r="A129" s="73"/>
      <c r="B129" s="73"/>
      <c r="C129" s="73"/>
      <c r="D129" s="73"/>
      <c r="E129" s="73"/>
      <c r="F129" s="73"/>
      <c r="G129" s="73"/>
      <c r="BV129" s="7">
        <v>98</v>
      </c>
    </row>
    <row r="130" spans="1:74">
      <c r="BV130" s="3">
        <v>101</v>
      </c>
    </row>
    <row r="131" spans="1:74">
      <c r="BV131" s="3">
        <v>102</v>
      </c>
    </row>
    <row r="132" spans="1:74" ht="59.25" customHeight="1">
      <c r="BV132" s="3">
        <v>103</v>
      </c>
    </row>
  </sheetData>
  <sheetProtection formatColumns="0" formatRows="0" insertColumns="0" insertRows="0" autoFilter="0"/>
  <mergeCells count="28">
    <mergeCell ref="A3:L3"/>
    <mergeCell ref="A4:B6"/>
    <mergeCell ref="E4:F4"/>
    <mergeCell ref="G4:L4"/>
    <mergeCell ref="D5:F5"/>
    <mergeCell ref="D6:L6"/>
    <mergeCell ref="H5:I5"/>
    <mergeCell ref="K5:L5"/>
    <mergeCell ref="BO69:BO82"/>
    <mergeCell ref="BP69:BQ82"/>
    <mergeCell ref="AN37:AU37"/>
    <mergeCell ref="AK6:AV6"/>
    <mergeCell ref="AK47:AR59"/>
    <mergeCell ref="AK46:AR46"/>
    <mergeCell ref="AS46:AS59"/>
    <mergeCell ref="AT46:AU59"/>
    <mergeCell ref="G9:L9"/>
    <mergeCell ref="A100:AA100"/>
    <mergeCell ref="Y9:AB9"/>
    <mergeCell ref="BG69:BN69"/>
    <mergeCell ref="BG70:BN82"/>
    <mergeCell ref="A98:Y98"/>
    <mergeCell ref="Y4:Z4"/>
    <mergeCell ref="Y5:Z5"/>
    <mergeCell ref="Y6:Z6"/>
    <mergeCell ref="M9:R9"/>
    <mergeCell ref="S9:X9"/>
    <mergeCell ref="M3:V6"/>
  </mergeCells>
  <conditionalFormatting sqref="AB11:AB97">
    <cfRule type="cellIs" dxfId="3" priority="2" stopIfTrue="1" operator="greaterThan">
      <formula>0.2</formula>
    </cfRule>
  </conditionalFormatting>
  <dataValidations count="1">
    <dataValidation type="list" allowBlank="1" showInputMessage="1" showErrorMessage="1" sqref="AO11:AO17 AO26:AO36" xr:uid="{6E4F0477-E4A0-4624-8E1C-FFCF6C499F40}">
      <formula1>"Tabla,Cotizacion"</formula1>
    </dataValidation>
  </dataValidations>
  <pageMargins left="0.7" right="0.7" top="0.75" bottom="0.75" header="0.3" footer="0.3"/>
  <pageSetup paperSize="3" scale="33" orientation="portrait" r:id="rId1"/>
  <colBreaks count="3" manualBreakCount="3">
    <brk id="12" max="1048575" man="1"/>
    <brk id="24" max="103" man="1"/>
    <brk id="36" max="103"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50C36C-53AB-4024-94CE-11C3C31AE4C6}">
          <x14:formula1>
            <xm:f>Lista!$V$8:$V$14</xm:f>
          </x14:formula1>
          <xm:sqref>G4:L4</xm:sqref>
        </x14:dataValidation>
        <x14:dataValidation type="list" allowBlank="1" showInputMessage="1" showErrorMessage="1" xr:uid="{BFA5832A-252B-4101-914C-B32FB372F4A9}">
          <x14:formula1>
            <xm:f>Lista!$L$8:$L$21</xm:f>
          </x14:formula1>
          <xm:sqref>D5:F5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defaultColWidth="11.42578125" defaultRowHeight="14.45"/>
  <cols>
    <col min="1" max="1" width="16.42578125" bestFit="1" customWidth="1"/>
    <col min="2" max="2" width="50.140625" bestFit="1" customWidth="1"/>
  </cols>
  <sheetData>
    <row r="1" spans="1:2">
      <c r="A1" t="s">
        <v>53</v>
      </c>
    </row>
    <row r="2" spans="1:2">
      <c r="A2" s="62" t="s">
        <v>54</v>
      </c>
      <c r="B2" t="s">
        <v>55</v>
      </c>
    </row>
    <row r="3" spans="1:2">
      <c r="A3" s="63" t="s">
        <v>56</v>
      </c>
      <c r="B3">
        <v>87</v>
      </c>
    </row>
    <row r="4" spans="1:2">
      <c r="A4" s="63" t="s">
        <v>57</v>
      </c>
      <c r="B4">
        <v>87</v>
      </c>
    </row>
    <row r="100" spans="1:2">
      <c r="A100" t="s">
        <v>58</v>
      </c>
    </row>
    <row r="102" spans="1:2">
      <c r="A102" s="62" t="s">
        <v>54</v>
      </c>
      <c r="B102" t="s">
        <v>59</v>
      </c>
    </row>
    <row r="103" spans="1:2">
      <c r="A103" s="63" t="s">
        <v>56</v>
      </c>
      <c r="B103" t="e">
        <v>#DIV/0!</v>
      </c>
    </row>
    <row r="104" spans="1:2">
      <c r="A104" s="63" t="s">
        <v>57</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48814-D188-4C42-ACFA-33B28CD64719}">
  <sheetPr codeName="Hoja10">
    <pageSetUpPr fitToPage="1"/>
  </sheetPr>
  <dimension ref="A1:BR160"/>
  <sheetViews>
    <sheetView tabSelected="1" view="pageBreakPreview" topLeftCell="A25" zoomScale="24" zoomScaleNormal="39" zoomScaleSheetLayoutView="24" workbookViewId="0">
      <selection activeCell="A26" sqref="A26"/>
    </sheetView>
  </sheetViews>
  <sheetFormatPr defaultColWidth="11.42578125" defaultRowHeight="14.45"/>
  <cols>
    <col min="1" max="1" width="20" style="3" bestFit="1" customWidth="1"/>
    <col min="2" max="2" width="32.5703125" style="3" bestFit="1" customWidth="1"/>
    <col min="3" max="3" width="58.5703125" style="3" bestFit="1" customWidth="1"/>
    <col min="4" max="4" width="61.85546875" style="3" bestFit="1" customWidth="1"/>
    <col min="5" max="5" width="27.7109375" style="3" bestFit="1" customWidth="1"/>
    <col min="6" max="6" width="40" style="3" bestFit="1" customWidth="1"/>
    <col min="7" max="7" width="41.7109375" style="3" bestFit="1" customWidth="1"/>
    <col min="8" max="8" width="39.140625" style="3" bestFit="1" customWidth="1"/>
    <col min="9" max="9" width="27.42578125" style="3" bestFit="1" customWidth="1"/>
    <col min="10" max="10" width="40.28515625" style="3" bestFit="1" customWidth="1"/>
    <col min="11" max="11" width="41.140625" style="3" bestFit="1" customWidth="1"/>
    <col min="12" max="12" width="42" style="3" bestFit="1" customWidth="1"/>
    <col min="13" max="13" width="31.42578125" style="3" bestFit="1" customWidth="1"/>
    <col min="14" max="14" width="33.7109375" style="3" bestFit="1" customWidth="1"/>
    <col min="15" max="15" width="27.42578125" style="3" bestFit="1" customWidth="1"/>
    <col min="16" max="16" width="33.7109375" style="3" bestFit="1" customWidth="1"/>
    <col min="17" max="17" width="34.85546875" style="3" bestFit="1" customWidth="1"/>
    <col min="18" max="18" width="35.7109375" style="3" bestFit="1" customWidth="1"/>
    <col min="19" max="19" width="31.42578125" style="3" bestFit="1" customWidth="1"/>
    <col min="20" max="20" width="33.7109375" style="3" bestFit="1" customWidth="1"/>
    <col min="21" max="21" width="27.42578125" style="3" bestFit="1" customWidth="1"/>
    <col min="22" max="22" width="33.7109375" style="3" bestFit="1" customWidth="1"/>
    <col min="23" max="23" width="34.85546875" style="3" bestFit="1" customWidth="1"/>
    <col min="24" max="24" width="35.7109375" style="3" bestFit="1" customWidth="1"/>
    <col min="25" max="25" width="48.7109375" style="3" bestFit="1" customWidth="1"/>
    <col min="26" max="26" width="46.85546875" style="3" bestFit="1" customWidth="1"/>
    <col min="27" max="27" width="29.7109375" style="3" bestFit="1" customWidth="1"/>
    <col min="28" max="28" width="25.42578125" style="3" customWidth="1"/>
    <col min="29" max="29" width="56" style="3" bestFit="1" customWidth="1"/>
    <col min="30" max="32" width="11.42578125" style="3"/>
    <col min="33" max="33" width="26.85546875" style="3" bestFit="1" customWidth="1"/>
    <col min="34" max="34" width="20.85546875" style="3" bestFit="1" customWidth="1"/>
    <col min="35" max="35" width="27.28515625" style="3" bestFit="1" customWidth="1"/>
    <col min="36" max="36" width="66.28515625" style="3" bestFit="1" customWidth="1"/>
    <col min="37" max="37" width="24.7109375" style="3" bestFit="1" customWidth="1"/>
    <col min="38" max="38" width="23.7109375" style="3" bestFit="1" customWidth="1"/>
    <col min="39" max="39" width="20" style="3" bestFit="1" customWidth="1"/>
    <col min="40" max="40" width="51" style="3" bestFit="1" customWidth="1"/>
    <col min="41" max="41" width="39.140625" style="3" bestFit="1" customWidth="1"/>
    <col min="42" max="43" width="26.28515625" style="3" hidden="1" customWidth="1"/>
    <col min="44" max="44" width="36.28515625" style="3" bestFit="1" customWidth="1"/>
    <col min="45" max="45" width="17.7109375" style="3" bestFit="1" customWidth="1"/>
    <col min="46" max="66" width="11.42578125" style="3"/>
    <col min="67" max="67" width="5.42578125" style="3" bestFit="1" customWidth="1"/>
    <col min="68" max="69" width="11.42578125" style="3"/>
    <col min="70" max="70" width="4.28515625" style="3" bestFit="1" customWidth="1"/>
    <col min="71" max="16384" width="11.42578125" style="3"/>
  </cols>
  <sheetData>
    <row r="1" spans="1:70">
      <c r="AG1" s="190" t="s">
        <v>11</v>
      </c>
      <c r="AH1" s="190"/>
      <c r="AI1" s="190"/>
      <c r="AJ1" s="190"/>
      <c r="AK1" s="190"/>
      <c r="AL1" s="190"/>
      <c r="AM1" s="190"/>
      <c r="AN1" s="190"/>
      <c r="AO1" s="190"/>
      <c r="AP1" s="190"/>
      <c r="AQ1" s="190"/>
      <c r="AR1" s="190"/>
    </row>
    <row r="2" spans="1:70">
      <c r="AG2" s="182"/>
      <c r="AH2" s="182"/>
      <c r="AI2" s="182"/>
      <c r="AJ2" s="182"/>
      <c r="AK2" s="182"/>
      <c r="AL2" s="182"/>
      <c r="AM2" s="182"/>
      <c r="AN2" s="182"/>
      <c r="AO2" s="182"/>
      <c r="AP2" s="182"/>
      <c r="AQ2" s="182"/>
      <c r="AR2" s="182"/>
    </row>
    <row r="3" spans="1:70" s="1" customFormat="1" ht="93.6">
      <c r="A3" s="183" t="s">
        <v>0</v>
      </c>
      <c r="B3" s="183"/>
      <c r="C3" s="183"/>
      <c r="D3" s="183"/>
      <c r="E3" s="183"/>
      <c r="F3" s="183"/>
      <c r="G3" s="183"/>
      <c r="H3" s="183"/>
      <c r="I3" s="183"/>
      <c r="J3" s="183"/>
      <c r="K3" s="183"/>
      <c r="L3" s="183"/>
      <c r="M3" s="192" t="s">
        <v>1</v>
      </c>
      <c r="N3" s="192"/>
      <c r="O3" s="192"/>
      <c r="P3" s="192"/>
      <c r="Q3" s="192"/>
      <c r="R3" s="192"/>
      <c r="S3" s="192"/>
      <c r="T3" s="192"/>
      <c r="U3" s="192"/>
      <c r="V3" s="192"/>
      <c r="W3" s="38"/>
      <c r="X3" s="38"/>
      <c r="Y3" s="38"/>
      <c r="Z3" s="38"/>
      <c r="AA3" s="38"/>
      <c r="AB3" s="38"/>
      <c r="AG3" s="182"/>
      <c r="AH3" s="182"/>
      <c r="AI3" s="182"/>
      <c r="AJ3" s="182"/>
      <c r="AK3" s="182"/>
      <c r="AL3" s="182"/>
      <c r="AM3" s="182"/>
      <c r="AN3" s="182"/>
      <c r="AO3" s="182"/>
      <c r="AP3" s="182"/>
      <c r="AQ3" s="182"/>
      <c r="AR3" s="182"/>
    </row>
    <row r="4" spans="1:70" s="2" customFormat="1" ht="93.6">
      <c r="A4" s="184"/>
      <c r="B4" s="184"/>
      <c r="C4" s="108" t="s">
        <v>2</v>
      </c>
      <c r="D4" s="76">
        <v>45928</v>
      </c>
      <c r="E4" s="185" t="s">
        <v>3</v>
      </c>
      <c r="F4" s="185"/>
      <c r="G4" s="186" t="s">
        <v>60</v>
      </c>
      <c r="H4" s="186"/>
      <c r="I4" s="186"/>
      <c r="J4" s="186"/>
      <c r="K4" s="186"/>
      <c r="L4" s="86"/>
      <c r="M4" s="192"/>
      <c r="N4" s="192"/>
      <c r="O4" s="192"/>
      <c r="P4" s="192"/>
      <c r="Q4" s="192"/>
      <c r="R4" s="192"/>
      <c r="S4" s="192"/>
      <c r="T4" s="192"/>
      <c r="U4" s="192"/>
      <c r="V4" s="192"/>
      <c r="W4" s="123" t="s">
        <v>4</v>
      </c>
      <c r="X4" s="123"/>
      <c r="Y4" s="124">
        <f>IF(B11="","",Z123)</f>
        <v>196378818.41000003</v>
      </c>
      <c r="Z4" s="123"/>
      <c r="AA4" s="38"/>
      <c r="AB4" s="38"/>
      <c r="AG4" s="182"/>
      <c r="AH4" s="182"/>
      <c r="AI4" s="182"/>
      <c r="AJ4" s="182"/>
      <c r="AK4" s="182"/>
      <c r="AL4" s="182"/>
      <c r="AM4" s="182"/>
      <c r="AN4" s="182"/>
      <c r="AO4" s="182"/>
      <c r="AP4" s="182"/>
      <c r="AQ4" s="182"/>
      <c r="AR4" s="182"/>
    </row>
    <row r="5" spans="1:70" s="2" customFormat="1" ht="93.6">
      <c r="A5" s="184"/>
      <c r="B5" s="184"/>
      <c r="C5" s="20" t="s">
        <v>5</v>
      </c>
      <c r="D5" s="187" t="s">
        <v>61</v>
      </c>
      <c r="E5" s="188"/>
      <c r="F5" s="189"/>
      <c r="G5" s="20" t="s">
        <v>6</v>
      </c>
      <c r="H5" s="184" t="s">
        <v>62</v>
      </c>
      <c r="I5" s="184"/>
      <c r="J5" s="184"/>
      <c r="K5" s="20"/>
      <c r="L5" s="20"/>
      <c r="M5" s="192"/>
      <c r="N5" s="192"/>
      <c r="O5" s="192"/>
      <c r="P5" s="192"/>
      <c r="Q5" s="192"/>
      <c r="R5" s="192"/>
      <c r="S5" s="192"/>
      <c r="T5" s="192"/>
      <c r="U5" s="192"/>
      <c r="V5" s="192"/>
      <c r="W5" s="123" t="s">
        <v>8</v>
      </c>
      <c r="X5" s="123"/>
      <c r="Y5" s="124">
        <f>IF(B11="","",AR13)</f>
        <v>119799430.58999997</v>
      </c>
      <c r="Z5" s="123"/>
      <c r="AA5" s="99"/>
      <c r="AB5" s="100"/>
      <c r="AC5" s="101"/>
      <c r="AG5" s="182"/>
      <c r="AH5" s="182"/>
      <c r="AI5" s="182"/>
      <c r="AJ5" s="182"/>
      <c r="AK5" s="182"/>
      <c r="AL5" s="182"/>
      <c r="AM5" s="182"/>
      <c r="AN5" s="182"/>
      <c r="AO5" s="182"/>
      <c r="AP5" s="182"/>
      <c r="AQ5" s="182"/>
      <c r="AR5" s="182"/>
    </row>
    <row r="6" spans="1:70" s="2" customFormat="1" ht="93.6">
      <c r="A6" s="184"/>
      <c r="B6" s="184"/>
      <c r="C6" s="17" t="s">
        <v>9</v>
      </c>
      <c r="D6" s="185" t="s">
        <v>63</v>
      </c>
      <c r="E6" s="185"/>
      <c r="F6" s="185"/>
      <c r="G6" s="185"/>
      <c r="H6" s="185"/>
      <c r="I6" s="185"/>
      <c r="J6" s="185"/>
      <c r="K6" s="185"/>
      <c r="L6" s="185"/>
      <c r="M6" s="192"/>
      <c r="N6" s="192"/>
      <c r="O6" s="192"/>
      <c r="P6" s="192"/>
      <c r="Q6" s="192"/>
      <c r="R6" s="192"/>
      <c r="S6" s="192"/>
      <c r="T6" s="192"/>
      <c r="U6" s="192"/>
      <c r="V6" s="192"/>
      <c r="W6" s="123" t="s">
        <v>10</v>
      </c>
      <c r="X6" s="123"/>
      <c r="Y6" s="125">
        <f>+Y5+Y4</f>
        <v>316178249</v>
      </c>
      <c r="Z6" s="126">
        <v>316178249</v>
      </c>
      <c r="AA6" s="107"/>
      <c r="AB6" s="106"/>
      <c r="AG6" s="182"/>
      <c r="AH6" s="182"/>
      <c r="AI6" s="182"/>
      <c r="AJ6" s="182"/>
      <c r="AK6" s="182"/>
      <c r="AL6" s="182"/>
      <c r="AM6" s="182"/>
      <c r="AN6" s="182"/>
      <c r="AO6" s="182"/>
      <c r="AP6" s="182"/>
      <c r="AQ6" s="182"/>
      <c r="AR6" s="182"/>
    </row>
    <row r="7" spans="1:70">
      <c r="M7" s="193"/>
      <c r="N7" s="192"/>
      <c r="O7" s="192"/>
      <c r="P7" s="192"/>
      <c r="Q7" s="192"/>
      <c r="R7" s="192"/>
      <c r="S7" s="192"/>
      <c r="T7" s="192"/>
      <c r="U7" s="192"/>
      <c r="V7" s="192"/>
      <c r="AG7" s="182"/>
      <c r="AH7" s="182"/>
      <c r="AI7" s="182"/>
      <c r="AJ7" s="182"/>
      <c r="AK7" s="182"/>
      <c r="AL7" s="182"/>
      <c r="AM7" s="182"/>
      <c r="AN7" s="182"/>
      <c r="AO7" s="182"/>
      <c r="AP7" s="182"/>
      <c r="AQ7" s="182"/>
      <c r="AR7" s="182"/>
    </row>
    <row r="8" spans="1:70">
      <c r="H8" s="102"/>
      <c r="M8" s="193"/>
      <c r="N8" s="192"/>
      <c r="O8" s="192"/>
      <c r="P8" s="192"/>
      <c r="Q8" s="192"/>
      <c r="R8" s="192"/>
      <c r="S8" s="192"/>
      <c r="T8" s="192"/>
      <c r="U8" s="192"/>
      <c r="V8" s="192"/>
      <c r="W8" s="103"/>
      <c r="X8" s="97"/>
      <c r="Y8" s="97"/>
      <c r="Z8" s="96"/>
      <c r="AA8" s="96"/>
      <c r="AB8" s="96"/>
      <c r="AC8" s="98"/>
      <c r="AG8" s="182"/>
      <c r="AH8" s="182"/>
      <c r="AI8" s="182"/>
      <c r="AJ8" s="182"/>
      <c r="AK8" s="182"/>
      <c r="AL8" s="182"/>
      <c r="AM8" s="182"/>
      <c r="AN8" s="182"/>
      <c r="AO8" s="182"/>
      <c r="AP8" s="182"/>
      <c r="AQ8" s="182"/>
      <c r="AR8" s="182"/>
    </row>
    <row r="9" spans="1:70" s="18" customFormat="1" ht="18">
      <c r="A9" s="104"/>
      <c r="B9" s="104"/>
      <c r="C9" s="104"/>
      <c r="D9" s="104"/>
      <c r="E9" s="104" t="s">
        <v>64</v>
      </c>
      <c r="F9" s="104"/>
      <c r="G9" s="105" t="s">
        <v>12</v>
      </c>
      <c r="H9" s="105"/>
      <c r="I9" s="105"/>
      <c r="J9" s="105"/>
      <c r="K9" s="105"/>
      <c r="L9" s="105"/>
      <c r="M9" s="82" t="s">
        <v>13</v>
      </c>
      <c r="N9" s="82"/>
      <c r="O9" s="82"/>
      <c r="P9" s="82"/>
      <c r="Q9" s="82"/>
      <c r="R9" s="82"/>
      <c r="S9" s="83" t="s">
        <v>14</v>
      </c>
      <c r="T9" s="83"/>
      <c r="U9" s="83"/>
      <c r="V9" s="83"/>
      <c r="W9" s="83"/>
      <c r="X9" s="83"/>
      <c r="Y9" s="84" t="s">
        <v>15</v>
      </c>
      <c r="Z9" s="84"/>
      <c r="AA9" s="84"/>
      <c r="AB9" s="84"/>
      <c r="AC9" s="87"/>
      <c r="AG9" s="191"/>
      <c r="AH9" s="191"/>
      <c r="AI9" s="191"/>
      <c r="AJ9" s="191"/>
      <c r="AK9" s="191"/>
      <c r="AL9" s="191"/>
      <c r="AM9" s="191"/>
      <c r="AN9" s="191"/>
      <c r="AO9" s="191"/>
      <c r="AP9" s="191"/>
      <c r="AQ9" s="191"/>
      <c r="AR9" s="191"/>
    </row>
    <row r="10" spans="1:70" s="18" customFormat="1" ht="105">
      <c r="A10" s="19" t="s">
        <v>16</v>
      </c>
      <c r="B10" s="19" t="s">
        <v>17</v>
      </c>
      <c r="C10" s="19"/>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21" t="s">
        <v>30</v>
      </c>
      <c r="Z10" s="21" t="s">
        <v>31</v>
      </c>
      <c r="AA10" s="21" t="s">
        <v>32</v>
      </c>
      <c r="AB10" s="21" t="s">
        <v>33</v>
      </c>
      <c r="AC10" s="72" t="s">
        <v>38</v>
      </c>
      <c r="AG10" s="127" t="s">
        <v>17</v>
      </c>
      <c r="AH10" s="127" t="s">
        <v>39</v>
      </c>
      <c r="AI10" s="127" t="s">
        <v>40</v>
      </c>
      <c r="AJ10" s="127" t="s">
        <v>41</v>
      </c>
      <c r="AK10" s="127" t="s">
        <v>42</v>
      </c>
      <c r="AL10" s="127" t="s">
        <v>43</v>
      </c>
      <c r="AM10" s="127" t="s">
        <v>44</v>
      </c>
      <c r="AN10" s="127" t="s">
        <v>45</v>
      </c>
      <c r="AO10" s="127" t="s">
        <v>46</v>
      </c>
      <c r="AP10" s="127" t="s">
        <v>13</v>
      </c>
      <c r="AQ10" s="127" t="s">
        <v>14</v>
      </c>
      <c r="AR10" s="127" t="s">
        <v>47</v>
      </c>
    </row>
    <row r="11" spans="1:70" s="7" customFormat="1" ht="291.60000000000002" customHeight="1">
      <c r="A11" s="141">
        <v>1</v>
      </c>
      <c r="B11" s="142" t="s">
        <v>65</v>
      </c>
      <c r="C11" s="194" t="s">
        <v>66</v>
      </c>
      <c r="D11" s="64" t="s">
        <v>67</v>
      </c>
      <c r="E11" s="85" t="s">
        <v>68</v>
      </c>
      <c r="F11" s="78">
        <v>1</v>
      </c>
      <c r="G11" s="109" t="s">
        <v>69</v>
      </c>
      <c r="H11" s="110">
        <v>1386554.6218487395</v>
      </c>
      <c r="I11" s="111">
        <f>+H11*0.19</f>
        <v>263445.37815126049</v>
      </c>
      <c r="J11" s="111">
        <f>+I11+H11</f>
        <v>1650000</v>
      </c>
      <c r="K11" s="112">
        <f>+H11*F11</f>
        <v>1386554.6218487395</v>
      </c>
      <c r="L11" s="112">
        <f>+J11*F11</f>
        <v>1650000</v>
      </c>
      <c r="M11" s="113" t="s">
        <v>70</v>
      </c>
      <c r="N11" s="114">
        <v>1523749.5798319329</v>
      </c>
      <c r="O11" s="115">
        <f>+N11*0.19</f>
        <v>289512.42016806727</v>
      </c>
      <c r="P11" s="115">
        <f>+O11+N11</f>
        <v>1813262.0000000002</v>
      </c>
      <c r="Q11" s="116">
        <f>+N11*F11</f>
        <v>1523749.5798319329</v>
      </c>
      <c r="R11" s="116">
        <f>+P11*F11</f>
        <v>1813262.0000000002</v>
      </c>
      <c r="S11" s="117" t="s">
        <v>71</v>
      </c>
      <c r="T11" s="118">
        <v>1455152</v>
      </c>
      <c r="U11" s="119">
        <f>+T11*0.19</f>
        <v>276478.88</v>
      </c>
      <c r="V11" s="119">
        <f>+U11+T11</f>
        <v>1731630.88</v>
      </c>
      <c r="W11" s="120">
        <f>+T11*F11</f>
        <v>1455152</v>
      </c>
      <c r="X11" s="120">
        <f>+V11*F11</f>
        <v>1731630.88</v>
      </c>
      <c r="Y11" s="121">
        <f>+AVERAGE(J11,P11,V11)</f>
        <v>1731630.96</v>
      </c>
      <c r="Z11" s="121">
        <f>+AVERAGE(L11,R11,X11)</f>
        <v>1731630.96</v>
      </c>
      <c r="AA11" s="121">
        <f t="shared" ref="AA11:AA20" si="0">+STDEV(L11,R11,X11)</f>
        <v>81631.000000029511</v>
      </c>
      <c r="AB11" s="122">
        <f>+AA11/Z11</f>
        <v>4.7141106786419154E-2</v>
      </c>
      <c r="AC11" s="77"/>
      <c r="AF11" s="88"/>
      <c r="AG11" s="131" t="s">
        <v>72</v>
      </c>
      <c r="AH11" s="131">
        <v>1</v>
      </c>
      <c r="AI11" s="132" t="s">
        <v>73</v>
      </c>
      <c r="AJ11" s="128" t="s">
        <v>74</v>
      </c>
      <c r="AK11" s="133" t="s">
        <v>75</v>
      </c>
      <c r="AL11" s="134">
        <v>1</v>
      </c>
      <c r="AM11" s="135">
        <v>8</v>
      </c>
      <c r="AN11" s="136">
        <v>7900000</v>
      </c>
      <c r="AO11" s="136">
        <f>IF(AK11="Tabla",(AN11*AH11*AL11*AM11)," ")</f>
        <v>63200000</v>
      </c>
      <c r="AP11" s="133"/>
      <c r="AQ11" s="133"/>
      <c r="AR11" s="138">
        <f>IF(AK11="Tabla",AO11,(AVERAGE(AN11,AP11,AQ11)*AM11*AH11))</f>
        <v>63200000</v>
      </c>
      <c r="AS11" s="89" t="s">
        <v>76</v>
      </c>
      <c r="BR11" s="7">
        <v>1</v>
      </c>
    </row>
    <row r="12" spans="1:70" s="7" customFormat="1" ht="147">
      <c r="A12" s="143">
        <v>2</v>
      </c>
      <c r="B12" s="144" t="s">
        <v>65</v>
      </c>
      <c r="C12" s="194"/>
      <c r="D12" s="64" t="s">
        <v>77</v>
      </c>
      <c r="E12" s="43" t="s">
        <v>68</v>
      </c>
      <c r="F12" s="44">
        <v>1</v>
      </c>
      <c r="G12" s="109" t="s">
        <v>69</v>
      </c>
      <c r="H12" s="110">
        <v>63025.210084033613</v>
      </c>
      <c r="I12" s="111">
        <f>+H12*0.19</f>
        <v>11974.789915966387</v>
      </c>
      <c r="J12" s="111">
        <f>+I12+H12</f>
        <v>75000</v>
      </c>
      <c r="K12" s="112">
        <f>+F12*H12</f>
        <v>63025.210084033613</v>
      </c>
      <c r="L12" s="112">
        <f>+F12*J12</f>
        <v>75000</v>
      </c>
      <c r="M12" s="113" t="s">
        <v>78</v>
      </c>
      <c r="N12" s="114">
        <v>50000</v>
      </c>
      <c r="O12" s="115">
        <f>+N12*0.19</f>
        <v>9500</v>
      </c>
      <c r="P12" s="115">
        <f>+O12+N12</f>
        <v>59500</v>
      </c>
      <c r="Q12" s="116">
        <f>+N12*F12</f>
        <v>50000</v>
      </c>
      <c r="R12" s="116">
        <f>+P12*F12</f>
        <v>59500</v>
      </c>
      <c r="S12" s="117" t="s">
        <v>71</v>
      </c>
      <c r="T12" s="118">
        <v>56512.605042016803</v>
      </c>
      <c r="U12" s="119">
        <f t="shared" ref="U12:U64" si="1">+T12*0.19</f>
        <v>10737.394957983193</v>
      </c>
      <c r="V12" s="119">
        <f t="shared" ref="V12:V64" si="2">+U12+T12</f>
        <v>67250</v>
      </c>
      <c r="W12" s="120">
        <f>+T12*F12</f>
        <v>56512.605042016803</v>
      </c>
      <c r="X12" s="120">
        <f>+V12*F12</f>
        <v>67250</v>
      </c>
      <c r="Y12" s="121">
        <f t="shared" ref="Y12:Y20" si="3">+AVERAGE(J12,P12,V12)</f>
        <v>67250</v>
      </c>
      <c r="Z12" s="121">
        <f t="shared" ref="Z12:Z20" si="4">+AVERAGE(L12,R12,X12)</f>
        <v>67250</v>
      </c>
      <c r="AA12" s="121">
        <f t="shared" si="0"/>
        <v>7750</v>
      </c>
      <c r="AB12" s="122">
        <f>+AA12/Z12</f>
        <v>0.11524163568773234</v>
      </c>
      <c r="AC12" s="204" t="s">
        <v>79</v>
      </c>
      <c r="AF12" s="88"/>
      <c r="AG12" s="131" t="s">
        <v>72</v>
      </c>
      <c r="AH12" s="131">
        <v>1</v>
      </c>
      <c r="AI12" s="139" t="s">
        <v>80</v>
      </c>
      <c r="AJ12" s="128" t="s">
        <v>81</v>
      </c>
      <c r="AK12" s="133" t="s">
        <v>75</v>
      </c>
      <c r="AL12" s="134">
        <v>1</v>
      </c>
      <c r="AM12" s="135">
        <v>8</v>
      </c>
      <c r="AN12" s="137">
        <f>6800000+274928.823749997</f>
        <v>7074928.8237499967</v>
      </c>
      <c r="AO12" s="136">
        <f>IF(AK12="Tabla",(AN12*AH12*AL12*AM12)," ")</f>
        <v>56599430.589999974</v>
      </c>
      <c r="AP12" s="133"/>
      <c r="AQ12" s="133"/>
      <c r="AR12" s="138">
        <f t="shared" ref="AR12" si="5">IF(AK12="Tabla",AO12,(AVERAGE(AN12,AP12,AQ12)*AM12*AH12))</f>
        <v>56599430.589999974</v>
      </c>
      <c r="AS12" s="89" t="s">
        <v>76</v>
      </c>
      <c r="BR12" s="7">
        <v>2</v>
      </c>
    </row>
    <row r="13" spans="1:70" s="7" customFormat="1" ht="51.6" customHeight="1">
      <c r="A13" s="143">
        <v>3</v>
      </c>
      <c r="B13" s="144" t="s">
        <v>65</v>
      </c>
      <c r="C13" s="194" t="s">
        <v>82</v>
      </c>
      <c r="D13" s="44" t="s">
        <v>83</v>
      </c>
      <c r="E13" s="43" t="s">
        <v>68</v>
      </c>
      <c r="F13" s="44">
        <v>1</v>
      </c>
      <c r="G13" s="109" t="s">
        <v>69</v>
      </c>
      <c r="H13" s="110">
        <v>1781512.6050420168</v>
      </c>
      <c r="I13" s="111">
        <f t="shared" ref="I13:I64" si="6">+H13*0.19</f>
        <v>338487.39495798323</v>
      </c>
      <c r="J13" s="111">
        <f t="shared" ref="J13:J42" si="7">+I13+H13</f>
        <v>2120000</v>
      </c>
      <c r="K13" s="112">
        <f t="shared" ref="K13:K52" si="8">+F13*H13</f>
        <v>1781512.6050420168</v>
      </c>
      <c r="L13" s="112">
        <f t="shared" ref="L13:L63" si="9">+F13*J13</f>
        <v>2120000</v>
      </c>
      <c r="M13" s="113" t="s">
        <v>78</v>
      </c>
      <c r="N13" s="114">
        <v>2000000</v>
      </c>
      <c r="O13" s="115">
        <f t="shared" ref="O13:O64" si="10">+N13*0.19</f>
        <v>380000</v>
      </c>
      <c r="P13" s="115">
        <f t="shared" ref="P13:P42" si="11">+O13+N13</f>
        <v>2380000</v>
      </c>
      <c r="Q13" s="116">
        <f t="shared" ref="Q13:Q64" si="12">+N13*F13</f>
        <v>2000000</v>
      </c>
      <c r="R13" s="116">
        <f t="shared" ref="R13:R63" si="13">+P13*F13</f>
        <v>2380000</v>
      </c>
      <c r="S13" s="117" t="s">
        <v>71</v>
      </c>
      <c r="T13" s="118">
        <v>1900000</v>
      </c>
      <c r="U13" s="119">
        <f t="shared" si="1"/>
        <v>361000</v>
      </c>
      <c r="V13" s="119">
        <f t="shared" si="2"/>
        <v>2261000</v>
      </c>
      <c r="W13" s="120">
        <f t="shared" ref="W13:W64" si="14">+T13*F13</f>
        <v>1900000</v>
      </c>
      <c r="X13" s="120">
        <f t="shared" ref="X13:X62" si="15">+V13*F13</f>
        <v>2261000</v>
      </c>
      <c r="Y13" s="121">
        <f t="shared" si="3"/>
        <v>2253666.6666666665</v>
      </c>
      <c r="Z13" s="121">
        <f t="shared" si="4"/>
        <v>2253666.6666666665</v>
      </c>
      <c r="AA13" s="121">
        <f t="shared" si="0"/>
        <v>130155.03575864182</v>
      </c>
      <c r="AB13" s="122">
        <f t="shared" ref="AB13:AB64" si="16">+AA13/Z13</f>
        <v>5.7752567264594809E-2</v>
      </c>
      <c r="AC13" s="5"/>
      <c r="AF13" s="88"/>
      <c r="AG13" s="91"/>
      <c r="AH13" s="91"/>
      <c r="AJ13" s="199" t="s">
        <v>48</v>
      </c>
      <c r="AK13" s="200"/>
      <c r="AL13" s="200"/>
      <c r="AM13" s="200"/>
      <c r="AN13" s="200"/>
      <c r="AO13" s="201"/>
      <c r="AP13" s="140"/>
      <c r="AQ13" s="140"/>
      <c r="AR13" s="138">
        <f>+AR12+AR11</f>
        <v>119799430.58999997</v>
      </c>
      <c r="BR13" s="7">
        <v>3</v>
      </c>
    </row>
    <row r="14" spans="1:70" s="7" customFormat="1" ht="51.6">
      <c r="A14" s="143">
        <v>4</v>
      </c>
      <c r="B14" s="144" t="s">
        <v>65</v>
      </c>
      <c r="C14" s="194"/>
      <c r="D14" s="44" t="s">
        <v>84</v>
      </c>
      <c r="E14" s="43" t="s">
        <v>68</v>
      </c>
      <c r="F14" s="44">
        <v>1</v>
      </c>
      <c r="G14" s="109" t="s">
        <v>69</v>
      </c>
      <c r="H14" s="110">
        <v>1781512.6050420168</v>
      </c>
      <c r="I14" s="111">
        <f t="shared" si="6"/>
        <v>338487.39495798323</v>
      </c>
      <c r="J14" s="111">
        <f t="shared" si="7"/>
        <v>2120000</v>
      </c>
      <c r="K14" s="112">
        <f t="shared" si="8"/>
        <v>1781512.6050420168</v>
      </c>
      <c r="L14" s="112">
        <f t="shared" si="9"/>
        <v>2120000</v>
      </c>
      <c r="M14" s="113" t="s">
        <v>78</v>
      </c>
      <c r="N14" s="114">
        <v>2000000</v>
      </c>
      <c r="O14" s="115">
        <f t="shared" si="10"/>
        <v>380000</v>
      </c>
      <c r="P14" s="115">
        <f t="shared" si="11"/>
        <v>2380000</v>
      </c>
      <c r="Q14" s="116">
        <f t="shared" si="12"/>
        <v>2000000</v>
      </c>
      <c r="R14" s="116">
        <f t="shared" si="13"/>
        <v>2380000</v>
      </c>
      <c r="S14" s="117" t="s">
        <v>71</v>
      </c>
      <c r="T14" s="118">
        <v>1900000</v>
      </c>
      <c r="U14" s="119">
        <f t="shared" si="1"/>
        <v>361000</v>
      </c>
      <c r="V14" s="119">
        <f t="shared" si="2"/>
        <v>2261000</v>
      </c>
      <c r="W14" s="120">
        <f t="shared" si="14"/>
        <v>1900000</v>
      </c>
      <c r="X14" s="120">
        <f t="shared" si="15"/>
        <v>2261000</v>
      </c>
      <c r="Y14" s="121">
        <f t="shared" si="3"/>
        <v>2253666.6666666665</v>
      </c>
      <c r="Z14" s="121">
        <f t="shared" si="4"/>
        <v>2253666.6666666665</v>
      </c>
      <c r="AA14" s="121">
        <f t="shared" si="0"/>
        <v>130155.03575864182</v>
      </c>
      <c r="AB14" s="122">
        <f t="shared" si="16"/>
        <v>5.7752567264594809E-2</v>
      </c>
      <c r="AC14" s="5"/>
      <c r="AF14" s="88"/>
      <c r="AG14" s="91"/>
      <c r="AH14" s="91"/>
      <c r="AL14" s="92"/>
      <c r="AM14" s="93"/>
      <c r="AN14" s="94"/>
      <c r="AO14" s="94"/>
      <c r="AP14" s="79"/>
      <c r="AQ14" s="95"/>
      <c r="AR14" s="95"/>
      <c r="BR14" s="7">
        <v>4</v>
      </c>
    </row>
    <row r="15" spans="1:70" s="7" customFormat="1" ht="51.6" customHeight="1">
      <c r="A15" s="143">
        <v>5</v>
      </c>
      <c r="B15" s="144" t="s">
        <v>65</v>
      </c>
      <c r="C15" s="194"/>
      <c r="D15" s="44" t="s">
        <v>85</v>
      </c>
      <c r="E15" s="43" t="s">
        <v>68</v>
      </c>
      <c r="F15" s="44">
        <v>1</v>
      </c>
      <c r="G15" s="109" t="s">
        <v>69</v>
      </c>
      <c r="H15" s="110">
        <v>1781512.6050420168</v>
      </c>
      <c r="I15" s="111">
        <f t="shared" si="6"/>
        <v>338487.39495798323</v>
      </c>
      <c r="J15" s="111">
        <f t="shared" si="7"/>
        <v>2120000</v>
      </c>
      <c r="K15" s="112">
        <f t="shared" si="8"/>
        <v>1781512.6050420168</v>
      </c>
      <c r="L15" s="112">
        <f t="shared" si="9"/>
        <v>2120000</v>
      </c>
      <c r="M15" s="113" t="s">
        <v>78</v>
      </c>
      <c r="N15" s="114">
        <v>2000000</v>
      </c>
      <c r="O15" s="115">
        <f t="shared" si="10"/>
        <v>380000</v>
      </c>
      <c r="P15" s="115">
        <f t="shared" si="11"/>
        <v>2380000</v>
      </c>
      <c r="Q15" s="116">
        <f t="shared" si="12"/>
        <v>2000000</v>
      </c>
      <c r="R15" s="116">
        <f t="shared" si="13"/>
        <v>2380000</v>
      </c>
      <c r="S15" s="117" t="s">
        <v>71</v>
      </c>
      <c r="T15" s="118">
        <v>1900000</v>
      </c>
      <c r="U15" s="119">
        <f t="shared" si="1"/>
        <v>361000</v>
      </c>
      <c r="V15" s="119">
        <f t="shared" si="2"/>
        <v>2261000</v>
      </c>
      <c r="W15" s="120">
        <f t="shared" si="14"/>
        <v>1900000</v>
      </c>
      <c r="X15" s="120">
        <f t="shared" si="15"/>
        <v>2261000</v>
      </c>
      <c r="Y15" s="121">
        <f t="shared" si="3"/>
        <v>2253666.6666666665</v>
      </c>
      <c r="Z15" s="121">
        <f t="shared" si="4"/>
        <v>2253666.6666666665</v>
      </c>
      <c r="AA15" s="121">
        <f t="shared" si="0"/>
        <v>130155.03575864182</v>
      </c>
      <c r="AB15" s="122">
        <f t="shared" si="16"/>
        <v>5.7752567264594809E-2</v>
      </c>
      <c r="AC15" s="5"/>
      <c r="AF15" s="88"/>
      <c r="AG15" s="91"/>
      <c r="AH15" s="91"/>
      <c r="AL15" s="92"/>
      <c r="AM15" s="93"/>
      <c r="AN15" s="94"/>
      <c r="AO15" s="94"/>
      <c r="AP15" s="79"/>
      <c r="AQ15" s="95"/>
      <c r="AR15" s="95"/>
      <c r="AS15" s="90"/>
      <c r="BR15" s="7">
        <v>5</v>
      </c>
    </row>
    <row r="16" spans="1:70" s="7" customFormat="1" ht="122.45" customHeight="1">
      <c r="A16" s="143">
        <v>6</v>
      </c>
      <c r="B16" s="144" t="s">
        <v>65</v>
      </c>
      <c r="C16" s="194"/>
      <c r="D16" s="64" t="s">
        <v>86</v>
      </c>
      <c r="E16" s="43" t="s">
        <v>68</v>
      </c>
      <c r="F16" s="44">
        <v>90</v>
      </c>
      <c r="G16" s="109" t="s">
        <v>87</v>
      </c>
      <c r="H16" s="110">
        <v>8437</v>
      </c>
      <c r="I16" s="111">
        <f t="shared" si="6"/>
        <v>1603.03</v>
      </c>
      <c r="J16" s="111">
        <f t="shared" si="7"/>
        <v>10040.030000000001</v>
      </c>
      <c r="K16" s="112">
        <f t="shared" si="8"/>
        <v>759330</v>
      </c>
      <c r="L16" s="112">
        <f t="shared" si="9"/>
        <v>903602.70000000007</v>
      </c>
      <c r="M16" s="113" t="s">
        <v>88</v>
      </c>
      <c r="N16" s="114">
        <v>10504</v>
      </c>
      <c r="O16" s="115">
        <f t="shared" si="10"/>
        <v>1995.76</v>
      </c>
      <c r="P16" s="115">
        <f t="shared" si="11"/>
        <v>12499.76</v>
      </c>
      <c r="Q16" s="116">
        <f t="shared" si="12"/>
        <v>945360</v>
      </c>
      <c r="R16" s="116">
        <f t="shared" si="13"/>
        <v>1124978.3999999999</v>
      </c>
      <c r="S16" s="117" t="s">
        <v>89</v>
      </c>
      <c r="T16" s="118">
        <v>7500</v>
      </c>
      <c r="U16" s="119">
        <f t="shared" si="1"/>
        <v>1425</v>
      </c>
      <c r="V16" s="119">
        <f t="shared" si="2"/>
        <v>8925</v>
      </c>
      <c r="W16" s="120">
        <f t="shared" si="14"/>
        <v>675000</v>
      </c>
      <c r="X16" s="120">
        <f t="shared" si="15"/>
        <v>803250</v>
      </c>
      <c r="Y16" s="121">
        <f t="shared" si="3"/>
        <v>10488.263333333334</v>
      </c>
      <c r="Z16" s="121">
        <f t="shared" si="4"/>
        <v>943943.70000000007</v>
      </c>
      <c r="AA16" s="121">
        <f t="shared" si="0"/>
        <v>164614.20975234761</v>
      </c>
      <c r="AB16" s="122">
        <f t="shared" si="16"/>
        <v>0.17438986006511575</v>
      </c>
      <c r="AC16" s="5"/>
      <c r="AF16" s="88"/>
      <c r="AG16" s="195" t="s">
        <v>51</v>
      </c>
      <c r="AH16" s="195"/>
      <c r="AI16" s="195"/>
      <c r="AJ16" s="195"/>
      <c r="AK16" s="195"/>
      <c r="AL16" s="195"/>
      <c r="AM16" s="195"/>
      <c r="AN16" s="195"/>
      <c r="AO16" s="195"/>
      <c r="AP16" s="195"/>
      <c r="AQ16" s="195"/>
      <c r="AR16" s="94" t="str">
        <f t="shared" ref="AR16:AR19" si="17">IF(AN16="Tabla",(AQ16*AK16*AO16*AP16)," ")</f>
        <v xml:space="preserve"> </v>
      </c>
      <c r="BR16" s="7">
        <v>6</v>
      </c>
    </row>
    <row r="17" spans="1:70" s="7" customFormat="1" ht="100.9" customHeight="1">
      <c r="A17" s="143">
        <v>7</v>
      </c>
      <c r="B17" s="144" t="s">
        <v>65</v>
      </c>
      <c r="C17" s="130" t="s">
        <v>90</v>
      </c>
      <c r="D17" s="64" t="s">
        <v>91</v>
      </c>
      <c r="E17" s="43" t="s">
        <v>68</v>
      </c>
      <c r="F17" s="44">
        <v>30</v>
      </c>
      <c r="G17" s="109" t="s">
        <v>87</v>
      </c>
      <c r="H17" s="110">
        <v>8437</v>
      </c>
      <c r="I17" s="111">
        <f t="shared" si="6"/>
        <v>1603.03</v>
      </c>
      <c r="J17" s="111">
        <f t="shared" si="7"/>
        <v>10040.030000000001</v>
      </c>
      <c r="K17" s="112">
        <f t="shared" si="8"/>
        <v>253110</v>
      </c>
      <c r="L17" s="112">
        <f t="shared" si="9"/>
        <v>301200.90000000002</v>
      </c>
      <c r="M17" s="113" t="s">
        <v>88</v>
      </c>
      <c r="N17" s="114">
        <v>10504</v>
      </c>
      <c r="O17" s="115">
        <f t="shared" si="10"/>
        <v>1995.76</v>
      </c>
      <c r="P17" s="115">
        <f t="shared" si="11"/>
        <v>12499.76</v>
      </c>
      <c r="Q17" s="116">
        <f t="shared" si="12"/>
        <v>315120</v>
      </c>
      <c r="R17" s="116">
        <f t="shared" si="13"/>
        <v>374992.8</v>
      </c>
      <c r="S17" s="117" t="s">
        <v>89</v>
      </c>
      <c r="T17" s="118">
        <v>7500</v>
      </c>
      <c r="U17" s="119">
        <f t="shared" si="1"/>
        <v>1425</v>
      </c>
      <c r="V17" s="119">
        <f t="shared" si="2"/>
        <v>8925</v>
      </c>
      <c r="W17" s="120">
        <f t="shared" si="14"/>
        <v>225000</v>
      </c>
      <c r="X17" s="120">
        <f t="shared" si="15"/>
        <v>267750</v>
      </c>
      <c r="Y17" s="121">
        <f t="shared" si="3"/>
        <v>10488.263333333334</v>
      </c>
      <c r="Z17" s="121">
        <f t="shared" si="4"/>
        <v>314647.89999999997</v>
      </c>
      <c r="AA17" s="121">
        <f t="shared" si="0"/>
        <v>54871.403250782845</v>
      </c>
      <c r="AB17" s="122">
        <f t="shared" si="16"/>
        <v>0.17438986006511675</v>
      </c>
      <c r="AC17" s="5"/>
      <c r="AF17" s="88"/>
      <c r="AG17" s="195"/>
      <c r="AH17" s="195"/>
      <c r="AI17" s="195"/>
      <c r="AJ17" s="195"/>
      <c r="AK17" s="195"/>
      <c r="AL17" s="195"/>
      <c r="AM17" s="195"/>
      <c r="AN17" s="195"/>
      <c r="AO17" s="195"/>
      <c r="AP17" s="195"/>
      <c r="AQ17" s="195"/>
      <c r="AR17" s="94" t="str">
        <f t="shared" si="17"/>
        <v xml:space="preserve"> </v>
      </c>
      <c r="BR17" s="7">
        <v>7</v>
      </c>
    </row>
    <row r="18" spans="1:70" s="7" customFormat="1" ht="57.6" customHeight="1">
      <c r="A18" s="143">
        <v>8</v>
      </c>
      <c r="B18" s="144" t="s">
        <v>65</v>
      </c>
      <c r="C18" s="194" t="s">
        <v>92</v>
      </c>
      <c r="D18" s="64" t="s">
        <v>93</v>
      </c>
      <c r="E18" s="43" t="s">
        <v>68</v>
      </c>
      <c r="F18" s="44">
        <v>8</v>
      </c>
      <c r="G18" s="109" t="s">
        <v>69</v>
      </c>
      <c r="H18" s="110">
        <v>218487.3949579832</v>
      </c>
      <c r="I18" s="111">
        <f t="shared" si="6"/>
        <v>41512.60504201681</v>
      </c>
      <c r="J18" s="111">
        <f t="shared" si="7"/>
        <v>260000</v>
      </c>
      <c r="K18" s="112">
        <f t="shared" si="8"/>
        <v>1747899.1596638656</v>
      </c>
      <c r="L18" s="112">
        <f t="shared" si="9"/>
        <v>2080000</v>
      </c>
      <c r="M18" s="113" t="s">
        <v>78</v>
      </c>
      <c r="N18" s="114">
        <v>218487.3949579832</v>
      </c>
      <c r="O18" s="115">
        <f t="shared" si="10"/>
        <v>41512.60504201681</v>
      </c>
      <c r="P18" s="115">
        <f t="shared" si="11"/>
        <v>260000</v>
      </c>
      <c r="Q18" s="116">
        <f t="shared" si="12"/>
        <v>1747899.1596638656</v>
      </c>
      <c r="R18" s="116">
        <f t="shared" si="13"/>
        <v>2080000</v>
      </c>
      <c r="S18" s="117" t="s">
        <v>71</v>
      </c>
      <c r="T18" s="118">
        <v>230000</v>
      </c>
      <c r="U18" s="119">
        <f t="shared" si="1"/>
        <v>43700</v>
      </c>
      <c r="V18" s="119">
        <f t="shared" si="2"/>
        <v>273700</v>
      </c>
      <c r="W18" s="120">
        <f t="shared" si="14"/>
        <v>1840000</v>
      </c>
      <c r="X18" s="120">
        <f t="shared" si="15"/>
        <v>2189600</v>
      </c>
      <c r="Y18" s="121">
        <f t="shared" si="3"/>
        <v>264566.66666666669</v>
      </c>
      <c r="Z18" s="121">
        <f t="shared" si="4"/>
        <v>2116533.3333333335</v>
      </c>
      <c r="AA18" s="121">
        <f t="shared" si="0"/>
        <v>63277.589503182979</v>
      </c>
      <c r="AB18" s="122">
        <f t="shared" si="16"/>
        <v>2.9896807438192789E-2</v>
      </c>
      <c r="AC18" s="5"/>
      <c r="AF18" s="88"/>
      <c r="AG18" s="195"/>
      <c r="AH18" s="195"/>
      <c r="AI18" s="195"/>
      <c r="AJ18" s="195"/>
      <c r="AK18" s="195"/>
      <c r="AL18" s="195"/>
      <c r="AM18" s="195"/>
      <c r="AN18" s="195"/>
      <c r="AO18" s="195"/>
      <c r="AP18" s="195"/>
      <c r="AQ18" s="195"/>
      <c r="AR18" s="94" t="str">
        <f t="shared" si="17"/>
        <v xml:space="preserve"> </v>
      </c>
      <c r="BR18" s="7">
        <v>8</v>
      </c>
    </row>
    <row r="19" spans="1:70" s="7" customFormat="1" ht="77.45" customHeight="1">
      <c r="A19" s="143">
        <v>9</v>
      </c>
      <c r="B19" s="144" t="s">
        <v>65</v>
      </c>
      <c r="C19" s="194"/>
      <c r="D19" s="64" t="s">
        <v>94</v>
      </c>
      <c r="E19" s="43" t="s">
        <v>68</v>
      </c>
      <c r="F19" s="44">
        <v>48</v>
      </c>
      <c r="G19" s="109" t="s">
        <v>69</v>
      </c>
      <c r="H19" s="110">
        <v>8403.361344537816</v>
      </c>
      <c r="I19" s="111">
        <f>+H19*0.19</f>
        <v>1596.6386554621849</v>
      </c>
      <c r="J19" s="111">
        <f t="shared" si="7"/>
        <v>10000</v>
      </c>
      <c r="K19" s="112">
        <f t="shared" si="8"/>
        <v>403361.3445378152</v>
      </c>
      <c r="L19" s="112">
        <f t="shared" si="9"/>
        <v>480000</v>
      </c>
      <c r="M19" s="113" t="s">
        <v>78</v>
      </c>
      <c r="N19" s="114">
        <v>8403.361344537816</v>
      </c>
      <c r="O19" s="115">
        <f>+N19*0.19</f>
        <v>1596.6386554621849</v>
      </c>
      <c r="P19" s="115">
        <f t="shared" si="11"/>
        <v>10000</v>
      </c>
      <c r="Q19" s="116">
        <f t="shared" si="12"/>
        <v>403361.3445378152</v>
      </c>
      <c r="R19" s="116">
        <f t="shared" si="13"/>
        <v>480000</v>
      </c>
      <c r="S19" s="117" t="s">
        <v>71</v>
      </c>
      <c r="T19" s="118">
        <v>9000</v>
      </c>
      <c r="U19" s="119">
        <f t="shared" si="1"/>
        <v>1710</v>
      </c>
      <c r="V19" s="119">
        <f t="shared" si="2"/>
        <v>10710</v>
      </c>
      <c r="W19" s="120">
        <f t="shared" si="14"/>
        <v>432000</v>
      </c>
      <c r="X19" s="120">
        <f t="shared" si="15"/>
        <v>514080</v>
      </c>
      <c r="Y19" s="121">
        <f t="shared" si="3"/>
        <v>10236.666666666666</v>
      </c>
      <c r="Z19" s="121">
        <f t="shared" si="4"/>
        <v>491360</v>
      </c>
      <c r="AA19" s="121">
        <f t="shared" si="0"/>
        <v>19676.097173982445</v>
      </c>
      <c r="AB19" s="122">
        <f t="shared" si="16"/>
        <v>4.0044157387623014E-2</v>
      </c>
      <c r="AC19" s="5"/>
      <c r="AF19" s="88"/>
      <c r="AG19" s="195"/>
      <c r="AH19" s="195"/>
      <c r="AI19" s="195"/>
      <c r="AJ19" s="195"/>
      <c r="AK19" s="195"/>
      <c r="AL19" s="195"/>
      <c r="AM19" s="195"/>
      <c r="AN19" s="195"/>
      <c r="AO19" s="195"/>
      <c r="AP19" s="195"/>
      <c r="AQ19" s="195"/>
      <c r="AR19" s="94" t="str">
        <f t="shared" si="17"/>
        <v xml:space="preserve"> </v>
      </c>
      <c r="BR19" s="7">
        <v>9</v>
      </c>
    </row>
    <row r="20" spans="1:70" s="7" customFormat="1" ht="51.6">
      <c r="A20" s="143">
        <v>10</v>
      </c>
      <c r="B20" s="144" t="s">
        <v>65</v>
      </c>
      <c r="C20" s="194"/>
      <c r="D20" s="64" t="s">
        <v>95</v>
      </c>
      <c r="E20" s="43" t="s">
        <v>68</v>
      </c>
      <c r="F20" s="44">
        <v>240</v>
      </c>
      <c r="G20" s="109" t="s">
        <v>69</v>
      </c>
      <c r="H20" s="110">
        <v>1008.4033613445379</v>
      </c>
      <c r="I20" s="111">
        <f t="shared" si="6"/>
        <v>191.59663865546219</v>
      </c>
      <c r="J20" s="111">
        <f t="shared" si="7"/>
        <v>1200</v>
      </c>
      <c r="K20" s="112">
        <f t="shared" si="8"/>
        <v>242016.8067226891</v>
      </c>
      <c r="L20" s="112">
        <f t="shared" si="9"/>
        <v>288000</v>
      </c>
      <c r="M20" s="113" t="s">
        <v>78</v>
      </c>
      <c r="N20" s="114">
        <v>1008.4033613445379</v>
      </c>
      <c r="O20" s="115">
        <f t="shared" si="10"/>
        <v>191.59663865546219</v>
      </c>
      <c r="P20" s="115">
        <f t="shared" si="11"/>
        <v>1200</v>
      </c>
      <c r="Q20" s="116">
        <f t="shared" si="12"/>
        <v>242016.8067226891</v>
      </c>
      <c r="R20" s="116">
        <f t="shared" si="13"/>
        <v>288000</v>
      </c>
      <c r="S20" s="117" t="s">
        <v>71</v>
      </c>
      <c r="T20" s="118">
        <v>1008.4033613445379</v>
      </c>
      <c r="U20" s="119">
        <f t="shared" si="1"/>
        <v>191.59663865546219</v>
      </c>
      <c r="V20" s="119">
        <f t="shared" si="2"/>
        <v>1200</v>
      </c>
      <c r="W20" s="120">
        <f t="shared" si="14"/>
        <v>242016.8067226891</v>
      </c>
      <c r="X20" s="120">
        <f t="shared" si="15"/>
        <v>288000</v>
      </c>
      <c r="Y20" s="121">
        <f t="shared" si="3"/>
        <v>1200</v>
      </c>
      <c r="Z20" s="121">
        <f t="shared" si="4"/>
        <v>288000</v>
      </c>
      <c r="AA20" s="121">
        <f t="shared" si="0"/>
        <v>0</v>
      </c>
      <c r="AB20" s="122">
        <f t="shared" si="16"/>
        <v>0</v>
      </c>
      <c r="AC20" s="5"/>
      <c r="AF20" s="88"/>
      <c r="AG20" s="91"/>
      <c r="AH20" s="91"/>
      <c r="AI20" s="91"/>
      <c r="AJ20" s="91"/>
      <c r="AK20" s="91"/>
      <c r="AL20" s="91"/>
      <c r="AM20" s="91"/>
      <c r="AN20" s="94"/>
      <c r="AO20" s="94" t="str">
        <f t="shared" ref="AO20:AO21" si="18">IF(AK20="Tabla",(AN20*AH20*AL20*AM20)," ")</f>
        <v xml:space="preserve"> </v>
      </c>
      <c r="AP20" s="94" t="str">
        <f t="shared" ref="AP20:AR21" si="19">IF(AL20="Tabla",(AO20*AI20*AM20*AN20)," ")</f>
        <v xml:space="preserve"> </v>
      </c>
      <c r="AQ20" s="94" t="str">
        <f t="shared" si="19"/>
        <v xml:space="preserve"> </v>
      </c>
      <c r="AR20" s="94" t="str">
        <f t="shared" si="19"/>
        <v xml:space="preserve"> </v>
      </c>
      <c r="BR20" s="7">
        <v>10</v>
      </c>
    </row>
    <row r="21" spans="1:70" s="7" customFormat="1" ht="202.15" customHeight="1">
      <c r="A21" s="143">
        <v>11</v>
      </c>
      <c r="B21" s="144" t="s">
        <v>65</v>
      </c>
      <c r="C21" s="194" t="s">
        <v>96</v>
      </c>
      <c r="D21" s="64" t="s">
        <v>97</v>
      </c>
      <c r="E21" s="43" t="s">
        <v>68</v>
      </c>
      <c r="F21" s="44">
        <v>30</v>
      </c>
      <c r="G21" s="109" t="s">
        <v>98</v>
      </c>
      <c r="H21" s="110">
        <v>29411.764705882353</v>
      </c>
      <c r="I21" s="111">
        <f t="shared" si="6"/>
        <v>5588.2352941176468</v>
      </c>
      <c r="J21" s="111">
        <f t="shared" si="7"/>
        <v>35000</v>
      </c>
      <c r="K21" s="112">
        <f>+F21*H21</f>
        <v>882352.9411764706</v>
      </c>
      <c r="L21" s="112">
        <f t="shared" si="9"/>
        <v>1050000</v>
      </c>
      <c r="M21" s="113" t="s">
        <v>99</v>
      </c>
      <c r="N21" s="114">
        <v>36750.420168067227</v>
      </c>
      <c r="O21" s="115">
        <f t="shared" si="10"/>
        <v>6982.5798319327732</v>
      </c>
      <c r="P21" s="115">
        <f t="shared" si="11"/>
        <v>43733</v>
      </c>
      <c r="Q21" s="116">
        <f t="shared" si="12"/>
        <v>1102512.6050420168</v>
      </c>
      <c r="R21" s="116">
        <f t="shared" si="13"/>
        <v>1311990</v>
      </c>
      <c r="S21" s="117"/>
      <c r="T21" s="118"/>
      <c r="U21" s="119"/>
      <c r="V21" s="119"/>
      <c r="W21" s="120"/>
      <c r="X21" s="120"/>
      <c r="Y21" s="121">
        <f>+AVERAGE(J21,P21)</f>
        <v>39366.5</v>
      </c>
      <c r="Z21" s="121">
        <f>+AVERAGE(L21,R21)</f>
        <v>1180995</v>
      </c>
      <c r="AA21" s="121">
        <f>+STDEV(L21,R21)</f>
        <v>185254.90560306358</v>
      </c>
      <c r="AB21" s="122">
        <f t="shared" si="16"/>
        <v>0.15686341229477144</v>
      </c>
      <c r="AC21" s="5"/>
      <c r="AF21" s="88"/>
      <c r="AG21" s="91"/>
      <c r="AH21" s="91"/>
      <c r="AI21" s="91"/>
      <c r="AJ21" s="91"/>
      <c r="AK21" s="91"/>
      <c r="AL21" s="91"/>
      <c r="AM21" s="91"/>
      <c r="AN21" s="94"/>
      <c r="AO21" s="94" t="str">
        <f t="shared" si="18"/>
        <v xml:space="preserve"> </v>
      </c>
      <c r="AP21" s="94" t="str">
        <f t="shared" si="19"/>
        <v xml:space="preserve"> </v>
      </c>
      <c r="AQ21" s="94" t="str">
        <f t="shared" si="19"/>
        <v xml:space="preserve"> </v>
      </c>
      <c r="AR21" s="94" t="str">
        <f t="shared" si="19"/>
        <v xml:space="preserve"> </v>
      </c>
      <c r="BR21" s="7">
        <v>11</v>
      </c>
    </row>
    <row r="22" spans="1:70" s="7" customFormat="1" ht="100.9">
      <c r="A22" s="143">
        <v>12</v>
      </c>
      <c r="B22" s="144" t="s">
        <v>65</v>
      </c>
      <c r="C22" s="194"/>
      <c r="D22" s="64" t="s">
        <v>100</v>
      </c>
      <c r="E22" s="43" t="s">
        <v>68</v>
      </c>
      <c r="F22" s="44">
        <v>1</v>
      </c>
      <c r="G22" s="109"/>
      <c r="H22" s="110"/>
      <c r="I22" s="111"/>
      <c r="J22" s="111"/>
      <c r="K22" s="112"/>
      <c r="L22" s="112"/>
      <c r="M22" s="113"/>
      <c r="N22" s="114"/>
      <c r="O22" s="115"/>
      <c r="P22" s="115"/>
      <c r="Q22" s="116"/>
      <c r="R22" s="116"/>
      <c r="S22" s="117"/>
      <c r="T22" s="118"/>
      <c r="U22" s="119"/>
      <c r="V22" s="119"/>
      <c r="W22" s="120"/>
      <c r="X22" s="120"/>
      <c r="Y22" s="121">
        <v>1215712.25</v>
      </c>
      <c r="Z22" s="121">
        <f>+Y22*F22</f>
        <v>1215712.25</v>
      </c>
      <c r="AA22" s="121">
        <v>0</v>
      </c>
      <c r="AB22" s="122">
        <f t="shared" si="16"/>
        <v>0</v>
      </c>
      <c r="AC22" s="77" t="s">
        <v>101</v>
      </c>
      <c r="AF22" s="88"/>
      <c r="AG22" s="91"/>
      <c r="AH22" s="91"/>
      <c r="AI22" s="91"/>
      <c r="AJ22" s="91"/>
      <c r="AK22" s="91"/>
      <c r="AL22" s="91"/>
      <c r="AM22" s="91"/>
      <c r="AN22" s="94"/>
      <c r="AO22" s="94" t="str">
        <f t="shared" ref="AO22:AO63" si="20">IF(AK22="Tabla",(AN22*AH22*AL22*AM22)," ")</f>
        <v xml:space="preserve"> </v>
      </c>
      <c r="AP22" s="94" t="str">
        <f t="shared" ref="AP22:AP63" si="21">IF(AL22="Tabla",(AO22*AI22*AM22*AN22)," ")</f>
        <v xml:space="preserve"> </v>
      </c>
      <c r="AQ22" s="94" t="str">
        <f t="shared" ref="AQ22:AQ63" si="22">IF(AM22="Tabla",(AP22*AJ22*AN22*AO22)," ")</f>
        <v xml:space="preserve"> </v>
      </c>
      <c r="AR22" s="94" t="str">
        <f t="shared" ref="AR22:AR63" si="23">IF(AN22="Tabla",(AQ22*AK22*AO22*AP22)," ")</f>
        <v xml:space="preserve"> </v>
      </c>
      <c r="BR22" s="7">
        <v>12</v>
      </c>
    </row>
    <row r="23" spans="1:70" s="7" customFormat="1" ht="51.6">
      <c r="A23" s="143">
        <v>13</v>
      </c>
      <c r="B23" s="144" t="s">
        <v>65</v>
      </c>
      <c r="C23" s="194"/>
      <c r="D23" s="64" t="s">
        <v>102</v>
      </c>
      <c r="E23" s="43" t="s">
        <v>68</v>
      </c>
      <c r="F23" s="44">
        <v>30</v>
      </c>
      <c r="G23" s="109" t="s">
        <v>69</v>
      </c>
      <c r="H23" s="110">
        <v>28000</v>
      </c>
      <c r="I23" s="111">
        <f>+H23*0.19</f>
        <v>5320</v>
      </c>
      <c r="J23" s="111">
        <f t="shared" si="7"/>
        <v>33320</v>
      </c>
      <c r="K23" s="112">
        <f t="shared" si="8"/>
        <v>840000</v>
      </c>
      <c r="L23" s="112">
        <f t="shared" si="9"/>
        <v>999600</v>
      </c>
      <c r="M23" s="113" t="s">
        <v>78</v>
      </c>
      <c r="N23" s="114">
        <v>28000</v>
      </c>
      <c r="O23" s="115">
        <f>+N23*0.19</f>
        <v>5320</v>
      </c>
      <c r="P23" s="115">
        <f t="shared" si="11"/>
        <v>33320</v>
      </c>
      <c r="Q23" s="116">
        <f t="shared" si="12"/>
        <v>840000</v>
      </c>
      <c r="R23" s="116">
        <f t="shared" si="13"/>
        <v>999600</v>
      </c>
      <c r="S23" s="117" t="s">
        <v>71</v>
      </c>
      <c r="T23" s="118">
        <v>28000</v>
      </c>
      <c r="U23" s="119">
        <f t="shared" si="1"/>
        <v>5320</v>
      </c>
      <c r="V23" s="119">
        <f t="shared" si="2"/>
        <v>33320</v>
      </c>
      <c r="W23" s="120">
        <f t="shared" si="14"/>
        <v>840000</v>
      </c>
      <c r="X23" s="120">
        <f t="shared" si="15"/>
        <v>999600</v>
      </c>
      <c r="Y23" s="121">
        <f t="shared" ref="Y23:Y31" si="24">+AVERAGE(J23,P23,V23)</f>
        <v>33320</v>
      </c>
      <c r="Z23" s="121">
        <f t="shared" ref="Z23:Z31" si="25">+AVERAGE(L23,R23,X23)</f>
        <v>999600</v>
      </c>
      <c r="AA23" s="121">
        <f t="shared" ref="AA23:AA31" si="26">+STDEV(L23,R23,X23)</f>
        <v>0</v>
      </c>
      <c r="AB23" s="122">
        <f t="shared" si="16"/>
        <v>0</v>
      </c>
      <c r="AC23" s="77"/>
      <c r="AF23" s="88"/>
      <c r="AG23" s="91"/>
      <c r="AH23" s="91"/>
      <c r="AI23" s="91"/>
      <c r="AJ23" s="91"/>
      <c r="AK23" s="91"/>
      <c r="AL23" s="91"/>
      <c r="AM23" s="91"/>
      <c r="AN23" s="94"/>
      <c r="AO23" s="94" t="str">
        <f t="shared" si="20"/>
        <v xml:space="preserve"> </v>
      </c>
      <c r="AP23" s="94" t="str">
        <f t="shared" si="21"/>
        <v xml:space="preserve"> </v>
      </c>
      <c r="AQ23" s="94" t="str">
        <f t="shared" si="22"/>
        <v xml:space="preserve"> </v>
      </c>
      <c r="AR23" s="94" t="str">
        <f t="shared" si="23"/>
        <v xml:space="preserve"> </v>
      </c>
      <c r="BR23" s="7">
        <v>13</v>
      </c>
    </row>
    <row r="24" spans="1:70" s="7" customFormat="1" ht="51.6">
      <c r="A24" s="143">
        <v>14</v>
      </c>
      <c r="B24" s="144" t="s">
        <v>65</v>
      </c>
      <c r="C24" s="194"/>
      <c r="D24" s="64" t="s">
        <v>103</v>
      </c>
      <c r="E24" s="43" t="s">
        <v>68</v>
      </c>
      <c r="F24" s="44">
        <v>30</v>
      </c>
      <c r="G24" s="109" t="s">
        <v>69</v>
      </c>
      <c r="H24" s="110">
        <v>5000</v>
      </c>
      <c r="I24" s="111">
        <f t="shared" si="6"/>
        <v>950</v>
      </c>
      <c r="J24" s="111">
        <f t="shared" si="7"/>
        <v>5950</v>
      </c>
      <c r="K24" s="112">
        <f t="shared" si="8"/>
        <v>150000</v>
      </c>
      <c r="L24" s="112">
        <f t="shared" si="9"/>
        <v>178500</v>
      </c>
      <c r="M24" s="113" t="s">
        <v>78</v>
      </c>
      <c r="N24" s="114">
        <v>5000</v>
      </c>
      <c r="O24" s="115">
        <f t="shared" si="10"/>
        <v>950</v>
      </c>
      <c r="P24" s="115">
        <f t="shared" si="11"/>
        <v>5950</v>
      </c>
      <c r="Q24" s="116">
        <f t="shared" si="12"/>
        <v>150000</v>
      </c>
      <c r="R24" s="116">
        <f t="shared" si="13"/>
        <v>178500</v>
      </c>
      <c r="S24" s="117" t="s">
        <v>71</v>
      </c>
      <c r="T24" s="118">
        <v>5000</v>
      </c>
      <c r="U24" s="119">
        <f t="shared" si="1"/>
        <v>950</v>
      </c>
      <c r="V24" s="119">
        <f t="shared" si="2"/>
        <v>5950</v>
      </c>
      <c r="W24" s="120">
        <f t="shared" si="14"/>
        <v>150000</v>
      </c>
      <c r="X24" s="120">
        <f t="shared" si="15"/>
        <v>178500</v>
      </c>
      <c r="Y24" s="121">
        <f t="shared" si="24"/>
        <v>5950</v>
      </c>
      <c r="Z24" s="121">
        <f t="shared" si="25"/>
        <v>178500</v>
      </c>
      <c r="AA24" s="121">
        <f t="shared" si="26"/>
        <v>0</v>
      </c>
      <c r="AB24" s="122">
        <f t="shared" si="16"/>
        <v>0</v>
      </c>
      <c r="AC24" s="5"/>
      <c r="AF24" s="88"/>
      <c r="AG24" s="91"/>
      <c r="AH24" s="91"/>
      <c r="AI24" s="91"/>
      <c r="AJ24" s="91"/>
      <c r="AK24" s="91"/>
      <c r="AL24" s="91"/>
      <c r="AM24" s="91"/>
      <c r="AN24" s="94"/>
      <c r="AO24" s="94" t="str">
        <f t="shared" si="20"/>
        <v xml:space="preserve"> </v>
      </c>
      <c r="AP24" s="94" t="str">
        <f t="shared" si="21"/>
        <v xml:space="preserve"> </v>
      </c>
      <c r="AQ24" s="94" t="str">
        <f t="shared" si="22"/>
        <v xml:space="preserve"> </v>
      </c>
      <c r="AR24" s="94" t="str">
        <f t="shared" si="23"/>
        <v xml:space="preserve"> </v>
      </c>
      <c r="BR24" s="7">
        <v>14</v>
      </c>
    </row>
    <row r="25" spans="1:70" s="7" customFormat="1" ht="51.6">
      <c r="A25" s="143">
        <v>15</v>
      </c>
      <c r="B25" s="144" t="s">
        <v>65</v>
      </c>
      <c r="C25" s="194"/>
      <c r="D25" s="64" t="s">
        <v>104</v>
      </c>
      <c r="E25" s="43" t="s">
        <v>68</v>
      </c>
      <c r="F25" s="44">
        <v>30</v>
      </c>
      <c r="G25" s="109" t="s">
        <v>69</v>
      </c>
      <c r="H25" s="110">
        <v>10000</v>
      </c>
      <c r="I25" s="111">
        <f t="shared" si="6"/>
        <v>1900</v>
      </c>
      <c r="J25" s="111">
        <f t="shared" si="7"/>
        <v>11900</v>
      </c>
      <c r="K25" s="112">
        <f t="shared" si="8"/>
        <v>300000</v>
      </c>
      <c r="L25" s="112">
        <f t="shared" si="9"/>
        <v>357000</v>
      </c>
      <c r="M25" s="113" t="s">
        <v>78</v>
      </c>
      <c r="N25" s="114">
        <v>10000</v>
      </c>
      <c r="O25" s="115">
        <f t="shared" si="10"/>
        <v>1900</v>
      </c>
      <c r="P25" s="115">
        <f t="shared" si="11"/>
        <v>11900</v>
      </c>
      <c r="Q25" s="116">
        <f t="shared" si="12"/>
        <v>300000</v>
      </c>
      <c r="R25" s="116">
        <f t="shared" si="13"/>
        <v>357000</v>
      </c>
      <c r="S25" s="117" t="s">
        <v>71</v>
      </c>
      <c r="T25" s="118">
        <v>10000</v>
      </c>
      <c r="U25" s="119">
        <f t="shared" si="1"/>
        <v>1900</v>
      </c>
      <c r="V25" s="119">
        <f t="shared" si="2"/>
        <v>11900</v>
      </c>
      <c r="W25" s="120">
        <f t="shared" si="14"/>
        <v>300000</v>
      </c>
      <c r="X25" s="120">
        <f t="shared" si="15"/>
        <v>357000</v>
      </c>
      <c r="Y25" s="121">
        <f t="shared" si="24"/>
        <v>11900</v>
      </c>
      <c r="Z25" s="121">
        <f t="shared" si="25"/>
        <v>357000</v>
      </c>
      <c r="AA25" s="121">
        <f t="shared" si="26"/>
        <v>0</v>
      </c>
      <c r="AB25" s="122">
        <f t="shared" si="16"/>
        <v>0</v>
      </c>
      <c r="AC25" s="5"/>
      <c r="AF25" s="88"/>
      <c r="AG25" s="91"/>
      <c r="AH25" s="91"/>
      <c r="AI25" s="91"/>
      <c r="AJ25" s="91"/>
      <c r="AK25" s="91"/>
      <c r="AL25" s="91"/>
      <c r="AM25" s="91"/>
      <c r="AN25" s="94"/>
      <c r="AO25" s="94" t="str">
        <f t="shared" si="20"/>
        <v xml:space="preserve"> </v>
      </c>
      <c r="AP25" s="94" t="str">
        <f t="shared" si="21"/>
        <v xml:space="preserve"> </v>
      </c>
      <c r="AQ25" s="94" t="str">
        <f t="shared" si="22"/>
        <v xml:space="preserve"> </v>
      </c>
      <c r="AR25" s="94" t="str">
        <f t="shared" si="23"/>
        <v xml:space="preserve"> </v>
      </c>
      <c r="BR25" s="7">
        <v>15</v>
      </c>
    </row>
    <row r="26" spans="1:70" s="7" customFormat="1" ht="69.75">
      <c r="A26" s="143">
        <v>16</v>
      </c>
      <c r="B26" s="144" t="s">
        <v>65</v>
      </c>
      <c r="C26" s="194"/>
      <c r="D26" s="64" t="s">
        <v>105</v>
      </c>
      <c r="E26" s="43" t="s">
        <v>68</v>
      </c>
      <c r="F26" s="44">
        <v>1</v>
      </c>
      <c r="G26" s="109" t="s">
        <v>69</v>
      </c>
      <c r="H26" s="110">
        <v>420168.06722689077</v>
      </c>
      <c r="I26" s="111">
        <f t="shared" si="6"/>
        <v>79831.932773109249</v>
      </c>
      <c r="J26" s="111">
        <f t="shared" si="7"/>
        <v>500000</v>
      </c>
      <c r="K26" s="112">
        <f t="shared" si="8"/>
        <v>420168.06722689077</v>
      </c>
      <c r="L26" s="112">
        <f t="shared" si="9"/>
        <v>500000</v>
      </c>
      <c r="M26" s="113" t="s">
        <v>78</v>
      </c>
      <c r="N26" s="114">
        <v>400000</v>
      </c>
      <c r="O26" s="115">
        <f t="shared" si="10"/>
        <v>76000</v>
      </c>
      <c r="P26" s="115">
        <f t="shared" si="11"/>
        <v>476000</v>
      </c>
      <c r="Q26" s="116">
        <f t="shared" si="12"/>
        <v>400000</v>
      </c>
      <c r="R26" s="116">
        <f t="shared" si="13"/>
        <v>476000</v>
      </c>
      <c r="S26" s="117" t="s">
        <v>71</v>
      </c>
      <c r="T26" s="118">
        <v>410084.03361344535</v>
      </c>
      <c r="U26" s="119">
        <f t="shared" si="1"/>
        <v>77915.966386554617</v>
      </c>
      <c r="V26" s="119">
        <f t="shared" si="2"/>
        <v>488000</v>
      </c>
      <c r="W26" s="120">
        <f t="shared" si="14"/>
        <v>410084.03361344535</v>
      </c>
      <c r="X26" s="120">
        <f t="shared" si="15"/>
        <v>488000</v>
      </c>
      <c r="Y26" s="121">
        <f t="shared" si="24"/>
        <v>488000</v>
      </c>
      <c r="Z26" s="121">
        <f t="shared" si="25"/>
        <v>488000</v>
      </c>
      <c r="AA26" s="121">
        <f t="shared" si="26"/>
        <v>12000</v>
      </c>
      <c r="AB26" s="122">
        <f t="shared" si="16"/>
        <v>2.4590163934426229E-2</v>
      </c>
      <c r="AC26" s="5"/>
      <c r="AF26" s="88"/>
      <c r="AG26" s="91"/>
      <c r="AH26" s="91"/>
      <c r="AI26" s="91"/>
      <c r="AJ26" s="91"/>
      <c r="AK26" s="91"/>
      <c r="AL26" s="91"/>
      <c r="AM26" s="91"/>
      <c r="AN26" s="94"/>
      <c r="AO26" s="94" t="str">
        <f t="shared" si="20"/>
        <v xml:space="preserve"> </v>
      </c>
      <c r="AP26" s="94" t="str">
        <f t="shared" si="21"/>
        <v xml:space="preserve"> </v>
      </c>
      <c r="AQ26" s="94" t="str">
        <f t="shared" si="22"/>
        <v xml:space="preserve"> </v>
      </c>
      <c r="AR26" s="94" t="str">
        <f t="shared" si="23"/>
        <v xml:space="preserve"> </v>
      </c>
      <c r="BR26" s="7">
        <v>16</v>
      </c>
    </row>
    <row r="27" spans="1:70" s="7" customFormat="1" ht="51.6">
      <c r="A27" s="143">
        <v>17</v>
      </c>
      <c r="B27" s="144" t="s">
        <v>65</v>
      </c>
      <c r="C27" s="194"/>
      <c r="D27" s="64" t="s">
        <v>106</v>
      </c>
      <c r="E27" s="43" t="s">
        <v>68</v>
      </c>
      <c r="F27" s="44">
        <v>30</v>
      </c>
      <c r="G27" s="109" t="s">
        <v>69</v>
      </c>
      <c r="H27" s="110">
        <v>17795.798319327732</v>
      </c>
      <c r="I27" s="111">
        <f t="shared" si="6"/>
        <v>3381.201680672269</v>
      </c>
      <c r="J27" s="111">
        <f t="shared" si="7"/>
        <v>21177</v>
      </c>
      <c r="K27" s="112">
        <f t="shared" si="8"/>
        <v>533873.94957983191</v>
      </c>
      <c r="L27" s="112">
        <f t="shared" si="9"/>
        <v>635310</v>
      </c>
      <c r="M27" s="113" t="s">
        <v>78</v>
      </c>
      <c r="N27" s="114">
        <v>17795.798319327732</v>
      </c>
      <c r="O27" s="115">
        <f t="shared" si="10"/>
        <v>3381.201680672269</v>
      </c>
      <c r="P27" s="115">
        <f t="shared" si="11"/>
        <v>21177</v>
      </c>
      <c r="Q27" s="116">
        <f t="shared" si="12"/>
        <v>533873.94957983191</v>
      </c>
      <c r="R27" s="116">
        <f t="shared" si="13"/>
        <v>635310</v>
      </c>
      <c r="S27" s="117" t="s">
        <v>71</v>
      </c>
      <c r="T27" s="118">
        <v>17795.798319327732</v>
      </c>
      <c r="U27" s="119">
        <f t="shared" si="1"/>
        <v>3381.201680672269</v>
      </c>
      <c r="V27" s="119">
        <f t="shared" si="2"/>
        <v>21177</v>
      </c>
      <c r="W27" s="120">
        <f t="shared" si="14"/>
        <v>533873.94957983191</v>
      </c>
      <c r="X27" s="120">
        <f t="shared" si="15"/>
        <v>635310</v>
      </c>
      <c r="Y27" s="121">
        <f t="shared" si="24"/>
        <v>21177</v>
      </c>
      <c r="Z27" s="121">
        <f t="shared" si="25"/>
        <v>635310</v>
      </c>
      <c r="AA27" s="121">
        <f t="shared" si="26"/>
        <v>0</v>
      </c>
      <c r="AB27" s="122">
        <f t="shared" si="16"/>
        <v>0</v>
      </c>
      <c r="AC27" s="5"/>
      <c r="AF27" s="88"/>
      <c r="AG27" s="91"/>
      <c r="AH27" s="91"/>
      <c r="AI27" s="91"/>
      <c r="AJ27" s="91"/>
      <c r="AK27" s="91"/>
      <c r="AL27" s="91"/>
      <c r="AM27" s="91"/>
      <c r="AN27" s="94"/>
      <c r="AO27" s="94" t="str">
        <f t="shared" si="20"/>
        <v xml:space="preserve"> </v>
      </c>
      <c r="AP27" s="94" t="str">
        <f t="shared" si="21"/>
        <v xml:space="preserve"> </v>
      </c>
      <c r="AQ27" s="94" t="str">
        <f t="shared" si="22"/>
        <v xml:space="preserve"> </v>
      </c>
      <c r="AR27" s="94" t="str">
        <f t="shared" si="23"/>
        <v xml:space="preserve"> </v>
      </c>
      <c r="BR27" s="7">
        <v>17</v>
      </c>
    </row>
    <row r="28" spans="1:70" s="7" customFormat="1" ht="51.6">
      <c r="A28" s="143">
        <v>18</v>
      </c>
      <c r="B28" s="144" t="s">
        <v>65</v>
      </c>
      <c r="C28" s="194"/>
      <c r="D28" s="64" t="s">
        <v>107</v>
      </c>
      <c r="E28" s="43" t="s">
        <v>68</v>
      </c>
      <c r="F28" s="44">
        <v>1</v>
      </c>
      <c r="G28" s="109" t="s">
        <v>69</v>
      </c>
      <c r="H28" s="110">
        <v>24500</v>
      </c>
      <c r="I28" s="111">
        <f t="shared" si="6"/>
        <v>4655</v>
      </c>
      <c r="J28" s="111">
        <f t="shared" si="7"/>
        <v>29155</v>
      </c>
      <c r="K28" s="112">
        <f t="shared" si="8"/>
        <v>24500</v>
      </c>
      <c r="L28" s="112">
        <f t="shared" si="9"/>
        <v>29155</v>
      </c>
      <c r="M28" s="113" t="s">
        <v>78</v>
      </c>
      <c r="N28" s="114">
        <v>24500</v>
      </c>
      <c r="O28" s="115">
        <f t="shared" si="10"/>
        <v>4655</v>
      </c>
      <c r="P28" s="115">
        <f t="shared" si="11"/>
        <v>29155</v>
      </c>
      <c r="Q28" s="116">
        <f t="shared" si="12"/>
        <v>24500</v>
      </c>
      <c r="R28" s="116">
        <f t="shared" si="13"/>
        <v>29155</v>
      </c>
      <c r="S28" s="117" t="s">
        <v>71</v>
      </c>
      <c r="T28" s="118">
        <v>24500</v>
      </c>
      <c r="U28" s="119">
        <f t="shared" si="1"/>
        <v>4655</v>
      </c>
      <c r="V28" s="119">
        <f t="shared" si="2"/>
        <v>29155</v>
      </c>
      <c r="W28" s="120">
        <f t="shared" si="14"/>
        <v>24500</v>
      </c>
      <c r="X28" s="120">
        <f t="shared" si="15"/>
        <v>29155</v>
      </c>
      <c r="Y28" s="121">
        <f t="shared" si="24"/>
        <v>29155</v>
      </c>
      <c r="Z28" s="121">
        <f t="shared" si="25"/>
        <v>29155</v>
      </c>
      <c r="AA28" s="121">
        <f t="shared" si="26"/>
        <v>0</v>
      </c>
      <c r="AB28" s="122">
        <f t="shared" si="16"/>
        <v>0</v>
      </c>
      <c r="AC28" s="5"/>
      <c r="AF28" s="88"/>
      <c r="AG28" s="91"/>
      <c r="AH28" s="91"/>
      <c r="AI28" s="91"/>
      <c r="AJ28" s="91"/>
      <c r="AK28" s="91"/>
      <c r="AL28" s="91"/>
      <c r="AM28" s="91"/>
      <c r="AN28" s="94"/>
      <c r="AO28" s="94" t="str">
        <f t="shared" si="20"/>
        <v xml:space="preserve"> </v>
      </c>
      <c r="AP28" s="94" t="str">
        <f t="shared" si="21"/>
        <v xml:space="preserve"> </v>
      </c>
      <c r="AQ28" s="94" t="str">
        <f t="shared" si="22"/>
        <v xml:space="preserve"> </v>
      </c>
      <c r="AR28" s="94" t="str">
        <f t="shared" si="23"/>
        <v xml:space="preserve"> </v>
      </c>
      <c r="BR28" s="7">
        <v>18</v>
      </c>
    </row>
    <row r="29" spans="1:70" s="7" customFormat="1" ht="46.9">
      <c r="A29" s="143">
        <v>19</v>
      </c>
      <c r="B29" s="144" t="s">
        <v>65</v>
      </c>
      <c r="C29" s="194"/>
      <c r="D29" s="64" t="s">
        <v>108</v>
      </c>
      <c r="E29" s="43" t="s">
        <v>68</v>
      </c>
      <c r="F29" s="44">
        <v>30</v>
      </c>
      <c r="G29" s="109" t="s">
        <v>109</v>
      </c>
      <c r="H29" s="110">
        <v>13100</v>
      </c>
      <c r="I29" s="111">
        <v>1048</v>
      </c>
      <c r="J29" s="111">
        <f t="shared" si="7"/>
        <v>14148</v>
      </c>
      <c r="K29" s="112">
        <f t="shared" si="8"/>
        <v>393000</v>
      </c>
      <c r="L29" s="112">
        <f t="shared" si="9"/>
        <v>424440</v>
      </c>
      <c r="M29" s="113" t="s">
        <v>110</v>
      </c>
      <c r="N29" s="114">
        <v>10900</v>
      </c>
      <c r="O29" s="115">
        <v>872</v>
      </c>
      <c r="P29" s="115">
        <f t="shared" si="11"/>
        <v>11772</v>
      </c>
      <c r="Q29" s="116">
        <f t="shared" si="12"/>
        <v>327000</v>
      </c>
      <c r="R29" s="116">
        <f t="shared" si="13"/>
        <v>353160</v>
      </c>
      <c r="S29" s="117" t="s">
        <v>111</v>
      </c>
      <c r="T29" s="118">
        <v>12500</v>
      </c>
      <c r="U29" s="119">
        <v>1000</v>
      </c>
      <c r="V29" s="119">
        <f t="shared" si="2"/>
        <v>13500</v>
      </c>
      <c r="W29" s="120">
        <f t="shared" si="14"/>
        <v>375000</v>
      </c>
      <c r="X29" s="120">
        <f t="shared" si="15"/>
        <v>405000</v>
      </c>
      <c r="Y29" s="121">
        <f t="shared" si="24"/>
        <v>13140</v>
      </c>
      <c r="Z29" s="121">
        <f t="shared" si="25"/>
        <v>394200</v>
      </c>
      <c r="AA29" s="121">
        <f t="shared" si="26"/>
        <v>36846.839755941081</v>
      </c>
      <c r="AB29" s="122">
        <f t="shared" si="16"/>
        <v>9.3472449913599903E-2</v>
      </c>
      <c r="AC29" s="5"/>
      <c r="AF29" s="88"/>
      <c r="AG29" s="91"/>
      <c r="AH29" s="91"/>
      <c r="AI29" s="91"/>
      <c r="AJ29" s="91"/>
      <c r="AK29" s="91"/>
      <c r="AL29" s="91"/>
      <c r="AM29" s="91"/>
      <c r="AN29" s="94"/>
      <c r="AO29" s="94" t="str">
        <f t="shared" si="20"/>
        <v xml:space="preserve"> </v>
      </c>
      <c r="AP29" s="94" t="str">
        <f t="shared" si="21"/>
        <v xml:space="preserve"> </v>
      </c>
      <c r="AQ29" s="94" t="str">
        <f t="shared" si="22"/>
        <v xml:space="preserve"> </v>
      </c>
      <c r="AR29" s="94" t="str">
        <f t="shared" si="23"/>
        <v xml:space="preserve"> </v>
      </c>
      <c r="BR29" s="7">
        <v>19</v>
      </c>
    </row>
    <row r="30" spans="1:70" s="7" customFormat="1" ht="46.9">
      <c r="A30" s="143">
        <v>20</v>
      </c>
      <c r="B30" s="144" t="s">
        <v>65</v>
      </c>
      <c r="C30" s="194"/>
      <c r="D30" s="64" t="s">
        <v>112</v>
      </c>
      <c r="E30" s="43" t="s">
        <v>68</v>
      </c>
      <c r="F30" s="44">
        <v>1</v>
      </c>
      <c r="G30" s="109" t="s">
        <v>113</v>
      </c>
      <c r="H30" s="110">
        <v>8550.4201680672268</v>
      </c>
      <c r="I30" s="111">
        <f>+H30*0.19</f>
        <v>1624.579831932773</v>
      </c>
      <c r="J30" s="111">
        <f t="shared" si="7"/>
        <v>10175</v>
      </c>
      <c r="K30" s="112">
        <f t="shared" si="8"/>
        <v>8550.4201680672268</v>
      </c>
      <c r="L30" s="112">
        <f t="shared" si="9"/>
        <v>10175</v>
      </c>
      <c r="M30" s="113" t="s">
        <v>114</v>
      </c>
      <c r="N30" s="114">
        <v>9419.3277310924368</v>
      </c>
      <c r="O30" s="115">
        <f>+N30*0.19</f>
        <v>1789.672268907563</v>
      </c>
      <c r="P30" s="115">
        <f t="shared" si="11"/>
        <v>11209</v>
      </c>
      <c r="Q30" s="116">
        <f t="shared" si="12"/>
        <v>9419.3277310924368</v>
      </c>
      <c r="R30" s="116">
        <f t="shared" si="13"/>
        <v>11209</v>
      </c>
      <c r="S30" s="117" t="s">
        <v>115</v>
      </c>
      <c r="T30" s="118">
        <f>8973/1.19</f>
        <v>7540.3361344537816</v>
      </c>
      <c r="U30" s="119">
        <f t="shared" ref="U30" si="27">+T30*0.19</f>
        <v>1432.6638655462186</v>
      </c>
      <c r="V30" s="119">
        <f t="shared" si="2"/>
        <v>8973</v>
      </c>
      <c r="W30" s="120">
        <f t="shared" si="14"/>
        <v>7540.3361344537816</v>
      </c>
      <c r="X30" s="120">
        <f t="shared" si="15"/>
        <v>8973</v>
      </c>
      <c r="Y30" s="121">
        <f t="shared" si="24"/>
        <v>10119</v>
      </c>
      <c r="Z30" s="121">
        <f t="shared" si="25"/>
        <v>10119</v>
      </c>
      <c r="AA30" s="121">
        <f t="shared" si="26"/>
        <v>1119.0513839855612</v>
      </c>
      <c r="AB30" s="122">
        <f t="shared" si="16"/>
        <v>0.11058912777799794</v>
      </c>
      <c r="AC30" s="5"/>
      <c r="AF30" s="88"/>
      <c r="AG30" s="91"/>
      <c r="AH30" s="91"/>
      <c r="AI30" s="91"/>
      <c r="AJ30" s="91"/>
      <c r="AK30" s="91"/>
      <c r="AL30" s="91"/>
      <c r="AM30" s="91"/>
      <c r="AN30" s="94"/>
      <c r="AO30" s="94" t="str">
        <f t="shared" si="20"/>
        <v xml:space="preserve"> </v>
      </c>
      <c r="AP30" s="94" t="str">
        <f t="shared" si="21"/>
        <v xml:space="preserve"> </v>
      </c>
      <c r="AQ30" s="94" t="str">
        <f t="shared" si="22"/>
        <v xml:space="preserve"> </v>
      </c>
      <c r="AR30" s="94" t="str">
        <f t="shared" si="23"/>
        <v xml:space="preserve"> </v>
      </c>
      <c r="BR30" s="7">
        <v>20</v>
      </c>
    </row>
    <row r="31" spans="1:70" s="7" customFormat="1" ht="46.9">
      <c r="A31" s="143">
        <v>21</v>
      </c>
      <c r="B31" s="144" t="s">
        <v>65</v>
      </c>
      <c r="C31" s="194"/>
      <c r="D31" s="64" t="s">
        <v>116</v>
      </c>
      <c r="E31" s="43" t="s">
        <v>68</v>
      </c>
      <c r="F31" s="44">
        <v>1</v>
      </c>
      <c r="G31" s="109" t="s">
        <v>113</v>
      </c>
      <c r="H31" s="110">
        <v>10819.327731092437</v>
      </c>
      <c r="I31" s="111">
        <f t="shared" si="6"/>
        <v>2055.6722689075632</v>
      </c>
      <c r="J31" s="111">
        <f t="shared" si="7"/>
        <v>12875</v>
      </c>
      <c r="K31" s="112">
        <f t="shared" si="8"/>
        <v>10819.327731092437</v>
      </c>
      <c r="L31" s="112">
        <f t="shared" si="9"/>
        <v>12875</v>
      </c>
      <c r="M31" s="113" t="s">
        <v>114</v>
      </c>
      <c r="N31" s="114">
        <f>12435/1.19</f>
        <v>10449.579831932773</v>
      </c>
      <c r="O31" s="115">
        <f t="shared" ref="O31" si="28">+N31*0.19</f>
        <v>1985.420168067227</v>
      </c>
      <c r="P31" s="115">
        <f t="shared" si="11"/>
        <v>12435</v>
      </c>
      <c r="Q31" s="116">
        <f t="shared" si="12"/>
        <v>10449.579831932773</v>
      </c>
      <c r="R31" s="116">
        <f t="shared" si="13"/>
        <v>12435</v>
      </c>
      <c r="S31" s="117" t="s">
        <v>117</v>
      </c>
      <c r="T31" s="118">
        <v>12773.10924369748</v>
      </c>
      <c r="U31" s="119">
        <f t="shared" si="1"/>
        <v>2426.8907563025214</v>
      </c>
      <c r="V31" s="119">
        <f t="shared" si="2"/>
        <v>15200</v>
      </c>
      <c r="W31" s="120">
        <f t="shared" si="14"/>
        <v>12773.10924369748</v>
      </c>
      <c r="X31" s="120">
        <f t="shared" si="15"/>
        <v>15200</v>
      </c>
      <c r="Y31" s="121">
        <f t="shared" si="24"/>
        <v>13503.333333333334</v>
      </c>
      <c r="Z31" s="121">
        <f t="shared" si="25"/>
        <v>13503.333333333334</v>
      </c>
      <c r="AA31" s="121">
        <f t="shared" si="26"/>
        <v>1485.7349472006549</v>
      </c>
      <c r="AB31" s="122">
        <f t="shared" si="16"/>
        <v>0.1100272733054052</v>
      </c>
      <c r="AC31" s="5"/>
      <c r="AF31" s="88"/>
      <c r="AG31" s="91"/>
      <c r="AH31" s="91"/>
      <c r="AI31" s="91"/>
      <c r="AJ31" s="91"/>
      <c r="AK31" s="91"/>
      <c r="AL31" s="91"/>
      <c r="AM31" s="91"/>
      <c r="AN31" s="94"/>
      <c r="AO31" s="94" t="str">
        <f t="shared" si="20"/>
        <v xml:space="preserve"> </v>
      </c>
      <c r="AP31" s="94" t="str">
        <f t="shared" si="21"/>
        <v xml:space="preserve"> </v>
      </c>
      <c r="AQ31" s="94" t="str">
        <f t="shared" si="22"/>
        <v xml:space="preserve"> </v>
      </c>
      <c r="AR31" s="94" t="str">
        <f t="shared" si="23"/>
        <v xml:space="preserve"> </v>
      </c>
      <c r="BR31" s="7">
        <v>21</v>
      </c>
    </row>
    <row r="32" spans="1:70" s="7" customFormat="1" ht="46.9">
      <c r="A32" s="143">
        <v>22</v>
      </c>
      <c r="B32" s="144" t="s">
        <v>65</v>
      </c>
      <c r="C32" s="194"/>
      <c r="D32" s="64" t="s">
        <v>118</v>
      </c>
      <c r="E32" s="43" t="s">
        <v>68</v>
      </c>
      <c r="F32" s="44">
        <v>1</v>
      </c>
      <c r="G32" s="109" t="s">
        <v>113</v>
      </c>
      <c r="H32" s="110">
        <v>10819.327731092437</v>
      </c>
      <c r="I32" s="111">
        <f t="shared" si="6"/>
        <v>2055.6722689075632</v>
      </c>
      <c r="J32" s="111">
        <f t="shared" si="7"/>
        <v>12875</v>
      </c>
      <c r="K32" s="112">
        <f t="shared" si="8"/>
        <v>10819.327731092437</v>
      </c>
      <c r="L32" s="112">
        <f t="shared" si="9"/>
        <v>12875</v>
      </c>
      <c r="M32" s="113" t="s">
        <v>114</v>
      </c>
      <c r="N32" s="114">
        <v>10449.579831932773</v>
      </c>
      <c r="O32" s="115">
        <f t="shared" si="10"/>
        <v>1985.420168067227</v>
      </c>
      <c r="P32" s="115">
        <f t="shared" si="11"/>
        <v>12435</v>
      </c>
      <c r="Q32" s="116">
        <f t="shared" si="12"/>
        <v>10449.579831932773</v>
      </c>
      <c r="R32" s="116">
        <f t="shared" si="13"/>
        <v>12435</v>
      </c>
      <c r="S32" s="117"/>
      <c r="T32" s="118"/>
      <c r="U32" s="119"/>
      <c r="V32" s="119"/>
      <c r="W32" s="120"/>
      <c r="X32" s="120"/>
      <c r="Y32" s="121">
        <f>+AVERAGE(J32,P32)</f>
        <v>12655</v>
      </c>
      <c r="Z32" s="121">
        <f>+AVERAGE(L32,R32)</f>
        <v>12655</v>
      </c>
      <c r="AA32" s="121">
        <f>+STDEV(L32,R32)</f>
        <v>311.12698372208092</v>
      </c>
      <c r="AB32" s="122">
        <f t="shared" si="16"/>
        <v>2.4585300965790671E-2</v>
      </c>
      <c r="AC32" s="5" t="s">
        <v>119</v>
      </c>
      <c r="AF32" s="88"/>
      <c r="AG32" s="91"/>
      <c r="AH32" s="91"/>
      <c r="AI32" s="91"/>
      <c r="AJ32" s="91"/>
      <c r="AK32" s="91"/>
      <c r="AL32" s="91"/>
      <c r="AM32" s="91"/>
      <c r="AN32" s="94"/>
      <c r="AO32" s="94" t="str">
        <f t="shared" si="20"/>
        <v xml:space="preserve"> </v>
      </c>
      <c r="AP32" s="94" t="str">
        <f t="shared" si="21"/>
        <v xml:space="preserve"> </v>
      </c>
      <c r="AQ32" s="94" t="str">
        <f t="shared" si="22"/>
        <v xml:space="preserve"> </v>
      </c>
      <c r="AR32" s="94" t="str">
        <f t="shared" si="23"/>
        <v xml:space="preserve"> </v>
      </c>
      <c r="BR32" s="7">
        <v>22</v>
      </c>
    </row>
    <row r="33" spans="1:70" s="7" customFormat="1" ht="158.44999999999999">
      <c r="A33" s="143">
        <v>23</v>
      </c>
      <c r="B33" s="144" t="s">
        <v>65</v>
      </c>
      <c r="C33" s="130" t="s">
        <v>120</v>
      </c>
      <c r="D33" s="64" t="s">
        <v>121</v>
      </c>
      <c r="E33" s="43" t="s">
        <v>68</v>
      </c>
      <c r="F33" s="44">
        <v>1</v>
      </c>
      <c r="G33" s="109" t="s">
        <v>69</v>
      </c>
      <c r="H33" s="110">
        <v>1722689.0756302522</v>
      </c>
      <c r="I33" s="111">
        <f t="shared" si="6"/>
        <v>327310.92436974793</v>
      </c>
      <c r="J33" s="111">
        <f t="shared" si="7"/>
        <v>2050000.0000000002</v>
      </c>
      <c r="K33" s="112">
        <f t="shared" si="8"/>
        <v>1722689.0756302522</v>
      </c>
      <c r="L33" s="112">
        <f t="shared" si="9"/>
        <v>2050000.0000000002</v>
      </c>
      <c r="M33" s="113" t="s">
        <v>78</v>
      </c>
      <c r="N33" s="114">
        <v>1500000</v>
      </c>
      <c r="O33" s="115">
        <f t="shared" si="10"/>
        <v>285000</v>
      </c>
      <c r="P33" s="115">
        <f t="shared" si="11"/>
        <v>1785000</v>
      </c>
      <c r="Q33" s="116">
        <f t="shared" si="12"/>
        <v>1500000</v>
      </c>
      <c r="R33" s="116">
        <f t="shared" si="13"/>
        <v>1785000</v>
      </c>
      <c r="S33" s="117" t="s">
        <v>71</v>
      </c>
      <c r="T33" s="118">
        <v>1611344.5378151261</v>
      </c>
      <c r="U33" s="119">
        <f t="shared" si="1"/>
        <v>306155.46218487399</v>
      </c>
      <c r="V33" s="119">
        <f t="shared" si="2"/>
        <v>1917500</v>
      </c>
      <c r="W33" s="120">
        <f t="shared" si="14"/>
        <v>1611344.5378151261</v>
      </c>
      <c r="X33" s="120">
        <f t="shared" si="15"/>
        <v>1917500</v>
      </c>
      <c r="Y33" s="121">
        <f>+AVERAGE(J33,P33,V33)</f>
        <v>1917500</v>
      </c>
      <c r="Z33" s="121">
        <f>+AVERAGE(L33,R33,X33)</f>
        <v>1917500</v>
      </c>
      <c r="AA33" s="121">
        <f>+STDEV(L33,R33,X33)</f>
        <v>132500.00000000012</v>
      </c>
      <c r="AB33" s="122">
        <f t="shared" si="16"/>
        <v>6.9100391134289493E-2</v>
      </c>
      <c r="AC33" s="5"/>
      <c r="AF33" s="88"/>
      <c r="AG33" s="91"/>
      <c r="AH33" s="91"/>
      <c r="AI33" s="91"/>
      <c r="AJ33" s="91"/>
      <c r="AK33" s="91"/>
      <c r="AL33" s="91"/>
      <c r="AM33" s="91"/>
      <c r="AN33" s="94"/>
      <c r="AO33" s="94" t="str">
        <f t="shared" si="20"/>
        <v xml:space="preserve"> </v>
      </c>
      <c r="AP33" s="94" t="str">
        <f t="shared" si="21"/>
        <v xml:space="preserve"> </v>
      </c>
      <c r="AQ33" s="94" t="str">
        <f t="shared" si="22"/>
        <v xml:space="preserve"> </v>
      </c>
      <c r="AR33" s="94" t="str">
        <f t="shared" si="23"/>
        <v xml:space="preserve"> </v>
      </c>
      <c r="BR33" s="7">
        <v>23</v>
      </c>
    </row>
    <row r="34" spans="1:70" s="7" customFormat="1" ht="172.9" customHeight="1">
      <c r="A34" s="143">
        <v>24</v>
      </c>
      <c r="B34" s="144" t="s">
        <v>65</v>
      </c>
      <c r="C34" s="194" t="s">
        <v>122</v>
      </c>
      <c r="D34" s="64" t="s">
        <v>123</v>
      </c>
      <c r="E34" s="43" t="s">
        <v>68</v>
      </c>
      <c r="F34" s="44">
        <v>8</v>
      </c>
      <c r="G34" s="109"/>
      <c r="H34" s="110"/>
      <c r="I34" s="111"/>
      <c r="J34" s="111"/>
      <c r="K34" s="112"/>
      <c r="L34" s="112"/>
      <c r="M34" s="113"/>
      <c r="N34" s="114"/>
      <c r="O34" s="115"/>
      <c r="P34" s="115"/>
      <c r="Q34" s="116"/>
      <c r="R34" s="116"/>
      <c r="S34" s="117"/>
      <c r="T34" s="118"/>
      <c r="U34" s="119"/>
      <c r="V34" s="119"/>
      <c r="W34" s="120"/>
      <c r="X34" s="120"/>
      <c r="Y34" s="121">
        <v>1215712.25</v>
      </c>
      <c r="Z34" s="121">
        <f>+Y34*F34</f>
        <v>9725698</v>
      </c>
      <c r="AA34" s="121">
        <v>0</v>
      </c>
      <c r="AB34" s="122">
        <f t="shared" si="16"/>
        <v>0</v>
      </c>
      <c r="AC34" s="77" t="s">
        <v>101</v>
      </c>
      <c r="AD34" s="79"/>
      <c r="AF34" s="88"/>
      <c r="AG34" s="91"/>
      <c r="AH34" s="91"/>
      <c r="AI34" s="91"/>
      <c r="AJ34" s="91"/>
      <c r="AK34" s="91"/>
      <c r="AL34" s="91"/>
      <c r="AM34" s="91"/>
      <c r="AN34" s="94"/>
      <c r="AO34" s="94" t="str">
        <f t="shared" si="20"/>
        <v xml:space="preserve"> </v>
      </c>
      <c r="AP34" s="94" t="str">
        <f t="shared" si="21"/>
        <v xml:space="preserve"> </v>
      </c>
      <c r="AQ34" s="94" t="str">
        <f t="shared" si="22"/>
        <v xml:space="preserve"> </v>
      </c>
      <c r="AR34" s="94" t="str">
        <f t="shared" si="23"/>
        <v xml:space="preserve"> </v>
      </c>
      <c r="BR34" s="7">
        <v>24</v>
      </c>
    </row>
    <row r="35" spans="1:70" s="7" customFormat="1" ht="51.6">
      <c r="A35" s="143">
        <v>25</v>
      </c>
      <c r="B35" s="144" t="s">
        <v>65</v>
      </c>
      <c r="C35" s="194"/>
      <c r="D35" s="64" t="s">
        <v>104</v>
      </c>
      <c r="E35" s="43" t="s">
        <v>68</v>
      </c>
      <c r="F35" s="44">
        <v>240</v>
      </c>
      <c r="G35" s="109" t="s">
        <v>69</v>
      </c>
      <c r="H35" s="110">
        <v>10000</v>
      </c>
      <c r="I35" s="111">
        <f t="shared" si="6"/>
        <v>1900</v>
      </c>
      <c r="J35" s="111">
        <f t="shared" si="7"/>
        <v>11900</v>
      </c>
      <c r="K35" s="112">
        <f t="shared" si="8"/>
        <v>2400000</v>
      </c>
      <c r="L35" s="112">
        <f t="shared" si="9"/>
        <v>2856000</v>
      </c>
      <c r="M35" s="113" t="s">
        <v>78</v>
      </c>
      <c r="N35" s="114">
        <v>10000</v>
      </c>
      <c r="O35" s="115">
        <f t="shared" si="10"/>
        <v>1900</v>
      </c>
      <c r="P35" s="115">
        <f t="shared" si="11"/>
        <v>11900</v>
      </c>
      <c r="Q35" s="116">
        <f t="shared" si="12"/>
        <v>2400000</v>
      </c>
      <c r="R35" s="116">
        <f t="shared" si="13"/>
        <v>2856000</v>
      </c>
      <c r="S35" s="117" t="s">
        <v>71</v>
      </c>
      <c r="T35" s="118">
        <v>10000</v>
      </c>
      <c r="U35" s="119">
        <f t="shared" si="1"/>
        <v>1900</v>
      </c>
      <c r="V35" s="119">
        <f t="shared" si="2"/>
        <v>11900</v>
      </c>
      <c r="W35" s="120">
        <f t="shared" si="14"/>
        <v>2400000</v>
      </c>
      <c r="X35" s="120">
        <f t="shared" si="15"/>
        <v>2856000</v>
      </c>
      <c r="Y35" s="121">
        <f t="shared" ref="Y35:Y40" si="29">+AVERAGE(J35,P35,V35)</f>
        <v>11900</v>
      </c>
      <c r="Z35" s="121">
        <f t="shared" ref="Z35:Z40" si="30">+AVERAGE(L35,R35,X35)</f>
        <v>2856000</v>
      </c>
      <c r="AA35" s="121">
        <f t="shared" ref="AA35:AA40" si="31">+STDEV(L35,R35,X35)</f>
        <v>0</v>
      </c>
      <c r="AB35" s="122">
        <f t="shared" si="16"/>
        <v>0</v>
      </c>
      <c r="AC35" s="5"/>
      <c r="AF35" s="88"/>
      <c r="AG35" s="91"/>
      <c r="AH35" s="91"/>
      <c r="AI35" s="91"/>
      <c r="AJ35" s="91"/>
      <c r="AK35" s="91"/>
      <c r="AL35" s="91"/>
      <c r="AM35" s="91"/>
      <c r="AN35" s="94"/>
      <c r="AO35" s="94" t="str">
        <f t="shared" si="20"/>
        <v xml:space="preserve"> </v>
      </c>
      <c r="AP35" s="94" t="str">
        <f t="shared" si="21"/>
        <v xml:space="preserve"> </v>
      </c>
      <c r="AQ35" s="94" t="str">
        <f t="shared" si="22"/>
        <v xml:space="preserve"> </v>
      </c>
      <c r="AR35" s="94" t="str">
        <f t="shared" si="23"/>
        <v xml:space="preserve"> </v>
      </c>
      <c r="BR35" s="7">
        <v>25</v>
      </c>
    </row>
    <row r="36" spans="1:70" s="7" customFormat="1" ht="51.6">
      <c r="A36" s="143">
        <v>26</v>
      </c>
      <c r="B36" s="144" t="s">
        <v>65</v>
      </c>
      <c r="C36" s="194"/>
      <c r="D36" s="64" t="s">
        <v>124</v>
      </c>
      <c r="E36" s="43" t="s">
        <v>68</v>
      </c>
      <c r="F36" s="44">
        <v>8</v>
      </c>
      <c r="G36" s="109" t="s">
        <v>69</v>
      </c>
      <c r="H36" s="110">
        <v>420168.06722689077</v>
      </c>
      <c r="I36" s="111">
        <f t="shared" si="6"/>
        <v>79831.932773109249</v>
      </c>
      <c r="J36" s="111">
        <f t="shared" si="7"/>
        <v>500000</v>
      </c>
      <c r="K36" s="112">
        <f t="shared" si="8"/>
        <v>3361344.5378151261</v>
      </c>
      <c r="L36" s="112">
        <f t="shared" si="9"/>
        <v>4000000</v>
      </c>
      <c r="M36" s="113" t="s">
        <v>78</v>
      </c>
      <c r="N36" s="114">
        <v>400000</v>
      </c>
      <c r="O36" s="115">
        <f t="shared" si="10"/>
        <v>76000</v>
      </c>
      <c r="P36" s="115">
        <f t="shared" si="11"/>
        <v>476000</v>
      </c>
      <c r="Q36" s="116">
        <f t="shared" si="12"/>
        <v>3200000</v>
      </c>
      <c r="R36" s="116">
        <f t="shared" si="13"/>
        <v>3808000</v>
      </c>
      <c r="S36" s="117" t="s">
        <v>71</v>
      </c>
      <c r="T36" s="118">
        <v>410084.03361344535</v>
      </c>
      <c r="U36" s="119">
        <f t="shared" si="1"/>
        <v>77915.966386554617</v>
      </c>
      <c r="V36" s="119">
        <f t="shared" si="2"/>
        <v>488000</v>
      </c>
      <c r="W36" s="120">
        <f t="shared" si="14"/>
        <v>3280672.2689075628</v>
      </c>
      <c r="X36" s="120">
        <f t="shared" si="15"/>
        <v>3904000</v>
      </c>
      <c r="Y36" s="121">
        <f t="shared" si="29"/>
        <v>488000</v>
      </c>
      <c r="Z36" s="121">
        <f t="shared" si="30"/>
        <v>3904000</v>
      </c>
      <c r="AA36" s="121">
        <f t="shared" si="31"/>
        <v>96000</v>
      </c>
      <c r="AB36" s="122">
        <f t="shared" si="16"/>
        <v>2.4590163934426229E-2</v>
      </c>
      <c r="AC36" s="5"/>
      <c r="AF36" s="88"/>
      <c r="AG36" s="91"/>
      <c r="AH36" s="91"/>
      <c r="AI36" s="91"/>
      <c r="AJ36" s="91"/>
      <c r="AK36" s="91"/>
      <c r="AL36" s="91"/>
      <c r="AM36" s="91"/>
      <c r="AN36" s="94"/>
      <c r="AO36" s="94" t="str">
        <f t="shared" si="20"/>
        <v xml:space="preserve"> </v>
      </c>
      <c r="AP36" s="94" t="str">
        <f t="shared" si="21"/>
        <v xml:space="preserve"> </v>
      </c>
      <c r="AQ36" s="94" t="str">
        <f t="shared" si="22"/>
        <v xml:space="preserve"> </v>
      </c>
      <c r="AR36" s="94" t="str">
        <f t="shared" si="23"/>
        <v xml:space="preserve"> </v>
      </c>
      <c r="BR36" s="7">
        <v>26</v>
      </c>
    </row>
    <row r="37" spans="1:70" s="7" customFormat="1" ht="51.6">
      <c r="A37" s="143">
        <v>27</v>
      </c>
      <c r="B37" s="144" t="s">
        <v>65</v>
      </c>
      <c r="C37" s="194"/>
      <c r="D37" s="64" t="s">
        <v>125</v>
      </c>
      <c r="E37" s="43" t="s">
        <v>68</v>
      </c>
      <c r="F37" s="44">
        <v>8</v>
      </c>
      <c r="G37" s="109" t="s">
        <v>69</v>
      </c>
      <c r="H37" s="110">
        <v>24500</v>
      </c>
      <c r="I37" s="111">
        <f t="shared" si="6"/>
        <v>4655</v>
      </c>
      <c r="J37" s="111">
        <f t="shared" si="7"/>
        <v>29155</v>
      </c>
      <c r="K37" s="112">
        <f t="shared" si="8"/>
        <v>196000</v>
      </c>
      <c r="L37" s="112">
        <f t="shared" si="9"/>
        <v>233240</v>
      </c>
      <c r="M37" s="113" t="s">
        <v>78</v>
      </c>
      <c r="N37" s="114">
        <v>24500</v>
      </c>
      <c r="O37" s="115">
        <f t="shared" si="10"/>
        <v>4655</v>
      </c>
      <c r="P37" s="115">
        <f t="shared" si="11"/>
        <v>29155</v>
      </c>
      <c r="Q37" s="116">
        <f t="shared" si="12"/>
        <v>196000</v>
      </c>
      <c r="R37" s="116">
        <f t="shared" si="13"/>
        <v>233240</v>
      </c>
      <c r="S37" s="117" t="s">
        <v>71</v>
      </c>
      <c r="T37" s="118">
        <v>24500</v>
      </c>
      <c r="U37" s="119">
        <f t="shared" si="1"/>
        <v>4655</v>
      </c>
      <c r="V37" s="119">
        <f t="shared" si="2"/>
        <v>29155</v>
      </c>
      <c r="W37" s="120">
        <f t="shared" si="14"/>
        <v>196000</v>
      </c>
      <c r="X37" s="120">
        <f t="shared" si="15"/>
        <v>233240</v>
      </c>
      <c r="Y37" s="121">
        <f t="shared" si="29"/>
        <v>29155</v>
      </c>
      <c r="Z37" s="121">
        <f t="shared" si="30"/>
        <v>233240</v>
      </c>
      <c r="AA37" s="121">
        <f t="shared" si="31"/>
        <v>0</v>
      </c>
      <c r="AB37" s="122">
        <f t="shared" si="16"/>
        <v>0</v>
      </c>
      <c r="AC37" s="5"/>
      <c r="AF37" s="88"/>
      <c r="AG37" s="91"/>
      <c r="AH37" s="91"/>
      <c r="AI37" s="91"/>
      <c r="AJ37" s="91"/>
      <c r="AK37" s="91"/>
      <c r="AL37" s="91"/>
      <c r="AM37" s="91"/>
      <c r="AN37" s="94"/>
      <c r="AO37" s="94" t="str">
        <f t="shared" si="20"/>
        <v xml:space="preserve"> </v>
      </c>
      <c r="AP37" s="94" t="str">
        <f t="shared" si="21"/>
        <v xml:space="preserve"> </v>
      </c>
      <c r="AQ37" s="94" t="str">
        <f t="shared" si="22"/>
        <v xml:space="preserve"> </v>
      </c>
      <c r="AR37" s="94" t="str">
        <f t="shared" si="23"/>
        <v xml:space="preserve"> </v>
      </c>
      <c r="BR37" s="7">
        <v>27</v>
      </c>
    </row>
    <row r="38" spans="1:70" s="7" customFormat="1" ht="46.9">
      <c r="A38" s="143">
        <v>28</v>
      </c>
      <c r="B38" s="144" t="s">
        <v>65</v>
      </c>
      <c r="C38" s="194"/>
      <c r="D38" s="64" t="s">
        <v>108</v>
      </c>
      <c r="E38" s="43" t="s">
        <v>68</v>
      </c>
      <c r="F38" s="44">
        <v>240</v>
      </c>
      <c r="G38" s="109" t="s">
        <v>109</v>
      </c>
      <c r="H38" s="110">
        <v>13100</v>
      </c>
      <c r="I38" s="111">
        <v>1048</v>
      </c>
      <c r="J38" s="111">
        <f t="shared" si="7"/>
        <v>14148</v>
      </c>
      <c r="K38" s="112">
        <f t="shared" si="8"/>
        <v>3144000</v>
      </c>
      <c r="L38" s="112">
        <f t="shared" si="9"/>
        <v>3395520</v>
      </c>
      <c r="M38" s="113" t="s">
        <v>110</v>
      </c>
      <c r="N38" s="114">
        <v>10900</v>
      </c>
      <c r="O38" s="115">
        <v>872</v>
      </c>
      <c r="P38" s="115">
        <f t="shared" si="11"/>
        <v>11772</v>
      </c>
      <c r="Q38" s="116">
        <f t="shared" si="12"/>
        <v>2616000</v>
      </c>
      <c r="R38" s="116">
        <f t="shared" si="13"/>
        <v>2825280</v>
      </c>
      <c r="S38" s="117" t="s">
        <v>111</v>
      </c>
      <c r="T38" s="118">
        <v>12500</v>
      </c>
      <c r="U38" s="119">
        <v>1000</v>
      </c>
      <c r="V38" s="119">
        <f t="shared" si="2"/>
        <v>13500</v>
      </c>
      <c r="W38" s="120">
        <f t="shared" si="14"/>
        <v>3000000</v>
      </c>
      <c r="X38" s="120">
        <f t="shared" si="15"/>
        <v>3240000</v>
      </c>
      <c r="Y38" s="121">
        <f t="shared" si="29"/>
        <v>13140</v>
      </c>
      <c r="Z38" s="121">
        <f t="shared" si="30"/>
        <v>3153600</v>
      </c>
      <c r="AA38" s="121">
        <f t="shared" si="31"/>
        <v>294774.71804752864</v>
      </c>
      <c r="AB38" s="122">
        <f t="shared" si="16"/>
        <v>9.3472449913599903E-2</v>
      </c>
      <c r="AC38" s="5"/>
      <c r="AF38" s="88"/>
      <c r="AG38" s="91"/>
      <c r="AH38" s="91"/>
      <c r="AI38" s="91"/>
      <c r="AJ38" s="91"/>
      <c r="AK38" s="91"/>
      <c r="AL38" s="91"/>
      <c r="AM38" s="91"/>
      <c r="AN38" s="94"/>
      <c r="AO38" s="94" t="str">
        <f t="shared" si="20"/>
        <v xml:space="preserve"> </v>
      </c>
      <c r="AP38" s="94" t="str">
        <f t="shared" si="21"/>
        <v xml:space="preserve"> </v>
      </c>
      <c r="AQ38" s="94" t="str">
        <f t="shared" si="22"/>
        <v xml:space="preserve"> </v>
      </c>
      <c r="AR38" s="94" t="str">
        <f t="shared" si="23"/>
        <v xml:space="preserve"> </v>
      </c>
      <c r="BR38" s="7">
        <v>28</v>
      </c>
    </row>
    <row r="39" spans="1:70" s="7" customFormat="1" ht="46.9">
      <c r="A39" s="143">
        <v>29</v>
      </c>
      <c r="B39" s="144" t="s">
        <v>65</v>
      </c>
      <c r="C39" s="194"/>
      <c r="D39" s="64" t="s">
        <v>112</v>
      </c>
      <c r="E39" s="80" t="s">
        <v>68</v>
      </c>
      <c r="F39" s="81">
        <v>8</v>
      </c>
      <c r="G39" s="109" t="s">
        <v>113</v>
      </c>
      <c r="H39" s="110">
        <v>8550.4201680672268</v>
      </c>
      <c r="I39" s="111">
        <f t="shared" si="6"/>
        <v>1624.579831932773</v>
      </c>
      <c r="J39" s="111">
        <f t="shared" si="7"/>
        <v>10175</v>
      </c>
      <c r="K39" s="112">
        <f t="shared" si="8"/>
        <v>68403.361344537814</v>
      </c>
      <c r="L39" s="112">
        <f t="shared" si="9"/>
        <v>81400</v>
      </c>
      <c r="M39" s="113" t="s">
        <v>114</v>
      </c>
      <c r="N39" s="114">
        <v>9419.3277310924368</v>
      </c>
      <c r="O39" s="115">
        <f t="shared" si="10"/>
        <v>1789.672268907563</v>
      </c>
      <c r="P39" s="115">
        <f t="shared" si="11"/>
        <v>11209</v>
      </c>
      <c r="Q39" s="116">
        <f t="shared" si="12"/>
        <v>75354.621848739494</v>
      </c>
      <c r="R39" s="116">
        <f t="shared" si="13"/>
        <v>89672</v>
      </c>
      <c r="S39" s="117" t="s">
        <v>115</v>
      </c>
      <c r="T39" s="118">
        <f>8973/1.19</f>
        <v>7540.3361344537816</v>
      </c>
      <c r="U39" s="119">
        <f t="shared" si="1"/>
        <v>1432.6638655462186</v>
      </c>
      <c r="V39" s="119">
        <f t="shared" si="2"/>
        <v>8973</v>
      </c>
      <c r="W39" s="120">
        <f t="shared" si="14"/>
        <v>60322.689075630253</v>
      </c>
      <c r="X39" s="120">
        <f t="shared" si="15"/>
        <v>71784</v>
      </c>
      <c r="Y39" s="121">
        <f t="shared" si="29"/>
        <v>10119</v>
      </c>
      <c r="Z39" s="121">
        <f t="shared" si="30"/>
        <v>80952</v>
      </c>
      <c r="AA39" s="121">
        <f t="shared" si="31"/>
        <v>8952.4110718844895</v>
      </c>
      <c r="AB39" s="122">
        <f t="shared" si="16"/>
        <v>0.11058912777799794</v>
      </c>
      <c r="AC39" s="5"/>
      <c r="AF39" s="88"/>
      <c r="AG39" s="91"/>
      <c r="AH39" s="91"/>
      <c r="AI39" s="91"/>
      <c r="AJ39" s="91"/>
      <c r="AK39" s="91"/>
      <c r="AL39" s="91"/>
      <c r="AM39" s="91"/>
      <c r="AN39" s="94"/>
      <c r="AO39" s="94" t="str">
        <f t="shared" si="20"/>
        <v xml:space="preserve"> </v>
      </c>
      <c r="AP39" s="94" t="str">
        <f t="shared" si="21"/>
        <v xml:space="preserve"> </v>
      </c>
      <c r="AQ39" s="94" t="str">
        <f t="shared" si="22"/>
        <v xml:space="preserve"> </v>
      </c>
      <c r="AR39" s="94" t="str">
        <f t="shared" si="23"/>
        <v xml:space="preserve"> </v>
      </c>
      <c r="BR39" s="7">
        <v>29</v>
      </c>
    </row>
    <row r="40" spans="1:70" s="7" customFormat="1" ht="46.9">
      <c r="A40" s="143">
        <v>30</v>
      </c>
      <c r="B40" s="144" t="s">
        <v>65</v>
      </c>
      <c r="C40" s="194"/>
      <c r="D40" s="64" t="s">
        <v>116</v>
      </c>
      <c r="E40" s="43" t="s">
        <v>68</v>
      </c>
      <c r="F40" s="44">
        <v>8</v>
      </c>
      <c r="G40" s="109" t="s">
        <v>113</v>
      </c>
      <c r="H40" s="110">
        <v>10819.327731092437</v>
      </c>
      <c r="I40" s="111">
        <f t="shared" si="6"/>
        <v>2055.6722689075632</v>
      </c>
      <c r="J40" s="111">
        <f t="shared" si="7"/>
        <v>12875</v>
      </c>
      <c r="K40" s="112">
        <f t="shared" si="8"/>
        <v>86554.621848739494</v>
      </c>
      <c r="L40" s="112">
        <f t="shared" si="9"/>
        <v>103000</v>
      </c>
      <c r="M40" s="113" t="s">
        <v>114</v>
      </c>
      <c r="N40" s="114">
        <f>12435/1.19</f>
        <v>10449.579831932773</v>
      </c>
      <c r="O40" s="115">
        <f t="shared" si="10"/>
        <v>1985.420168067227</v>
      </c>
      <c r="P40" s="115">
        <f t="shared" si="11"/>
        <v>12435</v>
      </c>
      <c r="Q40" s="116">
        <f t="shared" si="12"/>
        <v>83596.638655462186</v>
      </c>
      <c r="R40" s="116">
        <f t="shared" si="13"/>
        <v>99480</v>
      </c>
      <c r="S40" s="117" t="s">
        <v>117</v>
      </c>
      <c r="T40" s="118">
        <v>12773.10924369748</v>
      </c>
      <c r="U40" s="119">
        <f t="shared" si="1"/>
        <v>2426.8907563025214</v>
      </c>
      <c r="V40" s="119">
        <f t="shared" si="2"/>
        <v>15200</v>
      </c>
      <c r="W40" s="120">
        <f t="shared" si="14"/>
        <v>102184.87394957984</v>
      </c>
      <c r="X40" s="120">
        <f t="shared" si="15"/>
        <v>121600</v>
      </c>
      <c r="Y40" s="121">
        <f t="shared" si="29"/>
        <v>13503.333333333334</v>
      </c>
      <c r="Z40" s="121">
        <f t="shared" si="30"/>
        <v>108026.66666666667</v>
      </c>
      <c r="AA40" s="121">
        <f t="shared" si="31"/>
        <v>11885.879577605239</v>
      </c>
      <c r="AB40" s="122">
        <f t="shared" si="16"/>
        <v>0.1100272733054052</v>
      </c>
      <c r="AC40" s="5"/>
      <c r="AF40" s="88"/>
      <c r="AG40" s="91"/>
      <c r="AH40" s="91"/>
      <c r="AI40" s="91"/>
      <c r="AJ40" s="91"/>
      <c r="AK40" s="91"/>
      <c r="AL40" s="91"/>
      <c r="AM40" s="91"/>
      <c r="AN40" s="94"/>
      <c r="AO40" s="94" t="str">
        <f t="shared" si="20"/>
        <v xml:space="preserve"> </v>
      </c>
      <c r="AP40" s="94" t="str">
        <f t="shared" si="21"/>
        <v xml:space="preserve"> </v>
      </c>
      <c r="AQ40" s="94" t="str">
        <f t="shared" si="22"/>
        <v xml:space="preserve"> </v>
      </c>
      <c r="AR40" s="94" t="str">
        <f t="shared" si="23"/>
        <v xml:space="preserve"> </v>
      </c>
      <c r="BR40" s="7">
        <v>30</v>
      </c>
    </row>
    <row r="41" spans="1:70" s="7" customFormat="1" ht="46.9">
      <c r="A41" s="143">
        <v>31</v>
      </c>
      <c r="B41" s="144" t="s">
        <v>65</v>
      </c>
      <c r="C41" s="194"/>
      <c r="D41" s="64" t="s">
        <v>118</v>
      </c>
      <c r="E41" s="43" t="s">
        <v>68</v>
      </c>
      <c r="F41" s="44">
        <v>8</v>
      </c>
      <c r="G41" s="109" t="s">
        <v>113</v>
      </c>
      <c r="H41" s="110">
        <v>10819.327731092437</v>
      </c>
      <c r="I41" s="111">
        <f t="shared" si="6"/>
        <v>2055.6722689075632</v>
      </c>
      <c r="J41" s="111">
        <f t="shared" si="7"/>
        <v>12875</v>
      </c>
      <c r="K41" s="112">
        <f t="shared" si="8"/>
        <v>86554.621848739494</v>
      </c>
      <c r="L41" s="112">
        <f t="shared" si="9"/>
        <v>103000</v>
      </c>
      <c r="M41" s="113" t="s">
        <v>114</v>
      </c>
      <c r="N41" s="114">
        <v>10449.579831932773</v>
      </c>
      <c r="O41" s="115">
        <f t="shared" si="10"/>
        <v>1985.420168067227</v>
      </c>
      <c r="P41" s="115">
        <f t="shared" si="11"/>
        <v>12435</v>
      </c>
      <c r="Q41" s="116">
        <f t="shared" si="12"/>
        <v>83596.638655462186</v>
      </c>
      <c r="R41" s="116">
        <f t="shared" si="13"/>
        <v>99480</v>
      </c>
      <c r="S41" s="117"/>
      <c r="T41" s="118"/>
      <c r="U41" s="119"/>
      <c r="V41" s="119"/>
      <c r="W41" s="120"/>
      <c r="X41" s="120"/>
      <c r="Y41" s="121">
        <f>+AVERAGE(J41,P41)</f>
        <v>12655</v>
      </c>
      <c r="Z41" s="121">
        <f>+AVERAGE(L41,R41)</f>
        <v>101240</v>
      </c>
      <c r="AA41" s="121">
        <f>+STDEV(L41,R41)</f>
        <v>2489.0158697766474</v>
      </c>
      <c r="AB41" s="122">
        <f t="shared" si="16"/>
        <v>2.4585300965790671E-2</v>
      </c>
      <c r="AC41" s="5" t="s">
        <v>119</v>
      </c>
      <c r="AF41" s="88"/>
      <c r="AG41" s="91"/>
      <c r="AH41" s="91"/>
      <c r="AI41" s="91"/>
      <c r="AJ41" s="91"/>
      <c r="AK41" s="91"/>
      <c r="AL41" s="91"/>
      <c r="AM41" s="91"/>
      <c r="AN41" s="94"/>
      <c r="AO41" s="94" t="str">
        <f t="shared" si="20"/>
        <v xml:space="preserve"> </v>
      </c>
      <c r="AP41" s="94" t="str">
        <f t="shared" si="21"/>
        <v xml:space="preserve"> </v>
      </c>
      <c r="AQ41" s="94" t="str">
        <f t="shared" si="22"/>
        <v xml:space="preserve"> </v>
      </c>
      <c r="AR41" s="94" t="str">
        <f t="shared" si="23"/>
        <v xml:space="preserve"> </v>
      </c>
      <c r="BR41" s="7">
        <v>31</v>
      </c>
    </row>
    <row r="42" spans="1:70" s="7" customFormat="1" ht="219" customHeight="1">
      <c r="A42" s="143">
        <v>32</v>
      </c>
      <c r="B42" s="144" t="s">
        <v>65</v>
      </c>
      <c r="C42" s="129" t="s">
        <v>126</v>
      </c>
      <c r="D42" s="64" t="s">
        <v>127</v>
      </c>
      <c r="E42" s="43" t="s">
        <v>68</v>
      </c>
      <c r="F42" s="44">
        <v>300</v>
      </c>
      <c r="G42" s="109" t="s">
        <v>98</v>
      </c>
      <c r="H42" s="110">
        <v>29411.764705882353</v>
      </c>
      <c r="I42" s="111">
        <f t="shared" si="6"/>
        <v>5588.2352941176468</v>
      </c>
      <c r="J42" s="111">
        <f t="shared" si="7"/>
        <v>35000</v>
      </c>
      <c r="K42" s="112">
        <f t="shared" si="8"/>
        <v>8823529.4117647056</v>
      </c>
      <c r="L42" s="112">
        <f t="shared" si="9"/>
        <v>10500000</v>
      </c>
      <c r="M42" s="113" t="s">
        <v>99</v>
      </c>
      <c r="N42" s="114">
        <v>36750.420168067227</v>
      </c>
      <c r="O42" s="115">
        <f t="shared" si="10"/>
        <v>6982.5798319327732</v>
      </c>
      <c r="P42" s="115">
        <f t="shared" si="11"/>
        <v>43733</v>
      </c>
      <c r="Q42" s="116">
        <f t="shared" si="12"/>
        <v>11025126.050420169</v>
      </c>
      <c r="R42" s="116">
        <f t="shared" si="13"/>
        <v>13119900</v>
      </c>
      <c r="S42" s="117"/>
      <c r="T42" s="118"/>
      <c r="U42" s="119"/>
      <c r="V42" s="119"/>
      <c r="W42" s="120"/>
      <c r="X42" s="120"/>
      <c r="Y42" s="121">
        <f>+AVERAGE(J42,P42)</f>
        <v>39366.5</v>
      </c>
      <c r="Z42" s="121">
        <f>+AVERAGE(L42,R42)</f>
        <v>11809950</v>
      </c>
      <c r="AA42" s="121">
        <f>+STDEV(L42,R42)</f>
        <v>1852549.056030636</v>
      </c>
      <c r="AB42" s="122">
        <f t="shared" si="16"/>
        <v>0.15686341229477144</v>
      </c>
      <c r="AC42" s="5"/>
      <c r="AF42" s="88"/>
      <c r="AG42" s="91"/>
      <c r="AH42" s="91"/>
      <c r="AI42" s="91"/>
      <c r="AJ42" s="91"/>
      <c r="AK42" s="91"/>
      <c r="AL42" s="91"/>
      <c r="AM42" s="91"/>
      <c r="AN42" s="94"/>
      <c r="AO42" s="94" t="str">
        <f t="shared" si="20"/>
        <v xml:space="preserve"> </v>
      </c>
      <c r="AP42" s="94" t="str">
        <f t="shared" si="21"/>
        <v xml:space="preserve"> </v>
      </c>
      <c r="AQ42" s="94" t="str">
        <f t="shared" si="22"/>
        <v xml:space="preserve"> </v>
      </c>
      <c r="AR42" s="94" t="str">
        <f t="shared" si="23"/>
        <v xml:space="preserve"> </v>
      </c>
      <c r="BR42" s="7">
        <v>32</v>
      </c>
    </row>
    <row r="43" spans="1:70" s="7" customFormat="1" ht="165" customHeight="1">
      <c r="A43" s="143">
        <v>33</v>
      </c>
      <c r="B43" s="144" t="s">
        <v>65</v>
      </c>
      <c r="C43" s="194" t="s">
        <v>128</v>
      </c>
      <c r="D43" s="64" t="s">
        <v>123</v>
      </c>
      <c r="E43" s="43" t="s">
        <v>68</v>
      </c>
      <c r="F43" s="44">
        <v>5</v>
      </c>
      <c r="G43" s="109"/>
      <c r="H43" s="110"/>
      <c r="I43" s="111"/>
      <c r="J43" s="111"/>
      <c r="K43" s="112"/>
      <c r="L43" s="112"/>
      <c r="M43" s="113"/>
      <c r="N43" s="114"/>
      <c r="O43" s="115"/>
      <c r="P43" s="115"/>
      <c r="Q43" s="116"/>
      <c r="R43" s="116"/>
      <c r="S43" s="117"/>
      <c r="T43" s="118"/>
      <c r="U43" s="119"/>
      <c r="V43" s="119"/>
      <c r="W43" s="120"/>
      <c r="X43" s="120"/>
      <c r="Y43" s="121">
        <v>1215712.25</v>
      </c>
      <c r="Z43" s="121">
        <f>+Y43*F43</f>
        <v>6078561.25</v>
      </c>
      <c r="AA43" s="121">
        <v>0</v>
      </c>
      <c r="AB43" s="122">
        <f t="shared" si="16"/>
        <v>0</v>
      </c>
      <c r="AC43" s="77" t="s">
        <v>101</v>
      </c>
      <c r="AF43" s="88"/>
      <c r="AG43" s="91"/>
      <c r="AH43" s="91"/>
      <c r="AI43" s="91"/>
      <c r="AJ43" s="91"/>
      <c r="AK43" s="91"/>
      <c r="AL43" s="91"/>
      <c r="AM43" s="91"/>
      <c r="AN43" s="94"/>
      <c r="AO43" s="94" t="str">
        <f t="shared" si="20"/>
        <v xml:space="preserve"> </v>
      </c>
      <c r="AP43" s="94" t="str">
        <f t="shared" si="21"/>
        <v xml:space="preserve"> </v>
      </c>
      <c r="AQ43" s="94" t="str">
        <f t="shared" si="22"/>
        <v xml:space="preserve"> </v>
      </c>
      <c r="AR43" s="94" t="str">
        <f t="shared" si="23"/>
        <v xml:space="preserve"> </v>
      </c>
      <c r="BR43" s="7">
        <v>33</v>
      </c>
    </row>
    <row r="44" spans="1:70" s="7" customFormat="1" ht="205.9" customHeight="1">
      <c r="A44" s="143">
        <v>34</v>
      </c>
      <c r="B44" s="144" t="s">
        <v>65</v>
      </c>
      <c r="C44" s="194"/>
      <c r="D44" s="64" t="s">
        <v>129</v>
      </c>
      <c r="E44" s="43" t="s">
        <v>68</v>
      </c>
      <c r="F44" s="44">
        <v>5</v>
      </c>
      <c r="G44" s="109" t="s">
        <v>69</v>
      </c>
      <c r="H44" s="110">
        <v>1466386.5546218487</v>
      </c>
      <c r="I44" s="111">
        <f t="shared" si="6"/>
        <v>278613.44537815126</v>
      </c>
      <c r="J44" s="111">
        <f>+I44+H44</f>
        <v>1745000</v>
      </c>
      <c r="K44" s="112">
        <f t="shared" si="8"/>
        <v>7331932.7731092442</v>
      </c>
      <c r="L44" s="112">
        <f t="shared" si="9"/>
        <v>8725000</v>
      </c>
      <c r="M44" s="113" t="s">
        <v>78</v>
      </c>
      <c r="N44" s="114">
        <v>2000000</v>
      </c>
      <c r="O44" s="115">
        <f t="shared" si="10"/>
        <v>380000</v>
      </c>
      <c r="P44" s="115">
        <f>+O44+N44</f>
        <v>2380000</v>
      </c>
      <c r="Q44" s="116">
        <f t="shared" si="12"/>
        <v>10000000</v>
      </c>
      <c r="R44" s="116">
        <f t="shared" si="13"/>
        <v>11900000</v>
      </c>
      <c r="S44" s="117" t="s">
        <v>71</v>
      </c>
      <c r="T44" s="118">
        <v>1733193.2773109244</v>
      </c>
      <c r="U44" s="119">
        <f t="shared" si="1"/>
        <v>329306.72268907563</v>
      </c>
      <c r="V44" s="119">
        <f t="shared" si="2"/>
        <v>2062500</v>
      </c>
      <c r="W44" s="120">
        <f t="shared" si="14"/>
        <v>8665966.3865546212</v>
      </c>
      <c r="X44" s="120">
        <f t="shared" si="15"/>
        <v>10312500</v>
      </c>
      <c r="Y44" s="121">
        <f t="shared" ref="Y44:Y50" si="32">+AVERAGE(J44,P44,V44)</f>
        <v>2062500</v>
      </c>
      <c r="Z44" s="121">
        <f t="shared" ref="Z44:Z50" si="33">+AVERAGE(L44,R44,X44)</f>
        <v>10312500</v>
      </c>
      <c r="AA44" s="121">
        <f t="shared" ref="AA44:AA50" si="34">+STDEV(L44,R44,X44)</f>
        <v>1587500</v>
      </c>
      <c r="AB44" s="122">
        <f t="shared" si="16"/>
        <v>0.15393939393939393</v>
      </c>
      <c r="AC44" s="5"/>
      <c r="AF44" s="88"/>
      <c r="AG44" s="91"/>
      <c r="AH44" s="91"/>
      <c r="AI44" s="91"/>
      <c r="AJ44" s="91"/>
      <c r="AK44" s="91"/>
      <c r="AL44" s="91"/>
      <c r="AM44" s="91"/>
      <c r="AN44" s="94"/>
      <c r="AO44" s="94" t="str">
        <f t="shared" si="20"/>
        <v xml:space="preserve"> </v>
      </c>
      <c r="AP44" s="94" t="str">
        <f t="shared" si="21"/>
        <v xml:space="preserve"> </v>
      </c>
      <c r="AQ44" s="94" t="str">
        <f t="shared" si="22"/>
        <v xml:space="preserve"> </v>
      </c>
      <c r="AR44" s="94" t="str">
        <f t="shared" si="23"/>
        <v xml:space="preserve"> </v>
      </c>
      <c r="BR44" s="7">
        <v>34</v>
      </c>
    </row>
    <row r="45" spans="1:70" s="7" customFormat="1" ht="121.15" customHeight="1">
      <c r="A45" s="143">
        <v>35</v>
      </c>
      <c r="B45" s="144" t="s">
        <v>65</v>
      </c>
      <c r="C45" s="194"/>
      <c r="D45" s="64" t="s">
        <v>130</v>
      </c>
      <c r="E45" s="43" t="s">
        <v>68</v>
      </c>
      <c r="F45" s="44">
        <v>15</v>
      </c>
      <c r="G45" s="109" t="s">
        <v>131</v>
      </c>
      <c r="H45" s="110">
        <v>10084.033613445379</v>
      </c>
      <c r="I45" s="111">
        <f t="shared" si="6"/>
        <v>1915.966386554622</v>
      </c>
      <c r="J45" s="111">
        <f t="shared" ref="J45:J64" si="35">+I45+H45</f>
        <v>12000.000000000002</v>
      </c>
      <c r="K45" s="112">
        <f>+F45*H45</f>
        <v>151260.50420168068</v>
      </c>
      <c r="L45" s="112">
        <f t="shared" si="9"/>
        <v>180000.00000000003</v>
      </c>
      <c r="M45" s="113" t="s">
        <v>132</v>
      </c>
      <c r="N45" s="114">
        <v>10252.100840336136</v>
      </c>
      <c r="O45" s="115">
        <f t="shared" si="10"/>
        <v>1947.8991596638657</v>
      </c>
      <c r="P45" s="115">
        <f>+O45+N45</f>
        <v>12200.000000000002</v>
      </c>
      <c r="Q45" s="116">
        <f>+N45*F45</f>
        <v>153781.51260504202</v>
      </c>
      <c r="R45" s="116">
        <f t="shared" si="13"/>
        <v>183000.00000000003</v>
      </c>
      <c r="S45" s="117" t="s">
        <v>133</v>
      </c>
      <c r="T45" s="118">
        <v>9159.6638655462193</v>
      </c>
      <c r="U45" s="119">
        <f t="shared" si="1"/>
        <v>1740.3361344537816</v>
      </c>
      <c r="V45" s="119">
        <f t="shared" si="2"/>
        <v>10900</v>
      </c>
      <c r="W45" s="120">
        <f t="shared" si="14"/>
        <v>137394.95798319328</v>
      </c>
      <c r="X45" s="120">
        <f t="shared" si="15"/>
        <v>163500</v>
      </c>
      <c r="Y45" s="121">
        <f t="shared" si="32"/>
        <v>11700</v>
      </c>
      <c r="Z45" s="121">
        <f t="shared" si="33"/>
        <v>175500</v>
      </c>
      <c r="AA45" s="121">
        <f t="shared" si="34"/>
        <v>10500.000000000016</v>
      </c>
      <c r="AB45" s="122">
        <f t="shared" si="16"/>
        <v>5.9829059829059922E-2</v>
      </c>
      <c r="AC45" s="5"/>
      <c r="AF45" s="88"/>
      <c r="AG45" s="91"/>
      <c r="AH45" s="91"/>
      <c r="AI45" s="91"/>
      <c r="AJ45" s="91"/>
      <c r="AK45" s="91"/>
      <c r="AL45" s="91"/>
      <c r="AM45" s="91"/>
      <c r="AN45" s="94"/>
      <c r="AO45" s="94" t="str">
        <f t="shared" si="20"/>
        <v xml:space="preserve"> </v>
      </c>
      <c r="AP45" s="94" t="str">
        <f t="shared" si="21"/>
        <v xml:space="preserve"> </v>
      </c>
      <c r="AQ45" s="94" t="str">
        <f t="shared" si="22"/>
        <v xml:space="preserve"> </v>
      </c>
      <c r="AR45" s="94" t="str">
        <f t="shared" si="23"/>
        <v xml:space="preserve"> </v>
      </c>
      <c r="BR45" s="7">
        <v>35</v>
      </c>
    </row>
    <row r="46" spans="1:70" s="7" customFormat="1" ht="121.15" customHeight="1">
      <c r="A46" s="143">
        <v>36</v>
      </c>
      <c r="B46" s="144" t="s">
        <v>65</v>
      </c>
      <c r="C46" s="194"/>
      <c r="D46" s="64" t="s">
        <v>134</v>
      </c>
      <c r="E46" s="43" t="s">
        <v>68</v>
      </c>
      <c r="F46" s="44">
        <v>5</v>
      </c>
      <c r="G46" s="109" t="s">
        <v>69</v>
      </c>
      <c r="H46" s="110">
        <v>420168.06722689077</v>
      </c>
      <c r="I46" s="111">
        <f t="shared" si="6"/>
        <v>79831.932773109249</v>
      </c>
      <c r="J46" s="111">
        <f t="shared" si="35"/>
        <v>500000</v>
      </c>
      <c r="K46" s="112">
        <f t="shared" si="8"/>
        <v>2100840.3361344538</v>
      </c>
      <c r="L46" s="112">
        <f t="shared" si="9"/>
        <v>2500000</v>
      </c>
      <c r="M46" s="113" t="s">
        <v>78</v>
      </c>
      <c r="N46" s="114">
        <v>300000</v>
      </c>
      <c r="O46" s="115">
        <f t="shared" si="10"/>
        <v>57000</v>
      </c>
      <c r="P46" s="115">
        <f t="shared" ref="P46:P64" si="36">+O46+N46</f>
        <v>357000</v>
      </c>
      <c r="Q46" s="116">
        <f t="shared" si="12"/>
        <v>1500000</v>
      </c>
      <c r="R46" s="116">
        <f t="shared" si="13"/>
        <v>1785000</v>
      </c>
      <c r="S46" s="117" t="s">
        <v>71</v>
      </c>
      <c r="T46" s="118">
        <v>360084.03361344535</v>
      </c>
      <c r="U46" s="119">
        <f t="shared" si="1"/>
        <v>68415.966386554617</v>
      </c>
      <c r="V46" s="119">
        <f t="shared" si="2"/>
        <v>428500</v>
      </c>
      <c r="W46" s="120">
        <f t="shared" si="14"/>
        <v>1800420.1680672267</v>
      </c>
      <c r="X46" s="120">
        <f t="shared" si="15"/>
        <v>2142500</v>
      </c>
      <c r="Y46" s="121">
        <f t="shared" si="32"/>
        <v>428500</v>
      </c>
      <c r="Z46" s="121">
        <f t="shared" si="33"/>
        <v>2142500</v>
      </c>
      <c r="AA46" s="121">
        <f t="shared" si="34"/>
        <v>357500</v>
      </c>
      <c r="AB46" s="122">
        <f t="shared" si="16"/>
        <v>0.16686114352392065</v>
      </c>
      <c r="AC46" s="5"/>
      <c r="AF46" s="88"/>
      <c r="AG46" s="91"/>
      <c r="AH46" s="91"/>
      <c r="AI46" s="91"/>
      <c r="AJ46" s="91"/>
      <c r="AK46" s="91"/>
      <c r="AL46" s="91"/>
      <c r="AM46" s="91"/>
      <c r="AN46" s="94"/>
      <c r="AO46" s="94" t="str">
        <f t="shared" si="20"/>
        <v xml:space="preserve"> </v>
      </c>
      <c r="AP46" s="94" t="str">
        <f t="shared" si="21"/>
        <v xml:space="preserve"> </v>
      </c>
      <c r="AQ46" s="94" t="str">
        <f t="shared" si="22"/>
        <v xml:space="preserve"> </v>
      </c>
      <c r="AR46" s="94" t="str">
        <f t="shared" si="23"/>
        <v xml:space="preserve"> </v>
      </c>
      <c r="BR46" s="7">
        <v>36</v>
      </c>
    </row>
    <row r="47" spans="1:70" s="7" customFormat="1" ht="51.6">
      <c r="A47" s="143">
        <v>37</v>
      </c>
      <c r="B47" s="144" t="s">
        <v>65</v>
      </c>
      <c r="C47" s="194"/>
      <c r="D47" s="64" t="s">
        <v>106</v>
      </c>
      <c r="E47" s="43" t="s">
        <v>68</v>
      </c>
      <c r="F47" s="44">
        <v>110</v>
      </c>
      <c r="G47" s="109" t="s">
        <v>69</v>
      </c>
      <c r="H47" s="110">
        <v>17795.798319327732</v>
      </c>
      <c r="I47" s="111">
        <f t="shared" si="6"/>
        <v>3381.201680672269</v>
      </c>
      <c r="J47" s="111">
        <f t="shared" si="35"/>
        <v>21177</v>
      </c>
      <c r="K47" s="112">
        <f t="shared" si="8"/>
        <v>1957537.8151260505</v>
      </c>
      <c r="L47" s="112">
        <f t="shared" si="9"/>
        <v>2329470</v>
      </c>
      <c r="M47" s="113" t="s">
        <v>78</v>
      </c>
      <c r="N47" s="114">
        <v>17795.798319327732</v>
      </c>
      <c r="O47" s="115">
        <f t="shared" si="10"/>
        <v>3381.201680672269</v>
      </c>
      <c r="P47" s="115">
        <f t="shared" si="36"/>
        <v>21177</v>
      </c>
      <c r="Q47" s="116">
        <f t="shared" si="12"/>
        <v>1957537.8151260505</v>
      </c>
      <c r="R47" s="116">
        <f t="shared" si="13"/>
        <v>2329470</v>
      </c>
      <c r="S47" s="117" t="s">
        <v>71</v>
      </c>
      <c r="T47" s="118">
        <v>17795.798319327732</v>
      </c>
      <c r="U47" s="119">
        <f t="shared" si="1"/>
        <v>3381.201680672269</v>
      </c>
      <c r="V47" s="119">
        <f t="shared" si="2"/>
        <v>21177</v>
      </c>
      <c r="W47" s="120">
        <f t="shared" si="14"/>
        <v>1957537.8151260505</v>
      </c>
      <c r="X47" s="120">
        <f t="shared" si="15"/>
        <v>2329470</v>
      </c>
      <c r="Y47" s="121">
        <f t="shared" si="32"/>
        <v>21177</v>
      </c>
      <c r="Z47" s="121">
        <f t="shared" si="33"/>
        <v>2329470</v>
      </c>
      <c r="AA47" s="121">
        <f t="shared" si="34"/>
        <v>0</v>
      </c>
      <c r="AB47" s="122">
        <f t="shared" si="16"/>
        <v>0</v>
      </c>
      <c r="AC47" s="5"/>
      <c r="AF47" s="88"/>
      <c r="AG47" s="91"/>
      <c r="AH47" s="91"/>
      <c r="AI47" s="91"/>
      <c r="AJ47" s="91"/>
      <c r="AK47" s="91"/>
      <c r="AL47" s="91"/>
      <c r="AM47" s="91"/>
      <c r="AN47" s="94"/>
      <c r="AO47" s="94" t="str">
        <f t="shared" si="20"/>
        <v xml:space="preserve"> </v>
      </c>
      <c r="AP47" s="94" t="str">
        <f t="shared" si="21"/>
        <v xml:space="preserve"> </v>
      </c>
      <c r="AQ47" s="94" t="str">
        <f t="shared" si="22"/>
        <v xml:space="preserve"> </v>
      </c>
      <c r="AR47" s="94" t="str">
        <f t="shared" si="23"/>
        <v xml:space="preserve"> </v>
      </c>
      <c r="BR47" s="7">
        <v>37</v>
      </c>
    </row>
    <row r="48" spans="1:70" s="7" customFormat="1" ht="51.6">
      <c r="A48" s="143">
        <v>38</v>
      </c>
      <c r="B48" s="144" t="s">
        <v>65</v>
      </c>
      <c r="C48" s="194"/>
      <c r="D48" s="64" t="s">
        <v>125</v>
      </c>
      <c r="E48" s="43" t="s">
        <v>68</v>
      </c>
      <c r="F48" s="44">
        <v>5</v>
      </c>
      <c r="G48" s="109" t="s">
        <v>69</v>
      </c>
      <c r="H48" s="110">
        <v>24500</v>
      </c>
      <c r="I48" s="111">
        <f t="shared" si="6"/>
        <v>4655</v>
      </c>
      <c r="J48" s="111">
        <f t="shared" si="35"/>
        <v>29155</v>
      </c>
      <c r="K48" s="112">
        <f t="shared" si="8"/>
        <v>122500</v>
      </c>
      <c r="L48" s="112">
        <f t="shared" si="9"/>
        <v>145775</v>
      </c>
      <c r="M48" s="113" t="s">
        <v>78</v>
      </c>
      <c r="N48" s="114">
        <v>24500</v>
      </c>
      <c r="O48" s="115">
        <f t="shared" si="10"/>
        <v>4655</v>
      </c>
      <c r="P48" s="115">
        <f t="shared" si="36"/>
        <v>29155</v>
      </c>
      <c r="Q48" s="116">
        <f t="shared" si="12"/>
        <v>122500</v>
      </c>
      <c r="R48" s="116">
        <f t="shared" si="13"/>
        <v>145775</v>
      </c>
      <c r="S48" s="117" t="s">
        <v>71</v>
      </c>
      <c r="T48" s="118">
        <v>24500</v>
      </c>
      <c r="U48" s="119">
        <f t="shared" si="1"/>
        <v>4655</v>
      </c>
      <c r="V48" s="119">
        <f t="shared" si="2"/>
        <v>29155</v>
      </c>
      <c r="W48" s="120">
        <f t="shared" si="14"/>
        <v>122500</v>
      </c>
      <c r="X48" s="120">
        <f t="shared" si="15"/>
        <v>145775</v>
      </c>
      <c r="Y48" s="121">
        <f t="shared" si="32"/>
        <v>29155</v>
      </c>
      <c r="Z48" s="121">
        <f t="shared" si="33"/>
        <v>145775</v>
      </c>
      <c r="AA48" s="121">
        <f t="shared" si="34"/>
        <v>0</v>
      </c>
      <c r="AB48" s="122">
        <f t="shared" si="16"/>
        <v>0</v>
      </c>
      <c r="AC48" s="5"/>
      <c r="AF48" s="88"/>
      <c r="AG48" s="91"/>
      <c r="AH48" s="91"/>
      <c r="AI48" s="91"/>
      <c r="AJ48" s="91"/>
      <c r="AK48" s="91"/>
      <c r="AL48" s="91"/>
      <c r="AM48" s="91"/>
      <c r="AN48" s="94"/>
      <c r="AO48" s="94" t="str">
        <f t="shared" si="20"/>
        <v xml:space="preserve"> </v>
      </c>
      <c r="AP48" s="94" t="str">
        <f t="shared" si="21"/>
        <v xml:space="preserve"> </v>
      </c>
      <c r="AQ48" s="94" t="str">
        <f t="shared" si="22"/>
        <v xml:space="preserve"> </v>
      </c>
      <c r="AR48" s="94" t="str">
        <f t="shared" si="23"/>
        <v xml:space="preserve"> </v>
      </c>
      <c r="AS48" s="90"/>
      <c r="BR48" s="7">
        <v>38</v>
      </c>
    </row>
    <row r="49" spans="1:70" s="7" customFormat="1" ht="46.9">
      <c r="A49" s="143">
        <v>39</v>
      </c>
      <c r="B49" s="144" t="s">
        <v>65</v>
      </c>
      <c r="C49" s="194"/>
      <c r="D49" s="64" t="s">
        <v>112</v>
      </c>
      <c r="E49" s="80" t="s">
        <v>68</v>
      </c>
      <c r="F49" s="81">
        <v>10</v>
      </c>
      <c r="G49" s="109" t="s">
        <v>113</v>
      </c>
      <c r="H49" s="110">
        <v>8550.4201680672268</v>
      </c>
      <c r="I49" s="111">
        <f t="shared" si="6"/>
        <v>1624.579831932773</v>
      </c>
      <c r="J49" s="111">
        <f t="shared" si="35"/>
        <v>10175</v>
      </c>
      <c r="K49" s="112">
        <f t="shared" si="8"/>
        <v>85504.201680672268</v>
      </c>
      <c r="L49" s="112">
        <f t="shared" si="9"/>
        <v>101750</v>
      </c>
      <c r="M49" s="113" t="s">
        <v>114</v>
      </c>
      <c r="N49" s="114">
        <v>9419.3277310924368</v>
      </c>
      <c r="O49" s="115">
        <f t="shared" si="10"/>
        <v>1789.672268907563</v>
      </c>
      <c r="P49" s="115">
        <f t="shared" si="36"/>
        <v>11209</v>
      </c>
      <c r="Q49" s="116">
        <f t="shared" si="12"/>
        <v>94193.277310924372</v>
      </c>
      <c r="R49" s="116">
        <f t="shared" si="13"/>
        <v>112090</v>
      </c>
      <c r="S49" s="117" t="s">
        <v>115</v>
      </c>
      <c r="T49" s="118">
        <f>8973/1.19</f>
        <v>7540.3361344537816</v>
      </c>
      <c r="U49" s="119">
        <f t="shared" si="1"/>
        <v>1432.6638655462186</v>
      </c>
      <c r="V49" s="119">
        <f t="shared" si="2"/>
        <v>8973</v>
      </c>
      <c r="W49" s="120">
        <f t="shared" si="14"/>
        <v>75403.361344537814</v>
      </c>
      <c r="X49" s="120">
        <f t="shared" si="15"/>
        <v>89730</v>
      </c>
      <c r="Y49" s="121">
        <f t="shared" si="32"/>
        <v>10119</v>
      </c>
      <c r="Z49" s="121">
        <f t="shared" si="33"/>
        <v>101190</v>
      </c>
      <c r="AA49" s="121">
        <f t="shared" si="34"/>
        <v>11190.513839855612</v>
      </c>
      <c r="AB49" s="122">
        <f t="shared" si="16"/>
        <v>0.11058912777799794</v>
      </c>
      <c r="AC49" s="77"/>
      <c r="AF49" s="88"/>
      <c r="AG49" s="91"/>
      <c r="AH49" s="91"/>
      <c r="AI49" s="91"/>
      <c r="AJ49" s="91"/>
      <c r="AK49" s="91"/>
      <c r="AL49" s="91"/>
      <c r="AM49" s="91"/>
      <c r="AN49" s="94"/>
      <c r="AO49" s="94" t="str">
        <f t="shared" si="20"/>
        <v xml:space="preserve"> </v>
      </c>
      <c r="AP49" s="94" t="str">
        <f t="shared" si="21"/>
        <v xml:space="preserve"> </v>
      </c>
      <c r="AQ49" s="94" t="str">
        <f t="shared" si="22"/>
        <v xml:space="preserve"> </v>
      </c>
      <c r="AR49" s="94" t="str">
        <f t="shared" si="23"/>
        <v xml:space="preserve"> </v>
      </c>
      <c r="AS49" s="90"/>
      <c r="BR49" s="7">
        <v>39</v>
      </c>
    </row>
    <row r="50" spans="1:70" s="7" customFormat="1" ht="46.9">
      <c r="A50" s="143">
        <v>40</v>
      </c>
      <c r="B50" s="144" t="s">
        <v>65</v>
      </c>
      <c r="C50" s="194"/>
      <c r="D50" s="64" t="s">
        <v>116</v>
      </c>
      <c r="E50" s="43" t="s">
        <v>68</v>
      </c>
      <c r="F50" s="44">
        <v>10</v>
      </c>
      <c r="G50" s="109" t="s">
        <v>113</v>
      </c>
      <c r="H50" s="110">
        <v>10819.327731092437</v>
      </c>
      <c r="I50" s="111">
        <f t="shared" si="6"/>
        <v>2055.6722689075632</v>
      </c>
      <c r="J50" s="111">
        <f t="shared" si="35"/>
        <v>12875</v>
      </c>
      <c r="K50" s="112">
        <f t="shared" si="8"/>
        <v>108193.27731092437</v>
      </c>
      <c r="L50" s="112">
        <f t="shared" si="9"/>
        <v>128750</v>
      </c>
      <c r="M50" s="113" t="s">
        <v>114</v>
      </c>
      <c r="N50" s="114">
        <f>12435/1.19</f>
        <v>10449.579831932773</v>
      </c>
      <c r="O50" s="115">
        <f t="shared" si="10"/>
        <v>1985.420168067227</v>
      </c>
      <c r="P50" s="115">
        <f t="shared" si="36"/>
        <v>12435</v>
      </c>
      <c r="Q50" s="116">
        <f t="shared" si="12"/>
        <v>104495.79831932773</v>
      </c>
      <c r="R50" s="116">
        <f t="shared" si="13"/>
        <v>124350</v>
      </c>
      <c r="S50" s="117" t="s">
        <v>117</v>
      </c>
      <c r="T50" s="118">
        <v>12773.10924369748</v>
      </c>
      <c r="U50" s="119">
        <f t="shared" si="1"/>
        <v>2426.8907563025214</v>
      </c>
      <c r="V50" s="119">
        <f t="shared" si="2"/>
        <v>15200</v>
      </c>
      <c r="W50" s="120">
        <f t="shared" si="14"/>
        <v>127731.0924369748</v>
      </c>
      <c r="X50" s="120">
        <f t="shared" si="15"/>
        <v>152000</v>
      </c>
      <c r="Y50" s="121">
        <f t="shared" si="32"/>
        <v>13503.333333333334</v>
      </c>
      <c r="Z50" s="121">
        <f t="shared" si="33"/>
        <v>135033.33333333334</v>
      </c>
      <c r="AA50" s="121">
        <f t="shared" si="34"/>
        <v>14857.34947200655</v>
      </c>
      <c r="AB50" s="122">
        <f t="shared" si="16"/>
        <v>0.1100272733054052</v>
      </c>
      <c r="AC50" s="5"/>
      <c r="AF50" s="88"/>
      <c r="AG50" s="91"/>
      <c r="AH50" s="91"/>
      <c r="AI50" s="91"/>
      <c r="AJ50" s="91"/>
      <c r="AK50" s="91"/>
      <c r="AL50" s="91"/>
      <c r="AM50" s="91"/>
      <c r="AN50" s="94"/>
      <c r="AO50" s="94" t="str">
        <f t="shared" si="20"/>
        <v xml:space="preserve"> </v>
      </c>
      <c r="AP50" s="94" t="str">
        <f t="shared" si="21"/>
        <v xml:space="preserve"> </v>
      </c>
      <c r="AQ50" s="94" t="str">
        <f t="shared" si="22"/>
        <v xml:space="preserve"> </v>
      </c>
      <c r="AR50" s="94" t="str">
        <f t="shared" si="23"/>
        <v xml:space="preserve"> </v>
      </c>
      <c r="AS50" s="90"/>
      <c r="BR50" s="7">
        <v>40</v>
      </c>
    </row>
    <row r="51" spans="1:70" s="7" customFormat="1" ht="46.9">
      <c r="A51" s="143">
        <v>41</v>
      </c>
      <c r="B51" s="144" t="s">
        <v>65</v>
      </c>
      <c r="C51" s="194"/>
      <c r="D51" s="64" t="s">
        <v>118</v>
      </c>
      <c r="E51" s="43" t="s">
        <v>68</v>
      </c>
      <c r="F51" s="44">
        <v>10</v>
      </c>
      <c r="G51" s="109" t="s">
        <v>113</v>
      </c>
      <c r="H51" s="110">
        <v>10819.327731092437</v>
      </c>
      <c r="I51" s="111">
        <f t="shared" si="6"/>
        <v>2055.6722689075632</v>
      </c>
      <c r="J51" s="111">
        <f t="shared" si="35"/>
        <v>12875</v>
      </c>
      <c r="K51" s="112">
        <f t="shared" si="8"/>
        <v>108193.27731092437</v>
      </c>
      <c r="L51" s="112">
        <f t="shared" si="9"/>
        <v>128750</v>
      </c>
      <c r="M51" s="113" t="s">
        <v>114</v>
      </c>
      <c r="N51" s="114">
        <v>10449.579831932773</v>
      </c>
      <c r="O51" s="115">
        <f t="shared" si="10"/>
        <v>1985.420168067227</v>
      </c>
      <c r="P51" s="115">
        <f t="shared" si="36"/>
        <v>12435</v>
      </c>
      <c r="Q51" s="116">
        <f t="shared" si="12"/>
        <v>104495.79831932773</v>
      </c>
      <c r="R51" s="116">
        <f t="shared" si="13"/>
        <v>124350</v>
      </c>
      <c r="S51" s="117"/>
      <c r="T51" s="118"/>
      <c r="U51" s="119"/>
      <c r="V51" s="119"/>
      <c r="W51" s="120"/>
      <c r="X51" s="120"/>
      <c r="Y51" s="121">
        <f>+AVERAGE(J51,P51)</f>
        <v>12655</v>
      </c>
      <c r="Z51" s="121">
        <f>+AVERAGE(L51,R51)</f>
        <v>126550</v>
      </c>
      <c r="AA51" s="121">
        <f>+STDEV(L51,R51)</f>
        <v>3111.2698372208092</v>
      </c>
      <c r="AB51" s="122">
        <f t="shared" si="16"/>
        <v>2.4585300965790671E-2</v>
      </c>
      <c r="AC51" s="5" t="s">
        <v>119</v>
      </c>
      <c r="AF51" s="88"/>
      <c r="AG51" s="91"/>
      <c r="AH51" s="91"/>
      <c r="AI51" s="91"/>
      <c r="AJ51" s="91"/>
      <c r="AK51" s="91"/>
      <c r="AL51" s="91"/>
      <c r="AM51" s="91"/>
      <c r="AN51" s="94"/>
      <c r="AO51" s="94" t="str">
        <f t="shared" si="20"/>
        <v xml:space="preserve"> </v>
      </c>
      <c r="AP51" s="94" t="str">
        <f t="shared" si="21"/>
        <v xml:space="preserve"> </v>
      </c>
      <c r="AQ51" s="94" t="str">
        <f t="shared" si="22"/>
        <v xml:space="preserve"> </v>
      </c>
      <c r="AR51" s="94" t="str">
        <f t="shared" si="23"/>
        <v xml:space="preserve"> </v>
      </c>
      <c r="AS51" s="90"/>
      <c r="BR51" s="7">
        <v>41</v>
      </c>
    </row>
    <row r="52" spans="1:70" s="7" customFormat="1" ht="93.6">
      <c r="A52" s="143">
        <v>42</v>
      </c>
      <c r="B52" s="144" t="s">
        <v>65</v>
      </c>
      <c r="C52" s="129" t="s">
        <v>135</v>
      </c>
      <c r="D52" s="64" t="s">
        <v>136</v>
      </c>
      <c r="E52" s="43" t="s">
        <v>68</v>
      </c>
      <c r="F52" s="44">
        <v>75</v>
      </c>
      <c r="G52" s="109" t="s">
        <v>69</v>
      </c>
      <c r="H52" s="110">
        <v>63025.210084033613</v>
      </c>
      <c r="I52" s="111">
        <f t="shared" si="6"/>
        <v>11974.789915966387</v>
      </c>
      <c r="J52" s="111">
        <f t="shared" si="35"/>
        <v>75000</v>
      </c>
      <c r="K52" s="112">
        <f t="shared" si="8"/>
        <v>4726890.7563025206</v>
      </c>
      <c r="L52" s="112">
        <f t="shared" si="9"/>
        <v>5625000</v>
      </c>
      <c r="M52" s="113" t="s">
        <v>78</v>
      </c>
      <c r="N52" s="114">
        <v>50000</v>
      </c>
      <c r="O52" s="115">
        <f t="shared" si="10"/>
        <v>9500</v>
      </c>
      <c r="P52" s="115">
        <f t="shared" si="36"/>
        <v>59500</v>
      </c>
      <c r="Q52" s="116">
        <f t="shared" si="12"/>
        <v>3750000</v>
      </c>
      <c r="R52" s="116">
        <f t="shared" si="13"/>
        <v>4462500</v>
      </c>
      <c r="S52" s="117" t="s">
        <v>71</v>
      </c>
      <c r="T52" s="118">
        <v>56512.605042016803</v>
      </c>
      <c r="U52" s="119">
        <f t="shared" si="1"/>
        <v>10737.394957983193</v>
      </c>
      <c r="V52" s="119">
        <f t="shared" si="2"/>
        <v>67250</v>
      </c>
      <c r="W52" s="120">
        <f t="shared" si="14"/>
        <v>4238445.3781512603</v>
      </c>
      <c r="X52" s="120">
        <f t="shared" si="15"/>
        <v>5043750</v>
      </c>
      <c r="Y52" s="121">
        <f>+AVERAGE(J52,P52,V52)</f>
        <v>67250</v>
      </c>
      <c r="Z52" s="121">
        <f>+AVERAGE(L52,R52,X52)</f>
        <v>5043750</v>
      </c>
      <c r="AA52" s="121">
        <f>+STDEV(L52,R52,X52)</f>
        <v>581250</v>
      </c>
      <c r="AB52" s="122">
        <f t="shared" si="16"/>
        <v>0.11524163568773234</v>
      </c>
      <c r="AC52" s="77"/>
      <c r="AF52" s="88"/>
      <c r="AG52" s="91"/>
      <c r="AH52" s="91"/>
      <c r="AI52" s="91"/>
      <c r="AJ52" s="91"/>
      <c r="AK52" s="91"/>
      <c r="AL52" s="91"/>
      <c r="AM52" s="91"/>
      <c r="AN52" s="94"/>
      <c r="AO52" s="94" t="str">
        <f t="shared" si="20"/>
        <v xml:space="preserve"> </v>
      </c>
      <c r="AP52" s="94" t="str">
        <f t="shared" si="21"/>
        <v xml:space="preserve"> </v>
      </c>
      <c r="AQ52" s="94" t="str">
        <f t="shared" si="22"/>
        <v xml:space="preserve"> </v>
      </c>
      <c r="AR52" s="94" t="str">
        <f t="shared" si="23"/>
        <v xml:space="preserve"> </v>
      </c>
      <c r="AS52" s="90"/>
      <c r="BR52" s="7">
        <v>42</v>
      </c>
    </row>
    <row r="53" spans="1:70" s="7" customFormat="1" ht="158.44999999999999">
      <c r="A53" s="143">
        <v>43</v>
      </c>
      <c r="B53" s="144" t="s">
        <v>65</v>
      </c>
      <c r="C53" s="129" t="s">
        <v>137</v>
      </c>
      <c r="D53" s="64" t="s">
        <v>138</v>
      </c>
      <c r="E53" s="43" t="s">
        <v>68</v>
      </c>
      <c r="F53" s="44">
        <f>375</f>
        <v>375</v>
      </c>
      <c r="G53" s="109" t="s">
        <v>69</v>
      </c>
      <c r="H53" s="110"/>
      <c r="I53" s="111">
        <f t="shared" si="6"/>
        <v>0</v>
      </c>
      <c r="J53" s="111">
        <f t="shared" si="35"/>
        <v>0</v>
      </c>
      <c r="K53" s="112">
        <f>+F53*H53</f>
        <v>0</v>
      </c>
      <c r="L53" s="112">
        <f t="shared" si="9"/>
        <v>0</v>
      </c>
      <c r="M53" s="113" t="s">
        <v>78</v>
      </c>
      <c r="N53" s="114">
        <v>25000</v>
      </c>
      <c r="O53" s="115">
        <f t="shared" si="10"/>
        <v>4750</v>
      </c>
      <c r="P53" s="115">
        <f t="shared" si="36"/>
        <v>29750</v>
      </c>
      <c r="Q53" s="116">
        <f>+N53*F53</f>
        <v>9375000</v>
      </c>
      <c r="R53" s="116">
        <f t="shared" si="13"/>
        <v>11156250</v>
      </c>
      <c r="S53" s="117" t="s">
        <v>71</v>
      </c>
      <c r="T53" s="118">
        <v>21638.655462184852</v>
      </c>
      <c r="U53" s="119">
        <f t="shared" si="1"/>
        <v>4111.3445378151218</v>
      </c>
      <c r="V53" s="119">
        <f t="shared" si="2"/>
        <v>25749.999999999975</v>
      </c>
      <c r="W53" s="120">
        <f t="shared" si="14"/>
        <v>8114495.7983193193</v>
      </c>
      <c r="X53" s="120">
        <f t="shared" si="15"/>
        <v>9656249.9999999907</v>
      </c>
      <c r="Y53" s="121">
        <f>+AVERAGE(P53,V53)</f>
        <v>27749.999999999985</v>
      </c>
      <c r="Z53" s="121">
        <f>+AVERAGE(R53,X53)</f>
        <v>10406249.999999996</v>
      </c>
      <c r="AA53" s="121">
        <f>+STDEV(R53,X53)</f>
        <v>1060660.1717798279</v>
      </c>
      <c r="AB53" s="122">
        <f t="shared" si="16"/>
        <v>0.10192530179265617</v>
      </c>
      <c r="AC53" s="5"/>
      <c r="AF53" s="88"/>
      <c r="AG53" s="91"/>
      <c r="AH53" s="91"/>
      <c r="AI53" s="91"/>
      <c r="AJ53" s="91"/>
      <c r="AK53" s="91"/>
      <c r="AL53" s="91"/>
      <c r="AM53" s="91"/>
      <c r="AN53" s="94"/>
      <c r="AO53" s="94" t="str">
        <f t="shared" si="20"/>
        <v xml:space="preserve"> </v>
      </c>
      <c r="AP53" s="94" t="str">
        <f t="shared" si="21"/>
        <v xml:space="preserve"> </v>
      </c>
      <c r="AQ53" s="94" t="str">
        <f t="shared" si="22"/>
        <v xml:space="preserve"> </v>
      </c>
      <c r="AR53" s="94" t="str">
        <f t="shared" si="23"/>
        <v xml:space="preserve"> </v>
      </c>
      <c r="AS53" s="90"/>
      <c r="BR53" s="7">
        <v>43</v>
      </c>
    </row>
    <row r="54" spans="1:70" s="7" customFormat="1" ht="72">
      <c r="A54" s="143">
        <v>44</v>
      </c>
      <c r="B54" s="144" t="s">
        <v>65</v>
      </c>
      <c r="C54" s="194" t="s">
        <v>139</v>
      </c>
      <c r="D54" s="145" t="s">
        <v>123</v>
      </c>
      <c r="E54" s="43" t="s">
        <v>68</v>
      </c>
      <c r="F54" s="44">
        <v>1</v>
      </c>
      <c r="G54" s="109"/>
      <c r="H54" s="110"/>
      <c r="I54" s="111"/>
      <c r="J54" s="111"/>
      <c r="K54" s="112"/>
      <c r="L54" s="112"/>
      <c r="M54" s="113"/>
      <c r="N54" s="114"/>
      <c r="O54" s="115"/>
      <c r="P54" s="115"/>
      <c r="Q54" s="116"/>
      <c r="R54" s="116"/>
      <c r="S54" s="117"/>
      <c r="T54" s="118"/>
      <c r="U54" s="119"/>
      <c r="V54" s="119"/>
      <c r="W54" s="120"/>
      <c r="X54" s="120"/>
      <c r="Y54" s="121">
        <v>1215712.25</v>
      </c>
      <c r="Z54" s="121">
        <f>+Y54*F54</f>
        <v>1215712.25</v>
      </c>
      <c r="AA54" s="121">
        <v>0</v>
      </c>
      <c r="AB54" s="122">
        <f t="shared" si="16"/>
        <v>0</v>
      </c>
      <c r="AC54" s="77" t="s">
        <v>101</v>
      </c>
      <c r="AF54" s="88"/>
      <c r="AG54" s="91"/>
      <c r="AH54" s="91"/>
      <c r="AI54" s="91"/>
      <c r="AJ54" s="91"/>
      <c r="AK54" s="91"/>
      <c r="AL54" s="91"/>
      <c r="AM54" s="91"/>
      <c r="AN54" s="94"/>
      <c r="AO54" s="94" t="str">
        <f t="shared" si="20"/>
        <v xml:space="preserve"> </v>
      </c>
      <c r="AP54" s="94" t="str">
        <f t="shared" si="21"/>
        <v xml:space="preserve"> </v>
      </c>
      <c r="AQ54" s="94" t="str">
        <f t="shared" si="22"/>
        <v xml:space="preserve"> </v>
      </c>
      <c r="AR54" s="94" t="str">
        <f t="shared" si="23"/>
        <v xml:space="preserve"> </v>
      </c>
      <c r="AS54" s="90"/>
      <c r="BR54" s="7">
        <v>44</v>
      </c>
    </row>
    <row r="55" spans="1:70" s="7" customFormat="1" ht="57.6">
      <c r="A55" s="143">
        <v>45</v>
      </c>
      <c r="B55" s="144" t="s">
        <v>65</v>
      </c>
      <c r="C55" s="194"/>
      <c r="D55" s="64" t="s">
        <v>93</v>
      </c>
      <c r="E55" s="43" t="s">
        <v>68</v>
      </c>
      <c r="F55" s="44">
        <v>3</v>
      </c>
      <c r="G55" s="109" t="s">
        <v>69</v>
      </c>
      <c r="H55" s="110">
        <v>218487.3949579832</v>
      </c>
      <c r="I55" s="111">
        <f t="shared" si="6"/>
        <v>41512.60504201681</v>
      </c>
      <c r="J55" s="111">
        <f t="shared" si="35"/>
        <v>260000</v>
      </c>
      <c r="K55" s="112">
        <f>+F55*H55</f>
        <v>655462.18487394962</v>
      </c>
      <c r="L55" s="112">
        <f t="shared" si="9"/>
        <v>780000</v>
      </c>
      <c r="M55" s="113" t="s">
        <v>78</v>
      </c>
      <c r="N55" s="114">
        <v>218487.3949579832</v>
      </c>
      <c r="O55" s="115">
        <f t="shared" si="10"/>
        <v>41512.60504201681</v>
      </c>
      <c r="P55" s="115">
        <f t="shared" si="36"/>
        <v>260000</v>
      </c>
      <c r="Q55" s="116">
        <f t="shared" si="12"/>
        <v>655462.18487394962</v>
      </c>
      <c r="R55" s="116">
        <f t="shared" si="13"/>
        <v>780000</v>
      </c>
      <c r="S55" s="117" t="s">
        <v>71</v>
      </c>
      <c r="T55" s="118">
        <v>230000</v>
      </c>
      <c r="U55" s="119">
        <f t="shared" si="1"/>
        <v>43700</v>
      </c>
      <c r="V55" s="119">
        <f t="shared" si="2"/>
        <v>273700</v>
      </c>
      <c r="W55" s="120">
        <f t="shared" si="14"/>
        <v>690000</v>
      </c>
      <c r="X55" s="120">
        <f t="shared" si="15"/>
        <v>821100</v>
      </c>
      <c r="Y55" s="121">
        <f t="shared" ref="Y55:Y62" si="37">+AVERAGE(J55,P55,V55)</f>
        <v>264566.66666666669</v>
      </c>
      <c r="Z55" s="121">
        <f t="shared" ref="Z55:Z62" si="38">+AVERAGE(L55,R55,X55)</f>
        <v>793700</v>
      </c>
      <c r="AA55" s="121">
        <f t="shared" ref="AA55:AA62" si="39">+STDEV(L55,R55,X55)</f>
        <v>23729.096063693618</v>
      </c>
      <c r="AB55" s="122">
        <f t="shared" si="16"/>
        <v>2.9896807438192792E-2</v>
      </c>
      <c r="AC55" s="5"/>
      <c r="AF55" s="88"/>
      <c r="AG55" s="91"/>
      <c r="AH55" s="91"/>
      <c r="AI55" s="91"/>
      <c r="AJ55" s="91"/>
      <c r="AK55" s="91"/>
      <c r="AL55" s="91"/>
      <c r="AM55" s="91"/>
      <c r="AN55" s="94"/>
      <c r="AO55" s="94" t="str">
        <f t="shared" si="20"/>
        <v xml:space="preserve"> </v>
      </c>
      <c r="AP55" s="94" t="str">
        <f t="shared" si="21"/>
        <v xml:space="preserve"> </v>
      </c>
      <c r="AQ55" s="94" t="str">
        <f t="shared" si="22"/>
        <v xml:space="preserve"> </v>
      </c>
      <c r="AR55" s="94" t="str">
        <f t="shared" si="23"/>
        <v xml:space="preserve"> </v>
      </c>
      <c r="AS55" s="90"/>
      <c r="BR55" s="7">
        <v>45</v>
      </c>
    </row>
    <row r="56" spans="1:70" s="7" customFormat="1" ht="51.6">
      <c r="A56" s="143">
        <v>46</v>
      </c>
      <c r="B56" s="144" t="s">
        <v>65</v>
      </c>
      <c r="C56" s="194"/>
      <c r="D56" s="145" t="s">
        <v>94</v>
      </c>
      <c r="E56" s="43" t="s">
        <v>68</v>
      </c>
      <c r="F56" s="44">
        <v>6</v>
      </c>
      <c r="G56" s="109" t="s">
        <v>69</v>
      </c>
      <c r="H56" s="110">
        <v>8403.361344537816</v>
      </c>
      <c r="I56" s="111">
        <f t="shared" si="6"/>
        <v>1596.6386554621849</v>
      </c>
      <c r="J56" s="111">
        <f t="shared" si="35"/>
        <v>10000</v>
      </c>
      <c r="K56" s="112">
        <f>+H56*F56</f>
        <v>50420.168067226899</v>
      </c>
      <c r="L56" s="112">
        <f t="shared" si="9"/>
        <v>60000</v>
      </c>
      <c r="M56" s="113" t="s">
        <v>78</v>
      </c>
      <c r="N56" s="114">
        <v>8403.361344537816</v>
      </c>
      <c r="O56" s="115">
        <f t="shared" si="10"/>
        <v>1596.6386554621849</v>
      </c>
      <c r="P56" s="115">
        <f t="shared" si="36"/>
        <v>10000</v>
      </c>
      <c r="Q56" s="116">
        <f t="shared" si="12"/>
        <v>50420.168067226899</v>
      </c>
      <c r="R56" s="116">
        <f t="shared" si="13"/>
        <v>60000</v>
      </c>
      <c r="S56" s="117" t="s">
        <v>71</v>
      </c>
      <c r="T56" s="118">
        <v>9000</v>
      </c>
      <c r="U56" s="119">
        <f t="shared" si="1"/>
        <v>1710</v>
      </c>
      <c r="V56" s="119">
        <f t="shared" si="2"/>
        <v>10710</v>
      </c>
      <c r="W56" s="120">
        <f t="shared" si="14"/>
        <v>54000</v>
      </c>
      <c r="X56" s="120">
        <f t="shared" si="15"/>
        <v>64260</v>
      </c>
      <c r="Y56" s="121">
        <f t="shared" si="37"/>
        <v>10236.666666666666</v>
      </c>
      <c r="Z56" s="121">
        <f t="shared" si="38"/>
        <v>61420</v>
      </c>
      <c r="AA56" s="121">
        <f t="shared" si="39"/>
        <v>2459.5121467478057</v>
      </c>
      <c r="AB56" s="122">
        <f t="shared" si="16"/>
        <v>4.0044157387623014E-2</v>
      </c>
      <c r="AC56" s="5"/>
      <c r="AF56" s="88"/>
      <c r="AG56" s="91"/>
      <c r="AH56" s="91"/>
      <c r="AI56" s="91"/>
      <c r="AJ56" s="91"/>
      <c r="AK56" s="91"/>
      <c r="AL56" s="91"/>
      <c r="AM56" s="91"/>
      <c r="AN56" s="94"/>
      <c r="AO56" s="94" t="str">
        <f t="shared" si="20"/>
        <v xml:space="preserve"> </v>
      </c>
      <c r="AP56" s="94" t="str">
        <f t="shared" si="21"/>
        <v xml:space="preserve"> </v>
      </c>
      <c r="AQ56" s="94" t="str">
        <f t="shared" si="22"/>
        <v xml:space="preserve"> </v>
      </c>
      <c r="AR56" s="94" t="str">
        <f t="shared" si="23"/>
        <v xml:space="preserve"> </v>
      </c>
      <c r="AS56" s="90"/>
      <c r="BR56" s="7">
        <v>46</v>
      </c>
    </row>
    <row r="57" spans="1:70" s="7" customFormat="1" ht="51.6">
      <c r="A57" s="143">
        <v>47</v>
      </c>
      <c r="B57" s="144" t="s">
        <v>65</v>
      </c>
      <c r="C57" s="194"/>
      <c r="D57" s="145" t="s">
        <v>95</v>
      </c>
      <c r="E57" s="43" t="s">
        <v>68</v>
      </c>
      <c r="F57" s="44">
        <v>50</v>
      </c>
      <c r="G57" s="109" t="s">
        <v>69</v>
      </c>
      <c r="H57" s="110">
        <v>1008.4033613445379</v>
      </c>
      <c r="I57" s="111">
        <f t="shared" si="6"/>
        <v>191.59663865546219</v>
      </c>
      <c r="J57" s="111">
        <f t="shared" si="35"/>
        <v>1200</v>
      </c>
      <c r="K57" s="112">
        <f t="shared" ref="K57:K64" si="40">+H57*F57</f>
        <v>50420.168067226892</v>
      </c>
      <c r="L57" s="112">
        <f t="shared" si="9"/>
        <v>60000</v>
      </c>
      <c r="M57" s="113" t="s">
        <v>78</v>
      </c>
      <c r="N57" s="114">
        <v>1008.4033613445379</v>
      </c>
      <c r="O57" s="115">
        <f t="shared" si="10"/>
        <v>191.59663865546219</v>
      </c>
      <c r="P57" s="115">
        <f t="shared" si="36"/>
        <v>1200</v>
      </c>
      <c r="Q57" s="116">
        <f t="shared" si="12"/>
        <v>50420.168067226892</v>
      </c>
      <c r="R57" s="116">
        <f t="shared" si="13"/>
        <v>60000</v>
      </c>
      <c r="S57" s="117" t="s">
        <v>71</v>
      </c>
      <c r="T57" s="118">
        <v>1008.4033613445379</v>
      </c>
      <c r="U57" s="119">
        <f t="shared" si="1"/>
        <v>191.59663865546219</v>
      </c>
      <c r="V57" s="119">
        <f t="shared" si="2"/>
        <v>1200</v>
      </c>
      <c r="W57" s="120">
        <f t="shared" si="14"/>
        <v>50420.168067226892</v>
      </c>
      <c r="X57" s="120">
        <f t="shared" si="15"/>
        <v>60000</v>
      </c>
      <c r="Y57" s="121">
        <f t="shared" si="37"/>
        <v>1200</v>
      </c>
      <c r="Z57" s="121">
        <f t="shared" si="38"/>
        <v>60000</v>
      </c>
      <c r="AA57" s="121">
        <f t="shared" si="39"/>
        <v>0</v>
      </c>
      <c r="AB57" s="122">
        <f t="shared" si="16"/>
        <v>0</v>
      </c>
      <c r="AC57" s="5"/>
      <c r="AF57" s="88"/>
      <c r="AG57" s="91"/>
      <c r="AH57" s="91"/>
      <c r="AI57" s="91"/>
      <c r="AJ57" s="91"/>
      <c r="AK57" s="91"/>
      <c r="AL57" s="91"/>
      <c r="AM57" s="91"/>
      <c r="AN57" s="94"/>
      <c r="AO57" s="94" t="str">
        <f t="shared" si="20"/>
        <v xml:space="preserve"> </v>
      </c>
      <c r="AP57" s="94" t="str">
        <f t="shared" si="21"/>
        <v xml:space="preserve"> </v>
      </c>
      <c r="AQ57" s="94" t="str">
        <f t="shared" si="22"/>
        <v xml:space="preserve"> </v>
      </c>
      <c r="AR57" s="94" t="str">
        <f t="shared" si="23"/>
        <v xml:space="preserve"> </v>
      </c>
      <c r="AS57" s="90"/>
      <c r="BR57" s="7">
        <v>47</v>
      </c>
    </row>
    <row r="58" spans="1:70" s="7" customFormat="1" ht="51.6">
      <c r="A58" s="143">
        <v>48</v>
      </c>
      <c r="B58" s="144" t="s">
        <v>65</v>
      </c>
      <c r="C58" s="194"/>
      <c r="D58" s="145" t="s">
        <v>140</v>
      </c>
      <c r="E58" s="43" t="s">
        <v>68</v>
      </c>
      <c r="F58" s="44">
        <v>1</v>
      </c>
      <c r="G58" s="109" t="s">
        <v>69</v>
      </c>
      <c r="H58" s="110">
        <v>819327.73109243705</v>
      </c>
      <c r="I58" s="111">
        <f t="shared" si="6"/>
        <v>155672.26890756303</v>
      </c>
      <c r="J58" s="111">
        <f t="shared" si="35"/>
        <v>975000.00000000012</v>
      </c>
      <c r="K58" s="112">
        <f t="shared" si="40"/>
        <v>819327.73109243705</v>
      </c>
      <c r="L58" s="112">
        <f t="shared" si="9"/>
        <v>975000.00000000012</v>
      </c>
      <c r="M58" s="113" t="s">
        <v>78</v>
      </c>
      <c r="N58" s="114">
        <v>1000000</v>
      </c>
      <c r="O58" s="115">
        <f t="shared" si="10"/>
        <v>190000</v>
      </c>
      <c r="P58" s="115">
        <f t="shared" si="36"/>
        <v>1190000</v>
      </c>
      <c r="Q58" s="116">
        <f t="shared" si="12"/>
        <v>1000000</v>
      </c>
      <c r="R58" s="116">
        <f t="shared" si="13"/>
        <v>1190000</v>
      </c>
      <c r="S58" s="117" t="s">
        <v>71</v>
      </c>
      <c r="T58" s="118">
        <v>909663.86554621859</v>
      </c>
      <c r="U58" s="119">
        <f t="shared" si="1"/>
        <v>172836.13445378153</v>
      </c>
      <c r="V58" s="119">
        <f t="shared" si="2"/>
        <v>1082500</v>
      </c>
      <c r="W58" s="120">
        <f t="shared" si="14"/>
        <v>909663.86554621859</v>
      </c>
      <c r="X58" s="120">
        <f t="shared" si="15"/>
        <v>1082500</v>
      </c>
      <c r="Y58" s="121">
        <f t="shared" si="37"/>
        <v>1082500</v>
      </c>
      <c r="Z58" s="121">
        <f t="shared" si="38"/>
        <v>1082500</v>
      </c>
      <c r="AA58" s="121">
        <f t="shared" si="39"/>
        <v>107499.99999999994</v>
      </c>
      <c r="AB58" s="122">
        <f t="shared" si="16"/>
        <v>9.9307159353348676E-2</v>
      </c>
      <c r="AC58" s="5"/>
      <c r="AF58" s="88"/>
      <c r="AG58" s="91"/>
      <c r="AH58" s="91"/>
      <c r="AI58" s="91"/>
      <c r="AJ58" s="91"/>
      <c r="AK58" s="91"/>
      <c r="AL58" s="91"/>
      <c r="AM58" s="91"/>
      <c r="AN58" s="94"/>
      <c r="AO58" s="94" t="str">
        <f t="shared" si="20"/>
        <v xml:space="preserve"> </v>
      </c>
      <c r="AP58" s="94" t="str">
        <f t="shared" si="21"/>
        <v xml:space="preserve"> </v>
      </c>
      <c r="AQ58" s="94" t="str">
        <f t="shared" si="22"/>
        <v xml:space="preserve"> </v>
      </c>
      <c r="AR58" s="94" t="str">
        <f t="shared" si="23"/>
        <v xml:space="preserve"> </v>
      </c>
      <c r="AS58" s="90"/>
      <c r="BR58" s="7">
        <v>48</v>
      </c>
    </row>
    <row r="59" spans="1:70" s="7" customFormat="1" ht="51.6">
      <c r="A59" s="143">
        <v>49</v>
      </c>
      <c r="B59" s="144" t="s">
        <v>65</v>
      </c>
      <c r="C59" s="194"/>
      <c r="D59" s="145" t="s">
        <v>125</v>
      </c>
      <c r="E59" s="43" t="s">
        <v>68</v>
      </c>
      <c r="F59" s="44">
        <v>1</v>
      </c>
      <c r="G59" s="109" t="s">
        <v>69</v>
      </c>
      <c r="H59" s="110">
        <v>24500</v>
      </c>
      <c r="I59" s="111">
        <f t="shared" si="6"/>
        <v>4655</v>
      </c>
      <c r="J59" s="111">
        <f t="shared" si="35"/>
        <v>29155</v>
      </c>
      <c r="K59" s="112">
        <f t="shared" si="40"/>
        <v>24500</v>
      </c>
      <c r="L59" s="112">
        <f t="shared" si="9"/>
        <v>29155</v>
      </c>
      <c r="M59" s="113" t="s">
        <v>78</v>
      </c>
      <c r="N59" s="114">
        <v>24500</v>
      </c>
      <c r="O59" s="115">
        <f t="shared" si="10"/>
        <v>4655</v>
      </c>
      <c r="P59" s="115">
        <f t="shared" si="36"/>
        <v>29155</v>
      </c>
      <c r="Q59" s="116">
        <f t="shared" si="12"/>
        <v>24500</v>
      </c>
      <c r="R59" s="116">
        <f t="shared" si="13"/>
        <v>29155</v>
      </c>
      <c r="S59" s="117" t="s">
        <v>71</v>
      </c>
      <c r="T59" s="118">
        <v>24500</v>
      </c>
      <c r="U59" s="119">
        <f t="shared" si="1"/>
        <v>4655</v>
      </c>
      <c r="V59" s="119">
        <f t="shared" si="2"/>
        <v>29155</v>
      </c>
      <c r="W59" s="120">
        <f t="shared" si="14"/>
        <v>24500</v>
      </c>
      <c r="X59" s="120">
        <f t="shared" si="15"/>
        <v>29155</v>
      </c>
      <c r="Y59" s="121">
        <f t="shared" si="37"/>
        <v>29155</v>
      </c>
      <c r="Z59" s="121">
        <f t="shared" si="38"/>
        <v>29155</v>
      </c>
      <c r="AA59" s="121">
        <f t="shared" si="39"/>
        <v>0</v>
      </c>
      <c r="AB59" s="122">
        <f t="shared" si="16"/>
        <v>0</v>
      </c>
      <c r="AC59" s="5"/>
      <c r="AF59" s="88"/>
      <c r="AG59" s="91"/>
      <c r="AH59" s="91"/>
      <c r="AI59" s="91"/>
      <c r="AJ59" s="91"/>
      <c r="AK59" s="91"/>
      <c r="AL59" s="91"/>
      <c r="AM59" s="91"/>
      <c r="AN59" s="94"/>
      <c r="AO59" s="94" t="str">
        <f t="shared" si="20"/>
        <v xml:space="preserve"> </v>
      </c>
      <c r="AP59" s="94" t="str">
        <f t="shared" si="21"/>
        <v xml:space="preserve"> </v>
      </c>
      <c r="AQ59" s="94" t="str">
        <f t="shared" si="22"/>
        <v xml:space="preserve"> </v>
      </c>
      <c r="AR59" s="94" t="str">
        <f t="shared" si="23"/>
        <v xml:space="preserve"> </v>
      </c>
      <c r="AS59" s="90"/>
      <c r="BR59" s="7">
        <v>49</v>
      </c>
    </row>
    <row r="60" spans="1:70" s="7" customFormat="1" ht="46.9">
      <c r="A60" s="143">
        <v>50</v>
      </c>
      <c r="B60" s="144" t="s">
        <v>65</v>
      </c>
      <c r="C60" s="194"/>
      <c r="D60" s="145" t="s">
        <v>108</v>
      </c>
      <c r="E60" s="43" t="s">
        <v>68</v>
      </c>
      <c r="F60" s="44">
        <v>50</v>
      </c>
      <c r="G60" s="109" t="s">
        <v>109</v>
      </c>
      <c r="H60" s="110">
        <v>13100</v>
      </c>
      <c r="I60" s="111">
        <v>1048</v>
      </c>
      <c r="J60" s="111">
        <f t="shared" si="35"/>
        <v>14148</v>
      </c>
      <c r="K60" s="112">
        <f t="shared" si="40"/>
        <v>655000</v>
      </c>
      <c r="L60" s="112">
        <f t="shared" si="9"/>
        <v>707400</v>
      </c>
      <c r="M60" s="113" t="s">
        <v>110</v>
      </c>
      <c r="N60" s="114">
        <v>10900</v>
      </c>
      <c r="O60" s="115">
        <v>872</v>
      </c>
      <c r="P60" s="115">
        <f t="shared" si="36"/>
        <v>11772</v>
      </c>
      <c r="Q60" s="116">
        <f t="shared" si="12"/>
        <v>545000</v>
      </c>
      <c r="R60" s="116">
        <f t="shared" si="13"/>
        <v>588600</v>
      </c>
      <c r="S60" s="117" t="s">
        <v>111</v>
      </c>
      <c r="T60" s="118">
        <v>12500</v>
      </c>
      <c r="U60" s="119">
        <v>1000</v>
      </c>
      <c r="V60" s="119">
        <f t="shared" si="2"/>
        <v>13500</v>
      </c>
      <c r="W60" s="120">
        <f t="shared" si="14"/>
        <v>625000</v>
      </c>
      <c r="X60" s="120">
        <f t="shared" si="15"/>
        <v>675000</v>
      </c>
      <c r="Y60" s="121">
        <f t="shared" si="37"/>
        <v>13140</v>
      </c>
      <c r="Z60" s="121">
        <f t="shared" si="38"/>
        <v>657000</v>
      </c>
      <c r="AA60" s="121">
        <f t="shared" si="39"/>
        <v>61411.399593235132</v>
      </c>
      <c r="AB60" s="122">
        <f t="shared" si="16"/>
        <v>9.3472449913599889E-2</v>
      </c>
      <c r="AC60" s="5"/>
      <c r="AF60" s="88"/>
      <c r="AG60" s="91"/>
      <c r="AH60" s="91"/>
      <c r="AI60" s="91"/>
      <c r="AJ60" s="91"/>
      <c r="AK60" s="91"/>
      <c r="AL60" s="91"/>
      <c r="AM60" s="91"/>
      <c r="AN60" s="94"/>
      <c r="AO60" s="94" t="str">
        <f t="shared" si="20"/>
        <v xml:space="preserve"> </v>
      </c>
      <c r="AP60" s="94" t="str">
        <f t="shared" si="21"/>
        <v xml:space="preserve"> </v>
      </c>
      <c r="AQ60" s="94" t="str">
        <f t="shared" si="22"/>
        <v xml:space="preserve"> </v>
      </c>
      <c r="AR60" s="94" t="str">
        <f t="shared" si="23"/>
        <v xml:space="preserve"> </v>
      </c>
      <c r="BR60" s="7">
        <v>50</v>
      </c>
    </row>
    <row r="61" spans="1:70" s="7" customFormat="1" ht="46.9">
      <c r="A61" s="143">
        <v>51</v>
      </c>
      <c r="B61" s="144" t="s">
        <v>65</v>
      </c>
      <c r="C61" s="194"/>
      <c r="D61" s="64" t="s">
        <v>112</v>
      </c>
      <c r="E61" s="43" t="s">
        <v>68</v>
      </c>
      <c r="F61" s="44">
        <v>2</v>
      </c>
      <c r="G61" s="109" t="s">
        <v>113</v>
      </c>
      <c r="H61" s="110">
        <v>8550.4201680672268</v>
      </c>
      <c r="I61" s="111">
        <f t="shared" si="6"/>
        <v>1624.579831932773</v>
      </c>
      <c r="J61" s="111">
        <f t="shared" si="35"/>
        <v>10175</v>
      </c>
      <c r="K61" s="112">
        <f t="shared" si="40"/>
        <v>17100.840336134454</v>
      </c>
      <c r="L61" s="112">
        <f t="shared" si="9"/>
        <v>20350</v>
      </c>
      <c r="M61" s="113" t="s">
        <v>114</v>
      </c>
      <c r="N61" s="114">
        <v>9419.3277310924368</v>
      </c>
      <c r="O61" s="115">
        <f t="shared" si="10"/>
        <v>1789.672268907563</v>
      </c>
      <c r="P61" s="115">
        <f t="shared" si="36"/>
        <v>11209</v>
      </c>
      <c r="Q61" s="116">
        <f t="shared" si="12"/>
        <v>18838.655462184874</v>
      </c>
      <c r="R61" s="116">
        <f t="shared" si="13"/>
        <v>22418</v>
      </c>
      <c r="S61" s="117" t="s">
        <v>115</v>
      </c>
      <c r="T61" s="118">
        <f>8973/1.19</f>
        <v>7540.3361344537816</v>
      </c>
      <c r="U61" s="119">
        <f t="shared" ref="U61" si="41">+T61*0.19</f>
        <v>1432.6638655462186</v>
      </c>
      <c r="V61" s="119">
        <f t="shared" si="2"/>
        <v>8973</v>
      </c>
      <c r="W61" s="120">
        <f t="shared" si="14"/>
        <v>15080.672268907563</v>
      </c>
      <c r="X61" s="120">
        <f t="shared" si="15"/>
        <v>17946</v>
      </c>
      <c r="Y61" s="121">
        <f t="shared" si="37"/>
        <v>10119</v>
      </c>
      <c r="Z61" s="121">
        <f t="shared" si="38"/>
        <v>20238</v>
      </c>
      <c r="AA61" s="121">
        <f t="shared" si="39"/>
        <v>2238.1027679711224</v>
      </c>
      <c r="AB61" s="122">
        <f t="shared" si="16"/>
        <v>0.11058912777799794</v>
      </c>
      <c r="AC61" s="5"/>
      <c r="AF61" s="88"/>
      <c r="AG61" s="91"/>
      <c r="AH61" s="91"/>
      <c r="AI61" s="91"/>
      <c r="AJ61" s="91"/>
      <c r="AK61" s="91"/>
      <c r="AL61" s="91"/>
      <c r="AM61" s="91"/>
      <c r="AN61" s="94"/>
      <c r="AO61" s="94" t="str">
        <f t="shared" si="20"/>
        <v xml:space="preserve"> </v>
      </c>
      <c r="AP61" s="94" t="str">
        <f t="shared" si="21"/>
        <v xml:space="preserve"> </v>
      </c>
      <c r="AQ61" s="94" t="str">
        <f t="shared" si="22"/>
        <v xml:space="preserve"> </v>
      </c>
      <c r="AR61" s="94" t="str">
        <f t="shared" si="23"/>
        <v xml:space="preserve"> </v>
      </c>
      <c r="BR61" s="7">
        <v>51</v>
      </c>
    </row>
    <row r="62" spans="1:70" s="7" customFormat="1" ht="46.9">
      <c r="A62" s="143">
        <v>52</v>
      </c>
      <c r="B62" s="144" t="s">
        <v>65</v>
      </c>
      <c r="C62" s="194"/>
      <c r="D62" s="64" t="s">
        <v>116</v>
      </c>
      <c r="E62" s="43" t="s">
        <v>68</v>
      </c>
      <c r="F62" s="44">
        <v>2</v>
      </c>
      <c r="G62" s="109" t="s">
        <v>113</v>
      </c>
      <c r="H62" s="110">
        <v>10819.327731092437</v>
      </c>
      <c r="I62" s="111">
        <f t="shared" si="6"/>
        <v>2055.6722689075632</v>
      </c>
      <c r="J62" s="111">
        <f t="shared" si="35"/>
        <v>12875</v>
      </c>
      <c r="K62" s="112">
        <f t="shared" si="40"/>
        <v>21638.655462184874</v>
      </c>
      <c r="L62" s="112">
        <f t="shared" si="9"/>
        <v>25750</v>
      </c>
      <c r="M62" s="113" t="s">
        <v>114</v>
      </c>
      <c r="N62" s="114">
        <f>12435/1.19</f>
        <v>10449.579831932773</v>
      </c>
      <c r="O62" s="115">
        <f t="shared" si="10"/>
        <v>1985.420168067227</v>
      </c>
      <c r="P62" s="115">
        <f t="shared" si="36"/>
        <v>12435</v>
      </c>
      <c r="Q62" s="116">
        <f t="shared" si="12"/>
        <v>20899.159663865546</v>
      </c>
      <c r="R62" s="116">
        <f t="shared" si="13"/>
        <v>24870</v>
      </c>
      <c r="S62" s="117" t="s">
        <v>117</v>
      </c>
      <c r="T62" s="118">
        <v>12773.10924369748</v>
      </c>
      <c r="U62" s="119">
        <f t="shared" si="1"/>
        <v>2426.8907563025214</v>
      </c>
      <c r="V62" s="119">
        <f t="shared" si="2"/>
        <v>15200</v>
      </c>
      <c r="W62" s="120">
        <f t="shared" si="14"/>
        <v>25546.218487394959</v>
      </c>
      <c r="X62" s="120">
        <f t="shared" si="15"/>
        <v>30400</v>
      </c>
      <c r="Y62" s="121">
        <f t="shared" si="37"/>
        <v>13503.333333333334</v>
      </c>
      <c r="Z62" s="121">
        <f t="shared" si="38"/>
        <v>27006.666666666668</v>
      </c>
      <c r="AA62" s="121">
        <f t="shared" si="39"/>
        <v>2971.4698944013098</v>
      </c>
      <c r="AB62" s="122">
        <f t="shared" si="16"/>
        <v>0.1100272733054052</v>
      </c>
      <c r="AC62" s="5"/>
      <c r="AF62" s="88"/>
      <c r="AG62" s="91"/>
      <c r="AH62" s="91"/>
      <c r="AI62" s="91"/>
      <c r="AJ62" s="91"/>
      <c r="AK62" s="91"/>
      <c r="AL62" s="91"/>
      <c r="AM62" s="91"/>
      <c r="AN62" s="94"/>
      <c r="AO62" s="94" t="str">
        <f t="shared" si="20"/>
        <v xml:space="preserve"> </v>
      </c>
      <c r="AP62" s="94" t="str">
        <f t="shared" si="21"/>
        <v xml:space="preserve"> </v>
      </c>
      <c r="AQ62" s="94" t="str">
        <f t="shared" si="22"/>
        <v xml:space="preserve"> </v>
      </c>
      <c r="AR62" s="94" t="str">
        <f t="shared" si="23"/>
        <v xml:space="preserve"> </v>
      </c>
      <c r="BR62" s="7">
        <v>52</v>
      </c>
    </row>
    <row r="63" spans="1:70" s="7" customFormat="1" ht="46.9">
      <c r="A63" s="143">
        <v>53</v>
      </c>
      <c r="B63" s="144" t="s">
        <v>65</v>
      </c>
      <c r="C63" s="194"/>
      <c r="D63" s="64" t="s">
        <v>118</v>
      </c>
      <c r="E63" s="43" t="s">
        <v>68</v>
      </c>
      <c r="F63" s="44">
        <v>2</v>
      </c>
      <c r="G63" s="109" t="s">
        <v>113</v>
      </c>
      <c r="H63" s="110">
        <v>10819.327731092437</v>
      </c>
      <c r="I63" s="111">
        <f t="shared" si="6"/>
        <v>2055.6722689075632</v>
      </c>
      <c r="J63" s="111">
        <f t="shared" si="35"/>
        <v>12875</v>
      </c>
      <c r="K63" s="112">
        <f t="shared" si="40"/>
        <v>21638.655462184874</v>
      </c>
      <c r="L63" s="112">
        <f t="shared" si="9"/>
        <v>25750</v>
      </c>
      <c r="M63" s="113" t="s">
        <v>114</v>
      </c>
      <c r="N63" s="114">
        <v>10449.579831932773</v>
      </c>
      <c r="O63" s="115">
        <f t="shared" si="10"/>
        <v>1985.420168067227</v>
      </c>
      <c r="P63" s="115">
        <f t="shared" si="36"/>
        <v>12435</v>
      </c>
      <c r="Q63" s="116">
        <f t="shared" si="12"/>
        <v>20899.159663865546</v>
      </c>
      <c r="R63" s="116">
        <f t="shared" si="13"/>
        <v>24870</v>
      </c>
      <c r="S63" s="117"/>
      <c r="T63" s="118"/>
      <c r="U63" s="119"/>
      <c r="V63" s="119"/>
      <c r="W63" s="120"/>
      <c r="X63" s="120"/>
      <c r="Y63" s="121">
        <f>+AVERAGE(J63,P63)</f>
        <v>12655</v>
      </c>
      <c r="Z63" s="121">
        <f>+AVERAGE(L63,R63)</f>
        <v>25310</v>
      </c>
      <c r="AA63" s="121">
        <f>+STDEV(L63,R63)</f>
        <v>622.25396744416184</v>
      </c>
      <c r="AB63" s="122">
        <f t="shared" si="16"/>
        <v>2.4585300965790671E-2</v>
      </c>
      <c r="AC63" s="5" t="s">
        <v>119</v>
      </c>
      <c r="AF63" s="88"/>
      <c r="AG63" s="91"/>
      <c r="AH63" s="91"/>
      <c r="AI63" s="91"/>
      <c r="AJ63" s="91"/>
      <c r="AK63" s="91"/>
      <c r="AL63" s="91"/>
      <c r="AM63" s="91"/>
      <c r="AN63" s="94"/>
      <c r="AO63" s="94" t="str">
        <f t="shared" si="20"/>
        <v xml:space="preserve"> </v>
      </c>
      <c r="AP63" s="94" t="str">
        <f t="shared" si="21"/>
        <v xml:space="preserve"> </v>
      </c>
      <c r="AQ63" s="94" t="str">
        <f t="shared" si="22"/>
        <v xml:space="preserve"> </v>
      </c>
      <c r="AR63" s="94" t="str">
        <f t="shared" si="23"/>
        <v xml:space="preserve"> </v>
      </c>
      <c r="BR63" s="7">
        <v>53</v>
      </c>
    </row>
    <row r="64" spans="1:70" s="7" customFormat="1" ht="51.6">
      <c r="A64" s="143">
        <v>54</v>
      </c>
      <c r="B64" s="144" t="s">
        <v>65</v>
      </c>
      <c r="C64" s="194"/>
      <c r="D64" s="145" t="s">
        <v>141</v>
      </c>
      <c r="E64" s="43" t="s">
        <v>68</v>
      </c>
      <c r="F64" s="44">
        <v>1</v>
      </c>
      <c r="G64" s="109" t="s">
        <v>69</v>
      </c>
      <c r="H64" s="110">
        <v>420168.06722689077</v>
      </c>
      <c r="I64" s="111">
        <f t="shared" si="6"/>
        <v>79831.932773109249</v>
      </c>
      <c r="J64" s="111">
        <f t="shared" si="35"/>
        <v>500000</v>
      </c>
      <c r="K64" s="112">
        <f t="shared" si="40"/>
        <v>420168.06722689077</v>
      </c>
      <c r="L64" s="112">
        <f>+F64*J64</f>
        <v>500000</v>
      </c>
      <c r="M64" s="113" t="s">
        <v>78</v>
      </c>
      <c r="N64" s="114">
        <v>400000</v>
      </c>
      <c r="O64" s="115">
        <f t="shared" si="10"/>
        <v>76000</v>
      </c>
      <c r="P64" s="115">
        <f t="shared" si="36"/>
        <v>476000</v>
      </c>
      <c r="Q64" s="116">
        <f t="shared" si="12"/>
        <v>400000</v>
      </c>
      <c r="R64" s="116">
        <f>+P64*F64</f>
        <v>476000</v>
      </c>
      <c r="S64" s="117" t="s">
        <v>71</v>
      </c>
      <c r="T64" s="118">
        <v>410084.03361344535</v>
      </c>
      <c r="U64" s="119">
        <f t="shared" si="1"/>
        <v>77915.966386554617</v>
      </c>
      <c r="V64" s="119">
        <f t="shared" si="2"/>
        <v>488000</v>
      </c>
      <c r="W64" s="120">
        <f t="shared" si="14"/>
        <v>410084.03361344535</v>
      </c>
      <c r="X64" s="120">
        <f>+V64*F64</f>
        <v>488000</v>
      </c>
      <c r="Y64" s="121">
        <f>+AVERAGE(J64,P64,V64)</f>
        <v>488000</v>
      </c>
      <c r="Z64" s="121">
        <f>+AVERAGE(L64,R64,X64)</f>
        <v>488000</v>
      </c>
      <c r="AA64" s="121">
        <f t="shared" ref="AA64:AA71" si="42">+STDEV(L64,R64,X64)</f>
        <v>12000</v>
      </c>
      <c r="AB64" s="122">
        <f t="shared" si="16"/>
        <v>2.4590163934426229E-2</v>
      </c>
      <c r="AC64" s="5"/>
      <c r="AF64" s="88"/>
    </row>
    <row r="65" spans="1:70" s="7" customFormat="1" ht="230.45">
      <c r="A65" s="141">
        <v>55</v>
      </c>
      <c r="B65" s="142" t="s">
        <v>142</v>
      </c>
      <c r="C65" s="194" t="s">
        <v>66</v>
      </c>
      <c r="D65" s="64" t="s">
        <v>67</v>
      </c>
      <c r="E65" s="85" t="s">
        <v>68</v>
      </c>
      <c r="F65" s="78">
        <v>1</v>
      </c>
      <c r="G65" s="109" t="s">
        <v>69</v>
      </c>
      <c r="H65" s="110">
        <v>1386554.6218487395</v>
      </c>
      <c r="I65" s="111">
        <f>+H65*0.19</f>
        <v>263445.37815126049</v>
      </c>
      <c r="J65" s="111">
        <f>+I65+H65</f>
        <v>1650000</v>
      </c>
      <c r="K65" s="112">
        <f>+F65*H65</f>
        <v>1386554.6218487395</v>
      </c>
      <c r="L65" s="112">
        <f>+J65*F65</f>
        <v>1650000</v>
      </c>
      <c r="M65" s="113" t="s">
        <v>78</v>
      </c>
      <c r="N65" s="114">
        <v>1523749.5798319329</v>
      </c>
      <c r="O65" s="115">
        <f>+N65*0.19</f>
        <v>289512.42016806727</v>
      </c>
      <c r="P65" s="115">
        <f>+O65+N65</f>
        <v>1813262.0000000002</v>
      </c>
      <c r="Q65" s="116">
        <f>+N65*F65</f>
        <v>1523749.5798319329</v>
      </c>
      <c r="R65" s="116">
        <f>+P65*F65</f>
        <v>1813262.0000000002</v>
      </c>
      <c r="S65" s="117" t="s">
        <v>71</v>
      </c>
      <c r="T65" s="118">
        <v>1455152.1008403362</v>
      </c>
      <c r="U65" s="119">
        <f>+T65*0.19</f>
        <v>276478.89915966388</v>
      </c>
      <c r="V65" s="119">
        <f>+U65+T65</f>
        <v>1731631</v>
      </c>
      <c r="W65" s="120">
        <f>+T65*F65</f>
        <v>1455152.1008403362</v>
      </c>
      <c r="X65" s="120">
        <f>+V65*F65</f>
        <v>1731631</v>
      </c>
      <c r="Y65" s="121">
        <f>+AVERAGE(J65,P65,V65)</f>
        <v>1731631</v>
      </c>
      <c r="Z65" s="121">
        <f>+AVERAGE(L65,R65,X65)</f>
        <v>1731631</v>
      </c>
      <c r="AA65" s="121">
        <f t="shared" si="42"/>
        <v>81631.000000000116</v>
      </c>
      <c r="AB65" s="122">
        <f>+AA65/Z65</f>
        <v>4.7141105697461015E-2</v>
      </c>
      <c r="AC65" s="5"/>
      <c r="AF65" s="88"/>
    </row>
    <row r="66" spans="1:70" s="7" customFormat="1" ht="51.6">
      <c r="A66" s="143">
        <v>56</v>
      </c>
      <c r="B66" s="144" t="s">
        <v>142</v>
      </c>
      <c r="C66" s="194"/>
      <c r="D66" s="64" t="s">
        <v>143</v>
      </c>
      <c r="E66" s="43" t="s">
        <v>68</v>
      </c>
      <c r="F66" s="44">
        <v>1</v>
      </c>
      <c r="G66" s="109" t="s">
        <v>69</v>
      </c>
      <c r="H66" s="110">
        <v>63025.210084033613</v>
      </c>
      <c r="I66" s="111">
        <f>+H66*0.19</f>
        <v>11974.789915966387</v>
      </c>
      <c r="J66" s="111">
        <f>+I66+H66</f>
        <v>75000</v>
      </c>
      <c r="K66" s="112">
        <f>+F66*H66</f>
        <v>63025.210084033613</v>
      </c>
      <c r="L66" s="112">
        <f>+J66*F66</f>
        <v>75000</v>
      </c>
      <c r="M66" s="113" t="s">
        <v>78</v>
      </c>
      <c r="N66" s="114">
        <v>50000</v>
      </c>
      <c r="O66" s="115">
        <f>+N66*0.19</f>
        <v>9500</v>
      </c>
      <c r="P66" s="115">
        <f>+O66+N66</f>
        <v>59500</v>
      </c>
      <c r="Q66" s="116">
        <f>+N66*F66</f>
        <v>50000</v>
      </c>
      <c r="R66" s="116">
        <f>+P66*F66</f>
        <v>59500</v>
      </c>
      <c r="S66" s="117" t="s">
        <v>71</v>
      </c>
      <c r="T66" s="118">
        <v>56512.605042016803</v>
      </c>
      <c r="U66" s="119">
        <f>+T66*0.19</f>
        <v>10737.394957983193</v>
      </c>
      <c r="V66" s="119">
        <f>+U66+T66</f>
        <v>67250</v>
      </c>
      <c r="W66" s="120">
        <f>+T66*F66</f>
        <v>56512.605042016803</v>
      </c>
      <c r="X66" s="120">
        <f>+V66*F66</f>
        <v>67250</v>
      </c>
      <c r="Y66" s="121">
        <f t="shared" ref="Y66:Y71" si="43">+AVERAGE(J66,P66,V66)</f>
        <v>67250</v>
      </c>
      <c r="Z66" s="121">
        <f t="shared" ref="Z66:Z71" si="44">+AVERAGE(L66,R66,X66)</f>
        <v>67250</v>
      </c>
      <c r="AA66" s="121">
        <f t="shared" si="42"/>
        <v>7750</v>
      </c>
      <c r="AB66" s="122">
        <f>+AA66/Z66</f>
        <v>0.11524163568773234</v>
      </c>
      <c r="AC66" s="5"/>
      <c r="AF66" s="88"/>
    </row>
    <row r="67" spans="1:70" s="7" customFormat="1" ht="70.150000000000006">
      <c r="A67" s="143">
        <v>57</v>
      </c>
      <c r="B67" s="144" t="s">
        <v>142</v>
      </c>
      <c r="C67" s="129" t="s">
        <v>144</v>
      </c>
      <c r="D67" s="64" t="s">
        <v>86</v>
      </c>
      <c r="E67" s="43" t="s">
        <v>68</v>
      </c>
      <c r="F67" s="44">
        <v>90</v>
      </c>
      <c r="G67" s="109" t="s">
        <v>87</v>
      </c>
      <c r="H67" s="110">
        <v>8437</v>
      </c>
      <c r="I67" s="111">
        <f>+H67*0.19</f>
        <v>1603.03</v>
      </c>
      <c r="J67" s="111">
        <f t="shared" ref="J67:J72" si="45">+I67+H67</f>
        <v>10040.030000000001</v>
      </c>
      <c r="K67" s="112">
        <f t="shared" ref="K67:K69" si="46">+F67*H67</f>
        <v>759330</v>
      </c>
      <c r="L67" s="112">
        <f t="shared" ref="L67:L107" si="47">+J67*F67</f>
        <v>903602.70000000007</v>
      </c>
      <c r="M67" s="113" t="s">
        <v>88</v>
      </c>
      <c r="N67" s="114">
        <v>10504</v>
      </c>
      <c r="O67" s="115">
        <f>+N67*0.19</f>
        <v>1995.76</v>
      </c>
      <c r="P67" s="115">
        <f t="shared" ref="P67:P71" si="48">+O67+N67</f>
        <v>12499.76</v>
      </c>
      <c r="Q67" s="116">
        <f t="shared" ref="Q67:Q108" si="49">+N67*F67</f>
        <v>945360</v>
      </c>
      <c r="R67" s="116">
        <f t="shared" ref="R67:R108" si="50">+P67*F67</f>
        <v>1124978.3999999999</v>
      </c>
      <c r="S67" s="117" t="s">
        <v>89</v>
      </c>
      <c r="T67" s="118">
        <v>7500</v>
      </c>
      <c r="U67" s="119">
        <f t="shared" ref="U67:U108" si="51">+T67*0.19</f>
        <v>1425</v>
      </c>
      <c r="V67" s="119">
        <f t="shared" ref="V67:V108" si="52">+U67+T67</f>
        <v>8925</v>
      </c>
      <c r="W67" s="120">
        <f t="shared" ref="W67:W108" si="53">+T67*F67</f>
        <v>675000</v>
      </c>
      <c r="X67" s="120">
        <f t="shared" ref="X67:X108" si="54">+V67*F67</f>
        <v>803250</v>
      </c>
      <c r="Y67" s="121">
        <f t="shared" si="43"/>
        <v>10488.263333333334</v>
      </c>
      <c r="Z67" s="121">
        <f t="shared" si="44"/>
        <v>943943.70000000007</v>
      </c>
      <c r="AA67" s="121">
        <f t="shared" si="42"/>
        <v>164614.20975234761</v>
      </c>
      <c r="AB67" s="122">
        <f t="shared" ref="AB67:AB108" si="55">+AA67/Z67</f>
        <v>0.17438986006511575</v>
      </c>
      <c r="AC67" s="5"/>
      <c r="AF67" s="88"/>
      <c r="BR67" s="7">
        <v>54</v>
      </c>
    </row>
    <row r="68" spans="1:70" s="7" customFormat="1" ht="117">
      <c r="A68" s="143">
        <v>58</v>
      </c>
      <c r="B68" s="144" t="s">
        <v>142</v>
      </c>
      <c r="C68" s="129" t="s">
        <v>145</v>
      </c>
      <c r="D68" s="64" t="s">
        <v>91</v>
      </c>
      <c r="E68" s="43" t="s">
        <v>68</v>
      </c>
      <c r="F68" s="44">
        <v>30</v>
      </c>
      <c r="G68" s="109" t="s">
        <v>87</v>
      </c>
      <c r="H68" s="110">
        <v>8437</v>
      </c>
      <c r="I68" s="111">
        <f t="shared" ref="I68:I106" si="56">+H68*0.19</f>
        <v>1603.03</v>
      </c>
      <c r="J68" s="111">
        <f t="shared" si="45"/>
        <v>10040.030000000001</v>
      </c>
      <c r="K68" s="112">
        <f t="shared" si="46"/>
        <v>253110</v>
      </c>
      <c r="L68" s="112">
        <f t="shared" si="47"/>
        <v>301200.90000000002</v>
      </c>
      <c r="M68" s="113" t="s">
        <v>88</v>
      </c>
      <c r="N68" s="114">
        <v>10504</v>
      </c>
      <c r="O68" s="115">
        <f t="shared" ref="O68:O106" si="57">+N68*0.19</f>
        <v>1995.76</v>
      </c>
      <c r="P68" s="115">
        <f t="shared" si="48"/>
        <v>12499.76</v>
      </c>
      <c r="Q68" s="116">
        <f t="shared" si="49"/>
        <v>315120</v>
      </c>
      <c r="R68" s="116">
        <f t="shared" si="50"/>
        <v>374992.8</v>
      </c>
      <c r="S68" s="117" t="s">
        <v>89</v>
      </c>
      <c r="T68" s="118">
        <v>7500</v>
      </c>
      <c r="U68" s="119">
        <f t="shared" si="51"/>
        <v>1425</v>
      </c>
      <c r="V68" s="119">
        <f t="shared" si="52"/>
        <v>8925</v>
      </c>
      <c r="W68" s="120">
        <f t="shared" si="53"/>
        <v>225000</v>
      </c>
      <c r="X68" s="120">
        <f t="shared" si="54"/>
        <v>267750</v>
      </c>
      <c r="Y68" s="121">
        <f t="shared" si="43"/>
        <v>10488.263333333334</v>
      </c>
      <c r="Z68" s="121">
        <f t="shared" si="44"/>
        <v>314647.89999999997</v>
      </c>
      <c r="AA68" s="121">
        <f t="shared" si="42"/>
        <v>54871.403250782845</v>
      </c>
      <c r="AB68" s="122">
        <f t="shared" si="55"/>
        <v>0.17438986006511675</v>
      </c>
      <c r="AC68" s="5"/>
      <c r="AF68" s="88"/>
    </row>
    <row r="69" spans="1:70" s="7" customFormat="1" ht="57.6">
      <c r="A69" s="143">
        <v>59</v>
      </c>
      <c r="B69" s="144" t="s">
        <v>142</v>
      </c>
      <c r="C69" s="194" t="s">
        <v>146</v>
      </c>
      <c r="D69" s="64" t="s">
        <v>93</v>
      </c>
      <c r="E69" s="43" t="s">
        <v>68</v>
      </c>
      <c r="F69" s="44">
        <v>8</v>
      </c>
      <c r="G69" s="109" t="s">
        <v>69</v>
      </c>
      <c r="H69" s="110">
        <v>218487.3949579832</v>
      </c>
      <c r="I69" s="111">
        <f t="shared" si="56"/>
        <v>41512.60504201681</v>
      </c>
      <c r="J69" s="111">
        <f t="shared" si="45"/>
        <v>260000</v>
      </c>
      <c r="K69" s="112">
        <f t="shared" si="46"/>
        <v>1747899.1596638656</v>
      </c>
      <c r="L69" s="112">
        <f t="shared" si="47"/>
        <v>2080000</v>
      </c>
      <c r="M69" s="113" t="s">
        <v>78</v>
      </c>
      <c r="N69" s="114">
        <v>218487.3949579832</v>
      </c>
      <c r="O69" s="115">
        <f t="shared" si="57"/>
        <v>41512.60504201681</v>
      </c>
      <c r="P69" s="115">
        <f t="shared" si="48"/>
        <v>260000</v>
      </c>
      <c r="Q69" s="116">
        <f t="shared" si="49"/>
        <v>1747899.1596638656</v>
      </c>
      <c r="R69" s="116">
        <f t="shared" si="50"/>
        <v>2080000</v>
      </c>
      <c r="S69" s="117" t="s">
        <v>71</v>
      </c>
      <c r="T69" s="118">
        <v>230000</v>
      </c>
      <c r="U69" s="119">
        <f t="shared" si="51"/>
        <v>43700</v>
      </c>
      <c r="V69" s="119">
        <f t="shared" si="52"/>
        <v>273700</v>
      </c>
      <c r="W69" s="120">
        <f t="shared" si="53"/>
        <v>1840000</v>
      </c>
      <c r="X69" s="120">
        <f t="shared" si="54"/>
        <v>2189600</v>
      </c>
      <c r="Y69" s="121">
        <f t="shared" si="43"/>
        <v>264566.66666666669</v>
      </c>
      <c r="Z69" s="121">
        <f t="shared" si="44"/>
        <v>2116533.3333333335</v>
      </c>
      <c r="AA69" s="121">
        <f t="shared" si="42"/>
        <v>63277.589503182979</v>
      </c>
      <c r="AB69" s="122">
        <f t="shared" si="55"/>
        <v>2.9896807438192789E-2</v>
      </c>
      <c r="AC69" s="5"/>
      <c r="AF69" s="88"/>
    </row>
    <row r="70" spans="1:70" s="7" customFormat="1" ht="51.6">
      <c r="A70" s="143">
        <v>60</v>
      </c>
      <c r="B70" s="144" t="s">
        <v>142</v>
      </c>
      <c r="C70" s="194"/>
      <c r="D70" s="64" t="s">
        <v>94</v>
      </c>
      <c r="E70" s="43" t="s">
        <v>68</v>
      </c>
      <c r="F70" s="44">
        <v>48</v>
      </c>
      <c r="G70" s="109" t="s">
        <v>69</v>
      </c>
      <c r="H70" s="110">
        <v>8403.361344537816</v>
      </c>
      <c r="I70" s="111">
        <f t="shared" si="56"/>
        <v>1596.6386554621849</v>
      </c>
      <c r="J70" s="111">
        <f t="shared" si="45"/>
        <v>10000</v>
      </c>
      <c r="K70" s="112">
        <f>+F70*H70</f>
        <v>403361.3445378152</v>
      </c>
      <c r="L70" s="112">
        <f t="shared" si="47"/>
        <v>480000</v>
      </c>
      <c r="M70" s="113" t="s">
        <v>78</v>
      </c>
      <c r="N70" s="114">
        <v>8403.361344537816</v>
      </c>
      <c r="O70" s="115">
        <f t="shared" si="57"/>
        <v>1596.6386554621849</v>
      </c>
      <c r="P70" s="115">
        <f t="shared" si="48"/>
        <v>10000</v>
      </c>
      <c r="Q70" s="116">
        <f t="shared" si="49"/>
        <v>403361.3445378152</v>
      </c>
      <c r="R70" s="116">
        <f t="shared" si="50"/>
        <v>480000</v>
      </c>
      <c r="S70" s="117" t="s">
        <v>71</v>
      </c>
      <c r="T70" s="118">
        <v>9000</v>
      </c>
      <c r="U70" s="119">
        <f t="shared" si="51"/>
        <v>1710</v>
      </c>
      <c r="V70" s="119">
        <f t="shared" si="52"/>
        <v>10710</v>
      </c>
      <c r="W70" s="120">
        <f t="shared" si="53"/>
        <v>432000</v>
      </c>
      <c r="X70" s="120">
        <f t="shared" si="54"/>
        <v>514080</v>
      </c>
      <c r="Y70" s="121">
        <f t="shared" si="43"/>
        <v>10236.666666666666</v>
      </c>
      <c r="Z70" s="121">
        <f t="shared" si="44"/>
        <v>491360</v>
      </c>
      <c r="AA70" s="121">
        <f t="shared" si="42"/>
        <v>19676.097173982445</v>
      </c>
      <c r="AB70" s="122">
        <f t="shared" si="55"/>
        <v>4.0044157387623014E-2</v>
      </c>
      <c r="AC70" s="5"/>
      <c r="AF70" s="88"/>
    </row>
    <row r="71" spans="1:70" s="7" customFormat="1" ht="51.6">
      <c r="A71" s="143">
        <v>61</v>
      </c>
      <c r="B71" s="144" t="s">
        <v>142</v>
      </c>
      <c r="C71" s="194"/>
      <c r="D71" s="64" t="s">
        <v>95</v>
      </c>
      <c r="E71" s="43" t="s">
        <v>68</v>
      </c>
      <c r="F71" s="44">
        <v>240</v>
      </c>
      <c r="G71" s="109" t="s">
        <v>69</v>
      </c>
      <c r="H71" s="110">
        <v>1008.4033613445379</v>
      </c>
      <c r="I71" s="111">
        <f>+H71*0.19</f>
        <v>191.59663865546219</v>
      </c>
      <c r="J71" s="111">
        <f t="shared" si="45"/>
        <v>1200</v>
      </c>
      <c r="K71" s="112">
        <f t="shared" ref="K71:K92" si="58">+F71*H71</f>
        <v>242016.8067226891</v>
      </c>
      <c r="L71" s="112">
        <f t="shared" si="47"/>
        <v>288000</v>
      </c>
      <c r="M71" s="113" t="s">
        <v>78</v>
      </c>
      <c r="N71" s="114">
        <v>1008.4033613445379</v>
      </c>
      <c r="O71" s="115">
        <f>+N71*0.19</f>
        <v>191.59663865546219</v>
      </c>
      <c r="P71" s="115">
        <f t="shared" si="48"/>
        <v>1200</v>
      </c>
      <c r="Q71" s="116">
        <f t="shared" si="49"/>
        <v>242016.8067226891</v>
      </c>
      <c r="R71" s="116">
        <f t="shared" si="50"/>
        <v>288000</v>
      </c>
      <c r="S71" s="117" t="s">
        <v>71</v>
      </c>
      <c r="T71" s="118">
        <v>1008.4033613445379</v>
      </c>
      <c r="U71" s="119">
        <f t="shared" si="51"/>
        <v>191.59663865546219</v>
      </c>
      <c r="V71" s="119">
        <f t="shared" si="52"/>
        <v>1200</v>
      </c>
      <c r="W71" s="120">
        <f t="shared" si="53"/>
        <v>242016.8067226891</v>
      </c>
      <c r="X71" s="120">
        <f t="shared" si="54"/>
        <v>288000</v>
      </c>
      <c r="Y71" s="121">
        <f t="shared" si="43"/>
        <v>1200</v>
      </c>
      <c r="Z71" s="121">
        <f t="shared" si="44"/>
        <v>288000</v>
      </c>
      <c r="AA71" s="121">
        <f t="shared" si="42"/>
        <v>0</v>
      </c>
      <c r="AB71" s="122">
        <f t="shared" si="55"/>
        <v>0</v>
      </c>
      <c r="AC71" s="5"/>
      <c r="AF71" s="88"/>
    </row>
    <row r="72" spans="1:70" s="7" customFormat="1" ht="115.15">
      <c r="A72" s="143">
        <v>62</v>
      </c>
      <c r="B72" s="144" t="s">
        <v>142</v>
      </c>
      <c r="C72" s="194" t="s">
        <v>147</v>
      </c>
      <c r="D72" s="64" t="s">
        <v>148</v>
      </c>
      <c r="E72" s="43" t="s">
        <v>68</v>
      </c>
      <c r="F72" s="44">
        <v>30</v>
      </c>
      <c r="G72" s="109" t="s">
        <v>98</v>
      </c>
      <c r="H72" s="110">
        <v>29411.764705882353</v>
      </c>
      <c r="I72" s="111">
        <f t="shared" ref="I72" si="59">+H72*0.19</f>
        <v>5588.2352941176468</v>
      </c>
      <c r="J72" s="111">
        <f t="shared" si="45"/>
        <v>35000</v>
      </c>
      <c r="K72" s="112">
        <f t="shared" si="58"/>
        <v>882352.9411764706</v>
      </c>
      <c r="L72" s="112">
        <f t="shared" si="47"/>
        <v>1050000</v>
      </c>
      <c r="M72" s="113" t="s">
        <v>99</v>
      </c>
      <c r="N72" s="114">
        <v>36750.420168067227</v>
      </c>
      <c r="O72" s="115">
        <f t="shared" si="57"/>
        <v>6982.5798319327732</v>
      </c>
      <c r="P72" s="115">
        <f>+O72+N72</f>
        <v>43733</v>
      </c>
      <c r="Q72" s="116">
        <f t="shared" si="49"/>
        <v>1102512.6050420168</v>
      </c>
      <c r="R72" s="116">
        <f t="shared" si="50"/>
        <v>1311990</v>
      </c>
      <c r="S72" s="117"/>
      <c r="T72" s="118"/>
      <c r="U72" s="119"/>
      <c r="V72" s="119"/>
      <c r="W72" s="120"/>
      <c r="X72" s="120"/>
      <c r="Y72" s="121">
        <f>+AVERAGE(J72,P72)</f>
        <v>39366.5</v>
      </c>
      <c r="Z72" s="121">
        <f>+AVERAGE(L72,R72)</f>
        <v>1180995</v>
      </c>
      <c r="AA72" s="121">
        <f>+STDEV(L72,R72)</f>
        <v>185254.90560306358</v>
      </c>
      <c r="AB72" s="122">
        <f t="shared" si="55"/>
        <v>0.15686341229477144</v>
      </c>
      <c r="AC72" s="5"/>
      <c r="AF72" s="88"/>
    </row>
    <row r="73" spans="1:70" s="7" customFormat="1" ht="72">
      <c r="A73" s="143">
        <v>63</v>
      </c>
      <c r="B73" s="144" t="s">
        <v>142</v>
      </c>
      <c r="C73" s="194"/>
      <c r="D73" s="64" t="s">
        <v>149</v>
      </c>
      <c r="E73" s="43" t="s">
        <v>68</v>
      </c>
      <c r="F73" s="44">
        <v>1</v>
      </c>
      <c r="G73" s="109"/>
      <c r="H73" s="110"/>
      <c r="I73" s="111"/>
      <c r="J73" s="111"/>
      <c r="K73" s="112"/>
      <c r="L73" s="112"/>
      <c r="M73" s="113"/>
      <c r="N73" s="114"/>
      <c r="O73" s="115"/>
      <c r="P73" s="115"/>
      <c r="Q73" s="116"/>
      <c r="R73" s="116"/>
      <c r="S73" s="117"/>
      <c r="T73" s="118"/>
      <c r="U73" s="119"/>
      <c r="V73" s="119"/>
      <c r="W73" s="120"/>
      <c r="X73" s="120"/>
      <c r="Y73" s="121">
        <v>1215712.25</v>
      </c>
      <c r="Z73" s="121">
        <f>+Y73*F73</f>
        <v>1215712.25</v>
      </c>
      <c r="AA73" s="121">
        <v>0</v>
      </c>
      <c r="AB73" s="122">
        <f t="shared" si="55"/>
        <v>0</v>
      </c>
      <c r="AC73" s="77" t="s">
        <v>101</v>
      </c>
      <c r="AF73" s="88"/>
    </row>
    <row r="74" spans="1:70" s="7" customFormat="1" ht="51.6">
      <c r="A74" s="143">
        <v>64</v>
      </c>
      <c r="B74" s="144" t="s">
        <v>142</v>
      </c>
      <c r="C74" s="194"/>
      <c r="D74" s="64" t="s">
        <v>102</v>
      </c>
      <c r="E74" s="43" t="s">
        <v>68</v>
      </c>
      <c r="F74" s="44">
        <v>30</v>
      </c>
      <c r="G74" s="109" t="s">
        <v>69</v>
      </c>
      <c r="H74" s="110">
        <v>28000</v>
      </c>
      <c r="I74" s="111">
        <f t="shared" si="56"/>
        <v>5320</v>
      </c>
      <c r="J74" s="111">
        <f>+I74+H74</f>
        <v>33320</v>
      </c>
      <c r="K74" s="112">
        <f t="shared" si="58"/>
        <v>840000</v>
      </c>
      <c r="L74" s="112">
        <f t="shared" si="47"/>
        <v>999600</v>
      </c>
      <c r="M74" s="113" t="s">
        <v>78</v>
      </c>
      <c r="N74" s="114">
        <v>28000</v>
      </c>
      <c r="O74" s="115">
        <f t="shared" si="57"/>
        <v>5320</v>
      </c>
      <c r="P74" s="115">
        <f>+O74+N74</f>
        <v>33320</v>
      </c>
      <c r="Q74" s="116">
        <f t="shared" si="49"/>
        <v>840000</v>
      </c>
      <c r="R74" s="116">
        <f t="shared" si="50"/>
        <v>999600</v>
      </c>
      <c r="S74" s="117" t="s">
        <v>71</v>
      </c>
      <c r="T74" s="118">
        <v>28000</v>
      </c>
      <c r="U74" s="119">
        <f t="shared" si="51"/>
        <v>5320</v>
      </c>
      <c r="V74" s="119">
        <f t="shared" si="52"/>
        <v>33320</v>
      </c>
      <c r="W74" s="120">
        <f t="shared" si="53"/>
        <v>840000</v>
      </c>
      <c r="X74" s="120">
        <f t="shared" si="54"/>
        <v>999600</v>
      </c>
      <c r="Y74" s="121">
        <f t="shared" ref="Y74:Y82" si="60">+AVERAGE(J74,P74,V74)</f>
        <v>33320</v>
      </c>
      <c r="Z74" s="121">
        <f t="shared" ref="Z74:Z82" si="61">+AVERAGE(L74,R74,X74)</f>
        <v>999600</v>
      </c>
      <c r="AA74" s="121">
        <f t="shared" ref="AA74:AA82" si="62">+STDEV(L74,R74,X74)</f>
        <v>0</v>
      </c>
      <c r="AB74" s="122">
        <f t="shared" si="55"/>
        <v>0</v>
      </c>
      <c r="AC74" s="5"/>
      <c r="AF74" s="88"/>
    </row>
    <row r="75" spans="1:70" s="7" customFormat="1" ht="51.6">
      <c r="A75" s="143">
        <v>65</v>
      </c>
      <c r="B75" s="144" t="s">
        <v>142</v>
      </c>
      <c r="C75" s="194"/>
      <c r="D75" s="64" t="s">
        <v>103</v>
      </c>
      <c r="E75" s="43" t="s">
        <v>68</v>
      </c>
      <c r="F75" s="44">
        <v>30</v>
      </c>
      <c r="G75" s="109" t="s">
        <v>69</v>
      </c>
      <c r="H75" s="110">
        <v>5000</v>
      </c>
      <c r="I75" s="111">
        <f t="shared" si="56"/>
        <v>950</v>
      </c>
      <c r="J75" s="111">
        <f t="shared" ref="J75:J97" si="63">+I75+H75</f>
        <v>5950</v>
      </c>
      <c r="K75" s="112">
        <f t="shared" si="58"/>
        <v>150000</v>
      </c>
      <c r="L75" s="112">
        <f t="shared" si="47"/>
        <v>178500</v>
      </c>
      <c r="M75" s="113" t="s">
        <v>78</v>
      </c>
      <c r="N75" s="114">
        <v>5000</v>
      </c>
      <c r="O75" s="115">
        <f t="shared" si="57"/>
        <v>950</v>
      </c>
      <c r="P75" s="115">
        <f t="shared" ref="P75:P97" si="64">+O75+N75</f>
        <v>5950</v>
      </c>
      <c r="Q75" s="116">
        <f t="shared" si="49"/>
        <v>150000</v>
      </c>
      <c r="R75" s="116">
        <f t="shared" si="50"/>
        <v>178500</v>
      </c>
      <c r="S75" s="117" t="s">
        <v>71</v>
      </c>
      <c r="T75" s="118">
        <v>5000</v>
      </c>
      <c r="U75" s="119">
        <f t="shared" si="51"/>
        <v>950</v>
      </c>
      <c r="V75" s="119">
        <f t="shared" si="52"/>
        <v>5950</v>
      </c>
      <c r="W75" s="120">
        <f t="shared" si="53"/>
        <v>150000</v>
      </c>
      <c r="X75" s="120">
        <f t="shared" si="54"/>
        <v>178500</v>
      </c>
      <c r="Y75" s="121">
        <f t="shared" si="60"/>
        <v>5950</v>
      </c>
      <c r="Z75" s="121">
        <f t="shared" si="61"/>
        <v>178500</v>
      </c>
      <c r="AA75" s="121">
        <f t="shared" si="62"/>
        <v>0</v>
      </c>
      <c r="AB75" s="122">
        <f t="shared" si="55"/>
        <v>0</v>
      </c>
      <c r="AC75" s="5"/>
      <c r="AF75" s="88"/>
    </row>
    <row r="76" spans="1:70" s="7" customFormat="1" ht="51.6">
      <c r="A76" s="143">
        <v>66</v>
      </c>
      <c r="B76" s="144" t="s">
        <v>142</v>
      </c>
      <c r="C76" s="194"/>
      <c r="D76" s="64" t="s">
        <v>104</v>
      </c>
      <c r="E76" s="43" t="s">
        <v>68</v>
      </c>
      <c r="F76" s="44">
        <v>30</v>
      </c>
      <c r="G76" s="109" t="s">
        <v>69</v>
      </c>
      <c r="H76" s="110">
        <v>10000</v>
      </c>
      <c r="I76" s="111">
        <f t="shared" si="56"/>
        <v>1900</v>
      </c>
      <c r="J76" s="111">
        <f t="shared" si="63"/>
        <v>11900</v>
      </c>
      <c r="K76" s="112">
        <f t="shared" si="58"/>
        <v>300000</v>
      </c>
      <c r="L76" s="112">
        <f t="shared" si="47"/>
        <v>357000</v>
      </c>
      <c r="M76" s="113" t="s">
        <v>78</v>
      </c>
      <c r="N76" s="114">
        <v>10000</v>
      </c>
      <c r="O76" s="115">
        <f t="shared" si="57"/>
        <v>1900</v>
      </c>
      <c r="P76" s="115">
        <f t="shared" si="64"/>
        <v>11900</v>
      </c>
      <c r="Q76" s="116">
        <f t="shared" si="49"/>
        <v>300000</v>
      </c>
      <c r="R76" s="116">
        <f t="shared" si="50"/>
        <v>357000</v>
      </c>
      <c r="S76" s="117" t="s">
        <v>71</v>
      </c>
      <c r="T76" s="118">
        <v>10000</v>
      </c>
      <c r="U76" s="119">
        <f t="shared" si="51"/>
        <v>1900</v>
      </c>
      <c r="V76" s="119">
        <f t="shared" si="52"/>
        <v>11900</v>
      </c>
      <c r="W76" s="120">
        <f t="shared" si="53"/>
        <v>300000</v>
      </c>
      <c r="X76" s="120">
        <f t="shared" si="54"/>
        <v>357000</v>
      </c>
      <c r="Y76" s="121">
        <f t="shared" si="60"/>
        <v>11900</v>
      </c>
      <c r="Z76" s="121">
        <f t="shared" si="61"/>
        <v>357000</v>
      </c>
      <c r="AA76" s="121">
        <f t="shared" si="62"/>
        <v>0</v>
      </c>
      <c r="AB76" s="122">
        <f t="shared" si="55"/>
        <v>0</v>
      </c>
      <c r="AC76" s="5"/>
      <c r="AF76" s="88"/>
    </row>
    <row r="77" spans="1:70" s="7" customFormat="1" ht="51.6">
      <c r="A77" s="143">
        <v>67</v>
      </c>
      <c r="B77" s="144" t="s">
        <v>142</v>
      </c>
      <c r="C77" s="194"/>
      <c r="D77" s="64" t="s">
        <v>150</v>
      </c>
      <c r="E77" s="43" t="s">
        <v>68</v>
      </c>
      <c r="F77" s="44">
        <v>1</v>
      </c>
      <c r="G77" s="109" t="s">
        <v>69</v>
      </c>
      <c r="H77" s="110">
        <v>420168.06722689077</v>
      </c>
      <c r="I77" s="111">
        <f t="shared" si="56"/>
        <v>79831.932773109249</v>
      </c>
      <c r="J77" s="111">
        <f t="shared" si="63"/>
        <v>500000</v>
      </c>
      <c r="K77" s="112">
        <f t="shared" si="58"/>
        <v>420168.06722689077</v>
      </c>
      <c r="L77" s="112">
        <f t="shared" si="47"/>
        <v>500000</v>
      </c>
      <c r="M77" s="113" t="s">
        <v>78</v>
      </c>
      <c r="N77" s="114">
        <v>400000</v>
      </c>
      <c r="O77" s="115">
        <f t="shared" si="57"/>
        <v>76000</v>
      </c>
      <c r="P77" s="115">
        <f t="shared" si="64"/>
        <v>476000</v>
      </c>
      <c r="Q77" s="116">
        <f t="shared" si="49"/>
        <v>400000</v>
      </c>
      <c r="R77" s="116">
        <f t="shared" si="50"/>
        <v>476000</v>
      </c>
      <c r="S77" s="117" t="s">
        <v>71</v>
      </c>
      <c r="T77" s="118">
        <v>410084.03361344535</v>
      </c>
      <c r="U77" s="119">
        <f t="shared" si="51"/>
        <v>77915.966386554617</v>
      </c>
      <c r="V77" s="119">
        <f t="shared" si="52"/>
        <v>488000</v>
      </c>
      <c r="W77" s="120">
        <f t="shared" si="53"/>
        <v>410084.03361344535</v>
      </c>
      <c r="X77" s="120">
        <f t="shared" si="54"/>
        <v>488000</v>
      </c>
      <c r="Y77" s="121">
        <f t="shared" si="60"/>
        <v>488000</v>
      </c>
      <c r="Z77" s="121">
        <f t="shared" si="61"/>
        <v>488000</v>
      </c>
      <c r="AA77" s="121">
        <f t="shared" si="62"/>
        <v>12000</v>
      </c>
      <c r="AB77" s="122">
        <f t="shared" si="55"/>
        <v>2.4590163934426229E-2</v>
      </c>
      <c r="AC77" s="5"/>
      <c r="AF77" s="88"/>
    </row>
    <row r="78" spans="1:70" s="7" customFormat="1" ht="51.6">
      <c r="A78" s="143">
        <v>68</v>
      </c>
      <c r="B78" s="144" t="s">
        <v>142</v>
      </c>
      <c r="C78" s="194"/>
      <c r="D78" s="64" t="s">
        <v>106</v>
      </c>
      <c r="E78" s="43" t="s">
        <v>68</v>
      </c>
      <c r="F78" s="44">
        <v>30</v>
      </c>
      <c r="G78" s="109" t="s">
        <v>69</v>
      </c>
      <c r="H78" s="110">
        <v>17795.798319327732</v>
      </c>
      <c r="I78" s="111">
        <f t="shared" si="56"/>
        <v>3381.201680672269</v>
      </c>
      <c r="J78" s="111">
        <f t="shared" si="63"/>
        <v>21177</v>
      </c>
      <c r="K78" s="112">
        <f t="shared" si="58"/>
        <v>533873.94957983191</v>
      </c>
      <c r="L78" s="112">
        <f t="shared" si="47"/>
        <v>635310</v>
      </c>
      <c r="M78" s="113" t="s">
        <v>78</v>
      </c>
      <c r="N78" s="114">
        <v>17795.798319327732</v>
      </c>
      <c r="O78" s="115">
        <f t="shared" si="57"/>
        <v>3381.201680672269</v>
      </c>
      <c r="P78" s="115">
        <f t="shared" si="64"/>
        <v>21177</v>
      </c>
      <c r="Q78" s="116">
        <f t="shared" si="49"/>
        <v>533873.94957983191</v>
      </c>
      <c r="R78" s="116">
        <f t="shared" si="50"/>
        <v>635310</v>
      </c>
      <c r="S78" s="117" t="s">
        <v>71</v>
      </c>
      <c r="T78" s="118">
        <v>17795.798319327732</v>
      </c>
      <c r="U78" s="119">
        <f t="shared" si="51"/>
        <v>3381.201680672269</v>
      </c>
      <c r="V78" s="119">
        <f t="shared" si="52"/>
        <v>21177</v>
      </c>
      <c r="W78" s="120">
        <f t="shared" si="53"/>
        <v>533873.94957983191</v>
      </c>
      <c r="X78" s="120">
        <f t="shared" si="54"/>
        <v>635310</v>
      </c>
      <c r="Y78" s="121">
        <f t="shared" si="60"/>
        <v>21177</v>
      </c>
      <c r="Z78" s="121">
        <f t="shared" si="61"/>
        <v>635310</v>
      </c>
      <c r="AA78" s="121">
        <f t="shared" si="62"/>
        <v>0</v>
      </c>
      <c r="AB78" s="122">
        <f t="shared" si="55"/>
        <v>0</v>
      </c>
      <c r="AC78" s="5"/>
      <c r="AF78" s="88"/>
    </row>
    <row r="79" spans="1:70" s="7" customFormat="1" ht="51.6">
      <c r="A79" s="143">
        <v>69</v>
      </c>
      <c r="B79" s="144" t="s">
        <v>142</v>
      </c>
      <c r="C79" s="194"/>
      <c r="D79" s="64" t="s">
        <v>125</v>
      </c>
      <c r="E79" s="43" t="s">
        <v>68</v>
      </c>
      <c r="F79" s="44">
        <v>1</v>
      </c>
      <c r="G79" s="109" t="s">
        <v>69</v>
      </c>
      <c r="H79" s="110">
        <v>24500</v>
      </c>
      <c r="I79" s="111">
        <f t="shared" si="56"/>
        <v>4655</v>
      </c>
      <c r="J79" s="111">
        <f t="shared" si="63"/>
        <v>29155</v>
      </c>
      <c r="K79" s="112">
        <f t="shared" si="58"/>
        <v>24500</v>
      </c>
      <c r="L79" s="112">
        <f t="shared" si="47"/>
        <v>29155</v>
      </c>
      <c r="M79" s="113" t="s">
        <v>78</v>
      </c>
      <c r="N79" s="114">
        <v>24500</v>
      </c>
      <c r="O79" s="115">
        <f t="shared" si="57"/>
        <v>4655</v>
      </c>
      <c r="P79" s="115">
        <f t="shared" si="64"/>
        <v>29155</v>
      </c>
      <c r="Q79" s="116">
        <f t="shared" si="49"/>
        <v>24500</v>
      </c>
      <c r="R79" s="116">
        <f t="shared" si="50"/>
        <v>29155</v>
      </c>
      <c r="S79" s="117" t="s">
        <v>71</v>
      </c>
      <c r="T79" s="118">
        <v>24500</v>
      </c>
      <c r="U79" s="119">
        <f t="shared" si="51"/>
        <v>4655</v>
      </c>
      <c r="V79" s="119">
        <f t="shared" si="52"/>
        <v>29155</v>
      </c>
      <c r="W79" s="120">
        <f t="shared" si="53"/>
        <v>24500</v>
      </c>
      <c r="X79" s="120">
        <f t="shared" si="54"/>
        <v>29155</v>
      </c>
      <c r="Y79" s="121">
        <f t="shared" si="60"/>
        <v>29155</v>
      </c>
      <c r="Z79" s="121">
        <f t="shared" si="61"/>
        <v>29155</v>
      </c>
      <c r="AA79" s="121">
        <f t="shared" si="62"/>
        <v>0</v>
      </c>
      <c r="AB79" s="122">
        <f t="shared" si="55"/>
        <v>0</v>
      </c>
      <c r="AC79" s="5"/>
      <c r="AF79" s="88"/>
    </row>
    <row r="80" spans="1:70" s="7" customFormat="1" ht="46.9">
      <c r="A80" s="143">
        <v>70</v>
      </c>
      <c r="B80" s="144" t="s">
        <v>142</v>
      </c>
      <c r="C80" s="194"/>
      <c r="D80" s="64" t="s">
        <v>108</v>
      </c>
      <c r="E80" s="43" t="s">
        <v>68</v>
      </c>
      <c r="F80" s="44">
        <v>30</v>
      </c>
      <c r="G80" s="109" t="s">
        <v>109</v>
      </c>
      <c r="H80" s="110">
        <v>13100</v>
      </c>
      <c r="I80" s="111">
        <v>1048</v>
      </c>
      <c r="J80" s="111">
        <f t="shared" si="63"/>
        <v>14148</v>
      </c>
      <c r="K80" s="112">
        <f t="shared" si="58"/>
        <v>393000</v>
      </c>
      <c r="L80" s="112">
        <f t="shared" si="47"/>
        <v>424440</v>
      </c>
      <c r="M80" s="113" t="s">
        <v>110</v>
      </c>
      <c r="N80" s="114">
        <v>10900</v>
      </c>
      <c r="O80" s="115">
        <v>872</v>
      </c>
      <c r="P80" s="115">
        <f t="shared" si="64"/>
        <v>11772</v>
      </c>
      <c r="Q80" s="116">
        <f t="shared" si="49"/>
        <v>327000</v>
      </c>
      <c r="R80" s="116">
        <f t="shared" si="50"/>
        <v>353160</v>
      </c>
      <c r="S80" s="117" t="s">
        <v>111</v>
      </c>
      <c r="T80" s="118">
        <v>12500</v>
      </c>
      <c r="U80" s="119">
        <v>1000</v>
      </c>
      <c r="V80" s="119">
        <f t="shared" si="52"/>
        <v>13500</v>
      </c>
      <c r="W80" s="120">
        <f t="shared" si="53"/>
        <v>375000</v>
      </c>
      <c r="X80" s="120">
        <f t="shared" si="54"/>
        <v>405000</v>
      </c>
      <c r="Y80" s="121">
        <f t="shared" si="60"/>
        <v>13140</v>
      </c>
      <c r="Z80" s="121">
        <f t="shared" si="61"/>
        <v>394200</v>
      </c>
      <c r="AA80" s="121">
        <f t="shared" si="62"/>
        <v>36846.839755941081</v>
      </c>
      <c r="AB80" s="122">
        <f t="shared" si="55"/>
        <v>9.3472449913599903E-2</v>
      </c>
      <c r="AC80" s="5"/>
      <c r="AF80" s="88"/>
    </row>
    <row r="81" spans="1:32" s="7" customFormat="1" ht="46.9">
      <c r="A81" s="143">
        <v>71</v>
      </c>
      <c r="B81" s="144" t="s">
        <v>142</v>
      </c>
      <c r="C81" s="194"/>
      <c r="D81" s="64" t="s">
        <v>112</v>
      </c>
      <c r="E81" s="43" t="s">
        <v>68</v>
      </c>
      <c r="F81" s="44">
        <v>2</v>
      </c>
      <c r="G81" s="109" t="s">
        <v>113</v>
      </c>
      <c r="H81" s="110">
        <v>8550.4201680672268</v>
      </c>
      <c r="I81" s="111">
        <f t="shared" si="56"/>
        <v>1624.579831932773</v>
      </c>
      <c r="J81" s="111">
        <f t="shared" si="63"/>
        <v>10175</v>
      </c>
      <c r="K81" s="112">
        <f t="shared" si="58"/>
        <v>17100.840336134454</v>
      </c>
      <c r="L81" s="112">
        <f t="shared" si="47"/>
        <v>20350</v>
      </c>
      <c r="M81" s="113" t="s">
        <v>114</v>
      </c>
      <c r="N81" s="114">
        <v>9419.3277310924368</v>
      </c>
      <c r="O81" s="115">
        <f t="shared" si="57"/>
        <v>1789.672268907563</v>
      </c>
      <c r="P81" s="115">
        <f t="shared" si="64"/>
        <v>11209</v>
      </c>
      <c r="Q81" s="116">
        <f t="shared" si="49"/>
        <v>18838.655462184874</v>
      </c>
      <c r="R81" s="116">
        <f t="shared" si="50"/>
        <v>22418</v>
      </c>
      <c r="S81" s="117" t="s">
        <v>115</v>
      </c>
      <c r="T81" s="118">
        <f>8973/1.19</f>
        <v>7540.3361344537816</v>
      </c>
      <c r="U81" s="119">
        <f t="shared" ref="U81" si="65">+T81*0.19</f>
        <v>1432.6638655462186</v>
      </c>
      <c r="V81" s="119">
        <f t="shared" si="52"/>
        <v>8973</v>
      </c>
      <c r="W81" s="120">
        <f t="shared" si="53"/>
        <v>15080.672268907563</v>
      </c>
      <c r="X81" s="120">
        <f t="shared" si="54"/>
        <v>17946</v>
      </c>
      <c r="Y81" s="121">
        <f t="shared" si="60"/>
        <v>10119</v>
      </c>
      <c r="Z81" s="121">
        <f t="shared" si="61"/>
        <v>20238</v>
      </c>
      <c r="AA81" s="121">
        <f t="shared" si="62"/>
        <v>2238.1027679711224</v>
      </c>
      <c r="AB81" s="122">
        <f t="shared" si="55"/>
        <v>0.11058912777799794</v>
      </c>
      <c r="AC81" s="5"/>
      <c r="AF81" s="88"/>
    </row>
    <row r="82" spans="1:32" s="7" customFormat="1" ht="46.9">
      <c r="A82" s="143">
        <v>72</v>
      </c>
      <c r="B82" s="144" t="s">
        <v>142</v>
      </c>
      <c r="C82" s="194"/>
      <c r="D82" s="64" t="s">
        <v>116</v>
      </c>
      <c r="E82" s="43" t="s">
        <v>68</v>
      </c>
      <c r="F82" s="44">
        <v>2</v>
      </c>
      <c r="G82" s="109" t="s">
        <v>113</v>
      </c>
      <c r="H82" s="110">
        <v>10819.327731092437</v>
      </c>
      <c r="I82" s="111">
        <f t="shared" si="56"/>
        <v>2055.6722689075632</v>
      </c>
      <c r="J82" s="111">
        <f t="shared" si="63"/>
        <v>12875</v>
      </c>
      <c r="K82" s="112">
        <f t="shared" si="58"/>
        <v>21638.655462184874</v>
      </c>
      <c r="L82" s="112">
        <f t="shared" si="47"/>
        <v>25750</v>
      </c>
      <c r="M82" s="113" t="s">
        <v>114</v>
      </c>
      <c r="N82" s="114">
        <f>12435/1.19</f>
        <v>10449.579831932773</v>
      </c>
      <c r="O82" s="115">
        <f t="shared" si="57"/>
        <v>1985.420168067227</v>
      </c>
      <c r="P82" s="115">
        <f t="shared" si="64"/>
        <v>12435</v>
      </c>
      <c r="Q82" s="116">
        <f t="shared" si="49"/>
        <v>20899.159663865546</v>
      </c>
      <c r="R82" s="116">
        <f t="shared" si="50"/>
        <v>24870</v>
      </c>
      <c r="S82" s="117" t="s">
        <v>117</v>
      </c>
      <c r="T82" s="118">
        <v>12773.10924369748</v>
      </c>
      <c r="U82" s="119">
        <f t="shared" si="51"/>
        <v>2426.8907563025214</v>
      </c>
      <c r="V82" s="119">
        <f t="shared" si="52"/>
        <v>15200</v>
      </c>
      <c r="W82" s="120">
        <f t="shared" si="53"/>
        <v>25546.218487394959</v>
      </c>
      <c r="X82" s="120">
        <f t="shared" si="54"/>
        <v>30400</v>
      </c>
      <c r="Y82" s="121">
        <f t="shared" si="60"/>
        <v>13503.333333333334</v>
      </c>
      <c r="Z82" s="121">
        <f t="shared" si="61"/>
        <v>27006.666666666668</v>
      </c>
      <c r="AA82" s="121">
        <f t="shared" si="62"/>
        <v>2971.4698944013098</v>
      </c>
      <c r="AB82" s="122">
        <f t="shared" si="55"/>
        <v>0.1100272733054052</v>
      </c>
      <c r="AC82" s="5"/>
      <c r="AF82" s="88"/>
    </row>
    <row r="83" spans="1:32" s="7" customFormat="1" ht="46.9">
      <c r="A83" s="143">
        <v>73</v>
      </c>
      <c r="B83" s="144" t="s">
        <v>142</v>
      </c>
      <c r="C83" s="194"/>
      <c r="D83" s="64" t="s">
        <v>118</v>
      </c>
      <c r="E83" s="43" t="s">
        <v>68</v>
      </c>
      <c r="F83" s="44">
        <v>2</v>
      </c>
      <c r="G83" s="109" t="s">
        <v>113</v>
      </c>
      <c r="H83" s="110">
        <v>10819.327731092437</v>
      </c>
      <c r="I83" s="111">
        <f t="shared" si="56"/>
        <v>2055.6722689075632</v>
      </c>
      <c r="J83" s="111">
        <f t="shared" si="63"/>
        <v>12875</v>
      </c>
      <c r="K83" s="112">
        <f t="shared" si="58"/>
        <v>21638.655462184874</v>
      </c>
      <c r="L83" s="112">
        <f t="shared" si="47"/>
        <v>25750</v>
      </c>
      <c r="M83" s="113" t="s">
        <v>114</v>
      </c>
      <c r="N83" s="114">
        <v>10449.579831932773</v>
      </c>
      <c r="O83" s="115">
        <f t="shared" si="57"/>
        <v>1985.420168067227</v>
      </c>
      <c r="P83" s="115">
        <f t="shared" si="64"/>
        <v>12435</v>
      </c>
      <c r="Q83" s="116">
        <f t="shared" si="49"/>
        <v>20899.159663865546</v>
      </c>
      <c r="R83" s="116">
        <f t="shared" si="50"/>
        <v>24870</v>
      </c>
      <c r="S83" s="117"/>
      <c r="T83" s="118"/>
      <c r="U83" s="119"/>
      <c r="V83" s="119"/>
      <c r="W83" s="120"/>
      <c r="X83" s="120"/>
      <c r="Y83" s="121">
        <f>+AVERAGE(J83,P83)</f>
        <v>12655</v>
      </c>
      <c r="Z83" s="121">
        <f>+AVERAGE(L83,R83)</f>
        <v>25310</v>
      </c>
      <c r="AA83" s="121">
        <f>+STDEV(L83,R83)</f>
        <v>622.25396744416184</v>
      </c>
      <c r="AB83" s="122">
        <f t="shared" si="55"/>
        <v>2.4585300965790671E-2</v>
      </c>
      <c r="AC83" s="5" t="s">
        <v>119</v>
      </c>
      <c r="AF83" s="88"/>
    </row>
    <row r="84" spans="1:32" s="7" customFormat="1" ht="115.15">
      <c r="A84" s="143">
        <v>74</v>
      </c>
      <c r="B84" s="144" t="s">
        <v>142</v>
      </c>
      <c r="C84" s="129" t="s">
        <v>151</v>
      </c>
      <c r="D84" s="64" t="s">
        <v>127</v>
      </c>
      <c r="E84" s="43" t="s">
        <v>68</v>
      </c>
      <c r="F84" s="44">
        <v>300</v>
      </c>
      <c r="G84" s="109" t="s">
        <v>98</v>
      </c>
      <c r="H84" s="110">
        <v>29411.764705882353</v>
      </c>
      <c r="I84" s="111">
        <f t="shared" si="56"/>
        <v>5588.2352941176468</v>
      </c>
      <c r="J84" s="111">
        <f t="shared" si="63"/>
        <v>35000</v>
      </c>
      <c r="K84" s="112">
        <f t="shared" si="58"/>
        <v>8823529.4117647056</v>
      </c>
      <c r="L84" s="112">
        <f t="shared" si="47"/>
        <v>10500000</v>
      </c>
      <c r="M84" s="113" t="s">
        <v>99</v>
      </c>
      <c r="N84" s="114">
        <v>36750.420168067227</v>
      </c>
      <c r="O84" s="115">
        <f t="shared" si="57"/>
        <v>6982.5798319327732</v>
      </c>
      <c r="P84" s="115">
        <f t="shared" si="64"/>
        <v>43733</v>
      </c>
      <c r="Q84" s="116">
        <f t="shared" si="49"/>
        <v>11025126.050420169</v>
      </c>
      <c r="R84" s="116">
        <f t="shared" si="50"/>
        <v>13119900</v>
      </c>
      <c r="S84" s="117"/>
      <c r="T84" s="118"/>
      <c r="U84" s="119"/>
      <c r="V84" s="119"/>
      <c r="W84" s="120"/>
      <c r="X84" s="120"/>
      <c r="Y84" s="121">
        <f>+AVERAGE(J84,P84)</f>
        <v>39366.5</v>
      </c>
      <c r="Z84" s="121">
        <f>+AVERAGE(L84,R84)</f>
        <v>11809950</v>
      </c>
      <c r="AA84" s="121">
        <f>+STDEV(L84,R84)</f>
        <v>1852549.056030636</v>
      </c>
      <c r="AB84" s="122">
        <f t="shared" si="55"/>
        <v>0.15686341229477144</v>
      </c>
      <c r="AC84" s="5"/>
      <c r="AF84" s="88"/>
    </row>
    <row r="85" spans="1:32" s="7" customFormat="1" ht="86.45">
      <c r="A85" s="143">
        <v>75</v>
      </c>
      <c r="B85" s="144" t="s">
        <v>142</v>
      </c>
      <c r="C85" s="194" t="s">
        <v>152</v>
      </c>
      <c r="D85" s="64" t="s">
        <v>153</v>
      </c>
      <c r="E85" s="43" t="s">
        <v>68</v>
      </c>
      <c r="F85" s="44">
        <v>15</v>
      </c>
      <c r="G85" s="109" t="s">
        <v>69</v>
      </c>
      <c r="H85" s="110">
        <v>63025.210084033613</v>
      </c>
      <c r="I85" s="111">
        <f>+H85*0.19</f>
        <v>11974.789915966387</v>
      </c>
      <c r="J85" s="111">
        <f t="shared" si="63"/>
        <v>75000</v>
      </c>
      <c r="K85" s="112">
        <f t="shared" si="58"/>
        <v>945378.15126050415</v>
      </c>
      <c r="L85" s="112">
        <f t="shared" si="47"/>
        <v>1125000</v>
      </c>
      <c r="M85" s="113" t="s">
        <v>78</v>
      </c>
      <c r="N85" s="114">
        <v>50000</v>
      </c>
      <c r="O85" s="115">
        <f>+N85*0.19</f>
        <v>9500</v>
      </c>
      <c r="P85" s="115">
        <f>+O85+N85</f>
        <v>59500</v>
      </c>
      <c r="Q85" s="116">
        <f t="shared" si="49"/>
        <v>750000</v>
      </c>
      <c r="R85" s="116">
        <f t="shared" si="50"/>
        <v>892500</v>
      </c>
      <c r="S85" s="117" t="s">
        <v>71</v>
      </c>
      <c r="T85" s="118">
        <v>56512.605042016803</v>
      </c>
      <c r="U85" s="119">
        <f t="shared" ref="U85" si="66">+T85*0.19</f>
        <v>10737.394957983193</v>
      </c>
      <c r="V85" s="119">
        <f t="shared" ref="V85" si="67">+U85+T85</f>
        <v>67250</v>
      </c>
      <c r="W85" s="120">
        <f t="shared" si="53"/>
        <v>847689.07563025202</v>
      </c>
      <c r="X85" s="120">
        <f t="shared" si="54"/>
        <v>1008750</v>
      </c>
      <c r="Y85" s="121">
        <f>+AVERAGE(J85,P85,V85)</f>
        <v>67250</v>
      </c>
      <c r="Z85" s="121">
        <f>+AVERAGE(L85,R85,X85)</f>
        <v>1008750</v>
      </c>
      <c r="AA85" s="121">
        <f>+STDEV(L85,R85,X85)</f>
        <v>116250</v>
      </c>
      <c r="AB85" s="122">
        <f t="shared" si="55"/>
        <v>0.11524163568773234</v>
      </c>
      <c r="AC85" s="5" t="s">
        <v>154</v>
      </c>
      <c r="AF85" s="88"/>
    </row>
    <row r="86" spans="1:32" s="7" customFormat="1" ht="51.6">
      <c r="A86" s="143">
        <v>76</v>
      </c>
      <c r="B86" s="144" t="s">
        <v>142</v>
      </c>
      <c r="C86" s="194"/>
      <c r="D86" s="64" t="s">
        <v>155</v>
      </c>
      <c r="E86" s="43" t="s">
        <v>68</v>
      </c>
      <c r="F86" s="44">
        <v>75</v>
      </c>
      <c r="G86" s="109" t="s">
        <v>69</v>
      </c>
      <c r="H86" s="110">
        <v>63025.210084033613</v>
      </c>
      <c r="I86" s="111">
        <f t="shared" si="56"/>
        <v>11974.789915966387</v>
      </c>
      <c r="J86" s="111">
        <f t="shared" si="63"/>
        <v>75000</v>
      </c>
      <c r="K86" s="112">
        <f t="shared" si="58"/>
        <v>4726890.7563025206</v>
      </c>
      <c r="L86" s="112">
        <f t="shared" si="47"/>
        <v>5625000</v>
      </c>
      <c r="M86" s="113" t="s">
        <v>78</v>
      </c>
      <c r="N86" s="114">
        <v>50000</v>
      </c>
      <c r="O86" s="115">
        <f t="shared" si="57"/>
        <v>9500</v>
      </c>
      <c r="P86" s="115">
        <f t="shared" si="64"/>
        <v>59500</v>
      </c>
      <c r="Q86" s="116">
        <f t="shared" si="49"/>
        <v>3750000</v>
      </c>
      <c r="R86" s="116">
        <f t="shared" si="50"/>
        <v>4462500</v>
      </c>
      <c r="S86" s="117" t="s">
        <v>71</v>
      </c>
      <c r="T86" s="118">
        <v>56512.605042016803</v>
      </c>
      <c r="U86" s="119">
        <f t="shared" si="51"/>
        <v>10737.394957983193</v>
      </c>
      <c r="V86" s="119">
        <f t="shared" si="52"/>
        <v>67250</v>
      </c>
      <c r="W86" s="120">
        <f t="shared" si="53"/>
        <v>4238445.3781512603</v>
      </c>
      <c r="X86" s="120">
        <f t="shared" si="54"/>
        <v>5043750</v>
      </c>
      <c r="Y86" s="121">
        <f>+AVERAGE(J86,P86,V86)</f>
        <v>67250</v>
      </c>
      <c r="Z86" s="121">
        <f>+AVERAGE(L86,R86,X86)</f>
        <v>5043750</v>
      </c>
      <c r="AA86" s="121">
        <f>+STDEV(L86,R86,X86)</f>
        <v>581250</v>
      </c>
      <c r="AB86" s="122">
        <f t="shared" si="55"/>
        <v>0.11524163568773234</v>
      </c>
      <c r="AC86" s="5"/>
      <c r="AF86" s="88"/>
    </row>
    <row r="87" spans="1:32" s="7" customFormat="1" ht="51.6">
      <c r="A87" s="143">
        <v>77</v>
      </c>
      <c r="B87" s="144" t="s">
        <v>142</v>
      </c>
      <c r="C87" s="202" t="s">
        <v>156</v>
      </c>
      <c r="D87" s="64" t="s">
        <v>157</v>
      </c>
      <c r="E87" s="43" t="s">
        <v>68</v>
      </c>
      <c r="F87" s="44">
        <v>5</v>
      </c>
      <c r="G87" s="109" t="s">
        <v>69</v>
      </c>
      <c r="H87" s="110">
        <v>63025.210084033613</v>
      </c>
      <c r="I87" s="111">
        <f t="shared" si="56"/>
        <v>11974.789915966387</v>
      </c>
      <c r="J87" s="111">
        <f t="shared" si="63"/>
        <v>75000</v>
      </c>
      <c r="K87" s="112">
        <f t="shared" si="58"/>
        <v>315126.05042016809</v>
      </c>
      <c r="L87" s="112">
        <f t="shared" si="47"/>
        <v>375000</v>
      </c>
      <c r="M87" s="113" t="s">
        <v>78</v>
      </c>
      <c r="N87" s="114">
        <v>50000</v>
      </c>
      <c r="O87" s="115">
        <f>+N87*0.19</f>
        <v>9500</v>
      </c>
      <c r="P87" s="115">
        <f>+O87+N87</f>
        <v>59500</v>
      </c>
      <c r="Q87" s="116">
        <f t="shared" si="49"/>
        <v>250000</v>
      </c>
      <c r="R87" s="116">
        <f t="shared" si="50"/>
        <v>297500</v>
      </c>
      <c r="S87" s="117" t="s">
        <v>71</v>
      </c>
      <c r="T87" s="118">
        <v>56512.605042016803</v>
      </c>
      <c r="U87" s="119">
        <f t="shared" si="51"/>
        <v>10737.394957983193</v>
      </c>
      <c r="V87" s="119">
        <f t="shared" si="52"/>
        <v>67250</v>
      </c>
      <c r="W87" s="120">
        <f t="shared" si="53"/>
        <v>282563.02521008404</v>
      </c>
      <c r="X87" s="120">
        <f t="shared" si="54"/>
        <v>336250</v>
      </c>
      <c r="Y87" s="121">
        <f>+AVERAGE(J87,P87,V87)</f>
        <v>67250</v>
      </c>
      <c r="Z87" s="121">
        <f>+AVERAGE(L87,R87,X87)</f>
        <v>336250</v>
      </c>
      <c r="AA87" s="121">
        <f>+STDEV(L87,R87,X87)</f>
        <v>38750</v>
      </c>
      <c r="AB87" s="122">
        <f t="shared" si="55"/>
        <v>0.11524163568773234</v>
      </c>
      <c r="AC87" s="5"/>
      <c r="AF87" s="88"/>
    </row>
    <row r="88" spans="1:32" s="7" customFormat="1" ht="100.9">
      <c r="A88" s="143">
        <v>78</v>
      </c>
      <c r="B88" s="144" t="s">
        <v>142</v>
      </c>
      <c r="C88" s="202"/>
      <c r="D88" s="64" t="s">
        <v>158</v>
      </c>
      <c r="E88" s="43" t="s">
        <v>68</v>
      </c>
      <c r="F88" s="44">
        <v>290</v>
      </c>
      <c r="G88" s="109" t="s">
        <v>98</v>
      </c>
      <c r="H88" s="110">
        <v>29411.764705882353</v>
      </c>
      <c r="I88" s="111">
        <f t="shared" si="56"/>
        <v>5588.2352941176468</v>
      </c>
      <c r="J88" s="111">
        <f t="shared" si="63"/>
        <v>35000</v>
      </c>
      <c r="K88" s="112">
        <f t="shared" si="58"/>
        <v>8529411.7647058833</v>
      </c>
      <c r="L88" s="112">
        <f t="shared" si="47"/>
        <v>10150000</v>
      </c>
      <c r="M88" s="113" t="s">
        <v>99</v>
      </c>
      <c r="N88" s="114">
        <v>36750.420168067227</v>
      </c>
      <c r="O88" s="115">
        <f t="shared" si="57"/>
        <v>6982.5798319327732</v>
      </c>
      <c r="P88" s="115">
        <f t="shared" si="64"/>
        <v>43733</v>
      </c>
      <c r="Q88" s="116">
        <f t="shared" si="49"/>
        <v>10657621.848739496</v>
      </c>
      <c r="R88" s="116">
        <f t="shared" si="50"/>
        <v>12682570</v>
      </c>
      <c r="S88" s="117"/>
      <c r="T88" s="118"/>
      <c r="U88" s="119"/>
      <c r="V88" s="119"/>
      <c r="W88" s="120"/>
      <c r="X88" s="120"/>
      <c r="Y88" s="121">
        <f>+AVERAGE(J88,P88)</f>
        <v>39366.5</v>
      </c>
      <c r="Z88" s="121">
        <f>+AVERAGE(L88,R88)</f>
        <v>11416285</v>
      </c>
      <c r="AA88" s="121">
        <f>+STDEV(L88,R88)</f>
        <v>1790797.4208296146</v>
      </c>
      <c r="AB88" s="122">
        <f t="shared" si="55"/>
        <v>0.15686341229477144</v>
      </c>
      <c r="AC88" s="5"/>
      <c r="AF88" s="88"/>
    </row>
    <row r="89" spans="1:32" s="7" customFormat="1" ht="51.6">
      <c r="A89" s="143">
        <v>79</v>
      </c>
      <c r="B89" s="144" t="s">
        <v>142</v>
      </c>
      <c r="C89" s="194" t="s">
        <v>159</v>
      </c>
      <c r="D89" s="64" t="s">
        <v>160</v>
      </c>
      <c r="E89" s="43" t="s">
        <v>68</v>
      </c>
      <c r="F89" s="44">
        <v>8</v>
      </c>
      <c r="G89" s="109" t="s">
        <v>69</v>
      </c>
      <c r="H89" s="110">
        <v>147058.82352941178</v>
      </c>
      <c r="I89" s="111">
        <f>+H89*0.19</f>
        <v>27941.176470588238</v>
      </c>
      <c r="J89" s="111">
        <f t="shared" si="63"/>
        <v>175000</v>
      </c>
      <c r="K89" s="112">
        <f t="shared" si="58"/>
        <v>1176470.5882352942</v>
      </c>
      <c r="L89" s="112">
        <f t="shared" si="47"/>
        <v>1400000</v>
      </c>
      <c r="M89" s="113" t="s">
        <v>78</v>
      </c>
      <c r="N89" s="114">
        <v>99000</v>
      </c>
      <c r="O89" s="115">
        <f>+N89*0.19</f>
        <v>18810</v>
      </c>
      <c r="P89" s="115">
        <f t="shared" si="64"/>
        <v>117810</v>
      </c>
      <c r="Q89" s="116">
        <f t="shared" si="49"/>
        <v>792000</v>
      </c>
      <c r="R89" s="116">
        <f t="shared" si="50"/>
        <v>942480</v>
      </c>
      <c r="S89" s="117" t="s">
        <v>71</v>
      </c>
      <c r="T89" s="118">
        <v>123029.41176470589</v>
      </c>
      <c r="U89" s="119">
        <f t="shared" si="51"/>
        <v>23375.588235294119</v>
      </c>
      <c r="V89" s="119">
        <f t="shared" si="52"/>
        <v>146405</v>
      </c>
      <c r="W89" s="120">
        <f t="shared" si="53"/>
        <v>984235.29411764711</v>
      </c>
      <c r="X89" s="120">
        <f t="shared" si="54"/>
        <v>1171240</v>
      </c>
      <c r="Y89" s="121">
        <f t="shared" ref="Y89:Y97" si="68">+AVERAGE(J89,P89,V89)</f>
        <v>146405</v>
      </c>
      <c r="Z89" s="121">
        <f t="shared" ref="Z89:Z97" si="69">+AVERAGE(L89,R89,X89)</f>
        <v>1171240</v>
      </c>
      <c r="AA89" s="121">
        <f t="shared" ref="AA89:AA97" si="70">+STDEV(L89,R89,X89)</f>
        <v>228760</v>
      </c>
      <c r="AB89" s="122">
        <f t="shared" si="55"/>
        <v>0.1953143676786995</v>
      </c>
      <c r="AC89" s="5"/>
      <c r="AF89" s="88"/>
    </row>
    <row r="90" spans="1:32" s="7" customFormat="1" ht="51.6">
      <c r="A90" s="143">
        <v>80</v>
      </c>
      <c r="B90" s="144" t="s">
        <v>142</v>
      </c>
      <c r="C90" s="194"/>
      <c r="D90" s="64" t="s">
        <v>161</v>
      </c>
      <c r="E90" s="43" t="s">
        <v>68</v>
      </c>
      <c r="F90" s="44">
        <v>8</v>
      </c>
      <c r="G90" s="109" t="s">
        <v>69</v>
      </c>
      <c r="H90" s="110">
        <v>147058.82352941178</v>
      </c>
      <c r="I90" s="111">
        <f t="shared" si="56"/>
        <v>27941.176470588238</v>
      </c>
      <c r="J90" s="111">
        <f t="shared" si="63"/>
        <v>175000</v>
      </c>
      <c r="K90" s="112">
        <f t="shared" si="58"/>
        <v>1176470.5882352942</v>
      </c>
      <c r="L90" s="112">
        <f t="shared" si="47"/>
        <v>1400000</v>
      </c>
      <c r="M90" s="113" t="s">
        <v>78</v>
      </c>
      <c r="N90" s="114">
        <v>99000</v>
      </c>
      <c r="O90" s="115">
        <f t="shared" si="57"/>
        <v>18810</v>
      </c>
      <c r="P90" s="115">
        <f t="shared" si="64"/>
        <v>117810</v>
      </c>
      <c r="Q90" s="116">
        <f t="shared" si="49"/>
        <v>792000</v>
      </c>
      <c r="R90" s="116">
        <f t="shared" si="50"/>
        <v>942480</v>
      </c>
      <c r="S90" s="117" t="s">
        <v>71</v>
      </c>
      <c r="T90" s="118">
        <v>123029.41176470589</v>
      </c>
      <c r="U90" s="119">
        <f t="shared" si="51"/>
        <v>23375.588235294119</v>
      </c>
      <c r="V90" s="119">
        <f t="shared" si="52"/>
        <v>146405</v>
      </c>
      <c r="W90" s="120">
        <f t="shared" si="53"/>
        <v>984235.29411764711</v>
      </c>
      <c r="X90" s="120">
        <f t="shared" si="54"/>
        <v>1171240</v>
      </c>
      <c r="Y90" s="121">
        <f t="shared" si="68"/>
        <v>146405</v>
      </c>
      <c r="Z90" s="121">
        <f t="shared" si="69"/>
        <v>1171240</v>
      </c>
      <c r="AA90" s="121">
        <f t="shared" si="70"/>
        <v>228760</v>
      </c>
      <c r="AB90" s="122">
        <f t="shared" si="55"/>
        <v>0.1953143676786995</v>
      </c>
      <c r="AC90" s="5"/>
      <c r="AF90" s="88"/>
    </row>
    <row r="91" spans="1:32" s="7" customFormat="1" ht="51.6">
      <c r="A91" s="143">
        <v>81</v>
      </c>
      <c r="B91" s="144" t="s">
        <v>142</v>
      </c>
      <c r="C91" s="194"/>
      <c r="D91" s="64" t="s">
        <v>162</v>
      </c>
      <c r="E91" s="43" t="s">
        <v>68</v>
      </c>
      <c r="F91" s="44">
        <v>8</v>
      </c>
      <c r="G91" s="109" t="s">
        <v>69</v>
      </c>
      <c r="H91" s="110">
        <v>147058.82352941178</v>
      </c>
      <c r="I91" s="111">
        <f t="shared" si="56"/>
        <v>27941.176470588238</v>
      </c>
      <c r="J91" s="111">
        <f t="shared" si="63"/>
        <v>175000</v>
      </c>
      <c r="K91" s="112">
        <f t="shared" si="58"/>
        <v>1176470.5882352942</v>
      </c>
      <c r="L91" s="112">
        <f t="shared" si="47"/>
        <v>1400000</v>
      </c>
      <c r="M91" s="113" t="s">
        <v>78</v>
      </c>
      <c r="N91" s="114">
        <v>200000</v>
      </c>
      <c r="O91" s="115">
        <f t="shared" si="57"/>
        <v>38000</v>
      </c>
      <c r="P91" s="115">
        <f t="shared" si="64"/>
        <v>238000</v>
      </c>
      <c r="Q91" s="116">
        <f t="shared" si="49"/>
        <v>1600000</v>
      </c>
      <c r="R91" s="116">
        <f t="shared" si="50"/>
        <v>1904000</v>
      </c>
      <c r="S91" s="117" t="s">
        <v>71</v>
      </c>
      <c r="T91" s="118">
        <v>173529.4117647059</v>
      </c>
      <c r="U91" s="119">
        <f t="shared" si="51"/>
        <v>32970.588235294119</v>
      </c>
      <c r="V91" s="119">
        <f t="shared" si="52"/>
        <v>206500.00000000003</v>
      </c>
      <c r="W91" s="120">
        <f t="shared" si="53"/>
        <v>1388235.2941176472</v>
      </c>
      <c r="X91" s="120">
        <f t="shared" si="54"/>
        <v>1652000.0000000002</v>
      </c>
      <c r="Y91" s="121">
        <f t="shared" si="68"/>
        <v>206500</v>
      </c>
      <c r="Z91" s="121">
        <f t="shared" si="69"/>
        <v>1652000</v>
      </c>
      <c r="AA91" s="121">
        <f t="shared" si="70"/>
        <v>252000.00000000096</v>
      </c>
      <c r="AB91" s="122">
        <f t="shared" si="55"/>
        <v>0.15254237288135652</v>
      </c>
      <c r="AC91" s="5"/>
      <c r="AF91" s="88"/>
    </row>
    <row r="92" spans="1:32" s="7" customFormat="1" ht="51.6">
      <c r="A92" s="143">
        <v>82</v>
      </c>
      <c r="B92" s="144" t="s">
        <v>142</v>
      </c>
      <c r="C92" s="194"/>
      <c r="D92" s="64" t="s">
        <v>163</v>
      </c>
      <c r="E92" s="43" t="s">
        <v>68</v>
      </c>
      <c r="F92" s="44">
        <v>8</v>
      </c>
      <c r="G92" s="109" t="s">
        <v>69</v>
      </c>
      <c r="H92" s="110">
        <v>147058.82352941178</v>
      </c>
      <c r="I92" s="111">
        <f t="shared" si="56"/>
        <v>27941.176470588238</v>
      </c>
      <c r="J92" s="111">
        <f t="shared" si="63"/>
        <v>175000</v>
      </c>
      <c r="K92" s="112">
        <f t="shared" si="58"/>
        <v>1176470.5882352942</v>
      </c>
      <c r="L92" s="112">
        <f t="shared" si="47"/>
        <v>1400000</v>
      </c>
      <c r="M92" s="113" t="s">
        <v>78</v>
      </c>
      <c r="N92" s="114">
        <v>200000</v>
      </c>
      <c r="O92" s="115">
        <f t="shared" si="57"/>
        <v>38000</v>
      </c>
      <c r="P92" s="115">
        <f t="shared" si="64"/>
        <v>238000</v>
      </c>
      <c r="Q92" s="116">
        <f t="shared" si="49"/>
        <v>1600000</v>
      </c>
      <c r="R92" s="116">
        <f t="shared" si="50"/>
        <v>1904000</v>
      </c>
      <c r="S92" s="117" t="s">
        <v>71</v>
      </c>
      <c r="T92" s="118">
        <v>173529.4117647059</v>
      </c>
      <c r="U92" s="119">
        <f t="shared" si="51"/>
        <v>32970.588235294119</v>
      </c>
      <c r="V92" s="119">
        <f t="shared" si="52"/>
        <v>206500.00000000003</v>
      </c>
      <c r="W92" s="120">
        <f t="shared" si="53"/>
        <v>1388235.2941176472</v>
      </c>
      <c r="X92" s="120">
        <f t="shared" si="54"/>
        <v>1652000.0000000002</v>
      </c>
      <c r="Y92" s="121">
        <f t="shared" si="68"/>
        <v>206500</v>
      </c>
      <c r="Z92" s="121">
        <f t="shared" si="69"/>
        <v>1652000</v>
      </c>
      <c r="AA92" s="121">
        <f t="shared" si="70"/>
        <v>252000.00000000096</v>
      </c>
      <c r="AB92" s="122">
        <f t="shared" si="55"/>
        <v>0.15254237288135652</v>
      </c>
      <c r="AC92" s="5"/>
      <c r="AF92" s="88"/>
    </row>
    <row r="93" spans="1:32" s="7" customFormat="1" ht="51.6">
      <c r="A93" s="143">
        <v>83</v>
      </c>
      <c r="B93" s="144" t="s">
        <v>142</v>
      </c>
      <c r="C93" s="194"/>
      <c r="D93" s="64" t="s">
        <v>164</v>
      </c>
      <c r="E93" s="43" t="s">
        <v>68</v>
      </c>
      <c r="F93" s="44">
        <v>8</v>
      </c>
      <c r="G93" s="109" t="s">
        <v>69</v>
      </c>
      <c r="H93" s="110">
        <v>147058.82352941178</v>
      </c>
      <c r="I93" s="111">
        <f t="shared" si="56"/>
        <v>27941.176470588238</v>
      </c>
      <c r="J93" s="111">
        <f t="shared" si="63"/>
        <v>175000</v>
      </c>
      <c r="K93" s="112">
        <f>+F93*H93</f>
        <v>1176470.5882352942</v>
      </c>
      <c r="L93" s="112">
        <f t="shared" si="47"/>
        <v>1400000</v>
      </c>
      <c r="M93" s="113" t="s">
        <v>78</v>
      </c>
      <c r="N93" s="114">
        <v>200000</v>
      </c>
      <c r="O93" s="115">
        <f t="shared" si="57"/>
        <v>38000</v>
      </c>
      <c r="P93" s="115">
        <f t="shared" si="64"/>
        <v>238000</v>
      </c>
      <c r="Q93" s="116">
        <f t="shared" si="49"/>
        <v>1600000</v>
      </c>
      <c r="R93" s="116">
        <f t="shared" si="50"/>
        <v>1904000</v>
      </c>
      <c r="S93" s="117" t="s">
        <v>71</v>
      </c>
      <c r="T93" s="118">
        <v>173529.4117647059</v>
      </c>
      <c r="U93" s="119">
        <f t="shared" si="51"/>
        <v>32970.588235294119</v>
      </c>
      <c r="V93" s="119">
        <f t="shared" si="52"/>
        <v>206500.00000000003</v>
      </c>
      <c r="W93" s="120">
        <f t="shared" si="53"/>
        <v>1388235.2941176472</v>
      </c>
      <c r="X93" s="120">
        <f t="shared" si="54"/>
        <v>1652000.0000000002</v>
      </c>
      <c r="Y93" s="121">
        <f t="shared" si="68"/>
        <v>206500</v>
      </c>
      <c r="Z93" s="121">
        <f t="shared" si="69"/>
        <v>1652000</v>
      </c>
      <c r="AA93" s="121">
        <f t="shared" si="70"/>
        <v>252000.00000000096</v>
      </c>
      <c r="AB93" s="122">
        <f t="shared" si="55"/>
        <v>0.15254237288135652</v>
      </c>
      <c r="AC93" s="5"/>
      <c r="AF93" s="88"/>
    </row>
    <row r="94" spans="1:32" s="7" customFormat="1" ht="51.6">
      <c r="A94" s="143">
        <v>84</v>
      </c>
      <c r="B94" s="144" t="s">
        <v>142</v>
      </c>
      <c r="C94" s="194"/>
      <c r="D94" s="64" t="s">
        <v>165</v>
      </c>
      <c r="E94" s="43" t="s">
        <v>68</v>
      </c>
      <c r="F94" s="44">
        <v>8</v>
      </c>
      <c r="G94" s="109" t="s">
        <v>69</v>
      </c>
      <c r="H94" s="110">
        <v>147058.82352941178</v>
      </c>
      <c r="I94" s="111">
        <f t="shared" si="56"/>
        <v>27941.176470588238</v>
      </c>
      <c r="J94" s="111">
        <f t="shared" si="63"/>
        <v>175000</v>
      </c>
      <c r="K94" s="112">
        <f t="shared" ref="K94:K97" si="71">+F94*H94</f>
        <v>1176470.5882352942</v>
      </c>
      <c r="L94" s="112">
        <f t="shared" si="47"/>
        <v>1400000</v>
      </c>
      <c r="M94" s="113" t="s">
        <v>78</v>
      </c>
      <c r="N94" s="114">
        <v>200000</v>
      </c>
      <c r="O94" s="115">
        <f t="shared" si="57"/>
        <v>38000</v>
      </c>
      <c r="P94" s="115">
        <f t="shared" si="64"/>
        <v>238000</v>
      </c>
      <c r="Q94" s="116">
        <f t="shared" si="49"/>
        <v>1600000</v>
      </c>
      <c r="R94" s="116">
        <f t="shared" si="50"/>
        <v>1904000</v>
      </c>
      <c r="S94" s="117" t="s">
        <v>71</v>
      </c>
      <c r="T94" s="118">
        <v>173529.4117647059</v>
      </c>
      <c r="U94" s="119">
        <f t="shared" si="51"/>
        <v>32970.588235294119</v>
      </c>
      <c r="V94" s="119">
        <f t="shared" si="52"/>
        <v>206500.00000000003</v>
      </c>
      <c r="W94" s="120">
        <f t="shared" si="53"/>
        <v>1388235.2941176472</v>
      </c>
      <c r="X94" s="120">
        <f t="shared" si="54"/>
        <v>1652000.0000000002</v>
      </c>
      <c r="Y94" s="121">
        <f t="shared" si="68"/>
        <v>206500</v>
      </c>
      <c r="Z94" s="121">
        <f t="shared" si="69"/>
        <v>1652000</v>
      </c>
      <c r="AA94" s="121">
        <f t="shared" si="70"/>
        <v>252000.00000000096</v>
      </c>
      <c r="AB94" s="122">
        <f t="shared" si="55"/>
        <v>0.15254237288135652</v>
      </c>
      <c r="AC94" s="5"/>
      <c r="AF94" s="88"/>
    </row>
    <row r="95" spans="1:32" s="7" customFormat="1" ht="51.6">
      <c r="A95" s="143">
        <v>85</v>
      </c>
      <c r="B95" s="144" t="s">
        <v>142</v>
      </c>
      <c r="C95" s="194"/>
      <c r="D95" s="64" t="s">
        <v>166</v>
      </c>
      <c r="E95" s="43" t="s">
        <v>68</v>
      </c>
      <c r="F95" s="44">
        <v>8</v>
      </c>
      <c r="G95" s="109" t="s">
        <v>69</v>
      </c>
      <c r="H95" s="110">
        <v>147058.82352941178</v>
      </c>
      <c r="I95" s="111">
        <f t="shared" si="56"/>
        <v>27941.176470588238</v>
      </c>
      <c r="J95" s="111">
        <f t="shared" si="63"/>
        <v>175000</v>
      </c>
      <c r="K95" s="112">
        <f t="shared" si="71"/>
        <v>1176470.5882352942</v>
      </c>
      <c r="L95" s="112">
        <f t="shared" si="47"/>
        <v>1400000</v>
      </c>
      <c r="M95" s="113" t="s">
        <v>78</v>
      </c>
      <c r="N95" s="114">
        <v>200000</v>
      </c>
      <c r="O95" s="115">
        <f t="shared" si="57"/>
        <v>38000</v>
      </c>
      <c r="P95" s="115">
        <f t="shared" si="64"/>
        <v>238000</v>
      </c>
      <c r="Q95" s="116">
        <f t="shared" si="49"/>
        <v>1600000</v>
      </c>
      <c r="R95" s="116">
        <f t="shared" si="50"/>
        <v>1904000</v>
      </c>
      <c r="S95" s="117" t="s">
        <v>71</v>
      </c>
      <c r="T95" s="118">
        <v>173529.4117647059</v>
      </c>
      <c r="U95" s="119">
        <f t="shared" si="51"/>
        <v>32970.588235294119</v>
      </c>
      <c r="V95" s="119">
        <f t="shared" si="52"/>
        <v>206500.00000000003</v>
      </c>
      <c r="W95" s="120">
        <f t="shared" si="53"/>
        <v>1388235.2941176472</v>
      </c>
      <c r="X95" s="120">
        <f t="shared" si="54"/>
        <v>1652000.0000000002</v>
      </c>
      <c r="Y95" s="121">
        <f t="shared" si="68"/>
        <v>206500</v>
      </c>
      <c r="Z95" s="121">
        <f t="shared" si="69"/>
        <v>1652000</v>
      </c>
      <c r="AA95" s="121">
        <f t="shared" si="70"/>
        <v>252000.00000000096</v>
      </c>
      <c r="AB95" s="122">
        <f t="shared" si="55"/>
        <v>0.15254237288135652</v>
      </c>
      <c r="AC95" s="5"/>
      <c r="AF95" s="88"/>
    </row>
    <row r="96" spans="1:32" s="7" customFormat="1" ht="51.6">
      <c r="A96" s="143">
        <v>86</v>
      </c>
      <c r="B96" s="144" t="s">
        <v>142</v>
      </c>
      <c r="C96" s="194"/>
      <c r="D96" s="64" t="s">
        <v>167</v>
      </c>
      <c r="E96" s="43" t="s">
        <v>68</v>
      </c>
      <c r="F96" s="44">
        <v>8</v>
      </c>
      <c r="G96" s="109" t="s">
        <v>69</v>
      </c>
      <c r="H96" s="110">
        <v>147058.82352941178</v>
      </c>
      <c r="I96" s="111">
        <f t="shared" si="56"/>
        <v>27941.176470588238</v>
      </c>
      <c r="J96" s="111">
        <f t="shared" si="63"/>
        <v>175000</v>
      </c>
      <c r="K96" s="112">
        <f t="shared" si="71"/>
        <v>1176470.5882352942</v>
      </c>
      <c r="L96" s="112">
        <f t="shared" si="47"/>
        <v>1400000</v>
      </c>
      <c r="M96" s="113" t="s">
        <v>78</v>
      </c>
      <c r="N96" s="114">
        <v>200000</v>
      </c>
      <c r="O96" s="115">
        <f t="shared" si="57"/>
        <v>38000</v>
      </c>
      <c r="P96" s="115">
        <f t="shared" si="64"/>
        <v>238000</v>
      </c>
      <c r="Q96" s="116">
        <f t="shared" si="49"/>
        <v>1600000</v>
      </c>
      <c r="R96" s="116">
        <f t="shared" si="50"/>
        <v>1904000</v>
      </c>
      <c r="S96" s="117" t="s">
        <v>71</v>
      </c>
      <c r="T96" s="118">
        <v>173529.4117647059</v>
      </c>
      <c r="U96" s="119">
        <f t="shared" si="51"/>
        <v>32970.588235294119</v>
      </c>
      <c r="V96" s="119">
        <f t="shared" si="52"/>
        <v>206500.00000000003</v>
      </c>
      <c r="W96" s="120">
        <f t="shared" si="53"/>
        <v>1388235.2941176472</v>
      </c>
      <c r="X96" s="120">
        <f t="shared" si="54"/>
        <v>1652000.0000000002</v>
      </c>
      <c r="Y96" s="121">
        <f t="shared" si="68"/>
        <v>206500</v>
      </c>
      <c r="Z96" s="121">
        <f t="shared" si="69"/>
        <v>1652000</v>
      </c>
      <c r="AA96" s="121">
        <f t="shared" si="70"/>
        <v>252000.00000000096</v>
      </c>
      <c r="AB96" s="122">
        <f t="shared" si="55"/>
        <v>0.15254237288135652</v>
      </c>
      <c r="AC96" s="5"/>
      <c r="AF96" s="88"/>
    </row>
    <row r="97" spans="1:32" s="7" customFormat="1" ht="93.6">
      <c r="A97" s="143">
        <v>87</v>
      </c>
      <c r="B97" s="144" t="s">
        <v>142</v>
      </c>
      <c r="C97" s="129" t="s">
        <v>135</v>
      </c>
      <c r="D97" s="64" t="s">
        <v>168</v>
      </c>
      <c r="E97" s="43" t="s">
        <v>68</v>
      </c>
      <c r="F97" s="44">
        <v>75</v>
      </c>
      <c r="G97" s="109" t="s">
        <v>69</v>
      </c>
      <c r="H97" s="110">
        <v>63025.210084033613</v>
      </c>
      <c r="I97" s="111">
        <f t="shared" si="56"/>
        <v>11974.789915966387</v>
      </c>
      <c r="J97" s="111">
        <f t="shared" si="63"/>
        <v>75000</v>
      </c>
      <c r="K97" s="112">
        <f t="shared" si="71"/>
        <v>4726890.7563025206</v>
      </c>
      <c r="L97" s="112">
        <f t="shared" si="47"/>
        <v>5625000</v>
      </c>
      <c r="M97" s="113" t="s">
        <v>78</v>
      </c>
      <c r="N97" s="114">
        <v>50000</v>
      </c>
      <c r="O97" s="115">
        <f t="shared" si="57"/>
        <v>9500</v>
      </c>
      <c r="P97" s="115">
        <f t="shared" si="64"/>
        <v>59500</v>
      </c>
      <c r="Q97" s="116">
        <f t="shared" si="49"/>
        <v>3750000</v>
      </c>
      <c r="R97" s="116">
        <f t="shared" si="50"/>
        <v>4462500</v>
      </c>
      <c r="S97" s="117" t="s">
        <v>71</v>
      </c>
      <c r="T97" s="118">
        <v>56512.605042016803</v>
      </c>
      <c r="U97" s="119">
        <f t="shared" si="51"/>
        <v>10737.394957983193</v>
      </c>
      <c r="V97" s="119">
        <f t="shared" si="52"/>
        <v>67250</v>
      </c>
      <c r="W97" s="120">
        <f t="shared" si="53"/>
        <v>4238445.3781512603</v>
      </c>
      <c r="X97" s="120">
        <f t="shared" si="54"/>
        <v>5043750</v>
      </c>
      <c r="Y97" s="121">
        <f t="shared" si="68"/>
        <v>67250</v>
      </c>
      <c r="Z97" s="121">
        <f t="shared" si="69"/>
        <v>5043750</v>
      </c>
      <c r="AA97" s="121">
        <f t="shared" si="70"/>
        <v>581250</v>
      </c>
      <c r="AB97" s="122">
        <f t="shared" si="55"/>
        <v>0.11524163568773234</v>
      </c>
      <c r="AC97" s="5"/>
      <c r="AF97" s="88"/>
    </row>
    <row r="98" spans="1:32" s="7" customFormat="1" ht="158.44999999999999">
      <c r="A98" s="143">
        <v>88</v>
      </c>
      <c r="B98" s="144" t="s">
        <v>142</v>
      </c>
      <c r="C98" s="129" t="s">
        <v>137</v>
      </c>
      <c r="D98" s="64" t="s">
        <v>169</v>
      </c>
      <c r="E98" s="43" t="s">
        <v>68</v>
      </c>
      <c r="F98" s="44">
        <v>375</v>
      </c>
      <c r="G98" s="109"/>
      <c r="H98" s="110"/>
      <c r="I98" s="111"/>
      <c r="J98" s="111"/>
      <c r="K98" s="112"/>
      <c r="L98" s="112"/>
      <c r="M98" s="113" t="s">
        <v>78</v>
      </c>
      <c r="N98" s="114">
        <v>25000</v>
      </c>
      <c r="O98" s="115">
        <f t="shared" si="57"/>
        <v>4750</v>
      </c>
      <c r="P98" s="115">
        <f>+O98+N98</f>
        <v>29750</v>
      </c>
      <c r="Q98" s="116">
        <f t="shared" si="49"/>
        <v>9375000</v>
      </c>
      <c r="R98" s="116">
        <f>+P98*F98</f>
        <v>11156250</v>
      </c>
      <c r="S98" s="117" t="s">
        <v>71</v>
      </c>
      <c r="T98" s="118">
        <v>21638.655462184852</v>
      </c>
      <c r="U98" s="119">
        <f t="shared" si="51"/>
        <v>4111.3445378151218</v>
      </c>
      <c r="V98" s="119">
        <f t="shared" si="52"/>
        <v>25749.999999999975</v>
      </c>
      <c r="W98" s="120">
        <f t="shared" si="53"/>
        <v>8114495.7983193193</v>
      </c>
      <c r="X98" s="120">
        <f t="shared" si="54"/>
        <v>9656249.9999999907</v>
      </c>
      <c r="Y98" s="121">
        <f>+AVERAGE(P98,V98)</f>
        <v>27749.999999999985</v>
      </c>
      <c r="Z98" s="121">
        <f>+AVERAGE(R98,X98)</f>
        <v>10406249.999999996</v>
      </c>
      <c r="AA98" s="121">
        <f>+STDEV(R98,X98)</f>
        <v>1060660.1717798279</v>
      </c>
      <c r="AB98" s="122">
        <f t="shared" si="55"/>
        <v>0.10192530179265617</v>
      </c>
      <c r="AC98" s="5"/>
      <c r="AF98" s="88"/>
    </row>
    <row r="99" spans="1:32" s="7" customFormat="1" ht="72">
      <c r="A99" s="143">
        <v>89</v>
      </c>
      <c r="B99" s="144" t="s">
        <v>142</v>
      </c>
      <c r="C99" s="194" t="s">
        <v>170</v>
      </c>
      <c r="D99" s="64" t="s">
        <v>171</v>
      </c>
      <c r="E99" s="43" t="s">
        <v>68</v>
      </c>
      <c r="F99" s="44">
        <v>5</v>
      </c>
      <c r="G99" s="109"/>
      <c r="H99" s="110"/>
      <c r="I99" s="111"/>
      <c r="J99" s="111"/>
      <c r="K99" s="112"/>
      <c r="L99" s="112"/>
      <c r="M99" s="113"/>
      <c r="N99" s="114"/>
      <c r="O99" s="115"/>
      <c r="P99" s="115"/>
      <c r="Q99" s="116"/>
      <c r="R99" s="116"/>
      <c r="S99" s="117"/>
      <c r="T99" s="118"/>
      <c r="U99" s="119"/>
      <c r="V99" s="119"/>
      <c r="W99" s="120"/>
      <c r="X99" s="120"/>
      <c r="Y99" s="121">
        <v>1215712.25</v>
      </c>
      <c r="Z99" s="121">
        <f>+Y99*F99</f>
        <v>6078561.25</v>
      </c>
      <c r="AA99" s="121">
        <v>0</v>
      </c>
      <c r="AB99" s="122">
        <f t="shared" si="55"/>
        <v>0</v>
      </c>
      <c r="AC99" s="77" t="s">
        <v>101</v>
      </c>
      <c r="AF99" s="88"/>
    </row>
    <row r="100" spans="1:32" s="7" customFormat="1" ht="57.6">
      <c r="A100" s="143">
        <v>90</v>
      </c>
      <c r="B100" s="144" t="s">
        <v>142</v>
      </c>
      <c r="C100" s="194"/>
      <c r="D100" s="64" t="s">
        <v>93</v>
      </c>
      <c r="E100" s="43" t="s">
        <v>68</v>
      </c>
      <c r="F100" s="44">
        <v>5</v>
      </c>
      <c r="G100" s="109" t="s">
        <v>69</v>
      </c>
      <c r="H100" s="110">
        <v>218487.3949579832</v>
      </c>
      <c r="I100" s="111">
        <f t="shared" si="56"/>
        <v>41512.60504201681</v>
      </c>
      <c r="J100" s="111">
        <f>+I100+H100</f>
        <v>260000</v>
      </c>
      <c r="K100" s="112">
        <f>+F100*H100</f>
        <v>1092436.9747899161</v>
      </c>
      <c r="L100" s="112">
        <f t="shared" si="47"/>
        <v>1300000</v>
      </c>
      <c r="M100" s="113" t="s">
        <v>78</v>
      </c>
      <c r="N100" s="114">
        <v>218487.3949579832</v>
      </c>
      <c r="O100" s="115">
        <f t="shared" si="57"/>
        <v>41512.60504201681</v>
      </c>
      <c r="P100" s="115">
        <f>+O100+N100</f>
        <v>260000</v>
      </c>
      <c r="Q100" s="116">
        <f t="shared" si="49"/>
        <v>1092436.9747899161</v>
      </c>
      <c r="R100" s="116">
        <f t="shared" si="50"/>
        <v>1300000</v>
      </c>
      <c r="S100" s="117" t="s">
        <v>71</v>
      </c>
      <c r="T100" s="118">
        <v>230000</v>
      </c>
      <c r="U100" s="119">
        <f t="shared" si="51"/>
        <v>43700</v>
      </c>
      <c r="V100" s="119">
        <f t="shared" si="52"/>
        <v>273700</v>
      </c>
      <c r="W100" s="120">
        <f t="shared" si="53"/>
        <v>1150000</v>
      </c>
      <c r="X100" s="120">
        <f t="shared" si="54"/>
        <v>1368500</v>
      </c>
      <c r="Y100" s="121">
        <f t="shared" ref="Y100:Y106" si="72">+AVERAGE(J100,P100,V100)</f>
        <v>264566.66666666669</v>
      </c>
      <c r="Z100" s="121">
        <f t="shared" ref="Z100:Z106" si="73">+AVERAGE(L100,R100,X100)</f>
        <v>1322833.3333333333</v>
      </c>
      <c r="AA100" s="121">
        <f t="shared" ref="AA100:AA106" si="74">+STDEV(L100,R100,X100)</f>
        <v>39548.493439489364</v>
      </c>
      <c r="AB100" s="122">
        <f t="shared" si="55"/>
        <v>2.9896807438192792E-2</v>
      </c>
      <c r="AC100" s="5"/>
      <c r="AF100" s="88"/>
    </row>
    <row r="101" spans="1:32" s="7" customFormat="1" ht="51.6">
      <c r="A101" s="143">
        <v>91</v>
      </c>
      <c r="B101" s="144" t="s">
        <v>142</v>
      </c>
      <c r="C101" s="194"/>
      <c r="D101" s="64" t="s">
        <v>94</v>
      </c>
      <c r="E101" s="43" t="s">
        <v>68</v>
      </c>
      <c r="F101" s="44">
        <v>50</v>
      </c>
      <c r="G101" s="109" t="s">
        <v>69</v>
      </c>
      <c r="H101" s="110">
        <v>8403.361344537816</v>
      </c>
      <c r="I101" s="111">
        <f t="shared" si="56"/>
        <v>1596.6386554621849</v>
      </c>
      <c r="J101" s="111">
        <f t="shared" ref="J101:J108" si="75">+I101+H101</f>
        <v>10000</v>
      </c>
      <c r="K101" s="112">
        <f>+F101*H101</f>
        <v>420168.06722689082</v>
      </c>
      <c r="L101" s="112">
        <f t="shared" si="47"/>
        <v>500000</v>
      </c>
      <c r="M101" s="113" t="s">
        <v>78</v>
      </c>
      <c r="N101" s="114">
        <v>8403.361344537816</v>
      </c>
      <c r="O101" s="115">
        <f t="shared" si="57"/>
        <v>1596.6386554621849</v>
      </c>
      <c r="P101" s="115">
        <f t="shared" ref="P101:P108" si="76">+O101+N101</f>
        <v>10000</v>
      </c>
      <c r="Q101" s="116">
        <f t="shared" si="49"/>
        <v>420168.06722689082</v>
      </c>
      <c r="R101" s="116">
        <f t="shared" si="50"/>
        <v>500000</v>
      </c>
      <c r="S101" s="117" t="s">
        <v>71</v>
      </c>
      <c r="T101" s="118">
        <v>9000</v>
      </c>
      <c r="U101" s="119">
        <f t="shared" si="51"/>
        <v>1710</v>
      </c>
      <c r="V101" s="119">
        <f t="shared" si="52"/>
        <v>10710</v>
      </c>
      <c r="W101" s="120">
        <f t="shared" si="53"/>
        <v>450000</v>
      </c>
      <c r="X101" s="120">
        <f t="shared" si="54"/>
        <v>535500</v>
      </c>
      <c r="Y101" s="121">
        <f t="shared" si="72"/>
        <v>10236.666666666666</v>
      </c>
      <c r="Z101" s="121">
        <f t="shared" si="73"/>
        <v>511833.33333333331</v>
      </c>
      <c r="AA101" s="121">
        <f t="shared" si="74"/>
        <v>20495.934556231714</v>
      </c>
      <c r="AB101" s="122">
        <f t="shared" si="55"/>
        <v>4.0044157387623021E-2</v>
      </c>
      <c r="AC101" s="5"/>
      <c r="AF101" s="88"/>
    </row>
    <row r="102" spans="1:32" s="7" customFormat="1" ht="51.6">
      <c r="A102" s="143">
        <v>92</v>
      </c>
      <c r="B102" s="144" t="s">
        <v>142</v>
      </c>
      <c r="C102" s="194"/>
      <c r="D102" s="64" t="s">
        <v>95</v>
      </c>
      <c r="E102" s="43" t="s">
        <v>68</v>
      </c>
      <c r="F102" s="44">
        <v>400</v>
      </c>
      <c r="G102" s="109" t="s">
        <v>69</v>
      </c>
      <c r="H102" s="110">
        <v>1008.4033613445379</v>
      </c>
      <c r="I102" s="111">
        <f t="shared" si="56"/>
        <v>191.59663865546219</v>
      </c>
      <c r="J102" s="111">
        <f t="shared" si="75"/>
        <v>1200</v>
      </c>
      <c r="K102" s="112">
        <f t="shared" ref="K102:K108" si="77">+F102*H102</f>
        <v>403361.34453781514</v>
      </c>
      <c r="L102" s="112">
        <f t="shared" si="47"/>
        <v>480000</v>
      </c>
      <c r="M102" s="113" t="s">
        <v>78</v>
      </c>
      <c r="N102" s="114">
        <v>1008.4033613445379</v>
      </c>
      <c r="O102" s="115">
        <f t="shared" si="57"/>
        <v>191.59663865546219</v>
      </c>
      <c r="P102" s="115">
        <f t="shared" si="76"/>
        <v>1200</v>
      </c>
      <c r="Q102" s="116">
        <f t="shared" si="49"/>
        <v>403361.34453781514</v>
      </c>
      <c r="R102" s="116">
        <f t="shared" si="50"/>
        <v>480000</v>
      </c>
      <c r="S102" s="117" t="s">
        <v>71</v>
      </c>
      <c r="T102" s="118">
        <v>1008.4033613445379</v>
      </c>
      <c r="U102" s="119">
        <f t="shared" si="51"/>
        <v>191.59663865546219</v>
      </c>
      <c r="V102" s="119">
        <f t="shared" si="52"/>
        <v>1200</v>
      </c>
      <c r="W102" s="120">
        <f t="shared" si="53"/>
        <v>403361.34453781514</v>
      </c>
      <c r="X102" s="120">
        <f t="shared" si="54"/>
        <v>480000</v>
      </c>
      <c r="Y102" s="121">
        <f t="shared" si="72"/>
        <v>1200</v>
      </c>
      <c r="Z102" s="121">
        <f t="shared" si="73"/>
        <v>480000</v>
      </c>
      <c r="AA102" s="121">
        <f t="shared" si="74"/>
        <v>0</v>
      </c>
      <c r="AB102" s="122">
        <f t="shared" si="55"/>
        <v>0</v>
      </c>
      <c r="AC102" s="5"/>
      <c r="AF102" s="88"/>
    </row>
    <row r="103" spans="1:32" s="7" customFormat="1" ht="51.6">
      <c r="A103" s="143">
        <v>93</v>
      </c>
      <c r="B103" s="144" t="s">
        <v>142</v>
      </c>
      <c r="C103" s="194"/>
      <c r="D103" s="64" t="s">
        <v>140</v>
      </c>
      <c r="E103" s="43" t="s">
        <v>68</v>
      </c>
      <c r="F103" s="44">
        <v>5</v>
      </c>
      <c r="G103" s="109" t="s">
        <v>69</v>
      </c>
      <c r="H103" s="110">
        <v>819327.73109243705</v>
      </c>
      <c r="I103" s="111">
        <f t="shared" si="56"/>
        <v>155672.26890756303</v>
      </c>
      <c r="J103" s="111">
        <f t="shared" si="75"/>
        <v>975000.00000000012</v>
      </c>
      <c r="K103" s="112">
        <f t="shared" si="77"/>
        <v>4096638.6554621854</v>
      </c>
      <c r="L103" s="112">
        <f t="shared" si="47"/>
        <v>4875000.0000000009</v>
      </c>
      <c r="M103" s="113" t="s">
        <v>78</v>
      </c>
      <c r="N103" s="114">
        <v>1000000</v>
      </c>
      <c r="O103" s="115">
        <f t="shared" si="57"/>
        <v>190000</v>
      </c>
      <c r="P103" s="115">
        <f t="shared" si="76"/>
        <v>1190000</v>
      </c>
      <c r="Q103" s="116">
        <f t="shared" si="49"/>
        <v>5000000</v>
      </c>
      <c r="R103" s="116">
        <f t="shared" si="50"/>
        <v>5950000</v>
      </c>
      <c r="S103" s="117" t="s">
        <v>71</v>
      </c>
      <c r="T103" s="118">
        <v>909663.86554621859</v>
      </c>
      <c r="U103" s="119">
        <f t="shared" si="51"/>
        <v>172836.13445378153</v>
      </c>
      <c r="V103" s="119">
        <f t="shared" si="52"/>
        <v>1082500</v>
      </c>
      <c r="W103" s="120">
        <f t="shared" si="53"/>
        <v>4548319.3277310934</v>
      </c>
      <c r="X103" s="120">
        <f t="shared" si="54"/>
        <v>5412500</v>
      </c>
      <c r="Y103" s="121">
        <f t="shared" si="72"/>
        <v>1082500</v>
      </c>
      <c r="Z103" s="121">
        <f t="shared" si="73"/>
        <v>5412500</v>
      </c>
      <c r="AA103" s="121">
        <f t="shared" si="74"/>
        <v>537499.99999999953</v>
      </c>
      <c r="AB103" s="122">
        <f t="shared" si="55"/>
        <v>9.9307159353348648E-2</v>
      </c>
      <c r="AC103" s="5"/>
      <c r="AF103" s="88"/>
    </row>
    <row r="104" spans="1:32" s="7" customFormat="1" ht="46.9">
      <c r="A104" s="143">
        <v>94</v>
      </c>
      <c r="B104" s="144" t="s">
        <v>142</v>
      </c>
      <c r="C104" s="194"/>
      <c r="D104" s="64" t="s">
        <v>108</v>
      </c>
      <c r="E104" s="43" t="s">
        <v>68</v>
      </c>
      <c r="F104" s="44">
        <v>400</v>
      </c>
      <c r="G104" s="109" t="s">
        <v>109</v>
      </c>
      <c r="H104" s="110">
        <v>13100</v>
      </c>
      <c r="I104" s="111">
        <v>1048</v>
      </c>
      <c r="J104" s="111">
        <f t="shared" si="75"/>
        <v>14148</v>
      </c>
      <c r="K104" s="112">
        <f t="shared" si="77"/>
        <v>5240000</v>
      </c>
      <c r="L104" s="112">
        <f t="shared" si="47"/>
        <v>5659200</v>
      </c>
      <c r="M104" s="113" t="s">
        <v>110</v>
      </c>
      <c r="N104" s="114">
        <v>10900</v>
      </c>
      <c r="O104" s="115">
        <v>872</v>
      </c>
      <c r="P104" s="115">
        <f t="shared" si="76"/>
        <v>11772</v>
      </c>
      <c r="Q104" s="116">
        <f t="shared" si="49"/>
        <v>4360000</v>
      </c>
      <c r="R104" s="116">
        <f t="shared" si="50"/>
        <v>4708800</v>
      </c>
      <c r="S104" s="117" t="s">
        <v>111</v>
      </c>
      <c r="T104" s="118">
        <v>12500</v>
      </c>
      <c r="U104" s="119">
        <v>1000</v>
      </c>
      <c r="V104" s="119">
        <f t="shared" si="52"/>
        <v>13500</v>
      </c>
      <c r="W104" s="120">
        <f t="shared" si="53"/>
        <v>5000000</v>
      </c>
      <c r="X104" s="120">
        <f t="shared" si="54"/>
        <v>5400000</v>
      </c>
      <c r="Y104" s="121">
        <f t="shared" si="72"/>
        <v>13140</v>
      </c>
      <c r="Z104" s="121">
        <f t="shared" si="73"/>
        <v>5256000</v>
      </c>
      <c r="AA104" s="121">
        <f t="shared" si="74"/>
        <v>491291.19674588105</v>
      </c>
      <c r="AB104" s="122">
        <f t="shared" si="55"/>
        <v>9.3472449913599889E-2</v>
      </c>
      <c r="AC104" s="5"/>
      <c r="AF104" s="88"/>
    </row>
    <row r="105" spans="1:32" s="7" customFormat="1" ht="46.9">
      <c r="A105" s="143">
        <v>95</v>
      </c>
      <c r="B105" s="144" t="s">
        <v>142</v>
      </c>
      <c r="C105" s="194"/>
      <c r="D105" s="64" t="s">
        <v>112</v>
      </c>
      <c r="E105" s="80" t="s">
        <v>68</v>
      </c>
      <c r="F105" s="81">
        <v>10</v>
      </c>
      <c r="G105" s="109" t="s">
        <v>113</v>
      </c>
      <c r="H105" s="110">
        <v>8550.4201680672268</v>
      </c>
      <c r="I105" s="111">
        <f t="shared" si="56"/>
        <v>1624.579831932773</v>
      </c>
      <c r="J105" s="111">
        <f t="shared" si="75"/>
        <v>10175</v>
      </c>
      <c r="K105" s="112">
        <f t="shared" si="77"/>
        <v>85504.201680672268</v>
      </c>
      <c r="L105" s="112">
        <f t="shared" si="47"/>
        <v>101750</v>
      </c>
      <c r="M105" s="113" t="s">
        <v>114</v>
      </c>
      <c r="N105" s="114">
        <v>9419.3277310924368</v>
      </c>
      <c r="O105" s="115">
        <f t="shared" si="57"/>
        <v>1789.672268907563</v>
      </c>
      <c r="P105" s="115">
        <f t="shared" si="76"/>
        <v>11209</v>
      </c>
      <c r="Q105" s="116">
        <f t="shared" si="49"/>
        <v>94193.277310924372</v>
      </c>
      <c r="R105" s="116">
        <f t="shared" si="50"/>
        <v>112090</v>
      </c>
      <c r="S105" s="117" t="s">
        <v>115</v>
      </c>
      <c r="T105" s="118">
        <f>8973/1.19</f>
        <v>7540.3361344537816</v>
      </c>
      <c r="U105" s="119">
        <f t="shared" ref="U105" si="78">+T105*0.19</f>
        <v>1432.6638655462186</v>
      </c>
      <c r="V105" s="119">
        <f t="shared" si="52"/>
        <v>8973</v>
      </c>
      <c r="W105" s="120">
        <f t="shared" si="53"/>
        <v>75403.361344537814</v>
      </c>
      <c r="X105" s="120">
        <f t="shared" si="54"/>
        <v>89730</v>
      </c>
      <c r="Y105" s="121">
        <f t="shared" si="72"/>
        <v>10119</v>
      </c>
      <c r="Z105" s="121">
        <f t="shared" si="73"/>
        <v>101190</v>
      </c>
      <c r="AA105" s="121">
        <f t="shared" si="74"/>
        <v>11190.513839855612</v>
      </c>
      <c r="AB105" s="122">
        <f t="shared" si="55"/>
        <v>0.11058912777799794</v>
      </c>
      <c r="AC105" s="5"/>
      <c r="AF105" s="88"/>
    </row>
    <row r="106" spans="1:32" s="7" customFormat="1" ht="46.9">
      <c r="A106" s="143">
        <v>96</v>
      </c>
      <c r="B106" s="144" t="s">
        <v>142</v>
      </c>
      <c r="C106" s="194"/>
      <c r="D106" s="64" t="s">
        <v>116</v>
      </c>
      <c r="E106" s="43" t="s">
        <v>68</v>
      </c>
      <c r="F106" s="44">
        <v>10</v>
      </c>
      <c r="G106" s="109" t="s">
        <v>113</v>
      </c>
      <c r="H106" s="110">
        <v>10819.327731092437</v>
      </c>
      <c r="I106" s="111">
        <f t="shared" si="56"/>
        <v>2055.6722689075632</v>
      </c>
      <c r="J106" s="111">
        <f t="shared" si="75"/>
        <v>12875</v>
      </c>
      <c r="K106" s="112">
        <f t="shared" si="77"/>
        <v>108193.27731092437</v>
      </c>
      <c r="L106" s="112">
        <f t="shared" si="47"/>
        <v>128750</v>
      </c>
      <c r="M106" s="113" t="s">
        <v>114</v>
      </c>
      <c r="N106" s="114">
        <f>12435/1.19</f>
        <v>10449.579831932773</v>
      </c>
      <c r="O106" s="115">
        <f t="shared" si="57"/>
        <v>1985.420168067227</v>
      </c>
      <c r="P106" s="115">
        <f t="shared" si="76"/>
        <v>12435</v>
      </c>
      <c r="Q106" s="116">
        <f t="shared" si="49"/>
        <v>104495.79831932773</v>
      </c>
      <c r="R106" s="116">
        <f t="shared" si="50"/>
        <v>124350</v>
      </c>
      <c r="S106" s="117" t="s">
        <v>117</v>
      </c>
      <c r="T106" s="118">
        <v>12773.10924369748</v>
      </c>
      <c r="U106" s="119">
        <f t="shared" si="51"/>
        <v>2426.8907563025214</v>
      </c>
      <c r="V106" s="119">
        <f t="shared" si="52"/>
        <v>15200</v>
      </c>
      <c r="W106" s="120">
        <f t="shared" si="53"/>
        <v>127731.0924369748</v>
      </c>
      <c r="X106" s="120">
        <f t="shared" si="54"/>
        <v>152000</v>
      </c>
      <c r="Y106" s="121">
        <f t="shared" si="72"/>
        <v>13503.333333333334</v>
      </c>
      <c r="Z106" s="121">
        <f t="shared" si="73"/>
        <v>135033.33333333334</v>
      </c>
      <c r="AA106" s="121">
        <f t="shared" si="74"/>
        <v>14857.34947200655</v>
      </c>
      <c r="AB106" s="122">
        <f t="shared" si="55"/>
        <v>0.1100272733054052</v>
      </c>
      <c r="AC106" s="5"/>
      <c r="AF106" s="88"/>
    </row>
    <row r="107" spans="1:32" s="7" customFormat="1" ht="46.9">
      <c r="A107" s="143">
        <v>97</v>
      </c>
      <c r="B107" s="144" t="s">
        <v>142</v>
      </c>
      <c r="C107" s="194"/>
      <c r="D107" s="64" t="s">
        <v>118</v>
      </c>
      <c r="E107" s="43" t="s">
        <v>68</v>
      </c>
      <c r="F107" s="44">
        <v>10</v>
      </c>
      <c r="G107" s="109" t="s">
        <v>113</v>
      </c>
      <c r="H107" s="110">
        <v>10819.327731092437</v>
      </c>
      <c r="I107" s="111">
        <f>+H107*0.19</f>
        <v>2055.6722689075632</v>
      </c>
      <c r="J107" s="111">
        <f t="shared" si="75"/>
        <v>12875</v>
      </c>
      <c r="K107" s="112">
        <f t="shared" si="77"/>
        <v>108193.27731092437</v>
      </c>
      <c r="L107" s="112">
        <f t="shared" si="47"/>
        <v>128750</v>
      </c>
      <c r="M107" s="113" t="s">
        <v>114</v>
      </c>
      <c r="N107" s="114">
        <v>10449.579831932773</v>
      </c>
      <c r="O107" s="115">
        <f>+N107*0.19</f>
        <v>1985.420168067227</v>
      </c>
      <c r="P107" s="115">
        <f t="shared" si="76"/>
        <v>12435</v>
      </c>
      <c r="Q107" s="116">
        <f t="shared" si="49"/>
        <v>104495.79831932773</v>
      </c>
      <c r="R107" s="116">
        <f t="shared" si="50"/>
        <v>124350</v>
      </c>
      <c r="S107" s="117"/>
      <c r="T107" s="118"/>
      <c r="U107" s="119"/>
      <c r="V107" s="119"/>
      <c r="W107" s="120"/>
      <c r="X107" s="120"/>
      <c r="Y107" s="121">
        <f>+AVERAGE(J107,P107)</f>
        <v>12655</v>
      </c>
      <c r="Z107" s="121">
        <f>+AVERAGE(L107,R107)</f>
        <v>126550</v>
      </c>
      <c r="AA107" s="121">
        <f>+STDEV(L107,R107)</f>
        <v>3111.2698372208092</v>
      </c>
      <c r="AB107" s="122">
        <f t="shared" si="55"/>
        <v>2.4585300965790671E-2</v>
      </c>
      <c r="AC107" s="5" t="s">
        <v>119</v>
      </c>
      <c r="AF107" s="88"/>
    </row>
    <row r="108" spans="1:32" s="7" customFormat="1" ht="51.6">
      <c r="A108" s="143">
        <v>98</v>
      </c>
      <c r="B108" s="144" t="s">
        <v>142</v>
      </c>
      <c r="C108" s="194"/>
      <c r="D108" s="64" t="s">
        <v>141</v>
      </c>
      <c r="E108" s="43" t="s">
        <v>68</v>
      </c>
      <c r="F108" s="44">
        <v>5</v>
      </c>
      <c r="G108" s="109" t="s">
        <v>69</v>
      </c>
      <c r="H108" s="110">
        <v>420168.06722689077</v>
      </c>
      <c r="I108" s="111">
        <f>+H108*0.19</f>
        <v>79831.932773109249</v>
      </c>
      <c r="J108" s="111">
        <f t="shared" si="75"/>
        <v>500000</v>
      </c>
      <c r="K108" s="112">
        <f t="shared" si="77"/>
        <v>2100840.3361344538</v>
      </c>
      <c r="L108" s="112">
        <f>+J108*F108</f>
        <v>2500000</v>
      </c>
      <c r="M108" s="113" t="s">
        <v>78</v>
      </c>
      <c r="N108" s="114">
        <v>400000</v>
      </c>
      <c r="O108" s="115">
        <f>+N108*0.19</f>
        <v>76000</v>
      </c>
      <c r="P108" s="115">
        <f t="shared" si="76"/>
        <v>476000</v>
      </c>
      <c r="Q108" s="116">
        <f t="shared" si="49"/>
        <v>2000000</v>
      </c>
      <c r="R108" s="116">
        <f t="shared" si="50"/>
        <v>2380000</v>
      </c>
      <c r="S108" s="117" t="s">
        <v>71</v>
      </c>
      <c r="T108" s="118">
        <v>410084.03361344535</v>
      </c>
      <c r="U108" s="119">
        <f t="shared" si="51"/>
        <v>77915.966386554617</v>
      </c>
      <c r="V108" s="119">
        <f t="shared" si="52"/>
        <v>488000</v>
      </c>
      <c r="W108" s="120">
        <f t="shared" si="53"/>
        <v>2050420.1680672267</v>
      </c>
      <c r="X108" s="120">
        <f t="shared" si="54"/>
        <v>2440000</v>
      </c>
      <c r="Y108" s="121">
        <f>+AVERAGE(J108,P108,V108)</f>
        <v>488000</v>
      </c>
      <c r="Z108" s="121">
        <f>+AVERAGE(L108,R108,X108)</f>
        <v>2440000</v>
      </c>
      <c r="AA108" s="121">
        <f>+STDEV(L108,R108,X108)</f>
        <v>60000</v>
      </c>
      <c r="AB108" s="122">
        <f t="shared" si="55"/>
        <v>2.4590163934426229E-2</v>
      </c>
      <c r="AC108" s="5"/>
      <c r="AF108" s="88"/>
    </row>
    <row r="109" spans="1:32" s="7" customFormat="1" ht="230.45">
      <c r="A109" s="141">
        <v>99</v>
      </c>
      <c r="B109" s="142" t="s">
        <v>172</v>
      </c>
      <c r="C109" s="194" t="s">
        <v>66</v>
      </c>
      <c r="D109" s="64" t="s">
        <v>67</v>
      </c>
      <c r="E109" s="85" t="s">
        <v>68</v>
      </c>
      <c r="F109" s="78">
        <v>1</v>
      </c>
      <c r="G109" s="109" t="s">
        <v>69</v>
      </c>
      <c r="H109" s="110">
        <v>1386554.6218487395</v>
      </c>
      <c r="I109" s="111">
        <f>+H109*0.19</f>
        <v>263445.37815126049</v>
      </c>
      <c r="J109" s="111">
        <f>+I109+H109</f>
        <v>1650000</v>
      </c>
      <c r="K109" s="112">
        <f>+F109*H109</f>
        <v>1386554.6218487395</v>
      </c>
      <c r="L109" s="112">
        <f>+J109*F109</f>
        <v>1650000</v>
      </c>
      <c r="M109" s="113" t="s">
        <v>78</v>
      </c>
      <c r="N109" s="114">
        <v>1523749.5798319329</v>
      </c>
      <c r="O109" s="115">
        <f>+N109*0.19</f>
        <v>289512.42016806727</v>
      </c>
      <c r="P109" s="115">
        <f>+O109+N109</f>
        <v>1813262.0000000002</v>
      </c>
      <c r="Q109" s="116">
        <f>+N109*F109</f>
        <v>1523749.5798319329</v>
      </c>
      <c r="R109" s="116">
        <f>+P109*F109</f>
        <v>1813262.0000000002</v>
      </c>
      <c r="S109" s="117" t="s">
        <v>71</v>
      </c>
      <c r="T109" s="118">
        <v>1455152.1008403362</v>
      </c>
      <c r="U109" s="119">
        <f>+T109*0.19</f>
        <v>276478.89915966388</v>
      </c>
      <c r="V109" s="119">
        <f>+U109+T109</f>
        <v>1731631</v>
      </c>
      <c r="W109" s="120">
        <f>+T109*F109</f>
        <v>1455152.1008403362</v>
      </c>
      <c r="X109" s="120">
        <f>+V109*F109</f>
        <v>1731631</v>
      </c>
      <c r="Y109" s="121">
        <f>+AVERAGE(J109,P109,V109)</f>
        <v>1731631</v>
      </c>
      <c r="Z109" s="121">
        <f>+AVERAGE(L109,R109,X109)</f>
        <v>1731631</v>
      </c>
      <c r="AA109" s="121">
        <f>+STDEV(L109,R109,X109)</f>
        <v>81631.000000000116</v>
      </c>
      <c r="AB109" s="122">
        <f>+AA109/Z109</f>
        <v>4.7141105697461015E-2</v>
      </c>
      <c r="AC109" s="5"/>
      <c r="AF109" s="88"/>
    </row>
    <row r="110" spans="1:32" s="7" customFormat="1" ht="51.6">
      <c r="A110" s="143">
        <v>100</v>
      </c>
      <c r="B110" s="144" t="s">
        <v>172</v>
      </c>
      <c r="C110" s="194"/>
      <c r="D110" s="64" t="s">
        <v>143</v>
      </c>
      <c r="E110" s="43" t="s">
        <v>68</v>
      </c>
      <c r="F110" s="44">
        <v>1</v>
      </c>
      <c r="G110" s="109" t="s">
        <v>69</v>
      </c>
      <c r="H110" s="110">
        <v>63025.210084033613</v>
      </c>
      <c r="I110" s="111">
        <f>+H110*0.19</f>
        <v>11974.789915966387</v>
      </c>
      <c r="J110" s="111">
        <f>+I110+H110</f>
        <v>75000</v>
      </c>
      <c r="K110" s="112">
        <f>+F110*H110</f>
        <v>63025.210084033613</v>
      </c>
      <c r="L110" s="112">
        <f>+J110*F110</f>
        <v>75000</v>
      </c>
      <c r="M110" s="113" t="s">
        <v>78</v>
      </c>
      <c r="N110" s="114">
        <v>50000</v>
      </c>
      <c r="O110" s="115">
        <f>+N110*0.19</f>
        <v>9500</v>
      </c>
      <c r="P110" s="115">
        <f>+O110+N110</f>
        <v>59500</v>
      </c>
      <c r="Q110" s="116">
        <f>+N110*F110</f>
        <v>50000</v>
      </c>
      <c r="R110" s="116">
        <f>+P110*F110</f>
        <v>59500</v>
      </c>
      <c r="S110" s="117" t="s">
        <v>71</v>
      </c>
      <c r="T110" s="118">
        <v>56512.605042016803</v>
      </c>
      <c r="U110" s="119">
        <f>+T110*0.19</f>
        <v>10737.394957983193</v>
      </c>
      <c r="V110" s="119">
        <f>+U110+T110</f>
        <v>67250</v>
      </c>
      <c r="W110" s="120">
        <f>+T110*F110</f>
        <v>56512.605042016803</v>
      </c>
      <c r="X110" s="120">
        <f>+V110*F110</f>
        <v>67250</v>
      </c>
      <c r="Y110" s="121">
        <f>+AVERAGE(J110,P110,V110)</f>
        <v>67250</v>
      </c>
      <c r="Z110" s="121">
        <f>+AVERAGE(L110,R110,X110)</f>
        <v>67250</v>
      </c>
      <c r="AA110" s="121">
        <f>+STDEV(L110,R110,X110)</f>
        <v>7750</v>
      </c>
      <c r="AB110" s="122">
        <f>+AA110/Z110</f>
        <v>0.11524163568773234</v>
      </c>
      <c r="AC110" s="5"/>
      <c r="AF110" s="88"/>
    </row>
    <row r="111" spans="1:32" s="7" customFormat="1" ht="129.6">
      <c r="A111" s="143">
        <v>101</v>
      </c>
      <c r="B111" s="144" t="s">
        <v>172</v>
      </c>
      <c r="C111" s="194" t="s">
        <v>173</v>
      </c>
      <c r="D111" s="64" t="s">
        <v>174</v>
      </c>
      <c r="E111" s="43" t="s">
        <v>68</v>
      </c>
      <c r="F111" s="44">
        <v>30</v>
      </c>
      <c r="G111" s="109" t="s">
        <v>98</v>
      </c>
      <c r="H111" s="110">
        <v>29411.764705882353</v>
      </c>
      <c r="I111" s="111">
        <f t="shared" ref="I111:I116" si="79">+H111*0.19</f>
        <v>5588.2352941176468</v>
      </c>
      <c r="J111" s="111">
        <f t="shared" ref="J111:J122" si="80">+I111+H111</f>
        <v>35000</v>
      </c>
      <c r="K111" s="112">
        <f t="shared" ref="K111:K122" si="81">+F111*H111</f>
        <v>882352.9411764706</v>
      </c>
      <c r="L111" s="112">
        <f t="shared" ref="L111:L122" si="82">+J111*F111</f>
        <v>1050000</v>
      </c>
      <c r="M111" s="113" t="s">
        <v>99</v>
      </c>
      <c r="N111" s="114">
        <v>36750.420168067227</v>
      </c>
      <c r="O111" s="115">
        <f t="shared" ref="O111:O113" si="83">+N111*0.19</f>
        <v>6982.5798319327732</v>
      </c>
      <c r="P111" s="115">
        <f>+O111+N111</f>
        <v>43733</v>
      </c>
      <c r="Q111" s="116">
        <f t="shared" ref="Q111:Q122" si="84">+N111*F111</f>
        <v>1102512.6050420168</v>
      </c>
      <c r="R111" s="116">
        <f t="shared" ref="R111:R122" si="85">+P111*F111</f>
        <v>1311990</v>
      </c>
      <c r="S111" s="117"/>
      <c r="T111" s="118"/>
      <c r="U111" s="119"/>
      <c r="V111" s="119"/>
      <c r="W111" s="120"/>
      <c r="X111" s="120"/>
      <c r="Y111" s="121">
        <f>+AVERAGE(J111,P111)</f>
        <v>39366.5</v>
      </c>
      <c r="Z111" s="121">
        <f>+AVERAGE(L111,R111)</f>
        <v>1180995</v>
      </c>
      <c r="AA111" s="121">
        <f>+STDEV(L111,R111)</f>
        <v>185254.90560306358</v>
      </c>
      <c r="AB111" s="122">
        <f t="shared" ref="AB111:AB122" si="86">+AA111/Z111</f>
        <v>0.15686341229477144</v>
      </c>
      <c r="AC111" s="5"/>
      <c r="AF111" s="88"/>
    </row>
    <row r="112" spans="1:32" s="7" customFormat="1" ht="51.6">
      <c r="A112" s="143">
        <v>102</v>
      </c>
      <c r="B112" s="144" t="s">
        <v>172</v>
      </c>
      <c r="C112" s="194"/>
      <c r="D112" s="64" t="s">
        <v>175</v>
      </c>
      <c r="E112" s="43" t="s">
        <v>68</v>
      </c>
      <c r="F112" s="44">
        <v>1</v>
      </c>
      <c r="G112" s="109" t="s">
        <v>69</v>
      </c>
      <c r="H112" s="110">
        <v>1781512.6050420168</v>
      </c>
      <c r="I112" s="111">
        <f t="shared" si="79"/>
        <v>338487.39495798323</v>
      </c>
      <c r="J112" s="111">
        <f t="shared" si="80"/>
        <v>2120000</v>
      </c>
      <c r="K112" s="112">
        <f t="shared" si="81"/>
        <v>1781512.6050420168</v>
      </c>
      <c r="L112" s="112">
        <f t="shared" si="82"/>
        <v>2120000</v>
      </c>
      <c r="M112" s="113" t="s">
        <v>78</v>
      </c>
      <c r="N112" s="114">
        <v>2000000</v>
      </c>
      <c r="O112" s="115">
        <f t="shared" si="83"/>
        <v>380000</v>
      </c>
      <c r="P112" s="115">
        <f t="shared" ref="P112:P122" si="87">+O112+N112</f>
        <v>2380000</v>
      </c>
      <c r="Q112" s="116">
        <f t="shared" si="84"/>
        <v>2000000</v>
      </c>
      <c r="R112" s="116">
        <f t="shared" si="85"/>
        <v>2380000</v>
      </c>
      <c r="S112" s="117" t="s">
        <v>71</v>
      </c>
      <c r="T112" s="118">
        <v>1890756.3025210085</v>
      </c>
      <c r="U112" s="119">
        <f t="shared" ref="U112:U121" si="88">+T112*0.19</f>
        <v>359243.69747899164</v>
      </c>
      <c r="V112" s="119">
        <f t="shared" ref="V112:V121" si="89">+U112+T112</f>
        <v>2250000</v>
      </c>
      <c r="W112" s="120">
        <f t="shared" ref="W112:W121" si="90">+T112*F112</f>
        <v>1890756.3025210085</v>
      </c>
      <c r="X112" s="120">
        <f t="shared" ref="X112:X121" si="91">+V112*F112</f>
        <v>2250000</v>
      </c>
      <c r="Y112" s="121">
        <f t="shared" ref="Y112:Y119" si="92">+AVERAGE(J112,P112,V112)</f>
        <v>2250000</v>
      </c>
      <c r="Z112" s="121">
        <f t="shared" ref="Z112:Z119" si="93">+AVERAGE(L112,R112,X112)</f>
        <v>2250000</v>
      </c>
      <c r="AA112" s="121">
        <f>+STDEV(L112,R112,X112)</f>
        <v>130000</v>
      </c>
      <c r="AB112" s="122">
        <f t="shared" si="86"/>
        <v>5.7777777777777775E-2</v>
      </c>
      <c r="AC112" s="5"/>
      <c r="AF112" s="88"/>
    </row>
    <row r="113" spans="1:32" s="7" customFormat="1" ht="129.6">
      <c r="A113" s="143">
        <v>103</v>
      </c>
      <c r="B113" s="144" t="s">
        <v>172</v>
      </c>
      <c r="C113" s="129" t="s">
        <v>176</v>
      </c>
      <c r="D113" s="64" t="s">
        <v>177</v>
      </c>
      <c r="E113" s="43" t="s">
        <v>68</v>
      </c>
      <c r="F113" s="44">
        <v>30</v>
      </c>
      <c r="G113" s="109" t="s">
        <v>98</v>
      </c>
      <c r="H113" s="110">
        <v>29411.764705882353</v>
      </c>
      <c r="I113" s="111">
        <f t="shared" si="79"/>
        <v>5588.2352941176468</v>
      </c>
      <c r="J113" s="111">
        <f t="shared" si="80"/>
        <v>35000</v>
      </c>
      <c r="K113" s="112">
        <f t="shared" si="81"/>
        <v>882352.9411764706</v>
      </c>
      <c r="L113" s="112">
        <f t="shared" si="82"/>
        <v>1050000</v>
      </c>
      <c r="M113" s="113" t="s">
        <v>99</v>
      </c>
      <c r="N113" s="114">
        <v>36750.420168067227</v>
      </c>
      <c r="O113" s="115">
        <f t="shared" si="83"/>
        <v>6982.5798319327732</v>
      </c>
      <c r="P113" s="115">
        <f t="shared" si="87"/>
        <v>43733</v>
      </c>
      <c r="Q113" s="116">
        <f t="shared" si="84"/>
        <v>1102512.6050420168</v>
      </c>
      <c r="R113" s="116">
        <f t="shared" si="85"/>
        <v>1311990</v>
      </c>
      <c r="S113" s="117"/>
      <c r="T113" s="118"/>
      <c r="U113" s="119"/>
      <c r="V113" s="119"/>
      <c r="W113" s="120"/>
      <c r="X113" s="120"/>
      <c r="Y113" s="121">
        <f>+AVERAGE(J113,P113)</f>
        <v>39366.5</v>
      </c>
      <c r="Z113" s="121">
        <f>+AVERAGE(L113,R113)</f>
        <v>1180995</v>
      </c>
      <c r="AA113" s="121">
        <f>+STDEV(L113,R113)</f>
        <v>185254.90560306358</v>
      </c>
      <c r="AB113" s="122">
        <f t="shared" si="86"/>
        <v>0.15686341229477144</v>
      </c>
      <c r="AC113" s="5"/>
      <c r="AF113" s="88"/>
    </row>
    <row r="114" spans="1:32" s="7" customFormat="1" ht="140.44999999999999">
      <c r="A114" s="143">
        <v>104</v>
      </c>
      <c r="B114" s="144" t="s">
        <v>172</v>
      </c>
      <c r="C114" s="129" t="s">
        <v>178</v>
      </c>
      <c r="D114" s="64" t="s">
        <v>179</v>
      </c>
      <c r="E114" s="43" t="s">
        <v>68</v>
      </c>
      <c r="F114" s="44">
        <v>30</v>
      </c>
      <c r="G114" s="109" t="s">
        <v>98</v>
      </c>
      <c r="H114" s="110">
        <v>29411.764705882353</v>
      </c>
      <c r="I114" s="111">
        <f t="shared" si="79"/>
        <v>5588.2352941176468</v>
      </c>
      <c r="J114" s="111">
        <f t="shared" si="80"/>
        <v>35000</v>
      </c>
      <c r="K114" s="112">
        <f t="shared" si="81"/>
        <v>882352.9411764706</v>
      </c>
      <c r="L114" s="112">
        <f>+J114*F114</f>
        <v>1050000</v>
      </c>
      <c r="M114" s="113" t="s">
        <v>99</v>
      </c>
      <c r="N114" s="114">
        <v>36750.420168067227</v>
      </c>
      <c r="O114" s="115">
        <f>+N114*0.19</f>
        <v>6982.5798319327732</v>
      </c>
      <c r="P114" s="115">
        <f t="shared" si="87"/>
        <v>43733</v>
      </c>
      <c r="Q114" s="116">
        <f t="shared" si="84"/>
        <v>1102512.6050420168</v>
      </c>
      <c r="R114" s="116">
        <f t="shared" si="85"/>
        <v>1311990</v>
      </c>
      <c r="S114" s="117"/>
      <c r="T114" s="118"/>
      <c r="U114" s="119"/>
      <c r="V114" s="119"/>
      <c r="W114" s="120"/>
      <c r="X114" s="120"/>
      <c r="Y114" s="121">
        <f>+AVERAGE(J114,P114)</f>
        <v>39366.5</v>
      </c>
      <c r="Z114" s="121">
        <f>+AVERAGE(L114,R114)</f>
        <v>1180995</v>
      </c>
      <c r="AA114" s="121">
        <f>+STDEV(L114,R114)</f>
        <v>185254.90560306358</v>
      </c>
      <c r="AB114" s="122">
        <f t="shared" si="86"/>
        <v>0.15686341229477144</v>
      </c>
      <c r="AC114" s="5"/>
      <c r="AF114" s="88"/>
    </row>
    <row r="115" spans="1:32" s="7" customFormat="1" ht="144">
      <c r="A115" s="143">
        <v>105</v>
      </c>
      <c r="B115" s="144" t="s">
        <v>172</v>
      </c>
      <c r="C115" s="129" t="s">
        <v>180</v>
      </c>
      <c r="D115" s="64" t="s">
        <v>181</v>
      </c>
      <c r="E115" s="43" t="s">
        <v>68</v>
      </c>
      <c r="F115" s="44">
        <v>30</v>
      </c>
      <c r="G115" s="109" t="s">
        <v>98</v>
      </c>
      <c r="H115" s="110">
        <v>29411.764705882353</v>
      </c>
      <c r="I115" s="111">
        <f t="shared" si="79"/>
        <v>5588.2352941176468</v>
      </c>
      <c r="J115" s="111">
        <f t="shared" si="80"/>
        <v>35000</v>
      </c>
      <c r="K115" s="112">
        <f t="shared" si="81"/>
        <v>882352.9411764706</v>
      </c>
      <c r="L115" s="112">
        <f t="shared" si="82"/>
        <v>1050000</v>
      </c>
      <c r="M115" s="113" t="s">
        <v>99</v>
      </c>
      <c r="N115" s="114">
        <v>36750.420168067227</v>
      </c>
      <c r="O115" s="115">
        <f t="shared" ref="O115:O116" si="94">+N115*0.19</f>
        <v>6982.5798319327732</v>
      </c>
      <c r="P115" s="115">
        <f t="shared" si="87"/>
        <v>43733</v>
      </c>
      <c r="Q115" s="116">
        <f t="shared" si="84"/>
        <v>1102512.6050420168</v>
      </c>
      <c r="R115" s="116">
        <f t="shared" si="85"/>
        <v>1311990</v>
      </c>
      <c r="S115" s="117"/>
      <c r="T115" s="118"/>
      <c r="U115" s="119"/>
      <c r="V115" s="119"/>
      <c r="W115" s="120"/>
      <c r="X115" s="120"/>
      <c r="Y115" s="121">
        <f>+AVERAGE(J115,P115)</f>
        <v>39366.5</v>
      </c>
      <c r="Z115" s="121">
        <f>+AVERAGE(L115,R115)</f>
        <v>1180995</v>
      </c>
      <c r="AA115" s="121">
        <f>+STDEV(L115,R115)</f>
        <v>185254.90560306358</v>
      </c>
      <c r="AB115" s="122">
        <f t="shared" si="86"/>
        <v>0.15686341229477144</v>
      </c>
      <c r="AC115" s="5"/>
      <c r="AF115" s="88"/>
    </row>
    <row r="116" spans="1:32" s="7" customFormat="1" ht="57.6">
      <c r="A116" s="143">
        <v>106</v>
      </c>
      <c r="B116" s="144" t="s">
        <v>172</v>
      </c>
      <c r="C116" s="194" t="s">
        <v>182</v>
      </c>
      <c r="D116" s="64" t="s">
        <v>93</v>
      </c>
      <c r="E116" s="43" t="s">
        <v>68</v>
      </c>
      <c r="F116" s="44">
        <v>10</v>
      </c>
      <c r="G116" s="109" t="s">
        <v>69</v>
      </c>
      <c r="H116" s="110">
        <v>218487.3949579832</v>
      </c>
      <c r="I116" s="111">
        <f t="shared" si="79"/>
        <v>41512.60504201681</v>
      </c>
      <c r="J116" s="111">
        <f t="shared" si="80"/>
        <v>260000</v>
      </c>
      <c r="K116" s="112">
        <f t="shared" si="81"/>
        <v>2184873.9495798321</v>
      </c>
      <c r="L116" s="112">
        <f t="shared" si="82"/>
        <v>2600000</v>
      </c>
      <c r="M116" s="113" t="s">
        <v>78</v>
      </c>
      <c r="N116" s="114">
        <v>218487.3949579832</v>
      </c>
      <c r="O116" s="115">
        <f t="shared" si="94"/>
        <v>41512.60504201681</v>
      </c>
      <c r="P116" s="115">
        <f t="shared" si="87"/>
        <v>260000</v>
      </c>
      <c r="Q116" s="116">
        <f t="shared" si="84"/>
        <v>2184873.9495798321</v>
      </c>
      <c r="R116" s="116">
        <f t="shared" si="85"/>
        <v>2600000</v>
      </c>
      <c r="S116" s="117" t="s">
        <v>71</v>
      </c>
      <c r="T116" s="118">
        <v>230000</v>
      </c>
      <c r="U116" s="119">
        <f t="shared" si="88"/>
        <v>43700</v>
      </c>
      <c r="V116" s="119">
        <f t="shared" si="89"/>
        <v>273700</v>
      </c>
      <c r="W116" s="120">
        <f t="shared" si="90"/>
        <v>2300000</v>
      </c>
      <c r="X116" s="120">
        <f t="shared" si="91"/>
        <v>2737000</v>
      </c>
      <c r="Y116" s="121">
        <f t="shared" si="92"/>
        <v>264566.66666666669</v>
      </c>
      <c r="Z116" s="121">
        <f t="shared" si="93"/>
        <v>2645666.6666666665</v>
      </c>
      <c r="AA116" s="121">
        <f t="shared" ref="AA116:AA121" si="95">+STDEV(L116,R116,X116)</f>
        <v>79096.986878978729</v>
      </c>
      <c r="AB116" s="122">
        <f t="shared" si="86"/>
        <v>2.9896807438192792E-2</v>
      </c>
      <c r="AC116" s="5"/>
      <c r="AF116" s="88"/>
    </row>
    <row r="117" spans="1:32" s="7" customFormat="1" ht="51.6">
      <c r="A117" s="143">
        <v>107</v>
      </c>
      <c r="B117" s="144" t="s">
        <v>172</v>
      </c>
      <c r="C117" s="194"/>
      <c r="D117" s="64" t="s">
        <v>94</v>
      </c>
      <c r="E117" s="43" t="s">
        <v>68</v>
      </c>
      <c r="F117" s="44">
        <v>20</v>
      </c>
      <c r="G117" s="109" t="s">
        <v>69</v>
      </c>
      <c r="H117" s="110">
        <v>8403.361344537816</v>
      </c>
      <c r="I117" s="111">
        <f>+H117*0.19</f>
        <v>1596.6386554621849</v>
      </c>
      <c r="J117" s="111">
        <f t="shared" si="80"/>
        <v>10000</v>
      </c>
      <c r="K117" s="112">
        <f t="shared" si="81"/>
        <v>168067.22689075631</v>
      </c>
      <c r="L117" s="112">
        <f t="shared" si="82"/>
        <v>200000</v>
      </c>
      <c r="M117" s="113" t="s">
        <v>78</v>
      </c>
      <c r="N117" s="114">
        <v>8403.361344537816</v>
      </c>
      <c r="O117" s="115">
        <f>+N117*0.19</f>
        <v>1596.6386554621849</v>
      </c>
      <c r="P117" s="115">
        <f t="shared" si="87"/>
        <v>10000</v>
      </c>
      <c r="Q117" s="116">
        <f t="shared" si="84"/>
        <v>168067.22689075631</v>
      </c>
      <c r="R117" s="116">
        <f t="shared" si="85"/>
        <v>200000</v>
      </c>
      <c r="S117" s="117" t="s">
        <v>71</v>
      </c>
      <c r="T117" s="118">
        <v>9000</v>
      </c>
      <c r="U117" s="119">
        <f t="shared" si="88"/>
        <v>1710</v>
      </c>
      <c r="V117" s="119">
        <f t="shared" si="89"/>
        <v>10710</v>
      </c>
      <c r="W117" s="120">
        <f t="shared" si="90"/>
        <v>180000</v>
      </c>
      <c r="X117" s="120">
        <f t="shared" si="91"/>
        <v>214200</v>
      </c>
      <c r="Y117" s="121">
        <f t="shared" si="92"/>
        <v>10236.666666666666</v>
      </c>
      <c r="Z117" s="121">
        <f t="shared" si="93"/>
        <v>204733.33333333334</v>
      </c>
      <c r="AA117" s="121">
        <f t="shared" si="95"/>
        <v>8198.3738224926856</v>
      </c>
      <c r="AB117" s="122">
        <f t="shared" si="86"/>
        <v>4.0044157387623014E-2</v>
      </c>
      <c r="AC117" s="5"/>
      <c r="AF117" s="88"/>
    </row>
    <row r="118" spans="1:32" s="7" customFormat="1" ht="51.6">
      <c r="A118" s="143">
        <v>108</v>
      </c>
      <c r="B118" s="144" t="s">
        <v>172</v>
      </c>
      <c r="C118" s="194"/>
      <c r="D118" s="64" t="s">
        <v>95</v>
      </c>
      <c r="E118" s="43" t="s">
        <v>68</v>
      </c>
      <c r="F118" s="44">
        <v>20</v>
      </c>
      <c r="G118" s="109" t="s">
        <v>69</v>
      </c>
      <c r="H118" s="110">
        <v>1008.4033613445379</v>
      </c>
      <c r="I118" s="111">
        <f t="shared" ref="I118:I122" si="96">+H118*0.19</f>
        <v>191.59663865546219</v>
      </c>
      <c r="J118" s="111">
        <f t="shared" si="80"/>
        <v>1200</v>
      </c>
      <c r="K118" s="112">
        <f t="shared" si="81"/>
        <v>20168.067226890758</v>
      </c>
      <c r="L118" s="112">
        <f t="shared" si="82"/>
        <v>24000</v>
      </c>
      <c r="M118" s="113" t="s">
        <v>78</v>
      </c>
      <c r="N118" s="114">
        <v>1008.4033613445379</v>
      </c>
      <c r="O118" s="115">
        <f t="shared" ref="O118:O122" si="97">+N118*0.19</f>
        <v>191.59663865546219</v>
      </c>
      <c r="P118" s="115">
        <f t="shared" si="87"/>
        <v>1200</v>
      </c>
      <c r="Q118" s="116">
        <f t="shared" si="84"/>
        <v>20168.067226890758</v>
      </c>
      <c r="R118" s="116">
        <f t="shared" si="85"/>
        <v>24000</v>
      </c>
      <c r="S118" s="117" t="s">
        <v>71</v>
      </c>
      <c r="T118" s="118">
        <v>1008.4033613445379</v>
      </c>
      <c r="U118" s="119">
        <f t="shared" si="88"/>
        <v>191.59663865546219</v>
      </c>
      <c r="V118" s="119">
        <f t="shared" si="89"/>
        <v>1200</v>
      </c>
      <c r="W118" s="120">
        <f t="shared" si="90"/>
        <v>20168.067226890758</v>
      </c>
      <c r="X118" s="120">
        <f t="shared" si="91"/>
        <v>24000</v>
      </c>
      <c r="Y118" s="121">
        <f t="shared" si="92"/>
        <v>1200</v>
      </c>
      <c r="Z118" s="121">
        <f t="shared" si="93"/>
        <v>24000</v>
      </c>
      <c r="AA118" s="121">
        <f t="shared" si="95"/>
        <v>0</v>
      </c>
      <c r="AB118" s="122">
        <f t="shared" si="86"/>
        <v>0</v>
      </c>
      <c r="AC118" s="5"/>
      <c r="AF118" s="88"/>
    </row>
    <row r="119" spans="1:32" s="7" customFormat="1" ht="46.9">
      <c r="A119" s="143">
        <v>109</v>
      </c>
      <c r="B119" s="144" t="s">
        <v>172</v>
      </c>
      <c r="C119" s="194"/>
      <c r="D119" s="64" t="s">
        <v>108</v>
      </c>
      <c r="E119" s="43" t="s">
        <v>68</v>
      </c>
      <c r="F119" s="44">
        <v>30</v>
      </c>
      <c r="G119" s="109" t="s">
        <v>109</v>
      </c>
      <c r="H119" s="110">
        <v>13100</v>
      </c>
      <c r="I119" s="111">
        <v>1048</v>
      </c>
      <c r="J119" s="111">
        <f t="shared" si="80"/>
        <v>14148</v>
      </c>
      <c r="K119" s="112">
        <f t="shared" si="81"/>
        <v>393000</v>
      </c>
      <c r="L119" s="112">
        <f t="shared" si="82"/>
        <v>424440</v>
      </c>
      <c r="M119" s="113" t="s">
        <v>110</v>
      </c>
      <c r="N119" s="114">
        <v>10900</v>
      </c>
      <c r="O119" s="115">
        <v>872</v>
      </c>
      <c r="P119" s="115">
        <f t="shared" si="87"/>
        <v>11772</v>
      </c>
      <c r="Q119" s="116">
        <f t="shared" si="84"/>
        <v>327000</v>
      </c>
      <c r="R119" s="116">
        <f t="shared" si="85"/>
        <v>353160</v>
      </c>
      <c r="S119" s="117" t="s">
        <v>111</v>
      </c>
      <c r="T119" s="118">
        <v>12500</v>
      </c>
      <c r="U119" s="119">
        <v>1000</v>
      </c>
      <c r="V119" s="119">
        <f t="shared" si="89"/>
        <v>13500</v>
      </c>
      <c r="W119" s="120">
        <f t="shared" si="90"/>
        <v>375000</v>
      </c>
      <c r="X119" s="120">
        <f t="shared" si="91"/>
        <v>405000</v>
      </c>
      <c r="Y119" s="121">
        <f t="shared" si="92"/>
        <v>13140</v>
      </c>
      <c r="Z119" s="121">
        <f t="shared" si="93"/>
        <v>394200</v>
      </c>
      <c r="AA119" s="121">
        <f t="shared" si="95"/>
        <v>36846.839755941081</v>
      </c>
      <c r="AB119" s="122">
        <f t="shared" si="86"/>
        <v>9.3472449913599903E-2</v>
      </c>
      <c r="AC119" s="5"/>
      <c r="AF119" s="88"/>
    </row>
    <row r="120" spans="1:32" s="7" customFormat="1" ht="46.9">
      <c r="A120" s="143">
        <v>110</v>
      </c>
      <c r="B120" s="144" t="s">
        <v>172</v>
      </c>
      <c r="C120" s="194"/>
      <c r="D120" s="64" t="s">
        <v>112</v>
      </c>
      <c r="E120" s="43" t="s">
        <v>68</v>
      </c>
      <c r="F120" s="44">
        <v>2</v>
      </c>
      <c r="G120" s="109" t="s">
        <v>113</v>
      </c>
      <c r="H120" s="110">
        <v>8550.4201680672268</v>
      </c>
      <c r="I120" s="111">
        <f t="shared" si="96"/>
        <v>1624.579831932773</v>
      </c>
      <c r="J120" s="111">
        <f t="shared" si="80"/>
        <v>10175</v>
      </c>
      <c r="K120" s="112">
        <f t="shared" si="81"/>
        <v>17100.840336134454</v>
      </c>
      <c r="L120" s="112">
        <f t="shared" si="82"/>
        <v>20350</v>
      </c>
      <c r="M120" s="113" t="s">
        <v>114</v>
      </c>
      <c r="N120" s="114">
        <v>9419.3277310924368</v>
      </c>
      <c r="O120" s="115">
        <f t="shared" si="97"/>
        <v>1789.672268907563</v>
      </c>
      <c r="P120" s="115">
        <f t="shared" si="87"/>
        <v>11209</v>
      </c>
      <c r="Q120" s="116">
        <f t="shared" si="84"/>
        <v>18838.655462184874</v>
      </c>
      <c r="R120" s="116">
        <f t="shared" si="85"/>
        <v>22418</v>
      </c>
      <c r="S120" s="117" t="s">
        <v>115</v>
      </c>
      <c r="T120" s="118">
        <f>8973/1.19</f>
        <v>7540.3361344537816</v>
      </c>
      <c r="U120" s="119">
        <f t="shared" ref="U120" si="98">+T120*0.19</f>
        <v>1432.6638655462186</v>
      </c>
      <c r="V120" s="119">
        <f t="shared" si="89"/>
        <v>8973</v>
      </c>
      <c r="W120" s="120">
        <f t="shared" si="90"/>
        <v>15080.672268907563</v>
      </c>
      <c r="X120" s="120">
        <f t="shared" si="91"/>
        <v>17946</v>
      </c>
      <c r="Y120" s="121">
        <f>+AVERAGE(J120,P120,V120)</f>
        <v>10119</v>
      </c>
      <c r="Z120" s="121">
        <f>+AVERAGE(L120,R120,X120)</f>
        <v>20238</v>
      </c>
      <c r="AA120" s="121">
        <f t="shared" si="95"/>
        <v>2238.1027679711224</v>
      </c>
      <c r="AB120" s="122">
        <f t="shared" si="86"/>
        <v>0.11058912777799794</v>
      </c>
      <c r="AC120" s="5"/>
      <c r="AF120" s="88"/>
    </row>
    <row r="121" spans="1:32" s="7" customFormat="1" ht="46.9">
      <c r="A121" s="143">
        <v>111</v>
      </c>
      <c r="B121" s="144" t="s">
        <v>172</v>
      </c>
      <c r="C121" s="194"/>
      <c r="D121" s="64" t="s">
        <v>116</v>
      </c>
      <c r="E121" s="43" t="s">
        <v>68</v>
      </c>
      <c r="F121" s="44">
        <v>2</v>
      </c>
      <c r="G121" s="109" t="s">
        <v>113</v>
      </c>
      <c r="H121" s="110">
        <v>10819.327731092437</v>
      </c>
      <c r="I121" s="111">
        <f t="shared" si="96"/>
        <v>2055.6722689075632</v>
      </c>
      <c r="J121" s="111">
        <f t="shared" si="80"/>
        <v>12875</v>
      </c>
      <c r="K121" s="112">
        <f t="shared" si="81"/>
        <v>21638.655462184874</v>
      </c>
      <c r="L121" s="112">
        <f t="shared" si="82"/>
        <v>25750</v>
      </c>
      <c r="M121" s="113" t="s">
        <v>114</v>
      </c>
      <c r="N121" s="114">
        <f>12435/1.19</f>
        <v>10449.579831932773</v>
      </c>
      <c r="O121" s="115">
        <f t="shared" si="97"/>
        <v>1985.420168067227</v>
      </c>
      <c r="P121" s="115">
        <f t="shared" si="87"/>
        <v>12435</v>
      </c>
      <c r="Q121" s="116">
        <f t="shared" si="84"/>
        <v>20899.159663865546</v>
      </c>
      <c r="R121" s="116">
        <f t="shared" si="85"/>
        <v>24870</v>
      </c>
      <c r="S121" s="117" t="s">
        <v>117</v>
      </c>
      <c r="T121" s="118">
        <v>12773.10924369748</v>
      </c>
      <c r="U121" s="119">
        <f t="shared" si="88"/>
        <v>2426.8907563025214</v>
      </c>
      <c r="V121" s="119">
        <f t="shared" si="89"/>
        <v>15200</v>
      </c>
      <c r="W121" s="120">
        <f t="shared" si="90"/>
        <v>25546.218487394959</v>
      </c>
      <c r="X121" s="120">
        <f t="shared" si="91"/>
        <v>30400</v>
      </c>
      <c r="Y121" s="121">
        <f>+AVERAGE(J121,P121,V121)</f>
        <v>13503.333333333334</v>
      </c>
      <c r="Z121" s="121">
        <f>+AVERAGE(L121,R121,X121)</f>
        <v>27006.666666666668</v>
      </c>
      <c r="AA121" s="121">
        <f t="shared" si="95"/>
        <v>2971.4698944013098</v>
      </c>
      <c r="AB121" s="122">
        <f t="shared" si="86"/>
        <v>0.1100272733054052</v>
      </c>
      <c r="AC121" s="5"/>
      <c r="AF121" s="88"/>
    </row>
    <row r="122" spans="1:32" s="7" customFormat="1" ht="46.9">
      <c r="A122" s="143">
        <v>112</v>
      </c>
      <c r="B122" s="144" t="s">
        <v>172</v>
      </c>
      <c r="C122" s="194"/>
      <c r="D122" s="64" t="s">
        <v>118</v>
      </c>
      <c r="E122" s="43" t="s">
        <v>68</v>
      </c>
      <c r="F122" s="44">
        <v>2</v>
      </c>
      <c r="G122" s="109" t="s">
        <v>113</v>
      </c>
      <c r="H122" s="110">
        <v>10819.327731092437</v>
      </c>
      <c r="I122" s="111">
        <f t="shared" si="96"/>
        <v>2055.6722689075632</v>
      </c>
      <c r="J122" s="111">
        <f t="shared" si="80"/>
        <v>12875</v>
      </c>
      <c r="K122" s="112">
        <f t="shared" si="81"/>
        <v>21638.655462184874</v>
      </c>
      <c r="L122" s="112">
        <f t="shared" si="82"/>
        <v>25750</v>
      </c>
      <c r="M122" s="113" t="s">
        <v>114</v>
      </c>
      <c r="N122" s="114">
        <v>10449.579831932773</v>
      </c>
      <c r="O122" s="115">
        <f t="shared" si="97"/>
        <v>1985.420168067227</v>
      </c>
      <c r="P122" s="115">
        <f t="shared" si="87"/>
        <v>12435</v>
      </c>
      <c r="Q122" s="116">
        <f t="shared" si="84"/>
        <v>20899.159663865546</v>
      </c>
      <c r="R122" s="116">
        <f t="shared" si="85"/>
        <v>24870</v>
      </c>
      <c r="S122" s="117"/>
      <c r="T122" s="118"/>
      <c r="U122" s="119"/>
      <c r="V122" s="119"/>
      <c r="W122" s="120"/>
      <c r="X122" s="120"/>
      <c r="Y122" s="121">
        <f t="shared" ref="Y122" si="99">+AVERAGE(J122,P122)</f>
        <v>12655</v>
      </c>
      <c r="Z122" s="121">
        <f>+AVERAGE(L122,R122)</f>
        <v>25310</v>
      </c>
      <c r="AA122" s="121">
        <f>+STDEV(L122,R122)</f>
        <v>622.25396744416184</v>
      </c>
      <c r="AB122" s="122">
        <f t="shared" si="86"/>
        <v>2.4585300965790671E-2</v>
      </c>
      <c r="AC122" s="5" t="s">
        <v>119</v>
      </c>
      <c r="AF122" s="88"/>
    </row>
    <row r="123" spans="1:32" s="7" customFormat="1" ht="77.45" customHeight="1">
      <c r="A123" s="196" t="s">
        <v>52</v>
      </c>
      <c r="B123" s="197"/>
      <c r="C123" s="197"/>
      <c r="D123" s="197"/>
      <c r="E123" s="197"/>
      <c r="F123" s="197"/>
      <c r="G123" s="197"/>
      <c r="H123" s="197"/>
      <c r="I123" s="197"/>
      <c r="J123" s="197"/>
      <c r="K123" s="197"/>
      <c r="L123" s="197"/>
      <c r="M123" s="197"/>
      <c r="N123" s="197"/>
      <c r="O123" s="197"/>
      <c r="P123" s="197"/>
      <c r="Q123" s="197"/>
      <c r="R123" s="197"/>
      <c r="S123" s="197"/>
      <c r="T123" s="197"/>
      <c r="U123" s="197"/>
      <c r="V123" s="197"/>
      <c r="W123" s="197"/>
      <c r="X123" s="197"/>
      <c r="Y123" s="198"/>
      <c r="Z123" s="146">
        <f>+SUM(Z11:Z122)</f>
        <v>196378818.41000003</v>
      </c>
    </row>
    <row r="124" spans="1:32" s="7" customFormat="1" ht="15.6">
      <c r="A124" s="73"/>
      <c r="B124" s="73"/>
      <c r="C124" s="73"/>
      <c r="D124" s="73"/>
      <c r="E124" s="73"/>
      <c r="F124" s="73"/>
      <c r="G124" s="73"/>
      <c r="H124" s="73"/>
      <c r="I124" s="73"/>
      <c r="J124" s="73"/>
      <c r="K124" s="73"/>
      <c r="L124" s="73"/>
    </row>
    <row r="125" spans="1:32" s="7" customFormat="1" ht="15.6">
      <c r="A125" s="73"/>
      <c r="B125" s="73"/>
      <c r="C125" s="73"/>
      <c r="D125" s="73"/>
      <c r="E125" s="73"/>
      <c r="F125" s="73"/>
      <c r="G125" s="73"/>
      <c r="H125" s="73"/>
      <c r="I125" s="73"/>
      <c r="J125" s="73"/>
      <c r="K125" s="73"/>
      <c r="L125" s="73"/>
    </row>
    <row r="126" spans="1:32" s="7" customFormat="1" ht="15.6">
      <c r="A126" s="73"/>
      <c r="B126" s="73"/>
      <c r="C126" s="73"/>
      <c r="D126" s="73"/>
      <c r="E126" s="73"/>
      <c r="F126" s="73"/>
      <c r="G126" s="73"/>
      <c r="H126" s="73"/>
      <c r="I126" s="73"/>
      <c r="J126" s="73"/>
      <c r="K126" s="73"/>
      <c r="L126" s="73"/>
    </row>
    <row r="127" spans="1:32" s="7" customFormat="1" ht="15.6">
      <c r="A127" s="73"/>
      <c r="B127" s="73"/>
      <c r="C127" s="73"/>
      <c r="D127" s="73"/>
      <c r="E127" s="73"/>
      <c r="F127" s="73"/>
      <c r="G127" s="73"/>
      <c r="H127" s="73"/>
      <c r="I127" s="73"/>
      <c r="J127" s="73"/>
      <c r="K127" s="73"/>
      <c r="L127" s="73"/>
    </row>
    <row r="128" spans="1:32" s="7" customFormat="1" ht="15.6">
      <c r="A128" s="73"/>
      <c r="B128" s="73"/>
      <c r="C128" s="73"/>
      <c r="D128" s="73"/>
      <c r="E128" s="73"/>
      <c r="F128" s="73"/>
      <c r="G128" s="73"/>
      <c r="H128" s="73"/>
      <c r="I128" s="73"/>
      <c r="J128" s="73"/>
      <c r="K128" s="73"/>
      <c r="L128" s="73"/>
    </row>
    <row r="129" spans="1:12" s="7" customFormat="1" ht="15.6">
      <c r="A129" s="73"/>
      <c r="B129" s="73"/>
      <c r="C129" s="73"/>
      <c r="D129" s="73"/>
      <c r="E129" s="73"/>
      <c r="F129" s="73"/>
      <c r="G129" s="73"/>
      <c r="H129" s="73"/>
      <c r="I129" s="73"/>
      <c r="J129" s="73"/>
      <c r="K129" s="73"/>
      <c r="L129" s="73"/>
    </row>
    <row r="130" spans="1:12" s="7" customFormat="1" ht="15.6">
      <c r="A130" s="73"/>
      <c r="B130" s="73"/>
      <c r="C130" s="73"/>
      <c r="D130" s="73"/>
      <c r="E130" s="73"/>
      <c r="F130" s="73"/>
      <c r="G130" s="73"/>
      <c r="H130" s="73"/>
      <c r="I130" s="73"/>
      <c r="J130" s="73"/>
      <c r="K130" s="73"/>
      <c r="L130" s="73"/>
    </row>
    <row r="131" spans="1:12" s="7" customFormat="1" ht="15.6">
      <c r="A131" s="73"/>
      <c r="B131" s="73"/>
      <c r="C131" s="73"/>
      <c r="D131" s="73"/>
      <c r="E131" s="73"/>
      <c r="F131" s="73"/>
      <c r="G131" s="73"/>
      <c r="H131" s="73"/>
      <c r="I131" s="73"/>
      <c r="J131" s="73"/>
      <c r="K131" s="73"/>
      <c r="L131" s="73"/>
    </row>
    <row r="132" spans="1:12" s="7" customFormat="1" ht="15.6">
      <c r="A132" s="73"/>
      <c r="B132" s="73"/>
      <c r="C132" s="73"/>
      <c r="D132" s="73"/>
      <c r="E132" s="73"/>
      <c r="F132" s="73"/>
      <c r="G132" s="73"/>
      <c r="H132" s="73"/>
      <c r="I132" s="73"/>
      <c r="J132" s="73"/>
      <c r="K132" s="73"/>
      <c r="L132" s="73"/>
    </row>
    <row r="133" spans="1:12" s="7" customFormat="1" ht="15.6">
      <c r="A133" s="73"/>
      <c r="B133" s="73"/>
      <c r="C133" s="73"/>
      <c r="D133" s="73"/>
      <c r="E133" s="73"/>
      <c r="F133" s="73"/>
      <c r="G133" s="73"/>
      <c r="H133" s="73"/>
      <c r="I133" s="73"/>
      <c r="J133" s="73"/>
      <c r="K133" s="73"/>
      <c r="L133" s="73"/>
    </row>
    <row r="134" spans="1:12" s="7" customFormat="1" ht="15.6">
      <c r="A134" s="73"/>
      <c r="B134" s="73"/>
      <c r="C134" s="73"/>
      <c r="D134" s="73"/>
      <c r="E134" s="73"/>
      <c r="F134" s="73"/>
      <c r="G134" s="73"/>
      <c r="H134" s="73"/>
      <c r="I134" s="73"/>
      <c r="J134" s="73"/>
      <c r="K134" s="73"/>
      <c r="L134" s="73"/>
    </row>
    <row r="135" spans="1:12" s="7" customFormat="1" ht="15.6">
      <c r="A135" s="73"/>
      <c r="B135" s="73"/>
      <c r="C135" s="73"/>
      <c r="D135" s="73"/>
      <c r="E135" s="73"/>
      <c r="F135" s="73"/>
      <c r="G135" s="73"/>
      <c r="H135" s="73"/>
      <c r="I135" s="73"/>
      <c r="J135" s="73"/>
      <c r="K135" s="73"/>
      <c r="L135" s="73"/>
    </row>
    <row r="136" spans="1:12" s="7" customFormat="1" ht="15.6">
      <c r="A136" s="73"/>
      <c r="B136" s="73"/>
      <c r="C136" s="73"/>
      <c r="D136" s="73"/>
      <c r="E136" s="73"/>
      <c r="F136" s="73"/>
      <c r="G136" s="73"/>
      <c r="H136" s="73"/>
      <c r="I136" s="73"/>
      <c r="J136" s="73"/>
      <c r="K136" s="73"/>
      <c r="L136" s="73"/>
    </row>
    <row r="137" spans="1:12" s="7" customFormat="1" ht="15.6">
      <c r="A137" s="73"/>
      <c r="B137" s="73"/>
      <c r="C137" s="73"/>
      <c r="D137" s="73"/>
      <c r="E137" s="73"/>
      <c r="F137" s="73"/>
      <c r="G137" s="73"/>
      <c r="H137" s="73"/>
      <c r="I137" s="73"/>
      <c r="J137" s="73"/>
      <c r="K137" s="73"/>
      <c r="L137" s="73"/>
    </row>
    <row r="138" spans="1:12" s="7" customFormat="1" ht="15.6">
      <c r="A138" s="73"/>
      <c r="B138" s="73"/>
      <c r="C138" s="73"/>
      <c r="D138" s="73"/>
      <c r="E138" s="73"/>
      <c r="F138" s="73"/>
      <c r="G138" s="73"/>
      <c r="H138" s="73"/>
      <c r="I138" s="73"/>
      <c r="J138" s="73"/>
      <c r="K138" s="73"/>
      <c r="L138" s="73"/>
    </row>
    <row r="139" spans="1:12" s="7" customFormat="1" ht="15.6">
      <c r="A139" s="73"/>
      <c r="B139" s="73"/>
      <c r="C139" s="73"/>
      <c r="D139" s="73"/>
      <c r="E139" s="73"/>
      <c r="F139" s="73"/>
      <c r="G139" s="73"/>
      <c r="H139" s="73"/>
      <c r="I139" s="73"/>
      <c r="J139" s="73"/>
      <c r="K139" s="73"/>
      <c r="L139" s="73"/>
    </row>
    <row r="140" spans="1:12" s="7" customFormat="1" ht="15.6">
      <c r="A140" s="73"/>
      <c r="B140" s="73"/>
      <c r="C140" s="73"/>
      <c r="D140" s="73"/>
      <c r="E140" s="73"/>
      <c r="F140" s="73"/>
      <c r="G140" s="73"/>
      <c r="H140" s="73"/>
      <c r="I140" s="73"/>
      <c r="J140" s="73"/>
      <c r="K140" s="73"/>
      <c r="L140" s="73"/>
    </row>
    <row r="141" spans="1:12" s="7" customFormat="1" ht="15.6">
      <c r="A141" s="73"/>
      <c r="B141" s="73"/>
      <c r="C141" s="73"/>
      <c r="D141" s="73"/>
      <c r="E141" s="73"/>
      <c r="F141" s="73"/>
      <c r="G141" s="73"/>
      <c r="H141" s="73"/>
      <c r="I141" s="73"/>
      <c r="J141" s="73"/>
      <c r="K141" s="73"/>
      <c r="L141" s="73"/>
    </row>
    <row r="142" spans="1:12" s="7" customFormat="1" ht="15.6">
      <c r="A142" s="73"/>
      <c r="B142" s="73"/>
      <c r="C142" s="73"/>
      <c r="D142" s="73"/>
      <c r="E142" s="73"/>
      <c r="F142" s="73"/>
      <c r="G142" s="73"/>
      <c r="H142" s="73"/>
      <c r="I142" s="73"/>
      <c r="J142" s="73"/>
      <c r="K142" s="73"/>
      <c r="L142" s="73"/>
    </row>
    <row r="143" spans="1:12" s="7" customFormat="1" ht="15.6">
      <c r="A143" s="73"/>
      <c r="B143" s="73"/>
      <c r="C143" s="73"/>
      <c r="D143" s="73"/>
      <c r="E143" s="73"/>
      <c r="F143" s="73"/>
      <c r="G143" s="73"/>
      <c r="H143" s="73"/>
      <c r="I143" s="73"/>
      <c r="J143" s="73"/>
      <c r="K143" s="73"/>
      <c r="L143" s="73"/>
    </row>
    <row r="144" spans="1:12" s="7" customFormat="1" ht="15.6">
      <c r="A144" s="73"/>
      <c r="B144" s="73"/>
      <c r="C144" s="73"/>
      <c r="D144" s="73"/>
      <c r="E144" s="73"/>
      <c r="F144" s="73"/>
      <c r="G144" s="73"/>
      <c r="H144" s="73"/>
      <c r="I144" s="73"/>
      <c r="J144" s="73"/>
      <c r="K144" s="73"/>
      <c r="L144" s="73"/>
    </row>
    <row r="145" spans="1:70" s="7" customFormat="1" ht="15.6">
      <c r="A145" s="73"/>
      <c r="B145" s="73"/>
      <c r="C145" s="73"/>
      <c r="D145" s="73"/>
      <c r="E145" s="73"/>
      <c r="F145" s="73"/>
      <c r="G145" s="73"/>
      <c r="H145" s="73"/>
      <c r="I145" s="73"/>
      <c r="J145" s="73"/>
      <c r="K145" s="73"/>
      <c r="L145" s="73"/>
    </row>
    <row r="146" spans="1:70" s="7" customFormat="1" ht="15.6">
      <c r="A146" s="73"/>
      <c r="B146" s="73"/>
      <c r="C146" s="73"/>
      <c r="D146" s="73"/>
      <c r="E146" s="73"/>
      <c r="F146" s="73"/>
      <c r="G146" s="73"/>
      <c r="H146" s="73"/>
      <c r="I146" s="73"/>
      <c r="J146" s="73"/>
      <c r="K146" s="73"/>
      <c r="L146" s="73"/>
    </row>
    <row r="147" spans="1:70" s="7" customFormat="1" ht="15.6">
      <c r="A147" s="73"/>
      <c r="B147" s="73"/>
      <c r="C147" s="73"/>
      <c r="D147" s="73"/>
      <c r="E147" s="73"/>
      <c r="F147" s="73"/>
      <c r="G147" s="73"/>
      <c r="H147" s="73"/>
      <c r="I147" s="73"/>
      <c r="J147" s="73"/>
      <c r="K147" s="73"/>
      <c r="L147" s="73"/>
    </row>
    <row r="148" spans="1:70" s="7" customFormat="1" ht="15.6">
      <c r="A148" s="73"/>
      <c r="B148" s="73"/>
      <c r="C148" s="73"/>
      <c r="D148" s="73"/>
      <c r="E148" s="73"/>
      <c r="F148" s="73"/>
      <c r="G148" s="73"/>
      <c r="H148" s="73"/>
      <c r="I148" s="73"/>
      <c r="J148" s="73"/>
      <c r="K148" s="73"/>
      <c r="L148" s="73"/>
    </row>
    <row r="149" spans="1:70" s="7" customFormat="1" ht="15.6">
      <c r="A149" s="73"/>
      <c r="B149" s="73"/>
      <c r="C149" s="73"/>
      <c r="D149" s="73"/>
      <c r="E149" s="73"/>
      <c r="F149" s="73"/>
      <c r="G149" s="73"/>
      <c r="H149" s="73"/>
      <c r="I149" s="73"/>
      <c r="J149" s="73"/>
      <c r="K149" s="73"/>
      <c r="L149" s="73"/>
    </row>
    <row r="150" spans="1:70" s="7" customFormat="1" ht="15.6">
      <c r="A150" s="73"/>
      <c r="B150" s="73"/>
      <c r="C150" s="73"/>
      <c r="D150" s="73"/>
      <c r="E150" s="73"/>
      <c r="F150" s="73"/>
      <c r="G150" s="73"/>
      <c r="H150" s="73"/>
      <c r="I150" s="73"/>
      <c r="J150" s="73"/>
      <c r="K150" s="73"/>
      <c r="L150" s="73"/>
    </row>
    <row r="151" spans="1:70" s="7" customFormat="1" ht="15.6">
      <c r="A151" s="73"/>
      <c r="B151" s="73"/>
      <c r="C151" s="73"/>
      <c r="D151" s="73"/>
      <c r="E151" s="73"/>
      <c r="F151" s="73"/>
      <c r="G151" s="73"/>
      <c r="H151" s="73"/>
      <c r="I151" s="73"/>
      <c r="J151" s="73"/>
      <c r="K151" s="73"/>
      <c r="L151" s="73"/>
      <c r="BR151" s="7">
        <v>92</v>
      </c>
    </row>
    <row r="152" spans="1:70" s="7" customFormat="1" ht="15.6">
      <c r="A152" s="73"/>
      <c r="B152" s="73"/>
      <c r="C152" s="73"/>
      <c r="D152" s="73"/>
      <c r="E152" s="73"/>
      <c r="F152" s="73"/>
      <c r="G152" s="73"/>
      <c r="H152" s="73"/>
      <c r="I152" s="73"/>
      <c r="J152" s="73"/>
      <c r="K152" s="73"/>
      <c r="L152" s="73"/>
      <c r="BR152" s="7">
        <v>93</v>
      </c>
    </row>
    <row r="153" spans="1:70" s="7" customFormat="1" ht="15.6">
      <c r="A153" s="73"/>
      <c r="B153" s="73"/>
      <c r="C153" s="73"/>
      <c r="D153" s="73"/>
      <c r="E153" s="73"/>
      <c r="F153" s="73"/>
      <c r="G153" s="73"/>
      <c r="H153" s="73"/>
      <c r="I153" s="73"/>
      <c r="J153" s="73"/>
      <c r="K153" s="73"/>
      <c r="L153" s="73"/>
      <c r="BR153" s="7">
        <v>94</v>
      </c>
    </row>
    <row r="154" spans="1:70" s="7" customFormat="1" ht="15.6">
      <c r="A154" s="73"/>
      <c r="B154" s="73"/>
      <c r="C154" s="73"/>
      <c r="D154" s="73"/>
      <c r="E154" s="73"/>
      <c r="F154" s="73"/>
      <c r="G154" s="73"/>
      <c r="H154" s="73"/>
      <c r="I154" s="73"/>
      <c r="J154" s="73"/>
      <c r="K154" s="73"/>
      <c r="L154" s="73"/>
      <c r="BR154" s="7">
        <v>95</v>
      </c>
    </row>
    <row r="155" spans="1:70" s="7" customForma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BR155" s="7">
        <v>96</v>
      </c>
    </row>
    <row r="156" spans="1:70" s="7" customForma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BR156" s="7">
        <v>97</v>
      </c>
    </row>
    <row r="157" spans="1:70" s="7" customForma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BR157" s="7">
        <v>98</v>
      </c>
    </row>
    <row r="158" spans="1:70">
      <c r="BR158" s="3">
        <v>101</v>
      </c>
    </row>
    <row r="159" spans="1:70">
      <c r="BR159" s="3">
        <v>102</v>
      </c>
    </row>
    <row r="160" spans="1:70">
      <c r="BR160" s="3">
        <v>103</v>
      </c>
    </row>
  </sheetData>
  <sheetProtection formatColumns="0" formatRows="0" insertColumns="0" insertRows="0" autoFilter="0"/>
  <autoFilter ref="A10:BR124" xr:uid="{CA8C8727-0106-4C34-B3F2-9F5FD7C3DD97}"/>
  <mergeCells count="29">
    <mergeCell ref="AG16:AQ19"/>
    <mergeCell ref="A123:Y123"/>
    <mergeCell ref="AJ13:AO13"/>
    <mergeCell ref="C89:C96"/>
    <mergeCell ref="C99:C108"/>
    <mergeCell ref="C109:C110"/>
    <mergeCell ref="C111:C112"/>
    <mergeCell ref="C116:C122"/>
    <mergeCell ref="C54:C64"/>
    <mergeCell ref="C65:C66"/>
    <mergeCell ref="C69:C71"/>
    <mergeCell ref="C72:C83"/>
    <mergeCell ref="C85:C86"/>
    <mergeCell ref="C87:C88"/>
    <mergeCell ref="C43:C51"/>
    <mergeCell ref="C11:C12"/>
    <mergeCell ref="C13:C16"/>
    <mergeCell ref="C18:C20"/>
    <mergeCell ref="C21:C32"/>
    <mergeCell ref="C34:C41"/>
    <mergeCell ref="AG1:AR9"/>
    <mergeCell ref="A3:L3"/>
    <mergeCell ref="M3:V8"/>
    <mergeCell ref="A4:B6"/>
    <mergeCell ref="E4:F4"/>
    <mergeCell ref="G4:K4"/>
    <mergeCell ref="D5:F5"/>
    <mergeCell ref="H5:J5"/>
    <mergeCell ref="D6:L6"/>
  </mergeCells>
  <conditionalFormatting sqref="AB11:AB122">
    <cfRule type="cellIs" dxfId="2" priority="1" stopIfTrue="1" operator="greaterThan">
      <formula>0.2</formula>
    </cfRule>
  </conditionalFormatting>
  <dataValidations count="1">
    <dataValidation type="list" allowBlank="1" showInputMessage="1" showErrorMessage="1" sqref="AK11:AK12 AK14:AK15" xr:uid="{06E2150B-9CA5-43F8-A80F-E4CD993C3877}">
      <formula1>"Tabla,Cotizacion"</formula1>
    </dataValidation>
  </dataValidations>
  <printOptions horizontalCentered="1" verticalCentered="1"/>
  <pageMargins left="0.23622047244094491" right="0.23622047244094491" top="0.74803149606299213" bottom="0.74803149606299213" header="0.31496062992125984" footer="0.31496062992125984"/>
  <pageSetup paperSize="3" scale="13" fitToHeight="2" orientation="landscape" r:id="rId1"/>
  <colBreaks count="1" manualBreakCount="1">
    <brk id="46" max="131"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5D45F69-AEF0-492D-926C-EA8CF31052F4}">
          <x14:formula1>
            <xm:f>Lista!$V$8:$V$14</xm:f>
          </x14:formula1>
          <xm:sqref>G4 L4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defaultColWidth="11.42578125" defaultRowHeight="14.4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28515625" style="3" customWidth="1"/>
    <col min="57" max="57" width="29.28515625" style="3" customWidth="1"/>
    <col min="58" max="58" width="66.7109375" style="3" customWidth="1"/>
    <col min="59" max="61" width="22.7109375" style="3" customWidth="1"/>
    <col min="62" max="63" width="32.28515625" style="3" customWidth="1"/>
    <col min="64" max="66" width="22.7109375" style="3" customWidth="1"/>
    <col min="67" max="88" width="11.42578125" style="3"/>
    <col min="89" max="89" width="5.42578125" style="3" bestFit="1" customWidth="1"/>
    <col min="90" max="16384" width="11.42578125" style="3"/>
  </cols>
  <sheetData>
    <row r="3" spans="1:92" s="1" customFormat="1" ht="32.450000000000003" customHeight="1">
      <c r="A3" s="183" t="s">
        <v>0</v>
      </c>
      <c r="B3" s="183"/>
      <c r="C3" s="183"/>
      <c r="D3" s="183"/>
      <c r="E3" s="183"/>
      <c r="F3" s="183"/>
      <c r="G3" s="183"/>
      <c r="H3" s="183"/>
      <c r="I3" s="183"/>
      <c r="J3" s="183"/>
      <c r="K3" s="183"/>
      <c r="L3" s="183"/>
      <c r="M3" s="154" t="s">
        <v>1</v>
      </c>
      <c r="N3" s="155"/>
      <c r="O3" s="155"/>
      <c r="P3" s="155"/>
      <c r="Q3" s="155"/>
      <c r="R3" s="155"/>
      <c r="S3" s="155"/>
      <c r="T3" s="155"/>
      <c r="U3" s="155"/>
      <c r="V3" s="155"/>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184"/>
      <c r="B4" s="184"/>
      <c r="C4" s="45" t="s">
        <v>2</v>
      </c>
      <c r="D4" s="17"/>
      <c r="E4" s="185" t="s">
        <v>3</v>
      </c>
      <c r="F4" s="185"/>
      <c r="G4" s="186"/>
      <c r="H4" s="186"/>
      <c r="I4" s="186"/>
      <c r="J4" s="186"/>
      <c r="K4" s="186"/>
      <c r="L4" s="186"/>
      <c r="M4" s="156"/>
      <c r="N4" s="157"/>
      <c r="O4" s="157"/>
      <c r="P4" s="157"/>
      <c r="Q4" s="157"/>
      <c r="R4" s="157"/>
      <c r="S4" s="157"/>
      <c r="T4" s="157"/>
      <c r="U4" s="157"/>
      <c r="V4" s="157"/>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184"/>
      <c r="B5" s="184"/>
      <c r="C5" s="20" t="s">
        <v>5</v>
      </c>
      <c r="D5" s="187"/>
      <c r="E5" s="188"/>
      <c r="F5" s="189"/>
      <c r="G5" s="20" t="s">
        <v>6</v>
      </c>
      <c r="H5" s="187"/>
      <c r="I5" s="189"/>
      <c r="J5" s="20" t="s">
        <v>7</v>
      </c>
      <c r="K5" s="187"/>
      <c r="L5" s="189"/>
      <c r="M5" s="156"/>
      <c r="N5" s="157"/>
      <c r="O5" s="157"/>
      <c r="P5" s="157"/>
      <c r="Q5" s="157"/>
      <c r="R5" s="157"/>
      <c r="S5" s="157"/>
      <c r="T5" s="157"/>
      <c r="U5" s="157"/>
      <c r="V5" s="157"/>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184"/>
      <c r="B6" s="184"/>
      <c r="C6" s="46" t="s">
        <v>9</v>
      </c>
      <c r="D6" s="185"/>
      <c r="E6" s="185"/>
      <c r="F6" s="185"/>
      <c r="G6" s="185"/>
      <c r="H6" s="185"/>
      <c r="I6" s="185"/>
      <c r="J6" s="185"/>
      <c r="K6" s="185"/>
      <c r="L6" s="185"/>
      <c r="M6" s="158"/>
      <c r="N6" s="159"/>
      <c r="O6" s="159"/>
      <c r="P6" s="159"/>
      <c r="Q6" s="159"/>
      <c r="R6" s="159"/>
      <c r="S6" s="159"/>
      <c r="T6" s="159"/>
      <c r="U6" s="159"/>
      <c r="V6" s="159"/>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182" t="s">
        <v>11</v>
      </c>
      <c r="BD6" s="182"/>
      <c r="BE6" s="182"/>
      <c r="BF6" s="182"/>
      <c r="BG6" s="182"/>
      <c r="BH6" s="182"/>
      <c r="BI6" s="182"/>
      <c r="BJ6" s="182"/>
      <c r="BK6" s="182"/>
      <c r="BL6" s="182"/>
      <c r="BM6" s="182"/>
      <c r="BN6" s="182"/>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160" t="s">
        <v>12</v>
      </c>
      <c r="H9" s="161"/>
      <c r="I9" s="161"/>
      <c r="J9" s="161"/>
      <c r="K9" s="161"/>
      <c r="L9" s="162"/>
      <c r="M9" s="148" t="s">
        <v>13</v>
      </c>
      <c r="N9" s="149"/>
      <c r="O9" s="149"/>
      <c r="P9" s="149"/>
      <c r="Q9" s="149"/>
      <c r="R9" s="150"/>
      <c r="S9" s="151" t="s">
        <v>14</v>
      </c>
      <c r="T9" s="152"/>
      <c r="U9" s="152"/>
      <c r="V9" s="152"/>
      <c r="W9" s="152"/>
      <c r="X9" s="153"/>
      <c r="Y9" s="148" t="s">
        <v>183</v>
      </c>
      <c r="Z9" s="149"/>
      <c r="AA9" s="149"/>
      <c r="AB9" s="149"/>
      <c r="AC9" s="149"/>
      <c r="AD9" s="150"/>
      <c r="AE9" s="164" t="s">
        <v>15</v>
      </c>
      <c r="AF9" s="165"/>
      <c r="AG9" s="165"/>
      <c r="AH9" s="165"/>
      <c r="AI9" s="203" t="s">
        <v>184</v>
      </c>
      <c r="AJ9" s="203"/>
      <c r="AO9" s="164" t="s">
        <v>15</v>
      </c>
      <c r="AP9" s="165"/>
      <c r="AQ9" s="165"/>
      <c r="AR9" s="165"/>
      <c r="AS9" s="203" t="s">
        <v>184</v>
      </c>
      <c r="AT9" s="203"/>
    </row>
    <row r="10" spans="1:92" s="18" customFormat="1" ht="97.9" customHeight="1">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19" t="s">
        <v>185</v>
      </c>
      <c r="Z10" s="19" t="s">
        <v>23</v>
      </c>
      <c r="AA10" s="19" t="s">
        <v>24</v>
      </c>
      <c r="AB10" s="19" t="s">
        <v>25</v>
      </c>
      <c r="AC10" s="19" t="s">
        <v>26</v>
      </c>
      <c r="AD10" s="19" t="s">
        <v>27</v>
      </c>
      <c r="AE10" s="21" t="s">
        <v>30</v>
      </c>
      <c r="AF10" s="21" t="s">
        <v>31</v>
      </c>
      <c r="AG10" s="21" t="s">
        <v>32</v>
      </c>
      <c r="AH10" s="21" t="s">
        <v>33</v>
      </c>
      <c r="AI10" s="21" t="s">
        <v>30</v>
      </c>
      <c r="AJ10" s="21" t="s">
        <v>31</v>
      </c>
      <c r="AK10" s="21" t="s">
        <v>34</v>
      </c>
      <c r="AL10" s="21" t="s">
        <v>35</v>
      </c>
      <c r="AM10" s="21" t="s">
        <v>36</v>
      </c>
      <c r="AN10" s="21" t="s">
        <v>37</v>
      </c>
      <c r="AO10" s="72" t="s">
        <v>30</v>
      </c>
      <c r="AP10" s="72" t="s">
        <v>31</v>
      </c>
      <c r="AQ10" s="72" t="s">
        <v>32</v>
      </c>
      <c r="AR10" s="72" t="s">
        <v>33</v>
      </c>
      <c r="AS10" s="72" t="s">
        <v>30</v>
      </c>
      <c r="AT10" s="72" t="s">
        <v>31</v>
      </c>
      <c r="AU10" s="72" t="s">
        <v>34</v>
      </c>
      <c r="AV10" s="72" t="s">
        <v>35</v>
      </c>
      <c r="AW10" s="72" t="s">
        <v>36</v>
      </c>
      <c r="AX10" s="72" t="s">
        <v>37</v>
      </c>
      <c r="AY10" s="72" t="s">
        <v>38</v>
      </c>
      <c r="BC10" s="21" t="s">
        <v>17</v>
      </c>
      <c r="BD10" s="21" t="s">
        <v>39</v>
      </c>
      <c r="BE10" s="21" t="s">
        <v>40</v>
      </c>
      <c r="BF10" s="21" t="s">
        <v>41</v>
      </c>
      <c r="BG10" s="21" t="s">
        <v>42</v>
      </c>
      <c r="BH10" s="21" t="s">
        <v>43</v>
      </c>
      <c r="BI10" s="21" t="s">
        <v>44</v>
      </c>
      <c r="BJ10" s="21" t="s">
        <v>186</v>
      </c>
      <c r="BK10" s="21" t="s">
        <v>46</v>
      </c>
      <c r="BL10" s="21" t="s">
        <v>13</v>
      </c>
      <c r="BM10" s="21" t="s">
        <v>14</v>
      </c>
      <c r="BN10" s="21" t="s">
        <v>47</v>
      </c>
    </row>
    <row r="11" spans="1:92" s="7" customFormat="1">
      <c r="A11" s="6" t="str">
        <f>IF(B11&lt;&gt;"",CN11,"")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4"/>
      <c r="BD11" s="64"/>
      <c r="BE11" s="5"/>
      <c r="BF11" s="5"/>
      <c r="BG11" s="5"/>
      <c r="BH11" s="65"/>
      <c r="BI11" s="66"/>
      <c r="BJ11" s="67"/>
      <c r="BK11" s="67" t="str">
        <f>IF(BG11="Tabla",(BJ11*BD11*BH11*BI11)," ")</f>
        <v xml:space="preserve"> </v>
      </c>
      <c r="BL11" s="5"/>
      <c r="BM11" s="5"/>
      <c r="BN11" s="68"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9" t="str">
        <f t="shared" ref="K12:K75" si="8">IF(B12="","",(H12*F12))</f>
        <v/>
      </c>
      <c r="L12" s="59"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4"/>
      <c r="BD12" s="64"/>
      <c r="BE12" s="5"/>
      <c r="BF12" s="5"/>
      <c r="BG12" s="5"/>
      <c r="BH12" s="65"/>
      <c r="BI12" s="66"/>
      <c r="BJ12" s="67"/>
      <c r="BK12" s="67" t="str">
        <f t="shared" ref="BK12:BK36" si="33">IF(BG12="Tabla",(BJ12*BD12*BH12*BI12)," ")</f>
        <v xml:space="preserve"> </v>
      </c>
      <c r="BL12" s="5"/>
      <c r="BM12" s="5"/>
      <c r="BN12" s="68"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9" t="str">
        <f t="shared" si="8"/>
        <v/>
      </c>
      <c r="L13" s="59"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4"/>
      <c r="BD13" s="64"/>
      <c r="BE13" s="5"/>
      <c r="BF13" s="5"/>
      <c r="BG13" s="5"/>
      <c r="BH13" s="65"/>
      <c r="BI13" s="66"/>
      <c r="BJ13" s="67"/>
      <c r="BK13" s="67" t="str">
        <f t="shared" si="33"/>
        <v xml:space="preserve"> </v>
      </c>
      <c r="BL13" s="5"/>
      <c r="BM13" s="5"/>
      <c r="BN13" s="68" t="e">
        <f t="shared" si="34"/>
        <v>#DIV/0!</v>
      </c>
      <c r="CN13" s="7">
        <v>3</v>
      </c>
    </row>
    <row r="14" spans="1:92" s="7" customFormat="1">
      <c r="A14" s="6" t="str">
        <f t="shared" si="5"/>
        <v/>
      </c>
      <c r="B14" s="43"/>
      <c r="C14" s="6"/>
      <c r="D14" s="6"/>
      <c r="E14" s="43"/>
      <c r="F14" s="44"/>
      <c r="G14" s="22"/>
      <c r="H14" s="23"/>
      <c r="I14" s="47">
        <f t="shared" si="6"/>
        <v>0</v>
      </c>
      <c r="J14" s="47">
        <f t="shared" si="7"/>
        <v>0</v>
      </c>
      <c r="K14" s="59" t="str">
        <f t="shared" si="8"/>
        <v/>
      </c>
      <c r="L14" s="59"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4"/>
      <c r="BD14" s="64"/>
      <c r="BE14" s="5"/>
      <c r="BF14" s="5"/>
      <c r="BG14" s="5"/>
      <c r="BH14" s="65"/>
      <c r="BI14" s="66"/>
      <c r="BJ14" s="67"/>
      <c r="BK14" s="67" t="str">
        <f t="shared" si="33"/>
        <v xml:space="preserve"> </v>
      </c>
      <c r="BL14" s="5"/>
      <c r="BM14" s="5"/>
      <c r="BN14" s="68" t="e">
        <f t="shared" si="34"/>
        <v>#DIV/0!</v>
      </c>
      <c r="CN14" s="7">
        <v>4</v>
      </c>
    </row>
    <row r="15" spans="1:92" s="7" customFormat="1">
      <c r="A15" s="6" t="str">
        <f t="shared" si="5"/>
        <v/>
      </c>
      <c r="B15" s="43"/>
      <c r="C15" s="6"/>
      <c r="D15" s="6"/>
      <c r="E15" s="43"/>
      <c r="F15" s="44"/>
      <c r="G15" s="22"/>
      <c r="H15" s="23"/>
      <c r="I15" s="47">
        <f t="shared" si="6"/>
        <v>0</v>
      </c>
      <c r="J15" s="47">
        <f t="shared" si="7"/>
        <v>0</v>
      </c>
      <c r="K15" s="59" t="str">
        <f t="shared" si="8"/>
        <v/>
      </c>
      <c r="L15" s="59"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4"/>
      <c r="BD15" s="64"/>
      <c r="BE15" s="5"/>
      <c r="BF15" s="5"/>
      <c r="BG15" s="5"/>
      <c r="BH15" s="65"/>
      <c r="BI15" s="66"/>
      <c r="BJ15" s="67"/>
      <c r="BK15" s="67" t="str">
        <f t="shared" si="33"/>
        <v xml:space="preserve"> </v>
      </c>
      <c r="BL15" s="5"/>
      <c r="BM15" s="5"/>
      <c r="BN15" s="68" t="e">
        <f t="shared" si="34"/>
        <v>#DIV/0!</v>
      </c>
      <c r="CN15" s="7">
        <v>5</v>
      </c>
    </row>
    <row r="16" spans="1:92" s="7" customFormat="1">
      <c r="A16" s="6" t="str">
        <f t="shared" si="5"/>
        <v/>
      </c>
      <c r="B16" s="43"/>
      <c r="C16" s="6"/>
      <c r="D16" s="6"/>
      <c r="E16" s="43"/>
      <c r="F16" s="44"/>
      <c r="G16" s="22"/>
      <c r="H16" s="23"/>
      <c r="I16" s="47">
        <f t="shared" si="6"/>
        <v>0</v>
      </c>
      <c r="J16" s="47">
        <f t="shared" si="7"/>
        <v>0</v>
      </c>
      <c r="K16" s="59" t="str">
        <f t="shared" si="8"/>
        <v/>
      </c>
      <c r="L16" s="59"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4"/>
      <c r="BD16" s="64"/>
      <c r="BE16" s="5"/>
      <c r="BF16" s="5"/>
      <c r="BG16" s="5"/>
      <c r="BH16" s="65"/>
      <c r="BI16" s="66"/>
      <c r="BJ16" s="67"/>
      <c r="BK16" s="67" t="str">
        <f t="shared" si="33"/>
        <v xml:space="preserve"> </v>
      </c>
      <c r="BL16" s="5"/>
      <c r="BM16" s="5"/>
      <c r="BN16" s="68" t="e">
        <f t="shared" si="34"/>
        <v>#DIV/0!</v>
      </c>
      <c r="CN16" s="7">
        <v>6</v>
      </c>
    </row>
    <row r="17" spans="1:92" s="7" customFormat="1">
      <c r="A17" s="6" t="str">
        <f t="shared" si="5"/>
        <v/>
      </c>
      <c r="B17" s="43"/>
      <c r="C17" s="6"/>
      <c r="D17" s="6"/>
      <c r="E17" s="43"/>
      <c r="F17" s="44"/>
      <c r="G17" s="22"/>
      <c r="H17" s="23"/>
      <c r="I17" s="47">
        <f t="shared" si="6"/>
        <v>0</v>
      </c>
      <c r="J17" s="47">
        <f t="shared" si="7"/>
        <v>0</v>
      </c>
      <c r="K17" s="59" t="str">
        <f t="shared" si="8"/>
        <v/>
      </c>
      <c r="L17" s="59"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4"/>
      <c r="BD17" s="64"/>
      <c r="BE17" s="5"/>
      <c r="BF17" s="5"/>
      <c r="BG17" s="5"/>
      <c r="BH17" s="65"/>
      <c r="BI17" s="66"/>
      <c r="BJ17" s="67"/>
      <c r="BK17" s="67" t="str">
        <f t="shared" si="33"/>
        <v xml:space="preserve"> </v>
      </c>
      <c r="BL17" s="5"/>
      <c r="BM17" s="5"/>
      <c r="BN17" s="68" t="e">
        <f t="shared" si="34"/>
        <v>#DIV/0!</v>
      </c>
      <c r="CN17" s="7">
        <v>7</v>
      </c>
    </row>
    <row r="18" spans="1:92" s="7" customFormat="1">
      <c r="A18" s="6" t="str">
        <f t="shared" si="5"/>
        <v/>
      </c>
      <c r="B18" s="43"/>
      <c r="C18" s="6"/>
      <c r="D18" s="6"/>
      <c r="E18" s="43"/>
      <c r="F18" s="44"/>
      <c r="G18" s="22"/>
      <c r="H18" s="23"/>
      <c r="I18" s="47">
        <f t="shared" si="6"/>
        <v>0</v>
      </c>
      <c r="J18" s="47">
        <f t="shared" si="7"/>
        <v>0</v>
      </c>
      <c r="K18" s="59" t="str">
        <f t="shared" si="8"/>
        <v/>
      </c>
      <c r="L18" s="59"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4"/>
      <c r="BD18" s="64"/>
      <c r="BE18" s="64"/>
      <c r="BF18" s="64"/>
      <c r="BG18" s="64"/>
      <c r="BH18" s="64"/>
      <c r="BI18" s="64"/>
      <c r="BJ18" s="67"/>
      <c r="BK18" s="67" t="str">
        <f t="shared" si="33"/>
        <v xml:space="preserve"> </v>
      </c>
      <c r="BL18" s="64"/>
      <c r="BM18" s="64"/>
      <c r="BN18" s="68" t="e">
        <f t="shared" si="34"/>
        <v>#DIV/0!</v>
      </c>
      <c r="CN18" s="7">
        <v>8</v>
      </c>
    </row>
    <row r="19" spans="1:92" s="7" customFormat="1">
      <c r="A19" s="6" t="str">
        <f>IF(B19&lt;&gt;"",CN19,"")</f>
        <v/>
      </c>
      <c r="B19" s="43"/>
      <c r="C19" s="6"/>
      <c r="D19" s="6"/>
      <c r="E19" s="43"/>
      <c r="F19" s="44"/>
      <c r="G19" s="22"/>
      <c r="H19" s="23"/>
      <c r="I19" s="47">
        <f t="shared" si="6"/>
        <v>0</v>
      </c>
      <c r="J19" s="47">
        <f t="shared" si="7"/>
        <v>0</v>
      </c>
      <c r="K19" s="59" t="str">
        <f t="shared" si="8"/>
        <v/>
      </c>
      <c r="L19" s="59"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4"/>
      <c r="BD19" s="64"/>
      <c r="BE19" s="64"/>
      <c r="BF19" s="64"/>
      <c r="BG19" s="64"/>
      <c r="BH19" s="64"/>
      <c r="BI19" s="64"/>
      <c r="BJ19" s="67"/>
      <c r="BK19" s="67" t="str">
        <f t="shared" si="33"/>
        <v xml:space="preserve"> </v>
      </c>
      <c r="BL19" s="64"/>
      <c r="BM19" s="64"/>
      <c r="BN19" s="68" t="e">
        <f t="shared" si="34"/>
        <v>#DIV/0!</v>
      </c>
      <c r="CN19" s="7">
        <v>9</v>
      </c>
    </row>
    <row r="20" spans="1:92" s="7" customFormat="1">
      <c r="A20" s="6" t="str">
        <f t="shared" si="5"/>
        <v/>
      </c>
      <c r="B20" s="43"/>
      <c r="C20" s="6"/>
      <c r="D20" s="6"/>
      <c r="E20" s="43"/>
      <c r="F20" s="44"/>
      <c r="G20" s="22"/>
      <c r="H20" s="23"/>
      <c r="I20" s="47">
        <f t="shared" si="6"/>
        <v>0</v>
      </c>
      <c r="J20" s="47">
        <f t="shared" si="7"/>
        <v>0</v>
      </c>
      <c r="K20" s="59" t="str">
        <f t="shared" si="8"/>
        <v/>
      </c>
      <c r="L20" s="59"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4"/>
      <c r="BD20" s="64"/>
      <c r="BE20" s="64"/>
      <c r="BF20" s="64"/>
      <c r="BG20" s="64"/>
      <c r="BH20" s="64"/>
      <c r="BI20" s="64"/>
      <c r="BJ20" s="67"/>
      <c r="BK20" s="67" t="str">
        <f t="shared" si="33"/>
        <v xml:space="preserve"> </v>
      </c>
      <c r="BL20" s="64"/>
      <c r="BM20" s="64"/>
      <c r="BN20" s="68" t="e">
        <f t="shared" si="34"/>
        <v>#DIV/0!</v>
      </c>
      <c r="CN20" s="7">
        <v>10</v>
      </c>
    </row>
    <row r="21" spans="1:92" s="7" customFormat="1">
      <c r="A21" s="6" t="str">
        <f t="shared" si="5"/>
        <v/>
      </c>
      <c r="B21" s="43"/>
      <c r="C21" s="6"/>
      <c r="D21" s="6"/>
      <c r="E21" s="43"/>
      <c r="F21" s="44"/>
      <c r="G21" s="22"/>
      <c r="H21" s="23"/>
      <c r="I21" s="47">
        <f t="shared" si="6"/>
        <v>0</v>
      </c>
      <c r="J21" s="47">
        <f t="shared" si="7"/>
        <v>0</v>
      </c>
      <c r="K21" s="59" t="str">
        <f t="shared" si="8"/>
        <v/>
      </c>
      <c r="L21" s="59"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4"/>
      <c r="BD21" s="64"/>
      <c r="BE21" s="64"/>
      <c r="BF21" s="64"/>
      <c r="BG21" s="64"/>
      <c r="BH21" s="64"/>
      <c r="BI21" s="64"/>
      <c r="BJ21" s="67"/>
      <c r="BK21" s="67" t="str">
        <f t="shared" si="33"/>
        <v xml:space="preserve"> </v>
      </c>
      <c r="BL21" s="64"/>
      <c r="BM21" s="64"/>
      <c r="BN21" s="68" t="e">
        <f t="shared" si="34"/>
        <v>#DIV/0!</v>
      </c>
      <c r="CN21" s="7">
        <v>11</v>
      </c>
    </row>
    <row r="22" spans="1:92" s="7" customFormat="1">
      <c r="A22" s="6" t="str">
        <f t="shared" si="5"/>
        <v/>
      </c>
      <c r="B22" s="43"/>
      <c r="C22" s="6"/>
      <c r="D22" s="6"/>
      <c r="E22" s="43"/>
      <c r="F22" s="44"/>
      <c r="G22" s="22"/>
      <c r="H22" s="23"/>
      <c r="I22" s="47">
        <f t="shared" si="6"/>
        <v>0</v>
      </c>
      <c r="J22" s="47">
        <f t="shared" si="7"/>
        <v>0</v>
      </c>
      <c r="K22" s="59" t="str">
        <f t="shared" si="8"/>
        <v/>
      </c>
      <c r="L22" s="59"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4"/>
      <c r="BD22" s="64"/>
      <c r="BE22" s="64"/>
      <c r="BF22" s="64"/>
      <c r="BG22" s="64"/>
      <c r="BH22" s="64"/>
      <c r="BI22" s="64"/>
      <c r="BJ22" s="67"/>
      <c r="BK22" s="67" t="str">
        <f t="shared" si="33"/>
        <v xml:space="preserve"> </v>
      </c>
      <c r="BL22" s="64"/>
      <c r="BM22" s="64"/>
      <c r="BN22" s="68" t="e">
        <f t="shared" si="34"/>
        <v>#DIV/0!</v>
      </c>
      <c r="CN22" s="7">
        <v>12</v>
      </c>
    </row>
    <row r="23" spans="1:92" s="7" customFormat="1">
      <c r="A23" s="6" t="str">
        <f t="shared" si="5"/>
        <v/>
      </c>
      <c r="B23" s="43"/>
      <c r="C23" s="6"/>
      <c r="D23" s="6"/>
      <c r="E23" s="43"/>
      <c r="F23" s="44"/>
      <c r="G23" s="22"/>
      <c r="H23" s="23"/>
      <c r="I23" s="47">
        <f t="shared" si="6"/>
        <v>0</v>
      </c>
      <c r="J23" s="47">
        <f t="shared" si="7"/>
        <v>0</v>
      </c>
      <c r="K23" s="59" t="str">
        <f t="shared" si="8"/>
        <v/>
      </c>
      <c r="L23" s="59"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4"/>
      <c r="BD23" s="64"/>
      <c r="BE23" s="64"/>
      <c r="BF23" s="64"/>
      <c r="BG23" s="64"/>
      <c r="BH23" s="64"/>
      <c r="BI23" s="64"/>
      <c r="BJ23" s="67"/>
      <c r="BK23" s="67" t="str">
        <f t="shared" si="33"/>
        <v xml:space="preserve"> </v>
      </c>
      <c r="BL23" s="64"/>
      <c r="BM23" s="64"/>
      <c r="BN23" s="68" t="e">
        <f t="shared" si="34"/>
        <v>#DIV/0!</v>
      </c>
      <c r="CN23" s="7">
        <v>13</v>
      </c>
    </row>
    <row r="24" spans="1:92" s="7" customFormat="1">
      <c r="A24" s="6" t="str">
        <f t="shared" si="5"/>
        <v/>
      </c>
      <c r="B24" s="43"/>
      <c r="C24" s="6"/>
      <c r="D24" s="6"/>
      <c r="E24" s="43"/>
      <c r="F24" s="44"/>
      <c r="G24" s="22"/>
      <c r="H24" s="23"/>
      <c r="I24" s="47">
        <f t="shared" si="6"/>
        <v>0</v>
      </c>
      <c r="J24" s="47">
        <f t="shared" si="7"/>
        <v>0</v>
      </c>
      <c r="K24" s="59" t="str">
        <f t="shared" si="8"/>
        <v/>
      </c>
      <c r="L24" s="59"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4"/>
      <c r="BD24" s="64"/>
      <c r="BE24" s="64"/>
      <c r="BF24" s="64"/>
      <c r="BG24" s="64"/>
      <c r="BH24" s="64"/>
      <c r="BI24" s="64"/>
      <c r="BJ24" s="67"/>
      <c r="BK24" s="67" t="str">
        <f t="shared" si="33"/>
        <v xml:space="preserve"> </v>
      </c>
      <c r="BL24" s="64"/>
      <c r="BM24" s="64"/>
      <c r="BN24" s="68" t="e">
        <f t="shared" si="34"/>
        <v>#DIV/0!</v>
      </c>
      <c r="CN24" s="7">
        <v>14</v>
      </c>
    </row>
    <row r="25" spans="1:92" s="7" customFormat="1">
      <c r="A25" s="6" t="str">
        <f t="shared" si="5"/>
        <v/>
      </c>
      <c r="B25" s="43"/>
      <c r="C25" s="6"/>
      <c r="D25" s="6"/>
      <c r="E25" s="43"/>
      <c r="F25" s="44"/>
      <c r="G25" s="22"/>
      <c r="H25" s="23"/>
      <c r="I25" s="47">
        <f t="shared" si="6"/>
        <v>0</v>
      </c>
      <c r="J25" s="47">
        <f t="shared" si="7"/>
        <v>0</v>
      </c>
      <c r="K25" s="59" t="str">
        <f t="shared" si="8"/>
        <v/>
      </c>
      <c r="L25" s="59"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4"/>
      <c r="BD25" s="64"/>
      <c r="BE25" s="64"/>
      <c r="BF25" s="64"/>
      <c r="BG25" s="64"/>
      <c r="BH25" s="64"/>
      <c r="BI25" s="64"/>
      <c r="BJ25" s="67"/>
      <c r="BK25" s="67" t="str">
        <f t="shared" si="33"/>
        <v xml:space="preserve"> </v>
      </c>
      <c r="BL25" s="64"/>
      <c r="BM25" s="64"/>
      <c r="BN25" s="68" t="e">
        <f t="shared" si="34"/>
        <v>#DIV/0!</v>
      </c>
      <c r="CN25" s="7">
        <v>15</v>
      </c>
    </row>
    <row r="26" spans="1:92" s="7" customFormat="1">
      <c r="A26" s="6" t="str">
        <f t="shared" si="5"/>
        <v/>
      </c>
      <c r="B26" s="43"/>
      <c r="C26" s="6"/>
      <c r="D26" s="6"/>
      <c r="E26" s="43"/>
      <c r="F26" s="44"/>
      <c r="G26" s="22"/>
      <c r="H26" s="23"/>
      <c r="I26" s="47">
        <f t="shared" si="6"/>
        <v>0</v>
      </c>
      <c r="J26" s="47">
        <f t="shared" si="7"/>
        <v>0</v>
      </c>
      <c r="K26" s="59" t="str">
        <f t="shared" si="8"/>
        <v/>
      </c>
      <c r="L26" s="59"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4"/>
      <c r="BD26" s="64"/>
      <c r="BE26" s="5"/>
      <c r="BF26" s="5"/>
      <c r="BG26" s="5"/>
      <c r="BH26" s="65"/>
      <c r="BI26" s="66"/>
      <c r="BJ26" s="67"/>
      <c r="BK26" s="67" t="str">
        <f t="shared" si="33"/>
        <v xml:space="preserve"> </v>
      </c>
      <c r="BL26" s="5"/>
      <c r="BM26" s="5"/>
      <c r="BN26" s="68" t="e">
        <f t="shared" si="34"/>
        <v>#DIV/0!</v>
      </c>
      <c r="CN26" s="7">
        <v>16</v>
      </c>
    </row>
    <row r="27" spans="1:92" s="7" customFormat="1">
      <c r="A27" s="6" t="str">
        <f t="shared" si="5"/>
        <v/>
      </c>
      <c r="B27" s="43"/>
      <c r="C27" s="6"/>
      <c r="D27" s="6"/>
      <c r="E27" s="43"/>
      <c r="F27" s="44"/>
      <c r="G27" s="22"/>
      <c r="H27" s="23"/>
      <c r="I27" s="47">
        <f t="shared" si="6"/>
        <v>0</v>
      </c>
      <c r="J27" s="47">
        <f t="shared" si="7"/>
        <v>0</v>
      </c>
      <c r="K27" s="59" t="str">
        <f t="shared" si="8"/>
        <v/>
      </c>
      <c r="L27" s="59"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4"/>
      <c r="BD27" s="64"/>
      <c r="BE27" s="5"/>
      <c r="BF27" s="5"/>
      <c r="BG27" s="5"/>
      <c r="BH27" s="65"/>
      <c r="BI27" s="66"/>
      <c r="BJ27" s="67"/>
      <c r="BK27" s="67" t="str">
        <f t="shared" si="33"/>
        <v xml:space="preserve"> </v>
      </c>
      <c r="BL27" s="5"/>
      <c r="BM27" s="5"/>
      <c r="BN27" s="68" t="e">
        <f t="shared" si="34"/>
        <v>#DIV/0!</v>
      </c>
      <c r="CN27" s="7">
        <v>17</v>
      </c>
    </row>
    <row r="28" spans="1:92" s="7" customFormat="1">
      <c r="A28" s="6" t="str">
        <f t="shared" si="5"/>
        <v/>
      </c>
      <c r="B28" s="43"/>
      <c r="C28" s="6"/>
      <c r="D28" s="6"/>
      <c r="E28" s="43"/>
      <c r="F28" s="44"/>
      <c r="G28" s="22"/>
      <c r="H28" s="23"/>
      <c r="I28" s="47">
        <f t="shared" si="6"/>
        <v>0</v>
      </c>
      <c r="J28" s="47">
        <f t="shared" si="7"/>
        <v>0</v>
      </c>
      <c r="K28" s="59" t="str">
        <f t="shared" si="8"/>
        <v/>
      </c>
      <c r="L28" s="59"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4"/>
      <c r="BD28" s="64"/>
      <c r="BE28" s="5"/>
      <c r="BF28" s="5"/>
      <c r="BG28" s="5"/>
      <c r="BH28" s="65"/>
      <c r="BI28" s="66"/>
      <c r="BJ28" s="67"/>
      <c r="BK28" s="67" t="str">
        <f t="shared" si="33"/>
        <v xml:space="preserve"> </v>
      </c>
      <c r="BL28" s="5"/>
      <c r="BM28" s="5"/>
      <c r="BN28" s="68" t="e">
        <f t="shared" si="34"/>
        <v>#DIV/0!</v>
      </c>
      <c r="CN28" s="7">
        <v>18</v>
      </c>
    </row>
    <row r="29" spans="1:92" s="7" customFormat="1">
      <c r="A29" s="6" t="str">
        <f t="shared" si="5"/>
        <v/>
      </c>
      <c r="B29" s="43"/>
      <c r="C29" s="6"/>
      <c r="D29" s="6"/>
      <c r="E29" s="43"/>
      <c r="F29" s="44"/>
      <c r="G29" s="22"/>
      <c r="H29" s="23"/>
      <c r="I29" s="47">
        <f t="shared" si="6"/>
        <v>0</v>
      </c>
      <c r="J29" s="47">
        <f t="shared" si="7"/>
        <v>0</v>
      </c>
      <c r="K29" s="59" t="str">
        <f t="shared" si="8"/>
        <v/>
      </c>
      <c r="L29" s="59"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4"/>
      <c r="BD29" s="64"/>
      <c r="BE29" s="5"/>
      <c r="BF29" s="5"/>
      <c r="BG29" s="5"/>
      <c r="BH29" s="65"/>
      <c r="BI29" s="66"/>
      <c r="BJ29" s="67"/>
      <c r="BK29" s="67" t="str">
        <f t="shared" si="33"/>
        <v xml:space="preserve"> </v>
      </c>
      <c r="BL29" s="5"/>
      <c r="BM29" s="5"/>
      <c r="BN29" s="68" t="e">
        <f t="shared" si="34"/>
        <v>#DIV/0!</v>
      </c>
      <c r="CN29" s="7">
        <v>19</v>
      </c>
    </row>
    <row r="30" spans="1:92" s="7" customFormat="1">
      <c r="A30" s="6" t="str">
        <f t="shared" si="5"/>
        <v/>
      </c>
      <c r="B30" s="43"/>
      <c r="C30" s="6"/>
      <c r="D30" s="6"/>
      <c r="E30" s="43"/>
      <c r="F30" s="44"/>
      <c r="G30" s="22"/>
      <c r="H30" s="23"/>
      <c r="I30" s="47">
        <f t="shared" si="6"/>
        <v>0</v>
      </c>
      <c r="J30" s="47">
        <f t="shared" si="7"/>
        <v>0</v>
      </c>
      <c r="K30" s="59" t="str">
        <f t="shared" si="8"/>
        <v/>
      </c>
      <c r="L30" s="59"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4"/>
      <c r="BD30" s="64"/>
      <c r="BE30" s="5"/>
      <c r="BF30" s="5"/>
      <c r="BG30" s="5"/>
      <c r="BH30" s="65"/>
      <c r="BI30" s="66"/>
      <c r="BJ30" s="67"/>
      <c r="BK30" s="67" t="str">
        <f t="shared" si="33"/>
        <v xml:space="preserve"> </v>
      </c>
      <c r="BL30" s="5"/>
      <c r="BM30" s="5"/>
      <c r="BN30" s="68" t="e">
        <f t="shared" si="34"/>
        <v>#DIV/0!</v>
      </c>
      <c r="CN30" s="7">
        <v>20</v>
      </c>
    </row>
    <row r="31" spans="1:92" s="7" customFormat="1">
      <c r="A31" s="6" t="str">
        <f t="shared" si="5"/>
        <v/>
      </c>
      <c r="B31" s="43"/>
      <c r="C31" s="6"/>
      <c r="D31" s="6"/>
      <c r="E31" s="43"/>
      <c r="F31" s="44"/>
      <c r="G31" s="22"/>
      <c r="H31" s="23"/>
      <c r="I31" s="47">
        <f t="shared" si="6"/>
        <v>0</v>
      </c>
      <c r="J31" s="47">
        <f t="shared" si="7"/>
        <v>0</v>
      </c>
      <c r="K31" s="59" t="str">
        <f t="shared" si="8"/>
        <v/>
      </c>
      <c r="L31" s="59"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4"/>
      <c r="BD31" s="64"/>
      <c r="BE31" s="5"/>
      <c r="BF31" s="5"/>
      <c r="BG31" s="5"/>
      <c r="BH31" s="65"/>
      <c r="BI31" s="66"/>
      <c r="BJ31" s="67"/>
      <c r="BK31" s="67" t="str">
        <f t="shared" si="33"/>
        <v xml:space="preserve"> </v>
      </c>
      <c r="BL31" s="5"/>
      <c r="BM31" s="5"/>
      <c r="BN31" s="68" t="e">
        <f t="shared" si="34"/>
        <v>#DIV/0!</v>
      </c>
      <c r="CN31" s="7">
        <v>21</v>
      </c>
    </row>
    <row r="32" spans="1:92" s="7" customFormat="1">
      <c r="A32" s="6" t="str">
        <f t="shared" si="5"/>
        <v/>
      </c>
      <c r="B32" s="43"/>
      <c r="C32" s="6"/>
      <c r="D32" s="6"/>
      <c r="E32" s="43"/>
      <c r="F32" s="44"/>
      <c r="G32" s="22"/>
      <c r="H32" s="23"/>
      <c r="I32" s="47">
        <f t="shared" si="6"/>
        <v>0</v>
      </c>
      <c r="J32" s="47">
        <f t="shared" si="7"/>
        <v>0</v>
      </c>
      <c r="K32" s="59" t="str">
        <f t="shared" si="8"/>
        <v/>
      </c>
      <c r="L32" s="59"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4"/>
      <c r="BD32" s="64"/>
      <c r="BE32" s="5"/>
      <c r="BF32" s="5"/>
      <c r="BG32" s="5"/>
      <c r="BH32" s="65"/>
      <c r="BI32" s="66"/>
      <c r="BJ32" s="67"/>
      <c r="BK32" s="67" t="str">
        <f t="shared" si="33"/>
        <v xml:space="preserve"> </v>
      </c>
      <c r="BL32" s="5"/>
      <c r="BM32" s="5"/>
      <c r="BN32" s="68" t="e">
        <f t="shared" si="34"/>
        <v>#DIV/0!</v>
      </c>
      <c r="CN32" s="7">
        <v>22</v>
      </c>
    </row>
    <row r="33" spans="1:92" s="7" customFormat="1">
      <c r="A33" s="6" t="str">
        <f t="shared" si="5"/>
        <v/>
      </c>
      <c r="B33" s="43"/>
      <c r="C33" s="6"/>
      <c r="D33" s="6"/>
      <c r="E33" s="43"/>
      <c r="F33" s="44"/>
      <c r="G33" s="22"/>
      <c r="H33" s="23"/>
      <c r="I33" s="47">
        <f t="shared" si="6"/>
        <v>0</v>
      </c>
      <c r="J33" s="47">
        <f t="shared" si="7"/>
        <v>0</v>
      </c>
      <c r="K33" s="59" t="str">
        <f t="shared" si="8"/>
        <v/>
      </c>
      <c r="L33" s="59"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4"/>
      <c r="BD33" s="64"/>
      <c r="BE33" s="5"/>
      <c r="BF33" s="5"/>
      <c r="BG33" s="5"/>
      <c r="BH33" s="65"/>
      <c r="BI33" s="66"/>
      <c r="BJ33" s="67"/>
      <c r="BK33" s="67" t="str">
        <f t="shared" si="33"/>
        <v xml:space="preserve"> </v>
      </c>
      <c r="BL33" s="5"/>
      <c r="BM33" s="5"/>
      <c r="BN33" s="68" t="e">
        <f t="shared" si="34"/>
        <v>#DIV/0!</v>
      </c>
      <c r="CN33" s="7">
        <v>23</v>
      </c>
    </row>
    <row r="34" spans="1:92" s="7" customFormat="1">
      <c r="A34" s="6" t="str">
        <f t="shared" si="5"/>
        <v/>
      </c>
      <c r="B34" s="43"/>
      <c r="C34" s="6"/>
      <c r="D34" s="6"/>
      <c r="E34" s="43"/>
      <c r="F34" s="44"/>
      <c r="G34" s="22"/>
      <c r="H34" s="23"/>
      <c r="I34" s="47">
        <f t="shared" si="6"/>
        <v>0</v>
      </c>
      <c r="J34" s="47">
        <f t="shared" si="7"/>
        <v>0</v>
      </c>
      <c r="K34" s="59" t="str">
        <f t="shared" si="8"/>
        <v/>
      </c>
      <c r="L34" s="59"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4"/>
      <c r="BD34" s="64"/>
      <c r="BE34" s="5"/>
      <c r="BF34" s="5"/>
      <c r="BG34" s="5"/>
      <c r="BH34" s="65"/>
      <c r="BI34" s="66"/>
      <c r="BJ34" s="67"/>
      <c r="BK34" s="67" t="str">
        <f t="shared" si="33"/>
        <v xml:space="preserve"> </v>
      </c>
      <c r="BL34" s="5"/>
      <c r="BM34" s="5"/>
      <c r="BN34" s="68" t="e">
        <f t="shared" si="34"/>
        <v>#DIV/0!</v>
      </c>
      <c r="CN34" s="7">
        <v>24</v>
      </c>
    </row>
    <row r="35" spans="1:92" s="7" customFormat="1">
      <c r="A35" s="6" t="str">
        <f t="shared" si="5"/>
        <v/>
      </c>
      <c r="B35" s="43"/>
      <c r="C35" s="6"/>
      <c r="D35" s="6"/>
      <c r="E35" s="43"/>
      <c r="F35" s="44"/>
      <c r="G35" s="22"/>
      <c r="H35" s="23"/>
      <c r="I35" s="47">
        <f t="shared" si="6"/>
        <v>0</v>
      </c>
      <c r="J35" s="47">
        <f t="shared" si="7"/>
        <v>0</v>
      </c>
      <c r="K35" s="59" t="str">
        <f t="shared" si="8"/>
        <v/>
      </c>
      <c r="L35" s="59"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4"/>
      <c r="BD35" s="64"/>
      <c r="BE35" s="5"/>
      <c r="BF35" s="5"/>
      <c r="BG35" s="5"/>
      <c r="BH35" s="65"/>
      <c r="BI35" s="66"/>
      <c r="BJ35" s="67"/>
      <c r="BK35" s="67" t="str">
        <f t="shared" si="33"/>
        <v xml:space="preserve"> </v>
      </c>
      <c r="BL35" s="5"/>
      <c r="BM35" s="5"/>
      <c r="BN35" s="68" t="e">
        <f t="shared" si="34"/>
        <v>#DIV/0!</v>
      </c>
      <c r="CN35" s="7">
        <v>25</v>
      </c>
    </row>
    <row r="36" spans="1:92" s="7" customFormat="1">
      <c r="A36" s="6" t="str">
        <f t="shared" si="5"/>
        <v/>
      </c>
      <c r="B36" s="43"/>
      <c r="C36" s="6"/>
      <c r="D36" s="6"/>
      <c r="E36" s="43"/>
      <c r="F36" s="44"/>
      <c r="G36" s="22"/>
      <c r="H36" s="23"/>
      <c r="I36" s="47">
        <f t="shared" si="6"/>
        <v>0</v>
      </c>
      <c r="J36" s="47">
        <f t="shared" si="7"/>
        <v>0</v>
      </c>
      <c r="K36" s="59" t="str">
        <f t="shared" si="8"/>
        <v/>
      </c>
      <c r="L36" s="59"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4"/>
      <c r="BD36" s="64"/>
      <c r="BE36" s="5"/>
      <c r="BF36" s="5"/>
      <c r="BG36" s="5"/>
      <c r="BH36" s="65"/>
      <c r="BI36" s="66"/>
      <c r="BJ36" s="67"/>
      <c r="BK36" s="67" t="str">
        <f t="shared" si="33"/>
        <v xml:space="preserve"> </v>
      </c>
      <c r="BL36" s="5"/>
      <c r="BM36" s="5"/>
      <c r="BN36" s="68" t="e">
        <f t="shared" si="34"/>
        <v>#DIV/0!</v>
      </c>
      <c r="CN36" s="7">
        <v>26</v>
      </c>
    </row>
    <row r="37" spans="1:92" s="7" customFormat="1">
      <c r="A37" s="6" t="str">
        <f t="shared" si="5"/>
        <v/>
      </c>
      <c r="B37" s="43"/>
      <c r="C37" s="6"/>
      <c r="D37" s="6"/>
      <c r="E37" s="43"/>
      <c r="F37" s="44"/>
      <c r="G37" s="22"/>
      <c r="H37" s="23"/>
      <c r="I37" s="47">
        <f t="shared" si="6"/>
        <v>0</v>
      </c>
      <c r="J37" s="47">
        <f t="shared" si="7"/>
        <v>0</v>
      </c>
      <c r="K37" s="59" t="str">
        <f t="shared" si="8"/>
        <v/>
      </c>
      <c r="L37" s="59"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180" t="s">
        <v>48</v>
      </c>
      <c r="BG37" s="180"/>
      <c r="BH37" s="180"/>
      <c r="BI37" s="180"/>
      <c r="BJ37" s="180"/>
      <c r="BK37" s="180"/>
      <c r="BL37" s="180"/>
      <c r="BM37" s="181"/>
      <c r="BN37" s="69" t="e">
        <f>SUM(BN11:BN36)</f>
        <v>#DIV/0!</v>
      </c>
      <c r="CN37" s="7">
        <v>27</v>
      </c>
    </row>
    <row r="38" spans="1:92" s="7" customFormat="1">
      <c r="A38" s="6" t="str">
        <f t="shared" si="5"/>
        <v/>
      </c>
      <c r="B38" s="43"/>
      <c r="C38" s="6"/>
      <c r="D38" s="6"/>
      <c r="E38" s="43"/>
      <c r="F38" s="44"/>
      <c r="G38" s="22"/>
      <c r="H38" s="23"/>
      <c r="I38" s="47">
        <f t="shared" si="6"/>
        <v>0</v>
      </c>
      <c r="J38" s="47">
        <f t="shared" si="7"/>
        <v>0</v>
      </c>
      <c r="K38" s="59" t="str">
        <f t="shared" si="8"/>
        <v/>
      </c>
      <c r="L38" s="59"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9" t="str">
        <f t="shared" si="8"/>
        <v/>
      </c>
      <c r="L39" s="59"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9" t="str">
        <f t="shared" si="8"/>
        <v/>
      </c>
      <c r="L40" s="59"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9" t="str">
        <f t="shared" si="8"/>
        <v/>
      </c>
      <c r="L41" s="59"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9" t="str">
        <f t="shared" si="8"/>
        <v/>
      </c>
      <c r="L42" s="59"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9" t="str">
        <f t="shared" si="8"/>
        <v/>
      </c>
      <c r="L43" s="59"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9" t="str">
        <f t="shared" si="8"/>
        <v/>
      </c>
      <c r="L44" s="59"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9" t="str">
        <f t="shared" si="8"/>
        <v/>
      </c>
      <c r="L45" s="59"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9" t="str">
        <f t="shared" si="8"/>
        <v/>
      </c>
      <c r="L46" s="59"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166" t="s">
        <v>49</v>
      </c>
      <c r="BD46" s="167"/>
      <c r="BE46" s="167"/>
      <c r="BF46" s="167"/>
      <c r="BG46" s="167"/>
      <c r="BH46" s="167"/>
      <c r="BI46" s="167"/>
      <c r="BJ46" s="168"/>
      <c r="BK46" s="171" t="s">
        <v>50</v>
      </c>
      <c r="BL46" s="174" t="e">
        <f>SUM(AP98,BN37)</f>
        <v>#DIV/0!</v>
      </c>
      <c r="BM46" s="175"/>
      <c r="CN46" s="7">
        <v>36</v>
      </c>
    </row>
    <row r="47" spans="1:92" s="7" customFormat="1" ht="14.45" customHeight="1">
      <c r="A47" s="6" t="str">
        <f t="shared" si="5"/>
        <v/>
      </c>
      <c r="B47" s="43"/>
      <c r="C47" s="6"/>
      <c r="D47" s="6"/>
      <c r="E47" s="43"/>
      <c r="F47" s="44"/>
      <c r="G47" s="22"/>
      <c r="H47" s="23"/>
      <c r="I47" s="47">
        <f t="shared" si="6"/>
        <v>0</v>
      </c>
      <c r="J47" s="47">
        <f t="shared" si="7"/>
        <v>0</v>
      </c>
      <c r="K47" s="59" t="str">
        <f t="shared" si="8"/>
        <v/>
      </c>
      <c r="L47" s="59"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169" t="s">
        <v>51</v>
      </c>
      <c r="BD47" s="169"/>
      <c r="BE47" s="169"/>
      <c r="BF47" s="169"/>
      <c r="BG47" s="169"/>
      <c r="BH47" s="169"/>
      <c r="BI47" s="169"/>
      <c r="BJ47" s="169"/>
      <c r="BK47" s="172"/>
      <c r="BL47" s="176"/>
      <c r="BM47" s="177"/>
      <c r="CN47" s="7">
        <v>37</v>
      </c>
    </row>
    <row r="48" spans="1:92" s="7" customFormat="1" ht="14.45" customHeight="1">
      <c r="A48" s="6" t="str">
        <f t="shared" si="5"/>
        <v/>
      </c>
      <c r="B48" s="43"/>
      <c r="C48" s="6"/>
      <c r="D48" s="6"/>
      <c r="E48" s="43"/>
      <c r="F48" s="44"/>
      <c r="G48" s="22"/>
      <c r="H48" s="23"/>
      <c r="I48" s="47">
        <f t="shared" si="6"/>
        <v>0</v>
      </c>
      <c r="J48" s="47">
        <f t="shared" si="7"/>
        <v>0</v>
      </c>
      <c r="K48" s="59" t="str">
        <f t="shared" si="8"/>
        <v/>
      </c>
      <c r="L48" s="59"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169"/>
      <c r="BD48" s="169"/>
      <c r="BE48" s="169"/>
      <c r="BF48" s="169"/>
      <c r="BG48" s="169"/>
      <c r="BH48" s="169"/>
      <c r="BI48" s="169"/>
      <c r="BJ48" s="169"/>
      <c r="BK48" s="172"/>
      <c r="BL48" s="176"/>
      <c r="BM48" s="177"/>
      <c r="CN48" s="7">
        <v>38</v>
      </c>
    </row>
    <row r="49" spans="1:92" s="7" customFormat="1" ht="14.45" customHeight="1">
      <c r="A49" s="6" t="str">
        <f t="shared" si="5"/>
        <v/>
      </c>
      <c r="B49" s="43"/>
      <c r="C49" s="6"/>
      <c r="D49" s="6"/>
      <c r="E49" s="43"/>
      <c r="F49" s="44"/>
      <c r="G49" s="22"/>
      <c r="H49" s="23"/>
      <c r="I49" s="47">
        <f t="shared" si="6"/>
        <v>0</v>
      </c>
      <c r="J49" s="47">
        <f t="shared" si="7"/>
        <v>0</v>
      </c>
      <c r="K49" s="59" t="str">
        <f t="shared" si="8"/>
        <v/>
      </c>
      <c r="L49" s="59"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169"/>
      <c r="BD49" s="169"/>
      <c r="BE49" s="169"/>
      <c r="BF49" s="169"/>
      <c r="BG49" s="169"/>
      <c r="BH49" s="169"/>
      <c r="BI49" s="169"/>
      <c r="BJ49" s="169"/>
      <c r="BK49" s="172"/>
      <c r="BL49" s="176"/>
      <c r="BM49" s="177"/>
      <c r="CN49" s="7">
        <v>39</v>
      </c>
    </row>
    <row r="50" spans="1:92" s="7" customFormat="1" ht="14.45" customHeight="1">
      <c r="A50" s="6" t="str">
        <f t="shared" si="5"/>
        <v/>
      </c>
      <c r="B50" s="43"/>
      <c r="C50" s="6"/>
      <c r="D50" s="6"/>
      <c r="E50" s="43"/>
      <c r="F50" s="44"/>
      <c r="G50" s="22"/>
      <c r="H50" s="23"/>
      <c r="I50" s="47">
        <f t="shared" si="6"/>
        <v>0</v>
      </c>
      <c r="J50" s="47">
        <f t="shared" si="7"/>
        <v>0</v>
      </c>
      <c r="K50" s="59" t="str">
        <f t="shared" si="8"/>
        <v/>
      </c>
      <c r="L50" s="59"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169"/>
      <c r="BD50" s="169"/>
      <c r="BE50" s="169"/>
      <c r="BF50" s="169"/>
      <c r="BG50" s="169"/>
      <c r="BH50" s="169"/>
      <c r="BI50" s="169"/>
      <c r="BJ50" s="169"/>
      <c r="BK50" s="172"/>
      <c r="BL50" s="176"/>
      <c r="BM50" s="177"/>
      <c r="CN50" s="7">
        <v>40</v>
      </c>
    </row>
    <row r="51" spans="1:92" s="7" customFormat="1" ht="14.45" customHeight="1">
      <c r="A51" s="6" t="str">
        <f t="shared" si="5"/>
        <v/>
      </c>
      <c r="B51" s="43"/>
      <c r="C51" s="6"/>
      <c r="D51" s="6"/>
      <c r="E51" s="43"/>
      <c r="F51" s="44"/>
      <c r="G51" s="22"/>
      <c r="H51" s="23"/>
      <c r="I51" s="47">
        <f t="shared" si="6"/>
        <v>0</v>
      </c>
      <c r="J51" s="47">
        <f t="shared" si="7"/>
        <v>0</v>
      </c>
      <c r="K51" s="59" t="str">
        <f t="shared" si="8"/>
        <v/>
      </c>
      <c r="L51" s="59"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169"/>
      <c r="BD51" s="169"/>
      <c r="BE51" s="169"/>
      <c r="BF51" s="169"/>
      <c r="BG51" s="169"/>
      <c r="BH51" s="169"/>
      <c r="BI51" s="169"/>
      <c r="BJ51" s="169"/>
      <c r="BK51" s="172"/>
      <c r="BL51" s="176"/>
      <c r="BM51" s="177"/>
      <c r="CN51" s="7">
        <v>41</v>
      </c>
    </row>
    <row r="52" spans="1:92" s="7" customFormat="1" ht="14.45" customHeight="1">
      <c r="A52" s="6" t="str">
        <f t="shared" si="5"/>
        <v/>
      </c>
      <c r="B52" s="43"/>
      <c r="C52" s="6"/>
      <c r="D52" s="6"/>
      <c r="E52" s="43"/>
      <c r="F52" s="44"/>
      <c r="G52" s="22"/>
      <c r="H52" s="23"/>
      <c r="I52" s="47">
        <f t="shared" si="6"/>
        <v>0</v>
      </c>
      <c r="J52" s="47">
        <f t="shared" si="7"/>
        <v>0</v>
      </c>
      <c r="K52" s="59" t="str">
        <f t="shared" si="8"/>
        <v/>
      </c>
      <c r="L52" s="59"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169"/>
      <c r="BD52" s="169"/>
      <c r="BE52" s="169"/>
      <c r="BF52" s="169"/>
      <c r="BG52" s="169"/>
      <c r="BH52" s="169"/>
      <c r="BI52" s="169"/>
      <c r="BJ52" s="169"/>
      <c r="BK52" s="172"/>
      <c r="BL52" s="176"/>
      <c r="BM52" s="177"/>
      <c r="CN52" s="7">
        <v>42</v>
      </c>
    </row>
    <row r="53" spans="1:92" s="7" customFormat="1" ht="14.45" customHeight="1">
      <c r="A53" s="6" t="str">
        <f t="shared" si="5"/>
        <v/>
      </c>
      <c r="B53" s="43"/>
      <c r="C53" s="6"/>
      <c r="D53" s="6"/>
      <c r="E53" s="43"/>
      <c r="F53" s="44"/>
      <c r="G53" s="22"/>
      <c r="H53" s="23"/>
      <c r="I53" s="47">
        <f t="shared" si="6"/>
        <v>0</v>
      </c>
      <c r="J53" s="47">
        <f t="shared" si="7"/>
        <v>0</v>
      </c>
      <c r="K53" s="59" t="str">
        <f t="shared" si="8"/>
        <v/>
      </c>
      <c r="L53" s="59"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169"/>
      <c r="BD53" s="169"/>
      <c r="BE53" s="169"/>
      <c r="BF53" s="169"/>
      <c r="BG53" s="169"/>
      <c r="BH53" s="169"/>
      <c r="BI53" s="169"/>
      <c r="BJ53" s="169"/>
      <c r="BK53" s="172"/>
      <c r="BL53" s="176"/>
      <c r="BM53" s="177"/>
      <c r="CN53" s="7">
        <v>43</v>
      </c>
    </row>
    <row r="54" spans="1:92" s="7" customFormat="1" ht="14.45" customHeight="1">
      <c r="A54" s="6" t="str">
        <f t="shared" si="5"/>
        <v/>
      </c>
      <c r="B54" s="43"/>
      <c r="C54" s="6"/>
      <c r="D54" s="6"/>
      <c r="E54" s="43"/>
      <c r="F54" s="44"/>
      <c r="G54" s="22"/>
      <c r="H54" s="23"/>
      <c r="I54" s="47">
        <f t="shared" si="6"/>
        <v>0</v>
      </c>
      <c r="J54" s="47">
        <f t="shared" si="7"/>
        <v>0</v>
      </c>
      <c r="K54" s="59" t="str">
        <f t="shared" si="8"/>
        <v/>
      </c>
      <c r="L54" s="59"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169"/>
      <c r="BD54" s="169"/>
      <c r="BE54" s="169"/>
      <c r="BF54" s="169"/>
      <c r="BG54" s="169"/>
      <c r="BH54" s="169"/>
      <c r="BI54" s="169"/>
      <c r="BJ54" s="169"/>
      <c r="BK54" s="172"/>
      <c r="BL54" s="176"/>
      <c r="BM54" s="177"/>
      <c r="CN54" s="7">
        <v>44</v>
      </c>
    </row>
    <row r="55" spans="1:92" s="7" customFormat="1" ht="14.45" customHeight="1">
      <c r="A55" s="6" t="str">
        <f t="shared" si="5"/>
        <v/>
      </c>
      <c r="B55" s="43"/>
      <c r="C55" s="6"/>
      <c r="D55" s="6"/>
      <c r="E55" s="43"/>
      <c r="F55" s="44"/>
      <c r="G55" s="22"/>
      <c r="H55" s="23"/>
      <c r="I55" s="47">
        <f t="shared" si="6"/>
        <v>0</v>
      </c>
      <c r="J55" s="47">
        <f t="shared" si="7"/>
        <v>0</v>
      </c>
      <c r="K55" s="59" t="str">
        <f t="shared" si="8"/>
        <v/>
      </c>
      <c r="L55" s="59"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169"/>
      <c r="BD55" s="169"/>
      <c r="BE55" s="169"/>
      <c r="BF55" s="169"/>
      <c r="BG55" s="169"/>
      <c r="BH55" s="169"/>
      <c r="BI55" s="169"/>
      <c r="BJ55" s="169"/>
      <c r="BK55" s="172"/>
      <c r="BL55" s="176"/>
      <c r="BM55" s="177"/>
      <c r="CN55" s="7">
        <v>45</v>
      </c>
    </row>
    <row r="56" spans="1:92" s="7" customFormat="1" ht="14.45" customHeight="1">
      <c r="A56" s="6" t="str">
        <f t="shared" si="5"/>
        <v/>
      </c>
      <c r="B56" s="43"/>
      <c r="C56" s="6"/>
      <c r="D56" s="6"/>
      <c r="E56" s="43"/>
      <c r="F56" s="44"/>
      <c r="G56" s="22"/>
      <c r="H56" s="23"/>
      <c r="I56" s="47">
        <f t="shared" si="6"/>
        <v>0</v>
      </c>
      <c r="J56" s="47">
        <f t="shared" si="7"/>
        <v>0</v>
      </c>
      <c r="K56" s="59" t="str">
        <f t="shared" si="8"/>
        <v/>
      </c>
      <c r="L56" s="59"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169"/>
      <c r="BD56" s="169"/>
      <c r="BE56" s="169"/>
      <c r="BF56" s="169"/>
      <c r="BG56" s="169"/>
      <c r="BH56" s="169"/>
      <c r="BI56" s="169"/>
      <c r="BJ56" s="169"/>
      <c r="BK56" s="172"/>
      <c r="BL56" s="176"/>
      <c r="BM56" s="177"/>
      <c r="CN56" s="7">
        <v>46</v>
      </c>
    </row>
    <row r="57" spans="1:92" s="7" customFormat="1" ht="14.45" customHeight="1">
      <c r="A57" s="6" t="str">
        <f t="shared" si="5"/>
        <v/>
      </c>
      <c r="B57" s="43"/>
      <c r="C57" s="6"/>
      <c r="D57" s="6"/>
      <c r="E57" s="43"/>
      <c r="F57" s="44"/>
      <c r="G57" s="22"/>
      <c r="H57" s="23"/>
      <c r="I57" s="47">
        <f t="shared" si="6"/>
        <v>0</v>
      </c>
      <c r="J57" s="47">
        <f t="shared" si="7"/>
        <v>0</v>
      </c>
      <c r="K57" s="59" t="str">
        <f t="shared" si="8"/>
        <v/>
      </c>
      <c r="L57" s="59"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169"/>
      <c r="BD57" s="169"/>
      <c r="BE57" s="169"/>
      <c r="BF57" s="169"/>
      <c r="BG57" s="169"/>
      <c r="BH57" s="169"/>
      <c r="BI57" s="169"/>
      <c r="BJ57" s="169"/>
      <c r="BK57" s="172"/>
      <c r="BL57" s="176"/>
      <c r="BM57" s="177"/>
      <c r="CN57" s="7">
        <v>47</v>
      </c>
    </row>
    <row r="58" spans="1:92" s="7" customFormat="1" ht="14.45" customHeight="1">
      <c r="A58" s="6" t="str">
        <f t="shared" si="5"/>
        <v/>
      </c>
      <c r="B58" s="43"/>
      <c r="C58" s="6"/>
      <c r="D58" s="6"/>
      <c r="E58" s="43"/>
      <c r="F58" s="44"/>
      <c r="G58" s="22"/>
      <c r="H58" s="23"/>
      <c r="I58" s="47">
        <f t="shared" si="6"/>
        <v>0</v>
      </c>
      <c r="J58" s="47">
        <f t="shared" si="7"/>
        <v>0</v>
      </c>
      <c r="K58" s="59" t="str">
        <f t="shared" si="8"/>
        <v/>
      </c>
      <c r="L58" s="59"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169"/>
      <c r="BD58" s="169"/>
      <c r="BE58" s="169"/>
      <c r="BF58" s="169"/>
      <c r="BG58" s="169"/>
      <c r="BH58" s="169"/>
      <c r="BI58" s="169"/>
      <c r="BJ58" s="169"/>
      <c r="BK58" s="172"/>
      <c r="BL58" s="176"/>
      <c r="BM58" s="177"/>
      <c r="CN58" s="7">
        <v>48</v>
      </c>
    </row>
    <row r="59" spans="1:92" s="7" customFormat="1" ht="14.45" customHeight="1">
      <c r="A59" s="6" t="str">
        <f t="shared" si="5"/>
        <v/>
      </c>
      <c r="B59" s="43"/>
      <c r="C59" s="6"/>
      <c r="D59" s="6"/>
      <c r="E59" s="43"/>
      <c r="F59" s="44"/>
      <c r="G59" s="22"/>
      <c r="H59" s="23"/>
      <c r="I59" s="47">
        <f t="shared" si="6"/>
        <v>0</v>
      </c>
      <c r="J59" s="47">
        <f t="shared" si="7"/>
        <v>0</v>
      </c>
      <c r="K59" s="59" t="str">
        <f t="shared" si="8"/>
        <v/>
      </c>
      <c r="L59" s="59"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169"/>
      <c r="BD59" s="169"/>
      <c r="BE59" s="169"/>
      <c r="BF59" s="169"/>
      <c r="BG59" s="169"/>
      <c r="BH59" s="169"/>
      <c r="BI59" s="169"/>
      <c r="BJ59" s="169"/>
      <c r="BK59" s="173"/>
      <c r="BL59" s="178"/>
      <c r="BM59" s="179"/>
      <c r="CN59" s="7">
        <v>49</v>
      </c>
    </row>
    <row r="60" spans="1:92" s="7" customFormat="1">
      <c r="A60" s="6" t="str">
        <f t="shared" si="5"/>
        <v/>
      </c>
      <c r="B60" s="43"/>
      <c r="C60" s="6"/>
      <c r="D60" s="6"/>
      <c r="E60" s="43"/>
      <c r="F60" s="44"/>
      <c r="G60" s="22"/>
      <c r="H60" s="23"/>
      <c r="I60" s="47">
        <f t="shared" si="6"/>
        <v>0</v>
      </c>
      <c r="J60" s="47">
        <f t="shared" si="7"/>
        <v>0</v>
      </c>
      <c r="K60" s="59" t="str">
        <f t="shared" si="8"/>
        <v/>
      </c>
      <c r="L60" s="59"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9" t="str">
        <f t="shared" si="8"/>
        <v/>
      </c>
      <c r="L61" s="59"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9" t="str">
        <f t="shared" si="8"/>
        <v/>
      </c>
      <c r="L62" s="59"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9" t="str">
        <f t="shared" si="8"/>
        <v/>
      </c>
      <c r="L63" s="59"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9" t="str">
        <f t="shared" si="8"/>
        <v/>
      </c>
      <c r="L64" s="59"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9" t="str">
        <f t="shared" si="8"/>
        <v/>
      </c>
      <c r="L65" s="59"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9" t="str">
        <f t="shared" si="8"/>
        <v/>
      </c>
      <c r="L66" s="59"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9" t="str">
        <f t="shared" si="8"/>
        <v/>
      </c>
      <c r="L67" s="59"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9" t="str">
        <f t="shared" si="8"/>
        <v/>
      </c>
      <c r="L68" s="59"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9" t="str">
        <f t="shared" si="8"/>
        <v/>
      </c>
      <c r="L69" s="59"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166" t="s">
        <v>49</v>
      </c>
      <c r="BZ69" s="167"/>
      <c r="CA69" s="167"/>
      <c r="CB69" s="167"/>
      <c r="CC69" s="167"/>
      <c r="CD69" s="167"/>
      <c r="CE69" s="167"/>
      <c r="CF69" s="168"/>
      <c r="CG69" s="171" t="s">
        <v>50</v>
      </c>
      <c r="CH69" s="174">
        <f>SUM(AF120,BN59)</f>
        <v>0</v>
      </c>
      <c r="CI69" s="175"/>
      <c r="CN69" s="7">
        <v>59</v>
      </c>
    </row>
    <row r="70" spans="1:92" s="7" customFormat="1" ht="14.45" customHeight="1">
      <c r="A70" s="6" t="str">
        <f t="shared" si="5"/>
        <v/>
      </c>
      <c r="B70" s="43"/>
      <c r="C70" s="6"/>
      <c r="D70" s="6"/>
      <c r="E70" s="43"/>
      <c r="F70" s="44"/>
      <c r="G70" s="22"/>
      <c r="H70" s="23"/>
      <c r="I70" s="47">
        <f t="shared" si="6"/>
        <v>0</v>
      </c>
      <c r="J70" s="47">
        <f t="shared" si="7"/>
        <v>0</v>
      </c>
      <c r="K70" s="59" t="str">
        <f t="shared" si="8"/>
        <v/>
      </c>
      <c r="L70" s="59"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169" t="s">
        <v>51</v>
      </c>
      <c r="BZ70" s="169"/>
      <c r="CA70" s="169"/>
      <c r="CB70" s="169"/>
      <c r="CC70" s="169"/>
      <c r="CD70" s="169"/>
      <c r="CE70" s="169"/>
      <c r="CF70" s="169"/>
      <c r="CG70" s="172"/>
      <c r="CH70" s="176"/>
      <c r="CI70" s="177"/>
      <c r="CN70" s="7">
        <v>60</v>
      </c>
    </row>
    <row r="71" spans="1:92" s="7" customFormat="1" ht="14.45" customHeight="1">
      <c r="A71" s="6" t="str">
        <f t="shared" si="5"/>
        <v/>
      </c>
      <c r="B71" s="43"/>
      <c r="C71" s="6"/>
      <c r="D71" s="6"/>
      <c r="E71" s="43"/>
      <c r="F71" s="44"/>
      <c r="G71" s="22"/>
      <c r="H71" s="23"/>
      <c r="I71" s="47">
        <f t="shared" si="6"/>
        <v>0</v>
      </c>
      <c r="J71" s="47">
        <f t="shared" si="7"/>
        <v>0</v>
      </c>
      <c r="K71" s="59" t="str">
        <f t="shared" si="8"/>
        <v/>
      </c>
      <c r="L71" s="59"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169"/>
      <c r="BZ71" s="169"/>
      <c r="CA71" s="169"/>
      <c r="CB71" s="169"/>
      <c r="CC71" s="169"/>
      <c r="CD71" s="169"/>
      <c r="CE71" s="169"/>
      <c r="CF71" s="169"/>
      <c r="CG71" s="172"/>
      <c r="CH71" s="176"/>
      <c r="CI71" s="177"/>
      <c r="CN71" s="7">
        <v>61</v>
      </c>
    </row>
    <row r="72" spans="1:92" s="7" customFormat="1" ht="14.45" customHeight="1">
      <c r="A72" s="6" t="str">
        <f t="shared" si="5"/>
        <v/>
      </c>
      <c r="B72" s="43"/>
      <c r="C72" s="6"/>
      <c r="D72" s="6"/>
      <c r="E72" s="43"/>
      <c r="F72" s="44"/>
      <c r="G72" s="22"/>
      <c r="H72" s="23"/>
      <c r="I72" s="47">
        <f t="shared" si="6"/>
        <v>0</v>
      </c>
      <c r="J72" s="47">
        <f t="shared" si="7"/>
        <v>0</v>
      </c>
      <c r="K72" s="59" t="str">
        <f t="shared" si="8"/>
        <v/>
      </c>
      <c r="L72" s="59"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169"/>
      <c r="BZ72" s="169"/>
      <c r="CA72" s="169"/>
      <c r="CB72" s="169"/>
      <c r="CC72" s="169"/>
      <c r="CD72" s="169"/>
      <c r="CE72" s="169"/>
      <c r="CF72" s="169"/>
      <c r="CG72" s="172"/>
      <c r="CH72" s="176"/>
      <c r="CI72" s="177"/>
      <c r="CN72" s="7">
        <v>62</v>
      </c>
    </row>
    <row r="73" spans="1:92" s="7" customFormat="1" ht="14.45" customHeight="1">
      <c r="A73" s="6" t="str">
        <f t="shared" si="5"/>
        <v/>
      </c>
      <c r="B73" s="43"/>
      <c r="C73" s="6"/>
      <c r="D73" s="6"/>
      <c r="E73" s="43"/>
      <c r="F73" s="44"/>
      <c r="G73" s="22"/>
      <c r="H73" s="23"/>
      <c r="I73" s="47">
        <f t="shared" si="6"/>
        <v>0</v>
      </c>
      <c r="J73" s="47">
        <f t="shared" si="7"/>
        <v>0</v>
      </c>
      <c r="K73" s="59" t="str">
        <f t="shared" si="8"/>
        <v/>
      </c>
      <c r="L73" s="59"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169"/>
      <c r="BZ73" s="169"/>
      <c r="CA73" s="169"/>
      <c r="CB73" s="169"/>
      <c r="CC73" s="169"/>
      <c r="CD73" s="169"/>
      <c r="CE73" s="169"/>
      <c r="CF73" s="169"/>
      <c r="CG73" s="172"/>
      <c r="CH73" s="176"/>
      <c r="CI73" s="177"/>
      <c r="CN73" s="7">
        <v>63</v>
      </c>
    </row>
    <row r="74" spans="1:92" s="7" customFormat="1" ht="14.45" customHeight="1">
      <c r="A74" s="6" t="str">
        <f t="shared" si="5"/>
        <v/>
      </c>
      <c r="B74" s="43"/>
      <c r="C74" s="6"/>
      <c r="D74" s="6"/>
      <c r="E74" s="43"/>
      <c r="F74" s="44"/>
      <c r="G74" s="22"/>
      <c r="H74" s="23"/>
      <c r="I74" s="47">
        <f t="shared" si="6"/>
        <v>0</v>
      </c>
      <c r="J74" s="47">
        <f t="shared" si="7"/>
        <v>0</v>
      </c>
      <c r="K74" s="59" t="str">
        <f t="shared" si="8"/>
        <v/>
      </c>
      <c r="L74" s="59"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169"/>
      <c r="BZ74" s="169"/>
      <c r="CA74" s="169"/>
      <c r="CB74" s="169"/>
      <c r="CC74" s="169"/>
      <c r="CD74" s="169"/>
      <c r="CE74" s="169"/>
      <c r="CF74" s="169"/>
      <c r="CG74" s="172"/>
      <c r="CH74" s="176"/>
      <c r="CI74" s="177"/>
      <c r="CN74" s="7">
        <v>64</v>
      </c>
    </row>
    <row r="75" spans="1:92" s="7" customFormat="1" ht="14.45" customHeight="1">
      <c r="A75" s="6" t="str">
        <f t="shared" si="5"/>
        <v/>
      </c>
      <c r="B75" s="43"/>
      <c r="C75" s="6"/>
      <c r="D75" s="6"/>
      <c r="E75" s="43"/>
      <c r="F75" s="44"/>
      <c r="G75" s="22"/>
      <c r="H75" s="23"/>
      <c r="I75" s="47">
        <f t="shared" si="6"/>
        <v>0</v>
      </c>
      <c r="J75" s="47">
        <f t="shared" si="7"/>
        <v>0</v>
      </c>
      <c r="K75" s="59" t="str">
        <f t="shared" si="8"/>
        <v/>
      </c>
      <c r="L75" s="59"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169"/>
      <c r="BZ75" s="169"/>
      <c r="CA75" s="169"/>
      <c r="CB75" s="169"/>
      <c r="CC75" s="169"/>
      <c r="CD75" s="169"/>
      <c r="CE75" s="169"/>
      <c r="CF75" s="169"/>
      <c r="CG75" s="172"/>
      <c r="CH75" s="176"/>
      <c r="CI75" s="177"/>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169"/>
      <c r="BZ76" s="169"/>
      <c r="CA76" s="169"/>
      <c r="CB76" s="169"/>
      <c r="CC76" s="169"/>
      <c r="CD76" s="169"/>
      <c r="CE76" s="169"/>
      <c r="CF76" s="169"/>
      <c r="CG76" s="172"/>
      <c r="CH76" s="176"/>
      <c r="CI76" s="177"/>
      <c r="CN76" s="7">
        <v>66</v>
      </c>
    </row>
    <row r="77" spans="1:92" s="7" customFormat="1" ht="14.45" customHeight="1">
      <c r="A77" s="6" t="str">
        <f t="shared" si="40"/>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169"/>
      <c r="BZ77" s="169"/>
      <c r="CA77" s="169"/>
      <c r="CB77" s="169"/>
      <c r="CC77" s="169"/>
      <c r="CD77" s="169"/>
      <c r="CE77" s="169"/>
      <c r="CF77" s="169"/>
      <c r="CG77" s="172"/>
      <c r="CH77" s="176"/>
      <c r="CI77" s="177"/>
      <c r="CN77" s="7">
        <v>67</v>
      </c>
    </row>
    <row r="78" spans="1:92" s="7" customFormat="1" ht="14.45" customHeight="1">
      <c r="A78" s="6" t="str">
        <f t="shared" si="40"/>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169"/>
      <c r="BZ78" s="169"/>
      <c r="CA78" s="169"/>
      <c r="CB78" s="169"/>
      <c r="CC78" s="169"/>
      <c r="CD78" s="169"/>
      <c r="CE78" s="169"/>
      <c r="CF78" s="169"/>
      <c r="CG78" s="172"/>
      <c r="CH78" s="176"/>
      <c r="CI78" s="177"/>
      <c r="CN78" s="7">
        <v>68</v>
      </c>
    </row>
    <row r="79" spans="1:92" s="7" customFormat="1" ht="14.45" customHeight="1">
      <c r="A79" s="6" t="str">
        <f t="shared" si="40"/>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169"/>
      <c r="BZ79" s="169"/>
      <c r="CA79" s="169"/>
      <c r="CB79" s="169"/>
      <c r="CC79" s="169"/>
      <c r="CD79" s="169"/>
      <c r="CE79" s="169"/>
      <c r="CF79" s="169"/>
      <c r="CG79" s="172"/>
      <c r="CH79" s="176"/>
      <c r="CI79" s="177"/>
      <c r="CN79" s="7">
        <v>69</v>
      </c>
    </row>
    <row r="80" spans="1:92" s="7" customFormat="1" ht="14.45" customHeight="1">
      <c r="A80" s="6" t="str">
        <f t="shared" si="40"/>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169"/>
      <c r="BZ80" s="169"/>
      <c r="CA80" s="169"/>
      <c r="CB80" s="169"/>
      <c r="CC80" s="169"/>
      <c r="CD80" s="169"/>
      <c r="CE80" s="169"/>
      <c r="CF80" s="169"/>
      <c r="CG80" s="172"/>
      <c r="CH80" s="176"/>
      <c r="CI80" s="177"/>
      <c r="CN80" s="7">
        <v>70</v>
      </c>
    </row>
    <row r="81" spans="1:92" s="7" customFormat="1">
      <c r="A81" s="6" t="str">
        <f t="shared" si="40"/>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169"/>
      <c r="BZ81" s="169"/>
      <c r="CA81" s="169"/>
      <c r="CB81" s="169"/>
      <c r="CC81" s="169"/>
      <c r="CD81" s="169"/>
      <c r="CE81" s="169"/>
      <c r="CF81" s="169"/>
      <c r="CG81" s="172"/>
      <c r="CH81" s="176"/>
      <c r="CI81" s="177"/>
      <c r="CN81" s="7">
        <v>71</v>
      </c>
    </row>
    <row r="82" spans="1:92" s="7" customFormat="1">
      <c r="A82" s="6" t="str">
        <f t="shared" si="40"/>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169"/>
      <c r="BZ82" s="169"/>
      <c r="CA82" s="169"/>
      <c r="CB82" s="169"/>
      <c r="CC82" s="169"/>
      <c r="CD82" s="169"/>
      <c r="CE82" s="169"/>
      <c r="CF82" s="169"/>
      <c r="CG82" s="173"/>
      <c r="CH82" s="178"/>
      <c r="CI82" s="179"/>
      <c r="CN82" s="7">
        <v>72</v>
      </c>
    </row>
    <row r="83" spans="1:92" s="7" customFormat="1">
      <c r="A83" s="6" t="str">
        <f t="shared" si="40"/>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170" t="s">
        <v>52</v>
      </c>
      <c r="B98" s="170"/>
      <c r="C98" s="170"/>
      <c r="D98" s="170"/>
      <c r="E98" s="170"/>
      <c r="F98" s="170"/>
      <c r="G98" s="170"/>
      <c r="H98" s="170"/>
      <c r="I98" s="170"/>
      <c r="J98" s="170"/>
      <c r="K98" s="170"/>
      <c r="L98" s="170"/>
      <c r="M98" s="170"/>
      <c r="N98" s="170"/>
      <c r="O98" s="170"/>
      <c r="P98" s="170"/>
      <c r="Q98" s="170"/>
      <c r="R98" s="170"/>
      <c r="S98" s="170"/>
      <c r="T98" s="170"/>
      <c r="U98" s="170"/>
      <c r="V98" s="170"/>
      <c r="W98" s="170"/>
      <c r="X98" s="170"/>
      <c r="Y98" s="170"/>
      <c r="Z98" s="170"/>
      <c r="AA98" s="170"/>
      <c r="AB98" s="170"/>
      <c r="AC98" s="170"/>
      <c r="AD98" s="170"/>
      <c r="AE98" s="170"/>
      <c r="AF98" s="61">
        <f>SUM(AF11:AF97)</f>
        <v>0</v>
      </c>
      <c r="AI98" s="61">
        <f>SUM(AI11:AI97)</f>
        <v>0</v>
      </c>
      <c r="AP98" s="61">
        <f>SUM(AP11:AP97)</f>
        <v>0</v>
      </c>
      <c r="AS98" s="61">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 r="A100" s="163"/>
      <c r="B100" s="163"/>
      <c r="C100" s="163"/>
      <c r="D100" s="163"/>
      <c r="E100" s="163"/>
      <c r="F100" s="163"/>
      <c r="G100" s="163"/>
      <c r="H100" s="163"/>
      <c r="I100" s="163"/>
      <c r="J100" s="163"/>
      <c r="K100" s="163"/>
      <c r="L100" s="163"/>
      <c r="M100" s="163"/>
      <c r="N100" s="163"/>
      <c r="O100" s="163"/>
      <c r="P100" s="163"/>
      <c r="Q100" s="163"/>
      <c r="R100" s="163"/>
      <c r="S100" s="163"/>
      <c r="T100" s="163"/>
      <c r="U100" s="163"/>
      <c r="V100" s="163"/>
      <c r="W100" s="163"/>
      <c r="X100" s="163"/>
      <c r="Y100" s="163"/>
      <c r="Z100" s="163"/>
      <c r="AA100" s="163"/>
      <c r="AB100" s="163"/>
      <c r="AC100" s="163"/>
      <c r="AD100" s="163"/>
      <c r="AE100" s="163"/>
      <c r="AF100" s="163"/>
      <c r="AG100" s="163"/>
      <c r="AH100" s="70"/>
      <c r="AI100" s="70"/>
      <c r="AJ100" s="70"/>
      <c r="AK100" s="70"/>
      <c r="AL100" s="70"/>
      <c r="AM100" s="71"/>
      <c r="AN100" s="71"/>
      <c r="AO100" s="71"/>
      <c r="AP100" s="71"/>
      <c r="AQ100" s="71"/>
      <c r="AR100" s="71"/>
      <c r="AS100" s="71"/>
      <c r="AT100" s="71"/>
      <c r="AU100" s="71"/>
      <c r="AV100" s="71"/>
      <c r="AW100" s="71"/>
      <c r="AX100" s="71"/>
      <c r="AY100" s="71"/>
      <c r="AZ100" s="71"/>
      <c r="BA100" s="71"/>
      <c r="BB100" s="71"/>
      <c r="BC100" s="71"/>
      <c r="BD100" s="71"/>
      <c r="BE100" s="71"/>
      <c r="BF100" s="71"/>
      <c r="CN100" s="7">
        <v>90</v>
      </c>
    </row>
    <row r="101" spans="1:92" s="7" customFormat="1">
      <c r="AN101" s="71"/>
      <c r="AO101" s="71"/>
      <c r="AP101" s="71"/>
      <c r="AQ101" s="71"/>
      <c r="AR101" s="71"/>
      <c r="AS101" s="71"/>
      <c r="AT101" s="71"/>
      <c r="AU101" s="71"/>
      <c r="AV101" s="71"/>
      <c r="AW101" s="71"/>
      <c r="AX101" s="71"/>
      <c r="AY101" s="71"/>
      <c r="AZ101" s="71"/>
      <c r="BA101" s="71"/>
      <c r="BB101" s="71"/>
      <c r="BC101" s="71"/>
      <c r="BD101" s="71"/>
      <c r="BE101" s="71"/>
      <c r="BF101" s="71"/>
      <c r="CN101" s="7">
        <v>91</v>
      </c>
    </row>
    <row r="102" spans="1:92" s="7" customFormat="1" ht="259.14999999999998" customHeight="1">
      <c r="AN102" s="71"/>
      <c r="AO102" s="71"/>
      <c r="AP102" s="71"/>
      <c r="AQ102" s="71"/>
      <c r="AR102" s="71"/>
      <c r="AS102" s="71"/>
      <c r="AT102" s="71"/>
      <c r="AU102" s="71"/>
      <c r="AV102" s="71"/>
      <c r="AW102" s="71"/>
      <c r="AX102" s="71"/>
      <c r="AY102" s="71"/>
      <c r="AZ102" s="71"/>
      <c r="BA102" s="71"/>
      <c r="BB102" s="71"/>
      <c r="BC102" s="71"/>
      <c r="BD102" s="71"/>
      <c r="BE102" s="71"/>
      <c r="BF102" s="71"/>
      <c r="CN102" s="7">
        <v>92</v>
      </c>
    </row>
    <row r="103" spans="1:92" s="7" customFormat="1" ht="30.6" customHeight="1">
      <c r="AL103" s="73"/>
      <c r="AM103" s="73"/>
      <c r="AN103" s="73"/>
      <c r="AO103" s="73"/>
      <c r="AP103" s="73"/>
      <c r="AQ103" s="73"/>
      <c r="AR103" s="73"/>
      <c r="CN103" s="7">
        <v>92</v>
      </c>
    </row>
    <row r="104" spans="1:92" s="7" customFormat="1" ht="30.6" customHeight="1">
      <c r="AL104" s="73"/>
      <c r="AM104" s="73"/>
      <c r="AN104" s="73"/>
      <c r="AO104" s="73"/>
      <c r="AP104" s="73"/>
      <c r="AQ104" s="73"/>
      <c r="AR104" s="73"/>
      <c r="CN104" s="7">
        <v>92</v>
      </c>
    </row>
    <row r="105" spans="1:92" s="7" customFormat="1" ht="30.6" customHeight="1">
      <c r="AL105" s="73"/>
      <c r="AM105" s="73"/>
      <c r="AN105" s="73"/>
      <c r="AO105" s="73"/>
      <c r="AP105" s="73"/>
      <c r="AQ105" s="73"/>
      <c r="AR105" s="73"/>
    </row>
    <row r="106" spans="1:92" s="7" customFormat="1" ht="30.6" customHeight="1">
      <c r="A106" s="73"/>
      <c r="B106" s="73"/>
      <c r="C106" s="73"/>
      <c r="D106" s="73"/>
      <c r="E106" s="73"/>
      <c r="F106" s="73"/>
      <c r="G106" s="73"/>
    </row>
    <row r="107" spans="1:92" s="7" customFormat="1" ht="30.6" customHeight="1">
      <c r="A107" s="73"/>
      <c r="B107" s="73"/>
      <c r="C107" s="73"/>
      <c r="D107" s="73"/>
      <c r="E107" s="73"/>
      <c r="F107" s="73"/>
      <c r="G107" s="73"/>
    </row>
    <row r="108" spans="1:92" s="7" customFormat="1" ht="30.6" customHeight="1">
      <c r="A108" s="73"/>
      <c r="B108" s="73"/>
      <c r="C108" s="73"/>
      <c r="D108" s="73"/>
      <c r="E108" s="73"/>
      <c r="F108" s="73"/>
      <c r="G108" s="73"/>
      <c r="AO108" s="60"/>
    </row>
    <row r="109" spans="1:92" s="7" customFormat="1" ht="30.6" customHeight="1">
      <c r="A109" s="73"/>
      <c r="B109" s="73"/>
      <c r="C109" s="73"/>
      <c r="D109" s="73"/>
      <c r="E109" s="73"/>
      <c r="F109" s="73"/>
      <c r="G109" s="73"/>
    </row>
    <row r="110" spans="1:92" s="7" customFormat="1" ht="30.6" customHeight="1">
      <c r="A110" s="73"/>
      <c r="B110" s="73"/>
      <c r="C110" s="73"/>
      <c r="D110" s="73"/>
      <c r="E110" s="73"/>
      <c r="F110" s="73"/>
      <c r="G110" s="73"/>
    </row>
    <row r="111" spans="1:92" s="7" customFormat="1" ht="30.6" customHeight="1">
      <c r="A111" s="73"/>
      <c r="B111" s="73"/>
      <c r="C111" s="73"/>
      <c r="D111" s="73"/>
      <c r="E111" s="73"/>
      <c r="F111" s="73"/>
      <c r="G111" s="73"/>
    </row>
    <row r="112" spans="1:92" s="7" customFormat="1" ht="30.6" customHeight="1">
      <c r="A112" s="73"/>
      <c r="B112" s="73"/>
      <c r="C112" s="73"/>
      <c r="D112" s="73"/>
      <c r="E112" s="73"/>
      <c r="F112" s="73"/>
      <c r="G112" s="73"/>
    </row>
    <row r="113" spans="1:92" s="7" customFormat="1" ht="30.6" customHeight="1">
      <c r="A113" s="73"/>
      <c r="B113" s="73"/>
      <c r="C113" s="73"/>
      <c r="D113" s="73"/>
      <c r="E113" s="73"/>
      <c r="F113" s="73"/>
      <c r="G113" s="73"/>
    </row>
    <row r="114" spans="1:92" s="7" customFormat="1" ht="30.6" customHeight="1">
      <c r="A114" s="73"/>
      <c r="B114" s="73"/>
      <c r="C114" s="73"/>
      <c r="D114" s="73"/>
      <c r="E114" s="73"/>
      <c r="F114" s="73"/>
      <c r="G114" s="73"/>
    </row>
    <row r="115" spans="1:92" s="7" customFormat="1" ht="30.6" customHeight="1">
      <c r="A115" s="73"/>
      <c r="B115" s="73"/>
      <c r="C115" s="73"/>
      <c r="D115" s="73"/>
      <c r="E115" s="73"/>
      <c r="F115" s="73"/>
      <c r="G115" s="73"/>
    </row>
    <row r="116" spans="1:92" s="7" customFormat="1" ht="30.6" customHeight="1">
      <c r="A116" s="73"/>
      <c r="B116" s="73"/>
      <c r="C116" s="73"/>
      <c r="D116" s="73"/>
      <c r="E116" s="73"/>
      <c r="F116" s="73"/>
      <c r="G116" s="73"/>
    </row>
    <row r="117" spans="1:92" s="7" customFormat="1" ht="30.6" customHeight="1">
      <c r="A117" s="73"/>
      <c r="B117" s="73"/>
      <c r="C117" s="73"/>
      <c r="D117" s="73"/>
      <c r="E117" s="73"/>
      <c r="F117" s="73"/>
      <c r="G117" s="73"/>
    </row>
    <row r="118" spans="1:92" s="7" customFormat="1" ht="30.6" customHeight="1">
      <c r="A118" s="73"/>
      <c r="B118" s="73"/>
      <c r="C118" s="73"/>
      <c r="D118" s="73"/>
      <c r="E118" s="73"/>
      <c r="F118" s="73"/>
      <c r="G118" s="73"/>
    </row>
    <row r="119" spans="1:92" s="7" customFormat="1" ht="30.6" customHeight="1">
      <c r="A119" s="73"/>
      <c r="B119" s="73"/>
      <c r="C119" s="73"/>
      <c r="D119" s="73"/>
      <c r="E119" s="73"/>
      <c r="F119" s="73"/>
      <c r="G119" s="73"/>
    </row>
    <row r="120" spans="1:92" s="7" customFormat="1" ht="30.6" customHeight="1">
      <c r="A120" s="73"/>
      <c r="B120" s="73"/>
      <c r="C120" s="73"/>
      <c r="D120" s="73"/>
      <c r="E120" s="73"/>
      <c r="F120" s="73"/>
      <c r="G120" s="73"/>
    </row>
    <row r="121" spans="1:92" s="7" customFormat="1" ht="30.6" customHeight="1">
      <c r="A121" s="73"/>
      <c r="B121" s="73"/>
      <c r="C121" s="73"/>
      <c r="D121" s="73"/>
      <c r="E121" s="73"/>
      <c r="F121" s="73"/>
      <c r="G121" s="73"/>
    </row>
    <row r="122" spans="1:92" s="7" customFormat="1" ht="30.6" customHeight="1">
      <c r="A122" s="73"/>
      <c r="B122" s="73"/>
      <c r="C122" s="73"/>
      <c r="D122" s="73"/>
      <c r="E122" s="73"/>
      <c r="F122" s="73"/>
      <c r="G122" s="73"/>
    </row>
    <row r="123" spans="1:92" s="7" customFormat="1" ht="30.6" customHeight="1">
      <c r="A123" s="73"/>
      <c r="B123" s="73"/>
      <c r="C123" s="73"/>
      <c r="D123" s="73"/>
      <c r="E123" s="73"/>
      <c r="F123" s="73"/>
      <c r="G123" s="73"/>
      <c r="CN123" s="7">
        <v>92</v>
      </c>
    </row>
    <row r="124" spans="1:92" s="7" customFormat="1" ht="30.6" customHeight="1">
      <c r="A124" s="73"/>
      <c r="B124" s="73"/>
      <c r="C124" s="73"/>
      <c r="D124" s="73"/>
      <c r="E124" s="73"/>
      <c r="F124" s="73"/>
      <c r="G124" s="73"/>
      <c r="CN124" s="7">
        <v>93</v>
      </c>
    </row>
    <row r="125" spans="1:92" s="7" customFormat="1" ht="30.6" customHeight="1">
      <c r="A125" s="73"/>
      <c r="B125" s="73"/>
      <c r="C125" s="73"/>
      <c r="D125" s="73"/>
      <c r="E125" s="73"/>
      <c r="F125" s="73"/>
      <c r="G125" s="73"/>
      <c r="CN125" s="7">
        <v>94</v>
      </c>
    </row>
    <row r="126" spans="1:92" s="7" customFormat="1" ht="30.6" customHeight="1">
      <c r="A126" s="73"/>
      <c r="B126" s="73"/>
      <c r="C126" s="73"/>
      <c r="D126" s="73"/>
      <c r="E126" s="73"/>
      <c r="F126" s="73"/>
      <c r="G126" s="73"/>
      <c r="CN126" s="7">
        <v>95</v>
      </c>
    </row>
    <row r="127" spans="1:92" s="7" customFormat="1" ht="30.6" customHeight="1">
      <c r="A127" s="73"/>
      <c r="B127" s="73"/>
      <c r="C127" s="73"/>
      <c r="D127" s="73"/>
      <c r="E127" s="73"/>
      <c r="F127" s="73"/>
      <c r="G127" s="73"/>
      <c r="CN127" s="7">
        <v>96</v>
      </c>
    </row>
    <row r="128" spans="1:92" s="7" customFormat="1" ht="30.6" customHeight="1">
      <c r="A128" s="73"/>
      <c r="B128" s="73"/>
      <c r="C128" s="73"/>
      <c r="D128" s="73"/>
      <c r="E128" s="73"/>
      <c r="F128" s="73"/>
      <c r="G128" s="73"/>
      <c r="CN128" s="7">
        <v>97</v>
      </c>
    </row>
    <row r="129" spans="1:92" s="7" customFormat="1" ht="30.6" customHeight="1">
      <c r="A129" s="73"/>
      <c r="B129" s="73"/>
      <c r="C129" s="73"/>
      <c r="D129" s="73"/>
      <c r="E129" s="73"/>
      <c r="F129" s="73"/>
      <c r="G129" s="73"/>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defaultColWidth="11.42578125" defaultRowHeight="14.45"/>
  <sheetData>
    <row r="3" spans="1:3">
      <c r="A3" s="50"/>
      <c r="B3" s="51"/>
      <c r="C3" s="52"/>
    </row>
    <row r="4" spans="1:3">
      <c r="A4" s="53"/>
      <c r="B4" s="54"/>
      <c r="C4" s="55"/>
    </row>
    <row r="5" spans="1:3">
      <c r="A5" s="53"/>
      <c r="B5" s="54"/>
      <c r="C5" s="55"/>
    </row>
    <row r="6" spans="1:3">
      <c r="A6" s="53"/>
      <c r="B6" s="54"/>
      <c r="C6" s="55"/>
    </row>
    <row r="7" spans="1:3">
      <c r="A7" s="53"/>
      <c r="B7" s="54"/>
      <c r="C7" s="55"/>
    </row>
    <row r="8" spans="1:3">
      <c r="A8" s="53"/>
      <c r="B8" s="54"/>
      <c r="C8" s="55"/>
    </row>
    <row r="9" spans="1:3">
      <c r="A9" s="53"/>
      <c r="B9" s="54"/>
      <c r="C9" s="55"/>
    </row>
    <row r="10" spans="1:3">
      <c r="A10" s="53"/>
      <c r="B10" s="54"/>
      <c r="C10" s="55"/>
    </row>
    <row r="11" spans="1:3">
      <c r="A11" s="53"/>
      <c r="B11" s="54"/>
      <c r="C11" s="55"/>
    </row>
    <row r="12" spans="1:3">
      <c r="A12" s="53"/>
      <c r="B12" s="54"/>
      <c r="C12" s="55"/>
    </row>
    <row r="13" spans="1:3">
      <c r="A13" s="53"/>
      <c r="B13" s="54"/>
      <c r="C13" s="55"/>
    </row>
    <row r="14" spans="1:3">
      <c r="A14" s="53"/>
      <c r="B14" s="54"/>
      <c r="C14" s="55"/>
    </row>
    <row r="15" spans="1:3">
      <c r="A15" s="53"/>
      <c r="B15" s="54"/>
      <c r="C15" s="55"/>
    </row>
    <row r="16" spans="1:3">
      <c r="A16" s="53"/>
      <c r="B16" s="54"/>
      <c r="C16" s="55"/>
    </row>
    <row r="17" spans="1:3">
      <c r="A17" s="53"/>
      <c r="B17" s="54"/>
      <c r="C17" s="55"/>
    </row>
    <row r="18" spans="1:3">
      <c r="A18" s="53"/>
      <c r="B18" s="54"/>
      <c r="C18" s="55"/>
    </row>
    <row r="19" spans="1:3">
      <c r="A19" s="53"/>
      <c r="B19" s="54"/>
      <c r="C19" s="55"/>
    </row>
    <row r="20" spans="1:3">
      <c r="A20" s="56"/>
      <c r="B20" s="57"/>
      <c r="C20" s="5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defaultColWidth="11.42578125" defaultRowHeight="14.45"/>
  <cols>
    <col min="12" max="12" width="36.42578125" customWidth="1"/>
    <col min="14" max="14" width="16.42578125" customWidth="1"/>
    <col min="16" max="16" width="49.42578125" customWidth="1"/>
  </cols>
  <sheetData>
    <row r="2" spans="1:22">
      <c r="A2" t="s">
        <v>187</v>
      </c>
      <c r="C2" t="s">
        <v>188</v>
      </c>
    </row>
    <row r="3" spans="1:22">
      <c r="A3" t="s">
        <v>189</v>
      </c>
      <c r="C3" t="s">
        <v>190</v>
      </c>
    </row>
    <row r="7" spans="1:22" ht="72">
      <c r="A7" s="11" t="s">
        <v>191</v>
      </c>
      <c r="C7" s="11" t="s">
        <v>192</v>
      </c>
      <c r="F7" s="11" t="s">
        <v>193</v>
      </c>
      <c r="H7" s="11" t="s">
        <v>194</v>
      </c>
      <c r="J7" s="11" t="s">
        <v>195</v>
      </c>
      <c r="L7" s="48" t="s">
        <v>196</v>
      </c>
      <c r="N7" s="11" t="s">
        <v>197</v>
      </c>
      <c r="P7" s="11" t="s">
        <v>198</v>
      </c>
      <c r="R7" s="11" t="s">
        <v>199</v>
      </c>
      <c r="T7" t="s">
        <v>200</v>
      </c>
      <c r="V7" t="s">
        <v>201</v>
      </c>
    </row>
    <row r="8" spans="1:22">
      <c r="A8" t="s">
        <v>202</v>
      </c>
      <c r="C8" t="s">
        <v>203</v>
      </c>
      <c r="F8" t="s">
        <v>204</v>
      </c>
      <c r="H8" t="s">
        <v>205</v>
      </c>
      <c r="J8" t="s">
        <v>206</v>
      </c>
      <c r="L8" s="14" t="s">
        <v>207</v>
      </c>
      <c r="N8" t="s">
        <v>208</v>
      </c>
      <c r="P8" s="13" t="s">
        <v>209</v>
      </c>
      <c r="R8" t="s">
        <v>210</v>
      </c>
      <c r="T8" t="s">
        <v>211</v>
      </c>
      <c r="V8" t="s">
        <v>212</v>
      </c>
    </row>
    <row r="9" spans="1:22">
      <c r="A9" t="s">
        <v>213</v>
      </c>
      <c r="C9" t="s">
        <v>214</v>
      </c>
      <c r="F9" t="s">
        <v>215</v>
      </c>
      <c r="H9" t="s">
        <v>216</v>
      </c>
      <c r="J9" t="s">
        <v>217</v>
      </c>
      <c r="L9" s="14" t="s">
        <v>218</v>
      </c>
      <c r="N9" t="s">
        <v>219</v>
      </c>
      <c r="P9" s="13" t="s">
        <v>220</v>
      </c>
      <c r="R9" t="s">
        <v>221</v>
      </c>
      <c r="T9" t="s">
        <v>222</v>
      </c>
      <c r="V9" t="s">
        <v>223</v>
      </c>
    </row>
    <row r="10" spans="1:22">
      <c r="A10" t="s">
        <v>224</v>
      </c>
      <c r="C10" t="s">
        <v>225</v>
      </c>
      <c r="H10" t="s">
        <v>226</v>
      </c>
      <c r="J10" t="s">
        <v>227</v>
      </c>
      <c r="L10" s="14" t="s">
        <v>228</v>
      </c>
      <c r="N10" t="s">
        <v>229</v>
      </c>
      <c r="P10" s="13" t="s">
        <v>230</v>
      </c>
      <c r="R10" t="s">
        <v>231</v>
      </c>
      <c r="T10" t="s">
        <v>232</v>
      </c>
      <c r="V10" t="s">
        <v>233</v>
      </c>
    </row>
    <row r="11" spans="1:22">
      <c r="A11" t="s">
        <v>234</v>
      </c>
      <c r="C11" t="s">
        <v>235</v>
      </c>
      <c r="H11" t="s">
        <v>236</v>
      </c>
      <c r="J11" t="s">
        <v>237</v>
      </c>
      <c r="L11" s="14" t="s">
        <v>238</v>
      </c>
      <c r="T11" t="s">
        <v>239</v>
      </c>
      <c r="V11" t="s">
        <v>240</v>
      </c>
    </row>
    <row r="12" spans="1:22" ht="28.9">
      <c r="C12" s="7"/>
      <c r="D12" s="7"/>
      <c r="E12" s="7"/>
      <c r="F12" s="7"/>
      <c r="G12" s="7"/>
      <c r="H12" s="7" t="s">
        <v>241</v>
      </c>
      <c r="I12" s="7"/>
      <c r="J12" s="7" t="s">
        <v>242</v>
      </c>
      <c r="K12" s="7"/>
      <c r="L12" s="14" t="s">
        <v>243</v>
      </c>
      <c r="M12" s="7"/>
      <c r="N12" s="7"/>
      <c r="T12" t="s">
        <v>244</v>
      </c>
      <c r="V12" t="s">
        <v>245</v>
      </c>
    </row>
    <row r="13" spans="1:22">
      <c r="H13" t="s">
        <v>246</v>
      </c>
      <c r="I13" s="15"/>
      <c r="J13" s="15" t="s">
        <v>247</v>
      </c>
      <c r="L13" s="14" t="s">
        <v>248</v>
      </c>
      <c r="T13" t="s">
        <v>249</v>
      </c>
      <c r="V13" t="s">
        <v>60</v>
      </c>
    </row>
    <row r="14" spans="1:22">
      <c r="H14" t="s">
        <v>250</v>
      </c>
      <c r="I14" s="15"/>
      <c r="J14" s="15" t="s">
        <v>251</v>
      </c>
      <c r="L14" s="14" t="s">
        <v>252</v>
      </c>
      <c r="T14" t="s">
        <v>253</v>
      </c>
      <c r="V14" t="s">
        <v>254</v>
      </c>
    </row>
    <row r="15" spans="1:22">
      <c r="G15" s="15"/>
      <c r="H15" s="15" t="s">
        <v>255</v>
      </c>
      <c r="I15" s="15"/>
      <c r="J15" s="15" t="s">
        <v>256</v>
      </c>
      <c r="K15" s="15"/>
      <c r="L15" s="14" t="s">
        <v>257</v>
      </c>
      <c r="M15" s="15"/>
      <c r="N15" s="15"/>
      <c r="T15" t="s">
        <v>258</v>
      </c>
    </row>
    <row r="16" spans="1:22" ht="43.15">
      <c r="A16" s="11" t="s">
        <v>259</v>
      </c>
      <c r="J16" t="s">
        <v>260</v>
      </c>
      <c r="L16" s="14" t="s">
        <v>261</v>
      </c>
      <c r="T16" t="s">
        <v>262</v>
      </c>
    </row>
    <row r="17" spans="1:20">
      <c r="A17" t="s">
        <v>263</v>
      </c>
      <c r="J17" t="s">
        <v>264</v>
      </c>
      <c r="L17" s="14" t="s">
        <v>265</v>
      </c>
      <c r="T17" t="s">
        <v>266</v>
      </c>
    </row>
    <row r="18" spans="1:20">
      <c r="A18" t="s">
        <v>267</v>
      </c>
      <c r="J18" t="s">
        <v>268</v>
      </c>
      <c r="L18" s="14" t="s">
        <v>269</v>
      </c>
      <c r="T18" t="s">
        <v>270</v>
      </c>
    </row>
    <row r="19" spans="1:20">
      <c r="J19" t="s">
        <v>271</v>
      </c>
      <c r="L19" s="14" t="s">
        <v>272</v>
      </c>
    </row>
    <row r="20" spans="1:20">
      <c r="J20" t="s">
        <v>273</v>
      </c>
      <c r="L20" s="14" t="s">
        <v>274</v>
      </c>
    </row>
    <row r="21" spans="1:20">
      <c r="J21" t="s">
        <v>275</v>
      </c>
      <c r="L21" s="12"/>
    </row>
    <row r="22" spans="1:20">
      <c r="J22" t="s">
        <v>276</v>
      </c>
    </row>
    <row r="23" spans="1:20">
      <c r="J23" t="s">
        <v>277</v>
      </c>
    </row>
    <row r="24" spans="1:20">
      <c r="J24" t="s">
        <v>278</v>
      </c>
    </row>
    <row r="25" spans="1:20">
      <c r="A25" t="s">
        <v>279</v>
      </c>
      <c r="J25" t="s">
        <v>280</v>
      </c>
    </row>
    <row r="26" spans="1:20">
      <c r="J26" t="s">
        <v>281</v>
      </c>
    </row>
    <row r="27" spans="1:20">
      <c r="J27" t="s">
        <v>282</v>
      </c>
    </row>
  </sheetData>
  <sortState xmlns:xlrd2="http://schemas.microsoft.com/office/spreadsheetml/2017/richdata2"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
  <cp:revision/>
  <dcterms:created xsi:type="dcterms:W3CDTF">2025-03-14T01:33:22Z</dcterms:created>
  <dcterms:modified xsi:type="dcterms:W3CDTF">2025-11-10T23:48:22Z</dcterms:modified>
  <cp:category/>
  <cp:contentStatus/>
</cp:coreProperties>
</file>