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INGELABS CONTRATO SINCELEJO\ADICIONAL\interventoria\"/>
    </mc:Choice>
  </mc:AlternateContent>
  <xr:revisionPtr revIDLastSave="0" documentId="13_ncr:1_{1432E384-8857-4DA9-8165-787C74B1184E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FM" sheetId="2" r:id="rId1"/>
    <sheet name="ECONOMICA" sheetId="1" r:id="rId2"/>
    <sheet name="AJUSTE ECONOMICO" sheetId="3" r:id="rId3"/>
  </sheets>
  <definedNames>
    <definedName name="_xlnm.Print_Area" localSheetId="1">ECONOMICA!$B$3:$K$41</definedName>
    <definedName name="_xlnm.Print_Area" localSheetId="0">FM!$B$1:$D$48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3" l="1"/>
  <c r="K19" i="3"/>
  <c r="K25" i="3"/>
  <c r="K23" i="3"/>
  <c r="K22" i="3"/>
  <c r="K25" i="1"/>
  <c r="I28" i="1"/>
  <c r="N27" i="1"/>
  <c r="I25" i="1"/>
  <c r="I25" i="3" l="1"/>
  <c r="I24" i="3"/>
  <c r="I26" i="3" s="1"/>
  <c r="I23" i="3"/>
  <c r="I22" i="3"/>
  <c r="I21" i="3"/>
  <c r="K21" i="3" s="1"/>
  <c r="I20" i="3"/>
  <c r="I19" i="3"/>
  <c r="H17" i="3"/>
  <c r="J15" i="3"/>
  <c r="I15" i="3"/>
  <c r="K13" i="3"/>
  <c r="I13" i="3"/>
  <c r="K12" i="3"/>
  <c r="I12" i="3"/>
  <c r="J15" i="1"/>
  <c r="K15" i="1" s="1"/>
  <c r="K12" i="1"/>
  <c r="I16" i="3" l="1"/>
  <c r="I17" i="3" s="1"/>
  <c r="I28" i="3" s="1"/>
  <c r="K26" i="3"/>
  <c r="K15" i="3"/>
  <c r="K16" i="3" s="1"/>
  <c r="K17" i="3" s="1"/>
  <c r="K13" i="1"/>
  <c r="K16" i="1" s="1"/>
  <c r="J20" i="1" l="1"/>
  <c r="K21" i="1"/>
  <c r="K28" i="3"/>
  <c r="I29" i="3"/>
  <c r="I31" i="3" s="1"/>
  <c r="I13" i="1"/>
  <c r="I12" i="1"/>
  <c r="I24" i="1"/>
  <c r="I23" i="1"/>
  <c r="I21" i="1"/>
  <c r="D33" i="2"/>
  <c r="J19" i="1" l="1"/>
  <c r="K19" i="1" s="1"/>
  <c r="K20" i="1"/>
  <c r="K29" i="3"/>
  <c r="K31" i="3" s="1"/>
  <c r="B5" i="2"/>
  <c r="I20" i="1"/>
  <c r="I19" i="1"/>
  <c r="I22" i="1"/>
  <c r="D27" i="2"/>
  <c r="I15" i="1"/>
  <c r="I16" i="1" s="1"/>
  <c r="K26" i="1" l="1"/>
  <c r="I26" i="1"/>
  <c r="D23" i="2"/>
  <c r="D20" i="2" l="1"/>
  <c r="D34" i="2" s="1"/>
  <c r="D35" i="2" l="1"/>
  <c r="H17" i="1" s="1"/>
  <c r="I17" i="1" l="1"/>
  <c r="K17" i="1"/>
  <c r="K28" i="1" s="1"/>
  <c r="K29" i="1" s="1"/>
  <c r="K31" i="1" l="1"/>
  <c r="I29" i="1"/>
  <c r="I31" i="1" s="1"/>
  <c r="K33" i="1" l="1"/>
</calcChain>
</file>

<file path=xl/sharedStrings.xml><?xml version="1.0" encoding="utf-8"?>
<sst xmlns="http://schemas.openxmlformats.org/spreadsheetml/2006/main" count="147" uniqueCount="93">
  <si>
    <t xml:space="preserve">FACTOR MULTIPLICADOR </t>
  </si>
  <si>
    <t>CONCEPTO</t>
  </si>
  <si>
    <t>PORCENTAJE</t>
  </si>
  <si>
    <t xml:space="preserve">1. </t>
  </si>
  <si>
    <t>SALARIOS Y PRESTACIONES SOCIALES DE PERSONAL FACTURABLE</t>
  </si>
  <si>
    <t>1.1</t>
  </si>
  <si>
    <t>Salarios</t>
  </si>
  <si>
    <t>1.2</t>
  </si>
  <si>
    <t>Prima anual (legal)</t>
  </si>
  <si>
    <t>1.3</t>
  </si>
  <si>
    <t>Cesantías</t>
  </si>
  <si>
    <t>1.4</t>
  </si>
  <si>
    <t>Intereses sobre cesantías</t>
  </si>
  <si>
    <t>1.5</t>
  </si>
  <si>
    <t>Vacaciones</t>
  </si>
  <si>
    <t>1.6</t>
  </si>
  <si>
    <t>Seguridad Social (salud 8,5% + pensión 12%)</t>
  </si>
  <si>
    <t>1.7</t>
  </si>
  <si>
    <t>Caja de Compensación Familiar</t>
  </si>
  <si>
    <t>1.8</t>
  </si>
  <si>
    <t>ARL 6,96%</t>
  </si>
  <si>
    <t>1.9</t>
  </si>
  <si>
    <t>Sena</t>
  </si>
  <si>
    <t>1.10</t>
  </si>
  <si>
    <t>ICBF</t>
  </si>
  <si>
    <t>1.11</t>
  </si>
  <si>
    <t>Otros (Auxilios varios, prestaciones extralegales, Incapacidades no cubiertas, trabajos nocturnos, dominicales y festivos).</t>
  </si>
  <si>
    <t>1.12</t>
  </si>
  <si>
    <t>Dotación</t>
  </si>
  <si>
    <t>SUBTOTAL</t>
  </si>
  <si>
    <t>2.0</t>
  </si>
  <si>
    <t>GASTOS INDIRECTOS</t>
  </si>
  <si>
    <t>2.1</t>
  </si>
  <si>
    <t>Gastos de viaje y viáticos</t>
  </si>
  <si>
    <t>3.0</t>
  </si>
  <si>
    <t>GASTOS GENERALES</t>
  </si>
  <si>
    <t>3.1</t>
  </si>
  <si>
    <t>Equipos y Mantenimiento Oficina (Aseo)</t>
  </si>
  <si>
    <t>3.2</t>
  </si>
  <si>
    <t>Plan de Manejo Ambiental</t>
  </si>
  <si>
    <t>4.0</t>
  </si>
  <si>
    <t>COSTOS DIRECTOS NO REEMBOLSABLES</t>
  </si>
  <si>
    <t>4.1</t>
  </si>
  <si>
    <t>Poliza de Calidad</t>
  </si>
  <si>
    <t>Poliza de Cumplimiento</t>
  </si>
  <si>
    <t>4.3</t>
  </si>
  <si>
    <t>Póliza Salarios y Prestaciones Sociales</t>
  </si>
  <si>
    <t>5.0</t>
  </si>
  <si>
    <t xml:space="preserve">HONORARIOS </t>
  </si>
  <si>
    <t>TOTAL</t>
  </si>
  <si>
    <t>FACTOR MULTIPLICADOR</t>
  </si>
  <si>
    <t>DEPARTAMENTO DE SUCRE</t>
  </si>
  <si>
    <t>Contratar en nombre de la Nación – Consejo Superior de la Judicatura – Dirección Ejecutiva Seccional de Administración Judicial de Sincelejo</t>
  </si>
  <si>
    <t>LA INTERVENTORIA A LAS OBRAS DE ADECUACIONES COMPLEMENTARIAS DE OBRA CIVIL Y ELÉCTRICA EN FOSO ASCENSOR TORRE C PARA SU INSTALACIÓN Y PUESTA EN FUNCIONAMIENTO</t>
  </si>
  <si>
    <t>ITEMS</t>
  </si>
  <si>
    <t>CARGO/OFICIO</t>
  </si>
  <si>
    <t>DISPONIBILIDAD TIEMPO</t>
  </si>
  <si>
    <t xml:space="preserve">SALARIO </t>
  </si>
  <si>
    <t>PARTICIPACION (MES)</t>
  </si>
  <si>
    <t>VALOR PARCIAL</t>
  </si>
  <si>
    <t>1.0</t>
  </si>
  <si>
    <t>PERSONAL PROFESIONAL</t>
  </si>
  <si>
    <t>PERSONAL DE APOYO</t>
  </si>
  <si>
    <t>SECRETARIA ADMINISTRATIVA</t>
  </si>
  <si>
    <t>SUBTOTAL COSTO PERSONAL</t>
  </si>
  <si>
    <t>OTROS COSTOS DIRECTOS</t>
  </si>
  <si>
    <t>PAPELERIA E INFORMES</t>
  </si>
  <si>
    <t>GLB</t>
  </si>
  <si>
    <t xml:space="preserve">ARRIENDO DE OFICINA + SERVICIOS </t>
  </si>
  <si>
    <t>MES</t>
  </si>
  <si>
    <t>PERSONAL PROFESIONAL Y/O TÉCNICO NO FACTURABLE / ASESORIAS (En caso de no utilizarse durante la ejecución este valor se deducirá al finalizar del valor total a pagar).</t>
  </si>
  <si>
    <t>ENSAYOS CONCRETOS (Asentamiento INV E-404)</t>
  </si>
  <si>
    <t>UND</t>
  </si>
  <si>
    <t>ENSAYOS CONCRETOS (Resistencia a la compresión de cilindros de concreto NTC 673)</t>
  </si>
  <si>
    <t>ENSAYOS A LA SOLDADURA EN CUMPLIMIENTO DEL TITULO F DE LA NSR-10</t>
  </si>
  <si>
    <t>(RETEFUENTE, RETE-ICA, ESTAMPILLAS PRO-UNIVERSIDADES, CONTRIBUCION DE OBRA PUBLICA)</t>
  </si>
  <si>
    <t>BASE GRAVABLE (Total Interventoria menos IVA)</t>
  </si>
  <si>
    <t>SUBTOTAL DE COSTOS GENERALES</t>
  </si>
  <si>
    <t>TOTAL, DE COSTOS DIRECTOS</t>
  </si>
  <si>
    <t>IVA</t>
  </si>
  <si>
    <t>COSTO TOTAL DE INTERVENTORIA</t>
  </si>
  <si>
    <r>
      <rPr>
        <b/>
        <sz val="12"/>
        <color rgb="FF000000"/>
        <rFont val="Arial Narrow"/>
        <family val="2"/>
      </rPr>
      <t>DIRECTOR DE INTERVENTORIA</t>
    </r>
    <r>
      <rPr>
        <sz val="12"/>
        <color rgb="FF000000"/>
        <rFont val="Arial Narrow"/>
        <family val="2"/>
      </rPr>
      <t xml:space="preserve">:Matrícula profesional vigente como ingeniero civil especialista en Estructuras.
</t>
    </r>
  </si>
  <si>
    <r>
      <rPr>
        <b/>
        <sz val="12"/>
        <color rgb="FF000000"/>
        <rFont val="Arial Narrow"/>
        <family val="2"/>
      </rPr>
      <t>RESIDENTE DE INTERVENTORIA</t>
    </r>
    <r>
      <rPr>
        <sz val="12"/>
        <color rgb="FF000000"/>
        <rFont val="Arial Narrow"/>
        <family val="2"/>
      </rPr>
      <t xml:space="preserve">: •Matrícula profesional vigente como ingeniero civil.
</t>
    </r>
  </si>
  <si>
    <t xml:space="preserve">MARIA PAULINA VERGARA COBO </t>
  </si>
  <si>
    <t xml:space="preserve">REPRESENTANTE LEGAL </t>
  </si>
  <si>
    <t xml:space="preserve">AJUSTE PROPUESTA ECONOMICA </t>
  </si>
  <si>
    <t xml:space="preserve">TIEMPO EJECUTADO </t>
  </si>
  <si>
    <t>VALOR EJECUTADO</t>
  </si>
  <si>
    <t xml:space="preserve">TOTAL EJECUTADO </t>
  </si>
  <si>
    <t xml:space="preserve">IVA </t>
  </si>
  <si>
    <t xml:space="preserve">PORCENTAJE EJECUTADO </t>
  </si>
  <si>
    <t xml:space="preserve">TOTAL </t>
  </si>
  <si>
    <t xml:space="preserve">TOTAL A ADICIONAR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</si>
</sst>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.000_-;\-&quot;$&quot;\ * #,##0.000_-;_-&quot;$&quot;\ * &quot;-&quot;??_-;_-@_-"/>
  </numFmts>
  <fonts count="19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color rgb="FF000000"/>
      <name val="Arial Narrow"/>
      <family val="2"/>
    </font>
    <font>
      <b/>
      <sz val="16"/>
      <color rgb="FF000000"/>
      <name val="Arial Narrow"/>
      <family val="2"/>
    </font>
    <font>
      <sz val="11"/>
      <color rgb="FF000000"/>
      <name val="Calibri"/>
      <family val="2"/>
      <charset val="204"/>
    </font>
    <font>
      <sz val="14"/>
      <color rgb="FF000000"/>
      <name val="Arial Narrow"/>
      <family val="2"/>
    </font>
    <font>
      <sz val="16"/>
      <color rgb="FF000000"/>
      <name val="Arial Narrow"/>
      <family val="2"/>
    </font>
    <font>
      <sz val="12"/>
      <color rgb="FF000000"/>
      <name val="Arial Narrow"/>
      <family val="2"/>
    </font>
    <font>
      <sz val="11"/>
      <color rgb="FF242424"/>
      <name val="Aptos Narrow"/>
      <charset val="1"/>
    </font>
    <font>
      <sz val="12"/>
      <color rgb="FF140F18"/>
      <name val="Arial"/>
      <family val="2"/>
    </font>
    <font>
      <b/>
      <sz val="12"/>
      <color theme="1"/>
      <name val="Calibri Light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41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0" fontId="10" fillId="0" borderId="0"/>
    <xf numFmtId="9" fontId="3" fillId="0" borderId="0" applyFont="0" applyFill="0" applyBorder="0" applyAlignment="0" applyProtection="0"/>
  </cellStyleXfs>
  <cellXfs count="136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8" fontId="2" fillId="2" borderId="5" xfId="0" applyNumberFormat="1" applyFont="1" applyFill="1" applyBorder="1" applyAlignment="1">
      <alignment horizontal="center" vertical="center"/>
    </xf>
    <xf numFmtId="0" fontId="6" fillId="0" borderId="17" xfId="2" applyFont="1" applyBorder="1"/>
    <xf numFmtId="0" fontId="5" fillId="3" borderId="17" xfId="2" applyFont="1" applyFill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9" xfId="2" applyFont="1" applyBorder="1" applyAlignment="1">
      <alignment wrapText="1"/>
    </xf>
    <xf numFmtId="10" fontId="6" fillId="0" borderId="18" xfId="2" applyNumberFormat="1" applyFont="1" applyBorder="1" applyAlignment="1">
      <alignment wrapText="1"/>
    </xf>
    <xf numFmtId="10" fontId="6" fillId="0" borderId="17" xfId="2" applyNumberFormat="1" applyFont="1" applyBorder="1" applyAlignment="1">
      <alignment horizontal="right"/>
    </xf>
    <xf numFmtId="10" fontId="6" fillId="0" borderId="18" xfId="3" applyNumberFormat="1" applyFont="1" applyFill="1" applyBorder="1" applyAlignment="1">
      <alignment wrapText="1"/>
    </xf>
    <xf numFmtId="0" fontId="6" fillId="0" borderId="17" xfId="2" applyFont="1" applyBorder="1" applyAlignment="1">
      <alignment horizontal="right" vertical="center"/>
    </xf>
    <xf numFmtId="0" fontId="6" fillId="0" borderId="9" xfId="2" applyFont="1" applyBorder="1" applyAlignment="1">
      <alignment horizontal="left" vertical="center" wrapText="1"/>
    </xf>
    <xf numFmtId="0" fontId="5" fillId="0" borderId="9" xfId="2" applyFont="1" applyBorder="1" applyAlignment="1">
      <alignment wrapText="1"/>
    </xf>
    <xf numFmtId="10" fontId="5" fillId="0" borderId="18" xfId="2" applyNumberFormat="1" applyFont="1" applyBorder="1" applyAlignment="1">
      <alignment wrapText="1"/>
    </xf>
    <xf numFmtId="0" fontId="5" fillId="3" borderId="9" xfId="2" applyFont="1" applyFill="1" applyBorder="1" applyAlignment="1">
      <alignment horizontal="left" vertical="center" wrapText="1"/>
    </xf>
    <xf numFmtId="0" fontId="6" fillId="3" borderId="18" xfId="2" applyFont="1" applyFill="1" applyBorder="1" applyAlignment="1">
      <alignment horizontal="left" vertical="center" wrapText="1"/>
    </xf>
    <xf numFmtId="0" fontId="6" fillId="0" borderId="9" xfId="2" applyFont="1" applyBorder="1" applyAlignment="1">
      <alignment vertical="center" wrapText="1"/>
    </xf>
    <xf numFmtId="10" fontId="6" fillId="0" borderId="18" xfId="2" applyNumberFormat="1" applyFont="1" applyBorder="1" applyAlignment="1">
      <alignment vertical="center" wrapText="1"/>
    </xf>
    <xf numFmtId="0" fontId="5" fillId="3" borderId="17" xfId="2" applyFont="1" applyFill="1" applyBorder="1" applyAlignment="1">
      <alignment horizontal="right" vertical="center"/>
    </xf>
    <xf numFmtId="0" fontId="5" fillId="3" borderId="23" xfId="2" applyFont="1" applyFill="1" applyBorder="1"/>
    <xf numFmtId="0" fontId="5" fillId="3" borderId="24" xfId="2" applyFont="1" applyFill="1" applyBorder="1"/>
    <xf numFmtId="0" fontId="1" fillId="2" borderId="5" xfId="0" applyFont="1" applyFill="1" applyBorder="1" applyAlignment="1">
      <alignment horizontal="center" vertical="center" wrapText="1"/>
    </xf>
    <xf numFmtId="10" fontId="6" fillId="0" borderId="18" xfId="2" applyNumberFormat="1" applyFont="1" applyBorder="1" applyAlignment="1">
      <alignment horizontal="right" vertical="center" wrapText="1"/>
    </xf>
    <xf numFmtId="8" fontId="0" fillId="0" borderId="0" xfId="0" applyNumberFormat="1"/>
    <xf numFmtId="10" fontId="0" fillId="0" borderId="0" xfId="0" applyNumberFormat="1"/>
    <xf numFmtId="2" fontId="7" fillId="0" borderId="16" xfId="1" applyNumberFormat="1" applyFont="1" applyBorder="1" applyAlignment="1">
      <alignment vertical="center"/>
    </xf>
    <xf numFmtId="10" fontId="5" fillId="3" borderId="25" xfId="2" applyNumberFormat="1" applyFont="1" applyFill="1" applyBorder="1"/>
    <xf numFmtId="10" fontId="6" fillId="3" borderId="18" xfId="2" applyNumberFormat="1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8" fontId="9" fillId="2" borderId="7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6" fontId="9" fillId="2" borderId="5" xfId="0" applyNumberFormat="1" applyFont="1" applyFill="1" applyBorder="1" applyAlignment="1">
      <alignment horizontal="center" vertical="center"/>
    </xf>
    <xf numFmtId="9" fontId="11" fillId="2" borderId="5" xfId="0" applyNumberFormat="1" applyFont="1" applyFill="1" applyBorder="1" applyAlignment="1">
      <alignment horizontal="center" vertical="center"/>
    </xf>
    <xf numFmtId="9" fontId="8" fillId="2" borderId="5" xfId="0" applyNumberFormat="1" applyFont="1" applyFill="1" applyBorder="1" applyAlignment="1">
      <alignment horizontal="center" vertical="center" wrapText="1"/>
    </xf>
    <xf numFmtId="9" fontId="13" fillId="0" borderId="0" xfId="0" applyNumberFormat="1" applyFont="1" applyAlignment="1">
      <alignment vertical="center" wrapText="1"/>
    </xf>
    <xf numFmtId="10" fontId="2" fillId="2" borderId="5" xfId="0" applyNumberFormat="1" applyFont="1" applyFill="1" applyBorder="1" applyAlignment="1">
      <alignment horizontal="center" vertical="center"/>
    </xf>
    <xf numFmtId="0" fontId="5" fillId="0" borderId="9" xfId="2" applyFont="1" applyBorder="1" applyAlignment="1">
      <alignment horizontal="center"/>
    </xf>
    <xf numFmtId="0" fontId="5" fillId="0" borderId="18" xfId="2" applyFont="1" applyBorder="1" applyAlignment="1">
      <alignment horizontal="center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8" fontId="2" fillId="2" borderId="28" xfId="0" applyNumberFormat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8" fontId="11" fillId="2" borderId="28" xfId="0" applyNumberFormat="1" applyFont="1" applyFill="1" applyBorder="1" applyAlignment="1">
      <alignment horizontal="center" vertical="center"/>
    </xf>
    <xf numFmtId="8" fontId="8" fillId="2" borderId="28" xfId="0" applyNumberFormat="1" applyFont="1" applyFill="1" applyBorder="1" applyAlignment="1">
      <alignment horizontal="center" vertical="center"/>
    </xf>
    <xf numFmtId="8" fontId="8" fillId="2" borderId="2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0" fillId="0" borderId="9" xfId="0" applyBorder="1"/>
    <xf numFmtId="8" fontId="0" fillId="0" borderId="9" xfId="0" applyNumberFormat="1" applyBorder="1"/>
    <xf numFmtId="0" fontId="0" fillId="0" borderId="9" xfId="0" applyBorder="1" applyAlignment="1">
      <alignment horizontal="center" vertical="center"/>
    </xf>
    <xf numFmtId="8" fontId="0" fillId="0" borderId="9" xfId="0" applyNumberFormat="1" applyBorder="1" applyAlignment="1">
      <alignment horizontal="center" vertical="center"/>
    </xf>
    <xf numFmtId="0" fontId="17" fillId="0" borderId="30" xfId="0" applyFont="1" applyBorder="1" applyAlignment="1">
      <alignment horizontal="center"/>
    </xf>
    <xf numFmtId="8" fontId="17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8" fontId="17" fillId="0" borderId="30" xfId="0" applyNumberFormat="1" applyFont="1" applyBorder="1" applyAlignment="1">
      <alignment horizontal="center"/>
    </xf>
    <xf numFmtId="9" fontId="17" fillId="0" borderId="1" xfId="7" applyFont="1" applyBorder="1" applyAlignment="1">
      <alignment horizontal="center"/>
    </xf>
    <xf numFmtId="44" fontId="0" fillId="0" borderId="0" xfId="4" applyFont="1"/>
    <xf numFmtId="44" fontId="0" fillId="0" borderId="0" xfId="0" applyNumberFormat="1"/>
    <xf numFmtId="44" fontId="0" fillId="0" borderId="9" xfId="4" applyFont="1" applyBorder="1" applyAlignment="1">
      <alignment horizontal="center" vertical="center"/>
    </xf>
    <xf numFmtId="44" fontId="2" fillId="0" borderId="0" xfId="4" applyFont="1" applyAlignment="1">
      <alignment vertical="center" wrapText="1"/>
    </xf>
    <xf numFmtId="44" fontId="0" fillId="0" borderId="9" xfId="4" applyFont="1" applyBorder="1" applyAlignment="1">
      <alignment horizontal="left" vertical="center"/>
    </xf>
    <xf numFmtId="44" fontId="0" fillId="0" borderId="9" xfId="4" applyFont="1" applyBorder="1" applyAlignment="1">
      <alignment vertical="center"/>
    </xf>
    <xf numFmtId="164" fontId="0" fillId="0" borderId="0" xfId="0" applyNumberFormat="1"/>
    <xf numFmtId="8" fontId="17" fillId="0" borderId="10" xfId="0" applyNumberFormat="1" applyFont="1" applyBorder="1" applyAlignment="1">
      <alignment horizontal="center"/>
    </xf>
    <xf numFmtId="0" fontId="0" fillId="0" borderId="22" xfId="0" applyBorder="1"/>
    <xf numFmtId="8" fontId="8" fillId="2" borderId="10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18" fillId="0" borderId="0" xfId="0" applyNumberFormat="1" applyFont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9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3" borderId="9" xfId="2" applyFont="1" applyFill="1" applyBorder="1" applyAlignment="1">
      <alignment horizontal="left" wrapText="1"/>
    </xf>
    <xf numFmtId="0" fontId="5" fillId="3" borderId="18" xfId="2" applyFont="1" applyFill="1" applyBorder="1" applyAlignment="1">
      <alignment horizontal="left" wrapText="1"/>
    </xf>
    <xf numFmtId="0" fontId="5" fillId="3" borderId="22" xfId="2" applyFont="1" applyFill="1" applyBorder="1" applyAlignment="1">
      <alignment horizontal="left" wrapText="1"/>
    </xf>
    <xf numFmtId="0" fontId="5" fillId="3" borderId="21" xfId="2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/>
    </xf>
    <xf numFmtId="9" fontId="2" fillId="2" borderId="7" xfId="0" applyNumberFormat="1" applyFont="1" applyFill="1" applyBorder="1" applyAlignment="1">
      <alignment horizontal="center" vertical="center"/>
    </xf>
    <xf numFmtId="9" fontId="14" fillId="2" borderId="8" xfId="0" applyNumberFormat="1" applyFont="1" applyFill="1" applyBorder="1" applyAlignment="1">
      <alignment horizontal="center" vertical="center" wrapText="1"/>
    </xf>
    <xf numFmtId="9" fontId="2" fillId="2" borderId="7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</cellXfs>
  <cellStyles count="8">
    <cellStyle name="Millares [0]" xfId="1" builtinId="6"/>
    <cellStyle name="Moneda" xfId="4" builtinId="4"/>
    <cellStyle name="Normal" xfId="0" builtinId="0"/>
    <cellStyle name="Normal 169" xfId="2" xr:uid="{00000000-0005-0000-0000-000002000000}"/>
    <cellStyle name="Normal 3" xfId="5" xr:uid="{485B5ABF-C35D-46D7-80AD-7076CC99F049}"/>
    <cellStyle name="Normal 4" xfId="6" xr:uid="{2D488FE9-EFB7-421F-ACD8-9E2385BF8FBF}"/>
    <cellStyle name="Porcentaje" xfId="7" builtinId="5"/>
    <cellStyle name="Porcentaje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684680</xdr:colOff>
      <xdr:row>40</xdr:row>
      <xdr:rowOff>177053</xdr:rowOff>
    </xdr:from>
    <xdr:to>
      <xdr:col>2</xdr:col>
      <xdr:colOff>2687731</xdr:colOff>
      <xdr:row>44</xdr:row>
      <xdr:rowOff>161365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46FBB23C-4055-4C39-B90D-B2FFB0AA9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268" y="9298641"/>
          <a:ext cx="2003051" cy="757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1589314</xdr:colOff>
      <xdr:row>34</xdr:row>
      <xdr:rowOff>8164</xdr:rowOff>
    </xdr:from>
    <xdr:to>
      <xdr:col>3</xdr:col>
      <xdr:colOff>3589564</xdr:colOff>
      <xdr:row>37</xdr:row>
      <xdr:rowOff>187779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F5E1B1C-4F95-480B-AAFF-37C933881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0528" y="15057664"/>
          <a:ext cx="2000250" cy="764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1589314</xdr:colOff>
      <xdr:row>33</xdr:row>
      <xdr:rowOff>8164</xdr:rowOff>
    </xdr:from>
    <xdr:to>
      <xdr:col>3</xdr:col>
      <xdr:colOff>3589564</xdr:colOff>
      <xdr:row>36</xdr:row>
      <xdr:rowOff>187779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29B12A23-1B8F-48F8-BBE0-1673DE321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994" y="16010164"/>
          <a:ext cx="2000250" cy="751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48"/>
  <sheetViews>
    <sheetView view="pageBreakPreview" topLeftCell="A6" zoomScale="86" zoomScaleNormal="85" zoomScaleSheetLayoutView="86" workbookViewId="0">
      <selection activeCell="C47" sqref="C47"/>
    </sheetView>
  </sheetViews>
  <sheetFormatPr baseColWidth="10" defaultColWidth="11.44140625" defaultRowHeight="14.4" x14ac:dyDescent="0.3"/>
  <cols>
    <col min="1" max="1" width="20.33203125" customWidth="1"/>
    <col min="2" max="2" width="7.88671875" customWidth="1"/>
    <col min="3" max="3" width="44.33203125" customWidth="1"/>
    <col min="4" max="4" width="20.33203125" customWidth="1"/>
    <col min="6" max="6" width="13.33203125" bestFit="1" customWidth="1"/>
    <col min="9" max="9" width="14.33203125" customWidth="1"/>
  </cols>
  <sheetData>
    <row r="2" spans="2:4" ht="15" thickBot="1" x14ac:dyDescent="0.35"/>
    <row r="3" spans="2:4" x14ac:dyDescent="0.3">
      <c r="B3" s="78" t="s">
        <v>0</v>
      </c>
      <c r="C3" s="79"/>
      <c r="D3" s="80"/>
    </row>
    <row r="4" spans="2:4" ht="6.75" customHeight="1" x14ac:dyDescent="0.3">
      <c r="B4" s="81"/>
      <c r="C4" s="82"/>
      <c r="D4" s="83"/>
    </row>
    <row r="5" spans="2:4" ht="81" customHeight="1" x14ac:dyDescent="0.3">
      <c r="B5" s="84" t="str">
        <f>ECONOMICA!B6</f>
        <v>LA INTERVENTORIA A LAS OBRAS DE ADECUACIONES COMPLEMENTARIAS DE OBRA CIVIL Y ELÉCTRICA EN FOSO ASCENSOR TORRE C PARA SU INSTALACIÓN Y PUESTA EN FUNCIONAMIENTO</v>
      </c>
      <c r="C5" s="85"/>
      <c r="D5" s="86"/>
    </row>
    <row r="6" spans="2:4" x14ac:dyDescent="0.3">
      <c r="B6" s="8"/>
      <c r="C6" s="43" t="s">
        <v>1</v>
      </c>
      <c r="D6" s="44" t="s">
        <v>2</v>
      </c>
    </row>
    <row r="7" spans="2:4" x14ac:dyDescent="0.3">
      <c r="B7" s="9" t="s">
        <v>3</v>
      </c>
      <c r="C7" s="87" t="s">
        <v>4</v>
      </c>
      <c r="D7" s="88"/>
    </row>
    <row r="8" spans="2:4" x14ac:dyDescent="0.3">
      <c r="B8" s="10" t="s">
        <v>5</v>
      </c>
      <c r="C8" s="11" t="s">
        <v>6</v>
      </c>
      <c r="D8" s="12">
        <v>1</v>
      </c>
    </row>
    <row r="9" spans="2:4" x14ac:dyDescent="0.3">
      <c r="B9" s="13" t="s">
        <v>7</v>
      </c>
      <c r="C9" s="11" t="s">
        <v>8</v>
      </c>
      <c r="D9" s="14">
        <v>8.3299999999999999E-2</v>
      </c>
    </row>
    <row r="10" spans="2:4" x14ac:dyDescent="0.3">
      <c r="B10" s="10" t="s">
        <v>9</v>
      </c>
      <c r="C10" s="11" t="s">
        <v>10</v>
      </c>
      <c r="D10" s="14">
        <v>8.3299999999999999E-2</v>
      </c>
    </row>
    <row r="11" spans="2:4" x14ac:dyDescent="0.3">
      <c r="B11" s="13" t="s">
        <v>11</v>
      </c>
      <c r="C11" s="11" t="s">
        <v>12</v>
      </c>
      <c r="D11" s="12">
        <v>0.01</v>
      </c>
    </row>
    <row r="12" spans="2:4" x14ac:dyDescent="0.3">
      <c r="B12" s="10" t="s">
        <v>13</v>
      </c>
      <c r="C12" s="11" t="s">
        <v>14</v>
      </c>
      <c r="D12" s="12">
        <v>4.1700000000000001E-2</v>
      </c>
    </row>
    <row r="13" spans="2:4" x14ac:dyDescent="0.3">
      <c r="B13" s="13" t="s">
        <v>15</v>
      </c>
      <c r="C13" s="11" t="s">
        <v>16</v>
      </c>
      <c r="D13" s="12">
        <v>0.20499999999999999</v>
      </c>
    </row>
    <row r="14" spans="2:4" x14ac:dyDescent="0.3">
      <c r="B14" s="10" t="s">
        <v>17</v>
      </c>
      <c r="C14" s="11" t="s">
        <v>18</v>
      </c>
      <c r="D14" s="12">
        <v>0.04</v>
      </c>
    </row>
    <row r="15" spans="2:4" x14ac:dyDescent="0.3">
      <c r="B15" s="13" t="s">
        <v>19</v>
      </c>
      <c r="C15" s="11" t="s">
        <v>20</v>
      </c>
      <c r="D15" s="12">
        <v>6.9599999999999995E-2</v>
      </c>
    </row>
    <row r="16" spans="2:4" x14ac:dyDescent="0.3">
      <c r="B16" s="10" t="s">
        <v>21</v>
      </c>
      <c r="C16" s="11" t="s">
        <v>22</v>
      </c>
      <c r="D16" s="12">
        <v>0.02</v>
      </c>
    </row>
    <row r="17" spans="2:6" x14ac:dyDescent="0.3">
      <c r="B17" s="13" t="s">
        <v>23</v>
      </c>
      <c r="C17" s="11" t="s">
        <v>24</v>
      </c>
      <c r="D17" s="12">
        <v>0.03</v>
      </c>
    </row>
    <row r="18" spans="2:6" ht="41.4" x14ac:dyDescent="0.3">
      <c r="B18" s="15" t="s">
        <v>25</v>
      </c>
      <c r="C18" s="16" t="s">
        <v>26</v>
      </c>
      <c r="D18" s="27">
        <v>0.11</v>
      </c>
      <c r="F18" s="28"/>
    </row>
    <row r="19" spans="2:6" x14ac:dyDescent="0.3">
      <c r="B19" s="13" t="s">
        <v>27</v>
      </c>
      <c r="C19" s="11" t="s">
        <v>28</v>
      </c>
      <c r="D19" s="12">
        <v>4.2700000000000002E-2</v>
      </c>
    </row>
    <row r="20" spans="2:6" x14ac:dyDescent="0.3">
      <c r="B20" s="8"/>
      <c r="C20" s="17" t="s">
        <v>29</v>
      </c>
      <c r="D20" s="18">
        <f>SUM(D8:D19)</f>
        <v>1.7356000000000003</v>
      </c>
    </row>
    <row r="21" spans="2:6" x14ac:dyDescent="0.3">
      <c r="B21" s="9" t="s">
        <v>30</v>
      </c>
      <c r="C21" s="89" t="s">
        <v>31</v>
      </c>
      <c r="D21" s="90"/>
    </row>
    <row r="22" spans="2:6" x14ac:dyDescent="0.3">
      <c r="B22" s="10" t="s">
        <v>32</v>
      </c>
      <c r="C22" s="11" t="s">
        <v>33</v>
      </c>
      <c r="D22" s="12">
        <v>0.05</v>
      </c>
      <c r="F22" s="28"/>
    </row>
    <row r="23" spans="2:6" x14ac:dyDescent="0.3">
      <c r="B23" s="8"/>
      <c r="C23" s="17" t="s">
        <v>29</v>
      </c>
      <c r="D23" s="18">
        <f>SUM(D22:D22)</f>
        <v>0.05</v>
      </c>
      <c r="F23" s="29"/>
    </row>
    <row r="24" spans="2:6" x14ac:dyDescent="0.3">
      <c r="B24" s="9" t="s">
        <v>34</v>
      </c>
      <c r="C24" s="87" t="s">
        <v>35</v>
      </c>
      <c r="D24" s="88"/>
    </row>
    <row r="25" spans="2:6" x14ac:dyDescent="0.3">
      <c r="B25" s="10" t="s">
        <v>36</v>
      </c>
      <c r="C25" s="11" t="s">
        <v>37</v>
      </c>
      <c r="D25" s="12">
        <v>0.02</v>
      </c>
    </row>
    <row r="26" spans="2:6" x14ac:dyDescent="0.3">
      <c r="B26" s="10" t="s">
        <v>38</v>
      </c>
      <c r="C26" s="11" t="s">
        <v>39</v>
      </c>
      <c r="D26" s="12">
        <v>2.9399999999999999E-2</v>
      </c>
    </row>
    <row r="27" spans="2:6" x14ac:dyDescent="0.3">
      <c r="B27" s="8"/>
      <c r="C27" s="17" t="s">
        <v>29</v>
      </c>
      <c r="D27" s="18">
        <f>SUM(D25:D26)</f>
        <v>4.9399999999999999E-2</v>
      </c>
    </row>
    <row r="28" spans="2:6" ht="18" customHeight="1" x14ac:dyDescent="0.3">
      <c r="B28" s="23" t="s">
        <v>40</v>
      </c>
      <c r="C28" s="19" t="s">
        <v>41</v>
      </c>
      <c r="D28" s="20"/>
    </row>
    <row r="29" spans="2:6" x14ac:dyDescent="0.3">
      <c r="B29" s="10" t="s">
        <v>42</v>
      </c>
      <c r="C29" s="11" t="s">
        <v>43</v>
      </c>
      <c r="D29" s="12">
        <v>0.02</v>
      </c>
    </row>
    <row r="30" spans="2:6" x14ac:dyDescent="0.3">
      <c r="B30" s="10">
        <v>4.2</v>
      </c>
      <c r="C30" s="11" t="s">
        <v>44</v>
      </c>
      <c r="D30" s="12">
        <v>0.02</v>
      </c>
    </row>
    <row r="31" spans="2:6" x14ac:dyDescent="0.3">
      <c r="B31" s="10" t="s">
        <v>45</v>
      </c>
      <c r="C31" s="21" t="s">
        <v>46</v>
      </c>
      <c r="D31" s="22">
        <v>0.02</v>
      </c>
    </row>
    <row r="32" spans="2:6" ht="21" customHeight="1" x14ac:dyDescent="0.3">
      <c r="B32" s="23" t="s">
        <v>47</v>
      </c>
      <c r="C32" s="19" t="s">
        <v>48</v>
      </c>
      <c r="D32" s="32">
        <v>0.105</v>
      </c>
      <c r="F32" s="28"/>
    </row>
    <row r="33" spans="2:7" x14ac:dyDescent="0.3">
      <c r="B33" s="8"/>
      <c r="C33" s="17" t="s">
        <v>29</v>
      </c>
      <c r="D33" s="18">
        <f>D29+D30+D31+D32</f>
        <v>0.16499999999999998</v>
      </c>
      <c r="G33" s="29"/>
    </row>
    <row r="34" spans="2:7" ht="15" thickBot="1" x14ac:dyDescent="0.35">
      <c r="B34" s="24"/>
      <c r="C34" s="25" t="s">
        <v>49</v>
      </c>
      <c r="D34" s="31">
        <f>+D20+D23+D27+D33</f>
        <v>2.0000000000000004</v>
      </c>
      <c r="F34" s="29"/>
    </row>
    <row r="35" spans="2:7" ht="25.5" customHeight="1" thickBot="1" x14ac:dyDescent="0.35">
      <c r="B35" s="76" t="s">
        <v>50</v>
      </c>
      <c r="C35" s="77"/>
      <c r="D35" s="30">
        <f>ROUND(D34,0)</f>
        <v>2</v>
      </c>
    </row>
    <row r="42" spans="2:7" ht="15" x14ac:dyDescent="0.3">
      <c r="C42" s="45"/>
    </row>
    <row r="43" spans="2:7" ht="15.6" x14ac:dyDescent="0.3">
      <c r="C43" s="46"/>
    </row>
    <row r="45" spans="2:7" ht="15.6" x14ac:dyDescent="0.3">
      <c r="C45" s="46"/>
    </row>
    <row r="46" spans="2:7" ht="15.6" x14ac:dyDescent="0.3">
      <c r="C46" s="46"/>
    </row>
    <row r="47" spans="2:7" ht="15.6" x14ac:dyDescent="0.3">
      <c r="C47" s="47" t="s">
        <v>83</v>
      </c>
    </row>
    <row r="48" spans="2:7" ht="15.6" x14ac:dyDescent="0.3">
      <c r="C48" s="47" t="s">
        <v>84</v>
      </c>
    </row>
  </sheetData>
  <mergeCells count="6">
    <mergeCell ref="B35:C35"/>
    <mergeCell ref="B3:D4"/>
    <mergeCell ref="B5:D5"/>
    <mergeCell ref="C7:D7"/>
    <mergeCell ref="C21:D21"/>
    <mergeCell ref="C24:D24"/>
  </mergeCells>
  <pageMargins left="0.7" right="0.7" top="0.75" bottom="0.75" header="0.3" footer="0.3"/>
  <pageSetup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41"/>
  <sheetViews>
    <sheetView view="pageBreakPreview" zoomScale="70" zoomScaleNormal="70" zoomScaleSheetLayoutView="70" workbookViewId="0">
      <selection activeCell="J32" sqref="J32"/>
    </sheetView>
  </sheetViews>
  <sheetFormatPr baseColWidth="10" defaultColWidth="11.44140625" defaultRowHeight="14.4" x14ac:dyDescent="0.3"/>
  <cols>
    <col min="2" max="2" width="10.33203125" customWidth="1"/>
    <col min="3" max="3" width="13.109375" customWidth="1"/>
    <col min="4" max="4" width="68.6640625" customWidth="1"/>
    <col min="6" max="6" width="10.5546875" customWidth="1"/>
    <col min="7" max="7" width="28.88671875" customWidth="1"/>
    <col min="8" max="8" width="18" customWidth="1"/>
    <col min="9" max="9" width="21.88671875" customWidth="1"/>
    <col min="10" max="10" width="23.33203125" customWidth="1"/>
    <col min="11" max="11" width="30.109375" customWidth="1"/>
    <col min="13" max="13" width="16.44140625" bestFit="1" customWidth="1"/>
    <col min="14" max="14" width="22.33203125" customWidth="1"/>
  </cols>
  <sheetData>
    <row r="2" spans="2:11" ht="15" thickBot="1" x14ac:dyDescent="0.35"/>
    <row r="3" spans="2:11" ht="21" thickBot="1" x14ac:dyDescent="0.35">
      <c r="B3" s="91" t="s">
        <v>51</v>
      </c>
      <c r="C3" s="92"/>
      <c r="D3" s="92"/>
      <c r="E3" s="92"/>
      <c r="F3" s="92"/>
      <c r="G3" s="92"/>
      <c r="H3" s="92"/>
      <c r="I3" s="92"/>
      <c r="J3" s="92"/>
      <c r="K3" s="92"/>
    </row>
    <row r="4" spans="2:11" ht="4.5" customHeight="1" thickBot="1" x14ac:dyDescent="0.35">
      <c r="B4" s="119"/>
      <c r="C4" s="120"/>
      <c r="D4" s="120"/>
      <c r="E4" s="120"/>
      <c r="F4" s="120"/>
      <c r="G4" s="120"/>
      <c r="H4" s="120"/>
      <c r="I4" s="121"/>
    </row>
    <row r="5" spans="2:11" ht="54.75" customHeight="1" thickBot="1" x14ac:dyDescent="0.35">
      <c r="B5" s="111" t="s">
        <v>52</v>
      </c>
      <c r="C5" s="112"/>
      <c r="D5" s="112"/>
      <c r="E5" s="112"/>
      <c r="F5" s="112"/>
      <c r="G5" s="112"/>
      <c r="H5" s="112"/>
      <c r="I5" s="112"/>
      <c r="J5" s="112"/>
      <c r="K5" s="112"/>
    </row>
    <row r="6" spans="2:11" ht="48.75" customHeight="1" thickBot="1" x14ac:dyDescent="0.35">
      <c r="B6" s="109" t="s">
        <v>53</v>
      </c>
      <c r="C6" s="110"/>
      <c r="D6" s="110"/>
      <c r="E6" s="110"/>
      <c r="F6" s="110"/>
      <c r="G6" s="110"/>
      <c r="H6" s="110"/>
      <c r="I6" s="110"/>
      <c r="J6" s="110"/>
      <c r="K6" s="110"/>
    </row>
    <row r="7" spans="2:11" ht="6.75" customHeight="1" x14ac:dyDescent="0.3">
      <c r="B7" s="1"/>
      <c r="C7" s="1"/>
      <c r="D7" s="1"/>
      <c r="E7" s="1"/>
      <c r="F7" s="1"/>
      <c r="G7" s="1"/>
      <c r="H7" s="1"/>
      <c r="I7" s="1"/>
    </row>
    <row r="8" spans="2:11" ht="28.5" customHeight="1" thickBot="1" x14ac:dyDescent="0.35">
      <c r="B8" s="113" t="s">
        <v>85</v>
      </c>
      <c r="C8" s="114"/>
      <c r="D8" s="114"/>
      <c r="E8" s="114"/>
      <c r="F8" s="114"/>
      <c r="G8" s="114"/>
      <c r="H8" s="114"/>
      <c r="I8" s="114"/>
      <c r="J8" s="114"/>
      <c r="K8" s="114"/>
    </row>
    <row r="9" spans="2:11" ht="31.8" thickBot="1" x14ac:dyDescent="0.35">
      <c r="B9" s="2" t="s">
        <v>54</v>
      </c>
      <c r="C9" s="115" t="s">
        <v>55</v>
      </c>
      <c r="D9" s="116"/>
      <c r="E9" s="117" t="s">
        <v>56</v>
      </c>
      <c r="F9" s="118"/>
      <c r="G9" s="26" t="s">
        <v>57</v>
      </c>
      <c r="H9" s="26" t="s">
        <v>58</v>
      </c>
      <c r="I9" s="3" t="s">
        <v>59</v>
      </c>
      <c r="J9" s="53" t="s">
        <v>86</v>
      </c>
      <c r="K9" s="54" t="s">
        <v>87</v>
      </c>
    </row>
    <row r="10" spans="2:11" ht="16.2" thickBot="1" x14ac:dyDescent="0.35">
      <c r="B10" s="4"/>
      <c r="C10" s="122"/>
      <c r="D10" s="123"/>
      <c r="E10" s="122"/>
      <c r="F10" s="123"/>
      <c r="G10" s="5"/>
      <c r="H10" s="5"/>
      <c r="I10" s="49"/>
      <c r="J10" s="55"/>
      <c r="K10" s="55"/>
    </row>
    <row r="11" spans="2:11" ht="16.2" thickBot="1" x14ac:dyDescent="0.35">
      <c r="B11" s="6" t="s">
        <v>60</v>
      </c>
      <c r="C11" s="115" t="s">
        <v>61</v>
      </c>
      <c r="D11" s="124"/>
      <c r="E11" s="124"/>
      <c r="F11" s="124"/>
      <c r="G11" s="125"/>
      <c r="H11" s="5"/>
      <c r="I11" s="49"/>
      <c r="J11" s="55"/>
      <c r="K11" s="55"/>
    </row>
    <row r="12" spans="2:11" ht="87" customHeight="1" thickBot="1" x14ac:dyDescent="0.35">
      <c r="B12" s="4">
        <v>1.1000000000000001</v>
      </c>
      <c r="C12" s="126" t="s">
        <v>81</v>
      </c>
      <c r="D12" s="127"/>
      <c r="E12" s="128">
        <v>0.2</v>
      </c>
      <c r="F12" s="97"/>
      <c r="G12" s="7">
        <v>2000000</v>
      </c>
      <c r="H12" s="5">
        <v>2</v>
      </c>
      <c r="I12" s="48">
        <f>E12*G12*H12</f>
        <v>800000</v>
      </c>
      <c r="J12" s="57">
        <v>2</v>
      </c>
      <c r="K12" s="58">
        <f>J12*E12*G12</f>
        <v>800000</v>
      </c>
    </row>
    <row r="13" spans="2:11" ht="85.5" customHeight="1" thickBot="1" x14ac:dyDescent="0.35">
      <c r="B13" s="4">
        <v>1.2</v>
      </c>
      <c r="C13" s="126" t="s">
        <v>82</v>
      </c>
      <c r="D13" s="127"/>
      <c r="E13" s="128">
        <v>1</v>
      </c>
      <c r="F13" s="97"/>
      <c r="G13" s="7">
        <v>1700000</v>
      </c>
      <c r="H13" s="5">
        <v>2</v>
      </c>
      <c r="I13" s="48">
        <f>E13*G13*H13</f>
        <v>3400000</v>
      </c>
      <c r="J13" s="57">
        <v>2</v>
      </c>
      <c r="K13" s="58">
        <f>J13*E13*G13</f>
        <v>3400000</v>
      </c>
    </row>
    <row r="14" spans="2:11" ht="41.25" customHeight="1" thickBot="1" x14ac:dyDescent="0.35">
      <c r="B14" s="6" t="s">
        <v>30</v>
      </c>
      <c r="C14" s="115" t="s">
        <v>62</v>
      </c>
      <c r="D14" s="124"/>
      <c r="E14" s="124"/>
      <c r="F14" s="124"/>
      <c r="G14" s="125"/>
      <c r="H14" s="3"/>
      <c r="I14" s="49"/>
      <c r="J14" s="55"/>
      <c r="K14" s="55"/>
    </row>
    <row r="15" spans="2:11" ht="67.5" customHeight="1" thickBot="1" x14ac:dyDescent="0.35">
      <c r="B15" s="4"/>
      <c r="C15" s="134" t="s">
        <v>63</v>
      </c>
      <c r="D15" s="135"/>
      <c r="E15" s="128">
        <v>0.3</v>
      </c>
      <c r="F15" s="123"/>
      <c r="G15" s="7">
        <v>1623500</v>
      </c>
      <c r="H15" s="5">
        <v>2</v>
      </c>
      <c r="I15" s="48">
        <f>E15*G15*H15</f>
        <v>974100</v>
      </c>
      <c r="J15" s="57">
        <f>J13</f>
        <v>2</v>
      </c>
      <c r="K15" s="58">
        <f>J15*E15*G15</f>
        <v>974100</v>
      </c>
    </row>
    <row r="16" spans="2:11" ht="47.25" customHeight="1" thickBot="1" x14ac:dyDescent="0.35">
      <c r="B16" s="105" t="s">
        <v>64</v>
      </c>
      <c r="C16" s="106"/>
      <c r="D16" s="106"/>
      <c r="E16" s="106"/>
      <c r="F16" s="106"/>
      <c r="G16" s="106"/>
      <c r="H16" s="107"/>
      <c r="I16" s="50">
        <f>I12+I13+I15</f>
        <v>5174100</v>
      </c>
      <c r="J16" s="55"/>
      <c r="K16" s="50">
        <f>SUM(K12:K15)</f>
        <v>5174100</v>
      </c>
    </row>
    <row r="17" spans="2:14" ht="33.75" customHeight="1" thickBot="1" x14ac:dyDescent="0.35">
      <c r="B17" s="34"/>
      <c r="C17" s="131" t="s">
        <v>50</v>
      </c>
      <c r="D17" s="132"/>
      <c r="E17" s="132"/>
      <c r="F17" s="132"/>
      <c r="G17" s="133"/>
      <c r="H17" s="39">
        <f>FM!D35</f>
        <v>2</v>
      </c>
      <c r="I17" s="51">
        <f>I16*H17</f>
        <v>10348200</v>
      </c>
      <c r="J17" s="55"/>
      <c r="K17" s="51">
        <f>K16*H17</f>
        <v>10348200</v>
      </c>
    </row>
    <row r="18" spans="2:14" ht="16.2" thickBot="1" x14ac:dyDescent="0.35">
      <c r="B18" s="4">
        <v>3</v>
      </c>
      <c r="C18" s="115" t="s">
        <v>65</v>
      </c>
      <c r="D18" s="124"/>
      <c r="E18" s="124"/>
      <c r="F18" s="124"/>
      <c r="G18" s="125"/>
      <c r="H18" s="5"/>
      <c r="I18" s="49"/>
      <c r="J18" s="55"/>
      <c r="K18" s="55"/>
    </row>
    <row r="19" spans="2:14" ht="63" customHeight="1" thickBot="1" x14ac:dyDescent="0.35">
      <c r="B19" s="4">
        <v>3.1</v>
      </c>
      <c r="C19" s="94" t="s">
        <v>66</v>
      </c>
      <c r="D19" s="95"/>
      <c r="E19" s="96" t="s">
        <v>67</v>
      </c>
      <c r="F19" s="97"/>
      <c r="G19" s="7">
        <v>100000</v>
      </c>
      <c r="H19" s="5">
        <v>1</v>
      </c>
      <c r="I19" s="48">
        <f t="shared" ref="I19:I24" si="0">G19*H19</f>
        <v>100000</v>
      </c>
      <c r="J19" s="61">
        <f>J20</f>
        <v>1</v>
      </c>
      <c r="K19" s="58">
        <f t="shared" ref="K19:K20" si="1">I19*J19</f>
        <v>100000</v>
      </c>
    </row>
    <row r="20" spans="2:14" ht="63" customHeight="1" thickBot="1" x14ac:dyDescent="0.35">
      <c r="B20" s="4">
        <v>3.2</v>
      </c>
      <c r="C20" s="94" t="s">
        <v>68</v>
      </c>
      <c r="D20" s="95"/>
      <c r="E20" s="96" t="s">
        <v>69</v>
      </c>
      <c r="F20" s="97"/>
      <c r="G20" s="7">
        <v>200000</v>
      </c>
      <c r="H20" s="5">
        <v>2</v>
      </c>
      <c r="I20" s="48">
        <f t="shared" si="0"/>
        <v>400000</v>
      </c>
      <c r="J20" s="61">
        <f>J21</f>
        <v>1</v>
      </c>
      <c r="K20" s="58">
        <f t="shared" si="1"/>
        <v>400000</v>
      </c>
    </row>
    <row r="21" spans="2:14" ht="63" customHeight="1" thickBot="1" x14ac:dyDescent="0.35">
      <c r="B21" s="4">
        <v>3.3</v>
      </c>
      <c r="C21" s="94" t="s">
        <v>70</v>
      </c>
      <c r="D21" s="95"/>
      <c r="E21" s="96" t="s">
        <v>67</v>
      </c>
      <c r="F21" s="97"/>
      <c r="G21" s="7">
        <v>2775840.625</v>
      </c>
      <c r="H21" s="5">
        <v>1</v>
      </c>
      <c r="I21" s="48">
        <f t="shared" si="0"/>
        <v>2775840.625</v>
      </c>
      <c r="J21" s="57">
        <v>1</v>
      </c>
      <c r="K21" s="58">
        <f>I21*J21</f>
        <v>2775840.625</v>
      </c>
    </row>
    <row r="22" spans="2:14" ht="63" customHeight="1" thickBot="1" x14ac:dyDescent="0.35">
      <c r="B22" s="4">
        <v>3.4</v>
      </c>
      <c r="C22" s="94" t="s">
        <v>71</v>
      </c>
      <c r="D22" s="95"/>
      <c r="E22" s="96" t="s">
        <v>72</v>
      </c>
      <c r="F22" s="97"/>
      <c r="G22" s="7">
        <v>29000</v>
      </c>
      <c r="H22" s="5">
        <v>2</v>
      </c>
      <c r="I22" s="48">
        <f t="shared" si="0"/>
        <v>58000</v>
      </c>
      <c r="J22" s="55"/>
      <c r="K22" s="55"/>
    </row>
    <row r="23" spans="2:14" ht="63" customHeight="1" thickBot="1" x14ac:dyDescent="0.35">
      <c r="B23" s="4">
        <v>3.5</v>
      </c>
      <c r="C23" s="94" t="s">
        <v>73</v>
      </c>
      <c r="D23" s="95"/>
      <c r="E23" s="96" t="s">
        <v>72</v>
      </c>
      <c r="F23" s="97"/>
      <c r="G23" s="7">
        <v>20000</v>
      </c>
      <c r="H23" s="5">
        <v>2</v>
      </c>
      <c r="I23" s="48">
        <f t="shared" si="0"/>
        <v>40000</v>
      </c>
      <c r="J23" s="55"/>
      <c r="K23" s="55"/>
    </row>
    <row r="24" spans="2:14" ht="63" customHeight="1" thickBot="1" x14ac:dyDescent="0.35">
      <c r="B24" s="4">
        <v>3.6</v>
      </c>
      <c r="C24" s="94" t="s">
        <v>74</v>
      </c>
      <c r="D24" s="95"/>
      <c r="E24" s="96" t="s">
        <v>72</v>
      </c>
      <c r="F24" s="97"/>
      <c r="G24" s="7">
        <v>80000</v>
      </c>
      <c r="H24" s="5">
        <v>5</v>
      </c>
      <c r="I24" s="48">
        <f t="shared" si="0"/>
        <v>400000</v>
      </c>
      <c r="J24" s="55"/>
      <c r="K24" s="56"/>
    </row>
    <row r="25" spans="2:14" ht="72" customHeight="1" thickBot="1" x14ac:dyDescent="0.35">
      <c r="B25" s="4">
        <v>3.7</v>
      </c>
      <c r="C25" s="129" t="s">
        <v>75</v>
      </c>
      <c r="D25" s="130"/>
      <c r="E25" s="98" t="s">
        <v>76</v>
      </c>
      <c r="F25" s="99"/>
      <c r="G25" s="7">
        <v>16139475</v>
      </c>
      <c r="H25" s="42">
        <v>0.125</v>
      </c>
      <c r="I25" s="48">
        <f>G25*H25</f>
        <v>2017434.375</v>
      </c>
      <c r="J25" s="66">
        <v>15570332.140000001</v>
      </c>
      <c r="K25" s="69">
        <f>J25*H25</f>
        <v>1946291.5175000001</v>
      </c>
      <c r="L25" s="41"/>
      <c r="M25" s="41">
        <v>0.01</v>
      </c>
    </row>
    <row r="26" spans="2:14" ht="23.4" customHeight="1" thickBot="1" x14ac:dyDescent="0.35">
      <c r="B26" s="33"/>
      <c r="C26" s="102" t="s">
        <v>77</v>
      </c>
      <c r="D26" s="103"/>
      <c r="E26" s="103"/>
      <c r="F26" s="103"/>
      <c r="G26" s="103"/>
      <c r="H26" s="104"/>
      <c r="I26" s="52">
        <f>SUM(I19:I25)</f>
        <v>5791275</v>
      </c>
      <c r="J26" s="55"/>
      <c r="K26" s="52">
        <f>SUM(K19:K25)</f>
        <v>5222132.1425000001</v>
      </c>
      <c r="M26" s="64">
        <v>14122040.630000001</v>
      </c>
      <c r="N26" s="64">
        <v>2017434.38</v>
      </c>
    </row>
    <row r="27" spans="2:14" ht="16.2" thickBot="1" x14ac:dyDescent="0.35">
      <c r="B27" s="108"/>
      <c r="C27" s="108"/>
      <c r="D27" s="108"/>
      <c r="E27" s="108"/>
      <c r="F27" s="108"/>
      <c r="G27" s="108"/>
      <c r="H27" s="108"/>
      <c r="I27" s="108"/>
      <c r="M27" s="64">
        <v>13624040.630000001</v>
      </c>
      <c r="N27" s="70">
        <f>(M27*N26)/M26</f>
        <v>1946291.5227060113</v>
      </c>
    </row>
    <row r="28" spans="2:14" ht="21" thickBot="1" x14ac:dyDescent="0.35">
      <c r="B28" s="35"/>
      <c r="C28" s="105" t="s">
        <v>78</v>
      </c>
      <c r="D28" s="106"/>
      <c r="E28" s="106"/>
      <c r="F28" s="106"/>
      <c r="G28" s="106"/>
      <c r="H28" s="107"/>
      <c r="I28" s="36">
        <f>I17+I26</f>
        <v>16139475</v>
      </c>
      <c r="J28" s="60" t="s">
        <v>88</v>
      </c>
      <c r="K28" s="60">
        <f>K26+K17</f>
        <v>15570332.1425</v>
      </c>
    </row>
    <row r="29" spans="2:14" ht="21" customHeight="1" thickBot="1" x14ac:dyDescent="0.35">
      <c r="B29" s="37"/>
      <c r="C29" s="105" t="s">
        <v>79</v>
      </c>
      <c r="D29" s="106"/>
      <c r="E29" s="106"/>
      <c r="F29" s="106"/>
      <c r="G29" s="107"/>
      <c r="H29" s="40">
        <v>0.19</v>
      </c>
      <c r="I29" s="38">
        <f>(I28*H29)</f>
        <v>3066500.25</v>
      </c>
      <c r="J29" s="59" t="s">
        <v>89</v>
      </c>
      <c r="K29" s="62">
        <f>K28*H29</f>
        <v>2958363.1070750002</v>
      </c>
    </row>
    <row r="30" spans="2:14" ht="28.5" customHeight="1" thickBot="1" x14ac:dyDescent="0.35">
      <c r="B30" s="100"/>
      <c r="C30" s="101"/>
      <c r="D30" s="101"/>
      <c r="E30" s="101"/>
      <c r="F30" s="101"/>
      <c r="G30" s="101"/>
      <c r="H30" s="101"/>
      <c r="I30" s="101"/>
      <c r="J30" s="101"/>
      <c r="K30" s="101"/>
    </row>
    <row r="31" spans="2:14" ht="21" thickBot="1" x14ac:dyDescent="0.35">
      <c r="B31" s="35"/>
      <c r="C31" s="91" t="s">
        <v>80</v>
      </c>
      <c r="D31" s="92"/>
      <c r="E31" s="92"/>
      <c r="F31" s="92"/>
      <c r="G31" s="92"/>
      <c r="H31" s="93"/>
      <c r="I31" s="38">
        <f>(I28+I29)</f>
        <v>19205975.25</v>
      </c>
      <c r="J31" s="60" t="s">
        <v>88</v>
      </c>
      <c r="K31" s="60">
        <f>K28+K29</f>
        <v>18528695.249575</v>
      </c>
    </row>
    <row r="32" spans="2:14" ht="15" thickBot="1" x14ac:dyDescent="0.35"/>
    <row r="33" spans="4:11" ht="16.5" customHeight="1" thickBot="1" x14ac:dyDescent="0.35">
      <c r="I33" s="28"/>
      <c r="J33" s="60" t="s">
        <v>90</v>
      </c>
      <c r="K33" s="63">
        <f>K31/I31</f>
        <v>0.96473597452829163</v>
      </c>
    </row>
    <row r="35" spans="4:11" ht="15" x14ac:dyDescent="0.3">
      <c r="D35" s="45"/>
    </row>
    <row r="36" spans="4:11" ht="15.6" x14ac:dyDescent="0.3">
      <c r="D36" s="46"/>
    </row>
    <row r="38" spans="4:11" ht="15.6" x14ac:dyDescent="0.3">
      <c r="D38" s="46"/>
    </row>
    <row r="39" spans="4:11" ht="15.6" x14ac:dyDescent="0.3">
      <c r="D39" s="46"/>
    </row>
    <row r="40" spans="4:11" ht="15.6" x14ac:dyDescent="0.3">
      <c r="D40" s="47" t="s">
        <v>83</v>
      </c>
    </row>
    <row r="41" spans="4:11" ht="15.6" x14ac:dyDescent="0.3">
      <c r="D41" s="47" t="s">
        <v>84</v>
      </c>
    </row>
  </sheetData>
  <mergeCells count="40">
    <mergeCell ref="C23:D23"/>
    <mergeCell ref="E23:F23"/>
    <mergeCell ref="E20:F20"/>
    <mergeCell ref="C25:D25"/>
    <mergeCell ref="C14:G14"/>
    <mergeCell ref="C17:G17"/>
    <mergeCell ref="C18:G18"/>
    <mergeCell ref="C15:D15"/>
    <mergeCell ref="E15:F15"/>
    <mergeCell ref="B16:H16"/>
    <mergeCell ref="C10:D10"/>
    <mergeCell ref="E10:F10"/>
    <mergeCell ref="C11:G11"/>
    <mergeCell ref="C13:D13"/>
    <mergeCell ref="E13:F13"/>
    <mergeCell ref="C12:D12"/>
    <mergeCell ref="E12:F12"/>
    <mergeCell ref="B6:K6"/>
    <mergeCell ref="B5:K5"/>
    <mergeCell ref="B3:K3"/>
    <mergeCell ref="B8:K8"/>
    <mergeCell ref="C9:D9"/>
    <mergeCell ref="E9:F9"/>
    <mergeCell ref="B4:I4"/>
    <mergeCell ref="C31:H31"/>
    <mergeCell ref="C19:D19"/>
    <mergeCell ref="E19:F19"/>
    <mergeCell ref="C20:D20"/>
    <mergeCell ref="C24:D24"/>
    <mergeCell ref="E24:F24"/>
    <mergeCell ref="C22:D22"/>
    <mergeCell ref="E22:F22"/>
    <mergeCell ref="C21:D21"/>
    <mergeCell ref="E25:F25"/>
    <mergeCell ref="B30:K30"/>
    <mergeCell ref="C26:H26"/>
    <mergeCell ref="C28:H28"/>
    <mergeCell ref="B27:I27"/>
    <mergeCell ref="C29:G29"/>
    <mergeCell ref="E21:F21"/>
  </mergeCells>
  <pageMargins left="0.70866141732283472" right="0.70866141732283472" top="0.74803149606299213" bottom="0.74803149606299213" header="0.31496062992125984" footer="0.31496062992125984"/>
  <pageSetup scale="3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FCA78-DB45-4BA1-99CB-2FFC1AFDF31C}">
  <dimension ref="B2:N40"/>
  <sheetViews>
    <sheetView tabSelected="1" topLeftCell="C22" zoomScale="70" zoomScaleNormal="70" workbookViewId="0">
      <selection activeCell="M36" sqref="M36"/>
    </sheetView>
  </sheetViews>
  <sheetFormatPr baseColWidth="10" defaultColWidth="11.44140625" defaultRowHeight="14.4" x14ac:dyDescent="0.3"/>
  <cols>
    <col min="2" max="2" width="10.33203125" customWidth="1"/>
    <col min="3" max="3" width="13.109375" customWidth="1"/>
    <col min="4" max="4" width="68.6640625" customWidth="1"/>
    <col min="6" max="6" width="10.5546875" customWidth="1"/>
    <col min="7" max="7" width="28.88671875" customWidth="1"/>
    <col min="8" max="8" width="18" customWidth="1"/>
    <col min="9" max="9" width="21.88671875" customWidth="1"/>
    <col min="10" max="10" width="23.33203125" customWidth="1"/>
    <col min="11" max="11" width="30.109375" customWidth="1"/>
    <col min="13" max="14" width="14.33203125" bestFit="1" customWidth="1"/>
  </cols>
  <sheetData>
    <row r="2" spans="2:11" ht="15" thickBot="1" x14ac:dyDescent="0.35"/>
    <row r="3" spans="2:11" ht="21" thickBot="1" x14ac:dyDescent="0.35">
      <c r="B3" s="91" t="s">
        <v>51</v>
      </c>
      <c r="C3" s="92"/>
      <c r="D3" s="92"/>
      <c r="E3" s="92"/>
      <c r="F3" s="92"/>
      <c r="G3" s="92"/>
      <c r="H3" s="92"/>
      <c r="I3" s="92"/>
      <c r="J3" s="92"/>
      <c r="K3" s="92"/>
    </row>
    <row r="4" spans="2:11" ht="4.5" customHeight="1" thickBot="1" x14ac:dyDescent="0.35">
      <c r="B4" s="119"/>
      <c r="C4" s="120"/>
      <c r="D4" s="120"/>
      <c r="E4" s="120"/>
      <c r="F4" s="120"/>
      <c r="G4" s="120"/>
      <c r="H4" s="120"/>
      <c r="I4" s="121"/>
    </row>
    <row r="5" spans="2:11" ht="54.75" customHeight="1" thickBot="1" x14ac:dyDescent="0.35">
      <c r="B5" s="111" t="s">
        <v>52</v>
      </c>
      <c r="C5" s="112"/>
      <c r="D5" s="112"/>
      <c r="E5" s="112"/>
      <c r="F5" s="112"/>
      <c r="G5" s="112"/>
      <c r="H5" s="112"/>
      <c r="I5" s="112"/>
      <c r="J5" s="112"/>
      <c r="K5" s="112"/>
    </row>
    <row r="6" spans="2:11" ht="48.75" customHeight="1" thickBot="1" x14ac:dyDescent="0.35">
      <c r="B6" s="109" t="s">
        <v>53</v>
      </c>
      <c r="C6" s="110"/>
      <c r="D6" s="110"/>
      <c r="E6" s="110"/>
      <c r="F6" s="110"/>
      <c r="G6" s="110"/>
      <c r="H6" s="110"/>
      <c r="I6" s="110"/>
      <c r="J6" s="110"/>
      <c r="K6" s="110"/>
    </row>
    <row r="7" spans="2:11" ht="6.75" customHeight="1" x14ac:dyDescent="0.3">
      <c r="B7" s="1"/>
      <c r="C7" s="1"/>
      <c r="D7" s="1"/>
      <c r="E7" s="1"/>
      <c r="F7" s="1"/>
      <c r="G7" s="1"/>
      <c r="H7" s="1"/>
      <c r="I7" s="1"/>
    </row>
    <row r="8" spans="2:11" ht="28.5" customHeight="1" thickBot="1" x14ac:dyDescent="0.35">
      <c r="B8" s="113" t="s">
        <v>85</v>
      </c>
      <c r="C8" s="114"/>
      <c r="D8" s="114"/>
      <c r="E8" s="114"/>
      <c r="F8" s="114"/>
      <c r="G8" s="114"/>
      <c r="H8" s="114"/>
      <c r="I8" s="114"/>
      <c r="J8" s="114"/>
      <c r="K8" s="114"/>
    </row>
    <row r="9" spans="2:11" ht="31.8" thickBot="1" x14ac:dyDescent="0.35">
      <c r="B9" s="2" t="s">
        <v>54</v>
      </c>
      <c r="C9" s="115" t="s">
        <v>55</v>
      </c>
      <c r="D9" s="116"/>
      <c r="E9" s="117" t="s">
        <v>56</v>
      </c>
      <c r="F9" s="118"/>
      <c r="G9" s="26" t="s">
        <v>57</v>
      </c>
      <c r="H9" s="26" t="s">
        <v>58</v>
      </c>
      <c r="I9" s="3" t="s">
        <v>59</v>
      </c>
      <c r="J9" s="53" t="s">
        <v>86</v>
      </c>
      <c r="K9" s="54" t="s">
        <v>87</v>
      </c>
    </row>
    <row r="10" spans="2:11" ht="16.2" thickBot="1" x14ac:dyDescent="0.35">
      <c r="B10" s="4"/>
      <c r="C10" s="122"/>
      <c r="D10" s="123"/>
      <c r="E10" s="122"/>
      <c r="F10" s="123"/>
      <c r="G10" s="5"/>
      <c r="H10" s="5"/>
      <c r="I10" s="49"/>
      <c r="J10" s="55"/>
      <c r="K10" s="55"/>
    </row>
    <row r="11" spans="2:11" ht="16.2" thickBot="1" x14ac:dyDescent="0.35">
      <c r="B11" s="6" t="s">
        <v>60</v>
      </c>
      <c r="C11" s="115" t="s">
        <v>61</v>
      </c>
      <c r="D11" s="124"/>
      <c r="E11" s="124"/>
      <c r="F11" s="124"/>
      <c r="G11" s="125"/>
      <c r="H11" s="5"/>
      <c r="I11" s="49"/>
      <c r="J11" s="55"/>
      <c r="K11" s="55"/>
    </row>
    <row r="12" spans="2:11" ht="87" customHeight="1" thickBot="1" x14ac:dyDescent="0.35">
      <c r="B12" s="4">
        <v>1.1000000000000001</v>
      </c>
      <c r="C12" s="126" t="s">
        <v>81</v>
      </c>
      <c r="D12" s="127"/>
      <c r="E12" s="128">
        <v>0.2</v>
      </c>
      <c r="F12" s="97"/>
      <c r="G12" s="7">
        <v>2000000</v>
      </c>
      <c r="H12" s="5">
        <v>2</v>
      </c>
      <c r="I12" s="48">
        <f>E12*G12*H12</f>
        <v>800000</v>
      </c>
      <c r="J12" s="57">
        <v>1</v>
      </c>
      <c r="K12" s="58">
        <f>J12*E12*G12</f>
        <v>400000</v>
      </c>
    </row>
    <row r="13" spans="2:11" ht="85.5" customHeight="1" thickBot="1" x14ac:dyDescent="0.35">
      <c r="B13" s="4">
        <v>1.2</v>
      </c>
      <c r="C13" s="126" t="s">
        <v>82</v>
      </c>
      <c r="D13" s="127"/>
      <c r="E13" s="128">
        <v>1</v>
      </c>
      <c r="F13" s="97"/>
      <c r="G13" s="7">
        <v>1700000</v>
      </c>
      <c r="H13" s="5">
        <v>2</v>
      </c>
      <c r="I13" s="48">
        <f>E13*G13*H13</f>
        <v>3400000</v>
      </c>
      <c r="J13" s="57">
        <v>1</v>
      </c>
      <c r="K13" s="58">
        <f>J13*E13*G13</f>
        <v>1700000</v>
      </c>
    </row>
    <row r="14" spans="2:11" ht="41.25" customHeight="1" thickBot="1" x14ac:dyDescent="0.35">
      <c r="B14" s="6" t="s">
        <v>30</v>
      </c>
      <c r="C14" s="115" t="s">
        <v>62</v>
      </c>
      <c r="D14" s="124"/>
      <c r="E14" s="124"/>
      <c r="F14" s="124"/>
      <c r="G14" s="125"/>
      <c r="H14" s="3"/>
      <c r="I14" s="49"/>
      <c r="J14" s="55"/>
      <c r="K14" s="55"/>
    </row>
    <row r="15" spans="2:11" ht="67.5" customHeight="1" thickBot="1" x14ac:dyDescent="0.35">
      <c r="B15" s="4"/>
      <c r="C15" s="134" t="s">
        <v>63</v>
      </c>
      <c r="D15" s="135"/>
      <c r="E15" s="128">
        <v>0.3</v>
      </c>
      <c r="F15" s="123"/>
      <c r="G15" s="7">
        <v>1623500</v>
      </c>
      <c r="H15" s="5">
        <v>2</v>
      </c>
      <c r="I15" s="48">
        <f>E15*G15*H15</f>
        <v>974100</v>
      </c>
      <c r="J15" s="57">
        <f>J13</f>
        <v>1</v>
      </c>
      <c r="K15" s="58">
        <f>J15*E15*G15</f>
        <v>487050</v>
      </c>
    </row>
    <row r="16" spans="2:11" ht="47.25" customHeight="1" thickBot="1" x14ac:dyDescent="0.35">
      <c r="B16" s="105" t="s">
        <v>64</v>
      </c>
      <c r="C16" s="106"/>
      <c r="D16" s="106"/>
      <c r="E16" s="106"/>
      <c r="F16" s="106"/>
      <c r="G16" s="106"/>
      <c r="H16" s="107"/>
      <c r="I16" s="50">
        <f>I12+I13+I15</f>
        <v>5174100</v>
      </c>
      <c r="J16" s="55"/>
      <c r="K16" s="50">
        <f>SUM(K12:K15)</f>
        <v>2587050</v>
      </c>
    </row>
    <row r="17" spans="2:14" ht="33.75" customHeight="1" thickBot="1" x14ac:dyDescent="0.35">
      <c r="B17" s="34"/>
      <c r="C17" s="131" t="s">
        <v>50</v>
      </c>
      <c r="D17" s="132"/>
      <c r="E17" s="132"/>
      <c r="F17" s="132"/>
      <c r="G17" s="133"/>
      <c r="H17" s="39">
        <f>FM!D35</f>
        <v>2</v>
      </c>
      <c r="I17" s="51">
        <f>I16*H17</f>
        <v>10348200</v>
      </c>
      <c r="J17" s="55"/>
      <c r="K17" s="51">
        <f>K16*H17</f>
        <v>5174100</v>
      </c>
    </row>
    <row r="18" spans="2:14" ht="16.2" thickBot="1" x14ac:dyDescent="0.35">
      <c r="B18" s="4">
        <v>3</v>
      </c>
      <c r="C18" s="115" t="s">
        <v>65</v>
      </c>
      <c r="D18" s="124"/>
      <c r="E18" s="124"/>
      <c r="F18" s="124"/>
      <c r="G18" s="125"/>
      <c r="H18" s="5"/>
      <c r="I18" s="49"/>
      <c r="J18" s="55"/>
      <c r="K18" s="55"/>
    </row>
    <row r="19" spans="2:14" ht="63" customHeight="1" thickBot="1" x14ac:dyDescent="0.35">
      <c r="B19" s="4">
        <v>3.1</v>
      </c>
      <c r="C19" s="94" t="s">
        <v>66</v>
      </c>
      <c r="D19" s="95"/>
      <c r="E19" s="96" t="s">
        <v>67</v>
      </c>
      <c r="F19" s="97"/>
      <c r="G19" s="7">
        <v>100000</v>
      </c>
      <c r="H19" s="5">
        <v>1</v>
      </c>
      <c r="I19" s="48">
        <f t="shared" ref="I19:I25" si="0">G19*H19</f>
        <v>100000</v>
      </c>
      <c r="J19" s="57">
        <v>0.5</v>
      </c>
      <c r="K19" s="58">
        <f>I19*J19</f>
        <v>50000</v>
      </c>
    </row>
    <row r="20" spans="2:14" ht="63" customHeight="1" thickBot="1" x14ac:dyDescent="0.35">
      <c r="B20" s="4">
        <v>3.2</v>
      </c>
      <c r="C20" s="94" t="s">
        <v>68</v>
      </c>
      <c r="D20" s="95"/>
      <c r="E20" s="96" t="s">
        <v>69</v>
      </c>
      <c r="F20" s="97"/>
      <c r="G20" s="7">
        <v>200000</v>
      </c>
      <c r="H20" s="5">
        <v>2</v>
      </c>
      <c r="I20" s="48">
        <f t="shared" si="0"/>
        <v>400000</v>
      </c>
      <c r="J20" s="61">
        <v>1</v>
      </c>
      <c r="K20" s="58">
        <f>G20*J20</f>
        <v>200000</v>
      </c>
    </row>
    <row r="21" spans="2:14" ht="63" customHeight="1" thickBot="1" x14ac:dyDescent="0.35">
      <c r="B21" s="4">
        <v>3.3</v>
      </c>
      <c r="C21" s="94" t="s">
        <v>70</v>
      </c>
      <c r="D21" s="95"/>
      <c r="E21" s="96" t="s">
        <v>67</v>
      </c>
      <c r="F21" s="97"/>
      <c r="G21" s="7">
        <v>2775840.625</v>
      </c>
      <c r="H21" s="5">
        <v>1</v>
      </c>
      <c r="I21" s="48">
        <f t="shared" si="0"/>
        <v>2775840.625</v>
      </c>
      <c r="J21" s="57">
        <v>0.5</v>
      </c>
      <c r="K21" s="58">
        <f>I21*J21</f>
        <v>1387920.3125</v>
      </c>
    </row>
    <row r="22" spans="2:14" ht="63" customHeight="1" thickBot="1" x14ac:dyDescent="0.35">
      <c r="B22" s="4">
        <v>3.4</v>
      </c>
      <c r="C22" s="94" t="s">
        <v>71</v>
      </c>
      <c r="D22" s="95"/>
      <c r="E22" s="96" t="s">
        <v>72</v>
      </c>
      <c r="F22" s="97"/>
      <c r="G22" s="7">
        <v>29000</v>
      </c>
      <c r="H22" s="5">
        <v>2</v>
      </c>
      <c r="I22" s="48">
        <f t="shared" si="0"/>
        <v>58000</v>
      </c>
      <c r="J22" s="57">
        <v>2</v>
      </c>
      <c r="K22" s="58">
        <f>G22*J22</f>
        <v>58000</v>
      </c>
    </row>
    <row r="23" spans="2:14" ht="63" customHeight="1" thickBot="1" x14ac:dyDescent="0.35">
      <c r="B23" s="4">
        <v>3.5</v>
      </c>
      <c r="C23" s="94" t="s">
        <v>73</v>
      </c>
      <c r="D23" s="95"/>
      <c r="E23" s="96" t="s">
        <v>72</v>
      </c>
      <c r="F23" s="97"/>
      <c r="G23" s="7">
        <v>20000</v>
      </c>
      <c r="H23" s="5">
        <v>2</v>
      </c>
      <c r="I23" s="48">
        <f t="shared" si="0"/>
        <v>40000</v>
      </c>
      <c r="J23" s="57">
        <v>2</v>
      </c>
      <c r="K23" s="58">
        <f>G23*J23</f>
        <v>40000</v>
      </c>
      <c r="M23" s="64"/>
      <c r="N23" s="28"/>
    </row>
    <row r="24" spans="2:14" ht="63" customHeight="1" thickBot="1" x14ac:dyDescent="0.35">
      <c r="B24" s="4">
        <v>3.6</v>
      </c>
      <c r="C24" s="94" t="s">
        <v>74</v>
      </c>
      <c r="D24" s="95"/>
      <c r="E24" s="96" t="s">
        <v>72</v>
      </c>
      <c r="F24" s="97"/>
      <c r="G24" s="7">
        <v>80000</v>
      </c>
      <c r="H24" s="5">
        <v>5</v>
      </c>
      <c r="I24" s="48">
        <f t="shared" si="0"/>
        <v>400000</v>
      </c>
      <c r="J24" s="55"/>
      <c r="K24" s="56"/>
      <c r="M24" s="28"/>
      <c r="N24" s="64"/>
    </row>
    <row r="25" spans="2:14" ht="72" customHeight="1" thickBot="1" x14ac:dyDescent="0.35">
      <c r="B25" s="4">
        <v>3.7</v>
      </c>
      <c r="C25" s="129" t="s">
        <v>75</v>
      </c>
      <c r="D25" s="130"/>
      <c r="E25" s="98" t="s">
        <v>76</v>
      </c>
      <c r="F25" s="99"/>
      <c r="G25" s="7">
        <v>16139475</v>
      </c>
      <c r="H25" s="42">
        <v>0.125</v>
      </c>
      <c r="I25" s="48">
        <f t="shared" si="0"/>
        <v>2017434.375</v>
      </c>
      <c r="J25" s="66">
        <v>7897166.0700000003</v>
      </c>
      <c r="K25" s="68">
        <f>J25*H25</f>
        <v>987145.75875000004</v>
      </c>
      <c r="L25" s="41"/>
      <c r="M25" s="67"/>
      <c r="N25" s="65"/>
    </row>
    <row r="26" spans="2:14" ht="23.4" customHeight="1" thickBot="1" x14ac:dyDescent="0.35">
      <c r="B26" s="33"/>
      <c r="C26" s="102" t="s">
        <v>77</v>
      </c>
      <c r="D26" s="103"/>
      <c r="E26" s="103"/>
      <c r="F26" s="103"/>
      <c r="G26" s="103"/>
      <c r="H26" s="104"/>
      <c r="I26" s="52">
        <f>SUM(I19:I25)</f>
        <v>5791275</v>
      </c>
      <c r="J26" s="72"/>
      <c r="K26" s="73">
        <f>SUM(K19:K25)</f>
        <v>2723066.07125</v>
      </c>
      <c r="M26" s="64"/>
      <c r="N26" s="65"/>
    </row>
    <row r="27" spans="2:14" ht="16.2" thickBot="1" x14ac:dyDescent="0.35">
      <c r="B27" s="108"/>
      <c r="C27" s="108"/>
      <c r="D27" s="108"/>
      <c r="E27" s="108"/>
      <c r="F27" s="108"/>
      <c r="G27" s="108"/>
      <c r="H27" s="108"/>
      <c r="I27" s="108"/>
    </row>
    <row r="28" spans="2:14" ht="21" thickBot="1" x14ac:dyDescent="0.35">
      <c r="B28" s="35"/>
      <c r="C28" s="105" t="s">
        <v>78</v>
      </c>
      <c r="D28" s="106"/>
      <c r="E28" s="106"/>
      <c r="F28" s="106"/>
      <c r="G28" s="106"/>
      <c r="H28" s="107"/>
      <c r="I28" s="36">
        <f>I17+I26</f>
        <v>16139475</v>
      </c>
      <c r="J28" s="60" t="s">
        <v>91</v>
      </c>
      <c r="K28" s="71">
        <f>K26+K17</f>
        <v>7897166.07125</v>
      </c>
      <c r="M28" s="28"/>
      <c r="N28" s="28"/>
    </row>
    <row r="29" spans="2:14" ht="21" customHeight="1" thickBot="1" x14ac:dyDescent="0.35">
      <c r="B29" s="37"/>
      <c r="C29" s="105" t="s">
        <v>79</v>
      </c>
      <c r="D29" s="106"/>
      <c r="E29" s="106"/>
      <c r="F29" s="106"/>
      <c r="G29" s="107"/>
      <c r="H29" s="40">
        <v>0.19</v>
      </c>
      <c r="I29" s="38">
        <f>(I28*H29)</f>
        <v>3066500.25</v>
      </c>
      <c r="J29" s="59" t="s">
        <v>89</v>
      </c>
      <c r="K29" s="71">
        <f>K28*0.19</f>
        <v>1500461.5535375001</v>
      </c>
      <c r="M29" s="64"/>
    </row>
    <row r="30" spans="2:14" ht="28.5" customHeight="1" thickBot="1" x14ac:dyDescent="0.35">
      <c r="B30" s="100"/>
      <c r="C30" s="101"/>
      <c r="D30" s="101"/>
      <c r="E30" s="101"/>
      <c r="F30" s="101"/>
      <c r="G30" s="101"/>
      <c r="H30" s="101"/>
      <c r="I30" s="101"/>
      <c r="J30" s="101"/>
      <c r="K30" s="101"/>
      <c r="M30" s="65"/>
    </row>
    <row r="31" spans="2:14" ht="21" thickBot="1" x14ac:dyDescent="0.35">
      <c r="B31" s="35"/>
      <c r="C31" s="91" t="s">
        <v>80</v>
      </c>
      <c r="D31" s="92"/>
      <c r="E31" s="92"/>
      <c r="F31" s="92"/>
      <c r="G31" s="92"/>
      <c r="H31" s="93"/>
      <c r="I31" s="38">
        <f>(I28+I29)</f>
        <v>19205975.25</v>
      </c>
      <c r="J31" s="60" t="s">
        <v>92</v>
      </c>
      <c r="K31" s="71">
        <f>K28+K29</f>
        <v>9397627.6247875001</v>
      </c>
      <c r="M31" s="28"/>
    </row>
    <row r="33" spans="4:11" x14ac:dyDescent="0.3">
      <c r="I33" s="64"/>
    </row>
    <row r="34" spans="4:11" ht="15" x14ac:dyDescent="0.3">
      <c r="D34" s="45"/>
      <c r="I34" s="28"/>
      <c r="K34" s="28"/>
    </row>
    <row r="35" spans="4:11" ht="15.6" x14ac:dyDescent="0.3">
      <c r="D35" s="46"/>
      <c r="I35" s="64"/>
      <c r="J35" s="64"/>
    </row>
    <row r="37" spans="4:11" ht="15.6" x14ac:dyDescent="0.3">
      <c r="D37" s="46"/>
      <c r="I37" s="64"/>
      <c r="J37" s="65"/>
      <c r="K37" s="75"/>
    </row>
    <row r="38" spans="4:11" ht="15.6" x14ac:dyDescent="0.3">
      <c r="D38" s="46"/>
      <c r="K38" s="75"/>
    </row>
    <row r="39" spans="4:11" ht="15.6" x14ac:dyDescent="0.3">
      <c r="D39" s="47" t="s">
        <v>83</v>
      </c>
      <c r="K39" s="74"/>
    </row>
    <row r="40" spans="4:11" ht="15.6" x14ac:dyDescent="0.3">
      <c r="D40" s="47" t="s">
        <v>84</v>
      </c>
    </row>
  </sheetData>
  <mergeCells count="40">
    <mergeCell ref="C9:D9"/>
    <mergeCell ref="E9:F9"/>
    <mergeCell ref="B3:K3"/>
    <mergeCell ref="B4:I4"/>
    <mergeCell ref="B5:K5"/>
    <mergeCell ref="B6:K6"/>
    <mergeCell ref="B8:K8"/>
    <mergeCell ref="C18:G18"/>
    <mergeCell ref="C10:D10"/>
    <mergeCell ref="E10:F10"/>
    <mergeCell ref="C11:G11"/>
    <mergeCell ref="C12:D12"/>
    <mergeCell ref="E12:F12"/>
    <mergeCell ref="C13:D13"/>
    <mergeCell ref="E13:F13"/>
    <mergeCell ref="C14:G14"/>
    <mergeCell ref="C15:D15"/>
    <mergeCell ref="E15:F15"/>
    <mergeCell ref="B16:H16"/>
    <mergeCell ref="C17:G17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B30:K30"/>
    <mergeCell ref="C31:H31"/>
    <mergeCell ref="C25:D25"/>
    <mergeCell ref="E25:F25"/>
    <mergeCell ref="C26:H26"/>
    <mergeCell ref="B27:I27"/>
    <mergeCell ref="C28:H28"/>
    <mergeCell ref="C29:G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FM</vt:lpstr>
      <vt:lpstr>ECONOMICA</vt:lpstr>
      <vt:lpstr>AJUSTE ECONOMICO</vt:lpstr>
      <vt:lpstr>ECONOMICA!Área_de_impresión</vt:lpstr>
      <vt:lpstr>FM!Área_de_impresión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Francy Lorena Hernandez Arrieta</dc:creator>
  <cp:keywords/>
  <dc:description/>
  <cp:lastModifiedBy>USUARIO</cp:lastModifiedBy>
  <cp:revision/>
  <cp:lastPrinted>2025-09-10T18:59:34Z</cp:lastPrinted>
  <dcterms:created xsi:type="dcterms:W3CDTF">2024-03-07T18:52:42Z</dcterms:created>
  <dcterms:modified xsi:type="dcterms:W3CDTF">2025-11-21T15:39:14Z</dcterms:modified>
  <cp:category/>
  <cp:contentStatus/>
</cp:coreProperties>
</file>