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COYAIMA\IET JUAN LOZANO SANCHEZ\5. Soportes precontractuales RC - Obra FI PI\Modificación\"/>
    </mc:Choice>
  </mc:AlternateContent>
  <xr:revisionPtr revIDLastSave="0" documentId="13_ncr:1_{FE09BF82-428D-4120-B4B7-EACD5E11CF1C}" xr6:coauthVersionLast="47" xr6:coauthVersionMax="47" xr10:uidLastSave="{00000000-0000-0000-0000-000000000000}"/>
  <bookViews>
    <workbookView xWindow="14295" yWindow="0" windowWidth="14610" windowHeight="15585" tabRatio="750" xr2:uid="{00000000-000D-0000-FFFF-FFFF00000000}"/>
  </bookViews>
  <sheets>
    <sheet name="Cap. 3 acta modi. n. 01" sheetId="11" r:id="rId1"/>
    <sheet name="Memoria Can. cap 3" sheetId="12" r:id="rId2"/>
  </sheets>
  <externalReferences>
    <externalReference r:id="rId3"/>
  </externalReferences>
  <definedNames>
    <definedName name="_____CHD445">#REF!</definedName>
    <definedName name="_____TP10">#REF!</definedName>
    <definedName name="_REC1">"Rectángulo 31"</definedName>
    <definedName name="acpm">5000</definedName>
    <definedName name="ConseqCat">0</definedName>
    <definedName name="ConseqForMitRisk">3</definedName>
    <definedName name="Estimate_Factor">1</definedName>
    <definedName name="GKJDGDIJZ">"Imagen 3"</definedName>
    <definedName name="Last_Row">#N/A</definedName>
    <definedName name="OnceThru">0</definedName>
    <definedName name="Payment_Needed">"Pago necesario"</definedName>
    <definedName name="PRINT_TITLES_MI">#N/A</definedName>
    <definedName name="ProbRange">0</definedName>
    <definedName name="ProbRangeMit">0</definedName>
    <definedName name="Reimbursement">"Reembolso"</definedName>
    <definedName name="TotalGastosMensuales">SUM([1]!tblGastos[Cantidad])</definedName>
    <definedName name="TotalGastosMensuales_1">SUM([1]!tblGastos[Cantidad])</definedName>
    <definedName name="TotalGastosMensuales_2">SUM([1]!tblGastos[Cantidad])</definedName>
    <definedName name="TotalGastosMensuales_3">SUM([1]!tblGastos[Cantidad])</definedName>
    <definedName name="TotalIngresosMensuales">SUM([1]!tblIngresos[Cantidad])</definedName>
    <definedName name="TotalIngresosMensuales_1">SUM([1]!tblIngresos[Cantidad])</definedName>
    <definedName name="TotalIngresosMensuales_2">SUM([1]!tblIngresos[Cantidad])</definedName>
    <definedName name="TotalIngresosMensuales_3">SUM([1]!tblIngresos[Cantidad])</definedName>
    <definedName name="UFrm2InUse">1</definedName>
    <definedName name="uv">375000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3" i="12" l="1"/>
  <c r="K120" i="12"/>
  <c r="K119" i="12"/>
  <c r="K116" i="12"/>
  <c r="L115" i="12"/>
  <c r="K115" i="12"/>
  <c r="K114" i="12"/>
  <c r="G114" i="12"/>
  <c r="K113" i="12"/>
  <c r="K112" i="12"/>
  <c r="K109" i="12"/>
  <c r="K108" i="12"/>
  <c r="K107" i="12"/>
  <c r="K106" i="12"/>
  <c r="K105" i="12"/>
  <c r="K104" i="12"/>
  <c r="G104" i="12"/>
  <c r="K100" i="12"/>
  <c r="K99" i="12"/>
  <c r="K98" i="12"/>
  <c r="K97" i="12"/>
  <c r="K96" i="12"/>
  <c r="K95" i="12"/>
  <c r="G95" i="12"/>
  <c r="K87" i="12"/>
  <c r="K84" i="12"/>
  <c r="K82" i="12"/>
  <c r="K81" i="12"/>
  <c r="K80" i="12"/>
  <c r="K79" i="12"/>
  <c r="G79" i="12"/>
  <c r="K78" i="12"/>
  <c r="H78" i="12"/>
  <c r="G78" i="12"/>
  <c r="K77" i="12"/>
  <c r="K76" i="12"/>
  <c r="K75" i="12"/>
  <c r="K74" i="12"/>
  <c r="K73" i="12"/>
  <c r="K72" i="12"/>
  <c r="K71" i="12"/>
  <c r="K70" i="12"/>
  <c r="K69" i="12"/>
  <c r="K68" i="12"/>
  <c r="K66" i="12"/>
  <c r="K65" i="12"/>
  <c r="K64" i="12"/>
  <c r="K63" i="12"/>
  <c r="K62" i="12"/>
  <c r="K61" i="12"/>
  <c r="L60" i="12"/>
  <c r="K60" i="12"/>
  <c r="K59" i="12"/>
  <c r="K58" i="12"/>
  <c r="G58" i="12"/>
  <c r="K57" i="12"/>
  <c r="G57" i="12"/>
  <c r="K56" i="12"/>
  <c r="K55" i="12"/>
  <c r="I55" i="12"/>
  <c r="K48" i="12"/>
  <c r="K44" i="12"/>
  <c r="K43" i="12"/>
  <c r="K42" i="12"/>
  <c r="K41" i="12"/>
  <c r="K40" i="12"/>
  <c r="K39" i="12"/>
  <c r="G39" i="12"/>
  <c r="K35" i="12"/>
  <c r="K34" i="12"/>
  <c r="K33" i="12"/>
  <c r="K32" i="12"/>
  <c r="G32" i="12"/>
  <c r="K31" i="12"/>
  <c r="K30" i="12"/>
  <c r="L29" i="12"/>
  <c r="K29" i="12"/>
  <c r="K28" i="12"/>
  <c r="K27" i="12"/>
  <c r="G27" i="12"/>
  <c r="K26" i="12"/>
  <c r="K25" i="12"/>
  <c r="K21" i="12"/>
  <c r="K20" i="12"/>
  <c r="K19" i="12"/>
  <c r="K15" i="12"/>
  <c r="K14" i="12"/>
  <c r="K13" i="12"/>
  <c r="K12" i="12"/>
  <c r="K11" i="12"/>
  <c r="K10" i="12"/>
  <c r="G10" i="12"/>
  <c r="F29" i="11"/>
  <c r="H29" i="11" s="1"/>
  <c r="F28" i="11"/>
  <c r="H28" i="11" s="1"/>
  <c r="H27" i="11"/>
  <c r="F27" i="11"/>
  <c r="F26" i="11"/>
  <c r="H26" i="11" s="1"/>
  <c r="H25" i="11"/>
  <c r="F25" i="11"/>
  <c r="F24" i="11"/>
  <c r="H24" i="11" s="1"/>
  <c r="H22" i="11"/>
  <c r="F22" i="11"/>
  <c r="F21" i="11"/>
  <c r="H21" i="11" s="1"/>
  <c r="H19" i="11"/>
  <c r="F19" i="11"/>
  <c r="F18" i="11"/>
  <c r="H18" i="11" s="1"/>
  <c r="H17" i="11"/>
  <c r="F17" i="11"/>
  <c r="F16" i="11"/>
  <c r="H16" i="11" s="1"/>
  <c r="H14" i="11"/>
  <c r="F14" i="11"/>
  <c r="F13" i="11"/>
  <c r="H13" i="11" s="1"/>
  <c r="H11" i="11"/>
  <c r="F11" i="11"/>
  <c r="F10" i="11"/>
  <c r="H10" i="11" s="1"/>
  <c r="H9" i="11"/>
  <c r="F9" i="11"/>
  <c r="F8" i="11"/>
  <c r="H8" i="11" s="1"/>
  <c r="H7" i="11"/>
  <c r="F7" i="11"/>
  <c r="H30" i="11" l="1"/>
  <c r="H33" i="11" s="1"/>
</calcChain>
</file>

<file path=xl/sharedStrings.xml><?xml version="1.0" encoding="utf-8"?>
<sst xmlns="http://schemas.openxmlformats.org/spreadsheetml/2006/main" count="157" uniqueCount="69">
  <si>
    <t>item</t>
  </si>
  <si>
    <t xml:space="preserve">descripción </t>
  </si>
  <si>
    <t>unidad</t>
  </si>
  <si>
    <t xml:space="preserve">cantidad </t>
  </si>
  <si>
    <t>valor unitario</t>
  </si>
  <si>
    <t>valor total</t>
  </si>
  <si>
    <t>CAP. 1</t>
  </si>
  <si>
    <t>m2</t>
  </si>
  <si>
    <t>PINTURAS</t>
  </si>
  <si>
    <t>Suministro e Instalación de Vinilo tipo I a 3 manos</t>
  </si>
  <si>
    <t xml:space="preserve">Esmalte sobre lamina llena incluye anticorrosivo </t>
  </si>
  <si>
    <t>m</t>
  </si>
  <si>
    <t xml:space="preserve">INICIALES </t>
  </si>
  <si>
    <t>Excavación manual en material común h=0.0-2.0 m</t>
  </si>
  <si>
    <t>m3</t>
  </si>
  <si>
    <t>Placa de contrapiso E=0,07 m en concreto f'c=210 Kg/cm2</t>
  </si>
  <si>
    <t>Alistado de piso con mortero 1:4 afinado e= 0,02 m</t>
  </si>
  <si>
    <t xml:space="preserve">Suministro e instalación de piso cerámica </t>
  </si>
  <si>
    <t>Suministro e instalación ceramica pared para baño</t>
  </si>
  <si>
    <t xml:space="preserve">Puntos de agua fría PVC-P D=1/2" </t>
  </si>
  <si>
    <t>und</t>
  </si>
  <si>
    <t>Suministro e Instalación de tubería PVC-P D=1/2" RDE  13.5 US</t>
  </si>
  <si>
    <t xml:space="preserve">INSTALACIÓN SANITARIA </t>
  </si>
  <si>
    <t>Suministro e instalación Punto sanitario de PVC-S D=2"</t>
  </si>
  <si>
    <t>Suministro e instalación de tuberías PVC-SNT  D=4" y 2", Incluye accesorios.</t>
  </si>
  <si>
    <t xml:space="preserve">Suministro e instalación de sanitario a escala, incluye: acoples para sanitario, grifería, accesorios y todo lo necesario para su funcionamiento. </t>
  </si>
  <si>
    <t>COSTOS DIRECTOS =</t>
  </si>
  <si>
    <t>Largo</t>
  </si>
  <si>
    <t>Ancho</t>
  </si>
  <si>
    <t>Alto</t>
  </si>
  <si>
    <t xml:space="preserve">Cantidad </t>
  </si>
  <si>
    <t>Total</t>
  </si>
  <si>
    <t>Demolición placa en concreto e=0,10</t>
  </si>
  <si>
    <t>ADECUACION DE LA UNIDAD SANITARIA SEDE GUAYAQUIL  A TRAVES DE RECURSOS DE PRIMERA INFANCIA DE LA INSTITUCION EDUCATIVA JUAN LOZANO SANCHEZ DEL MUNICIPIO DE COYAIMA - TOLIMA.</t>
  </si>
  <si>
    <t>CAP. 3</t>
  </si>
  <si>
    <t xml:space="preserve">ADECUACION DE LA UNIDAD SANITARIA SEDE GUAYAQUIL </t>
  </si>
  <si>
    <t>INP 3,2</t>
  </si>
  <si>
    <t>Demolición muro</t>
  </si>
  <si>
    <t>INP 3,3</t>
  </si>
  <si>
    <t xml:space="preserve">picada de baldosa </t>
  </si>
  <si>
    <t>INP 3,7</t>
  </si>
  <si>
    <t xml:space="preserve">ALISTADOS,  ENCHAPE </t>
  </si>
  <si>
    <t>INP 3,11</t>
  </si>
  <si>
    <t>Mortero 1:3 impermeabilizado para piso placa aerea</t>
  </si>
  <si>
    <t>INSTALACIÓN DE TUBERIA PRESIÓN</t>
  </si>
  <si>
    <t>INP 3,14</t>
  </si>
  <si>
    <t xml:space="preserve">Suministro e instalación de ducha, incluye: acoples para ducha, grifería, accesorios y todo lo necesario para su funcionamiento. </t>
  </si>
  <si>
    <t>INP 3,18</t>
  </si>
  <si>
    <t xml:space="preserve">Arreglo lavamanos </t>
  </si>
  <si>
    <t>INP 3,19</t>
  </si>
  <si>
    <t xml:space="preserve">Arreglo puertas </t>
  </si>
  <si>
    <t>Sub total capitulo 3=</t>
  </si>
  <si>
    <t xml:space="preserve">Memoria de cantidades </t>
  </si>
  <si>
    <t xml:space="preserve">Picada de valdosa </t>
  </si>
  <si>
    <t xml:space="preserve">muro </t>
  </si>
  <si>
    <t>piso</t>
  </si>
  <si>
    <t>placa aerea</t>
  </si>
  <si>
    <t>muro frente</t>
  </si>
  <si>
    <t>vano puertas</t>
  </si>
  <si>
    <t>muro lavamanos</t>
  </si>
  <si>
    <t xml:space="preserve">muro lavamanos </t>
  </si>
  <si>
    <t>muro orinal</t>
  </si>
  <si>
    <t>muro sobresaliente orinal</t>
  </si>
  <si>
    <t xml:space="preserve">vano valdosa </t>
  </si>
  <si>
    <t>bordes placa aerea</t>
  </si>
  <si>
    <t xml:space="preserve">ALISTADOS, MUROS ENCHAPE </t>
  </si>
  <si>
    <t>Impermeabilización placa</t>
  </si>
  <si>
    <t xml:space="preserve">INSTALACIÓN DE TUBERIA PRESIÓN Y TANQUE </t>
  </si>
  <si>
    <t xml:space="preserve">a escala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</si>
</sst>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&quot;$&quot;* #,##0.00_);_(&quot;$&quot;* \(#,##0.00\);_(&quot;$&quot;* &quot;-&quot;??_);_(@_)"/>
    <numFmt numFmtId="167" formatCode="_-* #,##0.00\ _€_-;\-* #,##0.00\ _€_-;_-* &quot;-&quot;??\ _€_-;_-@_-"/>
    <numFmt numFmtId="168" formatCode="_-* #,##0\ _€_-;\-* #,##0\ _€_-;_-* &quot;-&quot;??\ _€_-;_-@_-"/>
    <numFmt numFmtId="170" formatCode="0.00_ "/>
    <numFmt numFmtId="171" formatCode="_(&quot;$&quot;* #,##0.00_);_(&quot;$&quot;* \(#,##0.00\);_(&quot;$&quot;* &quot;-&quot;??.0_);_(@_)"/>
  </numFmts>
  <fonts count="1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2"/>
      <color indexed="8"/>
      <name val="Arial"/>
      <charset val="134"/>
    </font>
    <font>
      <sz val="12"/>
      <name val="Arial"/>
      <charset val="134"/>
    </font>
    <font>
      <sz val="10"/>
      <name val="Arial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9" fillId="0" borderId="0"/>
  </cellStyleXfs>
  <cellXfs count="37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2" fillId="0" borderId="1" xfId="0" applyFont="1" applyBorder="1"/>
    <xf numFmtId="165" fontId="2" fillId="0" borderId="1" xfId="0" applyNumberFormat="1" applyFont="1" applyBorder="1"/>
    <xf numFmtId="165" fontId="0" fillId="0" borderId="0" xfId="0" applyNumberFormat="1"/>
    <xf numFmtId="170" fontId="2" fillId="0" borderId="1" xfId="0" applyNumberFormat="1" applyFont="1" applyBorder="1"/>
    <xf numFmtId="170" fontId="3" fillId="2" borderId="1" xfId="0" applyNumberFormat="1" applyFont="1" applyFill="1" applyBorder="1"/>
    <xf numFmtId="170" fontId="2" fillId="0" borderId="0" xfId="0" applyNumberFormat="1" applyFont="1"/>
    <xf numFmtId="170" fontId="3" fillId="0" borderId="0" xfId="0" applyNumberFormat="1" applyFont="1"/>
    <xf numFmtId="170" fontId="3" fillId="2" borderId="0" xfId="0" applyNumberFormat="1" applyFont="1" applyFill="1"/>
    <xf numFmtId="0" fontId="4" fillId="2" borderId="0" xfId="0" applyFont="1" applyFill="1"/>
    <xf numFmtId="170" fontId="0" fillId="0" borderId="0" xfId="0" applyNumberFormat="1"/>
    <xf numFmtId="170" fontId="1" fillId="0" borderId="0" xfId="0" applyNumberFormat="1" applyFont="1"/>
    <xf numFmtId="170" fontId="1" fillId="2" borderId="0" xfId="0" applyNumberFormat="1" applyFont="1" applyFill="1"/>
    <xf numFmtId="0" fontId="1" fillId="2" borderId="0" xfId="0" applyFont="1" applyFill="1"/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170" fontId="5" fillId="0" borderId="1" xfId="0" applyNumberFormat="1" applyFont="1" applyBorder="1"/>
    <xf numFmtId="171" fontId="5" fillId="0" borderId="1" xfId="0" applyNumberFormat="1" applyFont="1" applyBorder="1"/>
    <xf numFmtId="165" fontId="5" fillId="0" borderId="1" xfId="0" applyNumberFormat="1" applyFont="1" applyBorder="1"/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167" fontId="7" fillId="0" borderId="1" xfId="0" applyNumberFormat="1" applyFont="1" applyBorder="1" applyAlignment="1">
      <alignment vertical="center" wrapText="1"/>
    </xf>
    <xf numFmtId="171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horizontal="justify" vertical="center" wrapText="1"/>
    </xf>
    <xf numFmtId="168" fontId="7" fillId="0" borderId="1" xfId="0" applyNumberFormat="1" applyFont="1" applyBorder="1" applyAlignment="1">
      <alignment vertical="center" wrapText="1"/>
    </xf>
    <xf numFmtId="171" fontId="2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0" fontId="5" fillId="0" borderId="0" xfId="0" applyFont="1"/>
    <xf numFmtId="165" fontId="4" fillId="0" borderId="0" xfId="0" applyNumberFormat="1" applyFont="1"/>
    <xf numFmtId="0" fontId="5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0">
    <cellStyle name="Millares 2" xfId="1" xr:uid="{00000000-0005-0000-0000-000002000000}"/>
    <cellStyle name="Normal" xfId="0" builtinId="0"/>
    <cellStyle name="Normal 10" xfId="2" xr:uid="{00000000-0005-0000-0000-000005000000}"/>
    <cellStyle name="Normal 2" xfId="3" xr:uid="{00000000-0005-0000-0000-000006000000}"/>
    <cellStyle name="Normal 2 10" xfId="4" xr:uid="{00000000-0005-0000-0000-000007000000}"/>
    <cellStyle name="Normal 3 10 10" xfId="5" xr:uid="{00000000-0005-0000-0000-000008000000}"/>
    <cellStyle name="Normal 3 2 10" xfId="6" xr:uid="{00000000-0005-0000-0000-000009000000}"/>
    <cellStyle name="Normal 39" xfId="7" xr:uid="{00000000-0005-0000-0000-00000A000000}"/>
    <cellStyle name="Normal 40 2" xfId="8" xr:uid="{00000000-0005-0000-0000-00000B000000}"/>
    <cellStyle name="Normal 44" xfId="9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ORTATIL\Desktop\https:\d.docs.live.net\Users\DeLL\Desktop\Users\Obras_1\Documents\Downloads\RICARDO\Users\Public\documentos%20compartidos\PROPUESTA%20ECONOMICA%20LIC%20005%202014%20RIBES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 LIC 005 20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3:H33"/>
  <sheetViews>
    <sheetView tabSelected="1" topLeftCell="B1" zoomScale="70" zoomScaleNormal="70" workbookViewId="0">
      <selection activeCell="F9" sqref="F9"/>
    </sheetView>
  </sheetViews>
  <sheetFormatPr baseColWidth="10" defaultColWidth="9.140625" defaultRowHeight="15"/>
  <cols>
    <col min="4" max="4" width="61.42578125" customWidth="1"/>
    <col min="6" max="6" width="15.28515625" customWidth="1"/>
    <col min="7" max="7" width="17" customWidth="1"/>
    <col min="8" max="8" width="18.7109375" customWidth="1"/>
  </cols>
  <sheetData>
    <row r="3" spans="2:8" ht="36" customHeight="1">
      <c r="B3" s="34" t="s">
        <v>33</v>
      </c>
      <c r="C3" s="34"/>
      <c r="D3" s="34"/>
      <c r="E3" s="34"/>
      <c r="F3" s="34"/>
      <c r="G3" s="34"/>
      <c r="H3" s="34"/>
    </row>
    <row r="4" spans="2:8">
      <c r="B4" s="18"/>
      <c r="C4" s="18" t="s">
        <v>0</v>
      </c>
      <c r="D4" s="18" t="s">
        <v>1</v>
      </c>
      <c r="E4" s="18" t="s">
        <v>2</v>
      </c>
      <c r="F4" s="18" t="s">
        <v>3</v>
      </c>
      <c r="G4" s="18" t="s">
        <v>4</v>
      </c>
      <c r="H4" s="18" t="s">
        <v>5</v>
      </c>
    </row>
    <row r="5" spans="2:8">
      <c r="B5" s="18" t="s">
        <v>34</v>
      </c>
      <c r="C5" s="18">
        <v>3</v>
      </c>
      <c r="D5" s="18" t="s">
        <v>35</v>
      </c>
      <c r="E5" s="18"/>
      <c r="F5" s="18"/>
      <c r="G5" s="18"/>
      <c r="H5" s="18"/>
    </row>
    <row r="6" spans="2:8">
      <c r="B6" s="18"/>
      <c r="C6" s="18"/>
      <c r="D6" s="18" t="s">
        <v>12</v>
      </c>
      <c r="E6" s="18"/>
      <c r="F6" s="18"/>
      <c r="G6" s="18"/>
      <c r="H6" s="18"/>
    </row>
    <row r="7" spans="2:8">
      <c r="B7" s="18">
        <v>3</v>
      </c>
      <c r="C7" s="18">
        <v>3.1</v>
      </c>
      <c r="D7" s="18" t="s">
        <v>32</v>
      </c>
      <c r="E7" s="19" t="s">
        <v>7</v>
      </c>
      <c r="F7" s="20">
        <f>'Memoria Can. cap 3'!K15</f>
        <v>12.2591</v>
      </c>
      <c r="G7" s="21">
        <v>25962.855200000002</v>
      </c>
      <c r="H7" s="22">
        <f>F7*G7</f>
        <v>318281.23818232003</v>
      </c>
    </row>
    <row r="8" spans="2:8">
      <c r="B8" s="18">
        <v>3</v>
      </c>
      <c r="C8" s="18" t="s">
        <v>36</v>
      </c>
      <c r="D8" s="18" t="s">
        <v>37</v>
      </c>
      <c r="E8" s="19" t="s">
        <v>7</v>
      </c>
      <c r="F8" s="20">
        <f>'Memoria Can. cap 3'!K21</f>
        <v>10.144</v>
      </c>
      <c r="G8" s="21">
        <v>22859.2333</v>
      </c>
      <c r="H8" s="22">
        <f t="shared" ref="H8:H22" si="0">F8*G8</f>
        <v>231884.0625952</v>
      </c>
    </row>
    <row r="9" spans="2:8">
      <c r="B9" s="18">
        <v>3</v>
      </c>
      <c r="C9" s="18" t="s">
        <v>38</v>
      </c>
      <c r="D9" s="18" t="s">
        <v>39</v>
      </c>
      <c r="E9" s="19" t="s">
        <v>7</v>
      </c>
      <c r="F9" s="20">
        <f>'Memoria Can. cap 3'!K35</f>
        <v>27.497699999999998</v>
      </c>
      <c r="G9" s="21">
        <v>6000</v>
      </c>
      <c r="H9" s="22">
        <f t="shared" si="0"/>
        <v>164986.19999999998</v>
      </c>
    </row>
    <row r="10" spans="2:8">
      <c r="B10" s="18">
        <v>3</v>
      </c>
      <c r="C10" s="18">
        <v>3.4</v>
      </c>
      <c r="D10" s="18" t="s">
        <v>15</v>
      </c>
      <c r="E10" s="19" t="s">
        <v>7</v>
      </c>
      <c r="F10" s="20">
        <f>'Memoria Can. cap 3'!K44</f>
        <v>9.2836999999999996</v>
      </c>
      <c r="G10" s="21">
        <v>71892.798899999994</v>
      </c>
      <c r="H10" s="22">
        <f t="shared" si="0"/>
        <v>667431.17714792991</v>
      </c>
    </row>
    <row r="11" spans="2:8">
      <c r="B11" s="18">
        <v>3</v>
      </c>
      <c r="C11" s="18">
        <v>3.5</v>
      </c>
      <c r="D11" s="18" t="s">
        <v>13</v>
      </c>
      <c r="E11" s="19" t="s">
        <v>14</v>
      </c>
      <c r="F11" s="18">
        <f>'Memoria Can. cap 3'!K48</f>
        <v>0.48</v>
      </c>
      <c r="G11" s="21">
        <v>59300.342900000003</v>
      </c>
      <c r="H11" s="22">
        <f t="shared" si="0"/>
        <v>28464.164592000001</v>
      </c>
    </row>
    <row r="12" spans="2:8">
      <c r="B12" s="18"/>
      <c r="C12" s="18"/>
      <c r="D12" s="18" t="s">
        <v>8</v>
      </c>
      <c r="E12" s="19"/>
      <c r="F12" s="18"/>
      <c r="G12" s="21"/>
      <c r="H12" s="22"/>
    </row>
    <row r="13" spans="2:8">
      <c r="B13" s="18">
        <v>3</v>
      </c>
      <c r="C13" s="18">
        <v>3.6</v>
      </c>
      <c r="D13" s="18" t="s">
        <v>9</v>
      </c>
      <c r="E13" s="19" t="s">
        <v>7</v>
      </c>
      <c r="F13" s="20">
        <f>'Memoria Can. cap 3'!K84</f>
        <v>38.399700000000003</v>
      </c>
      <c r="G13" s="21">
        <v>13475.4089</v>
      </c>
      <c r="H13" s="22">
        <f t="shared" si="0"/>
        <v>517451.65913733008</v>
      </c>
    </row>
    <row r="14" spans="2:8">
      <c r="B14" s="18">
        <v>3</v>
      </c>
      <c r="C14" s="18" t="s">
        <v>40</v>
      </c>
      <c r="D14" s="23" t="s">
        <v>10</v>
      </c>
      <c r="E14" s="24" t="s">
        <v>7</v>
      </c>
      <c r="F14" s="25">
        <f>'Memoria Can. cap 3'!K87</f>
        <v>10.8</v>
      </c>
      <c r="G14" s="26">
        <v>17240.107400000001</v>
      </c>
      <c r="H14" s="22">
        <f t="shared" si="0"/>
        <v>186193.15992000003</v>
      </c>
    </row>
    <row r="15" spans="2:8">
      <c r="B15" s="18"/>
      <c r="C15" s="18"/>
      <c r="D15" s="18" t="s">
        <v>41</v>
      </c>
      <c r="E15" s="19"/>
      <c r="F15" s="18"/>
      <c r="G15" s="21"/>
      <c r="H15" s="22"/>
    </row>
    <row r="16" spans="2:8">
      <c r="B16" s="18">
        <v>3</v>
      </c>
      <c r="C16" s="18">
        <v>3.8</v>
      </c>
      <c r="D16" s="18" t="s">
        <v>16</v>
      </c>
      <c r="E16" s="19" t="s">
        <v>7</v>
      </c>
      <c r="F16" s="20">
        <f>'Memoria Can. cap 3'!K100</f>
        <v>12.2591</v>
      </c>
      <c r="G16" s="21">
        <v>31289.939600000002</v>
      </c>
      <c r="H16" s="22">
        <f t="shared" si="0"/>
        <v>383586.49855036003</v>
      </c>
    </row>
    <row r="17" spans="2:8">
      <c r="B17" s="18">
        <v>3</v>
      </c>
      <c r="C17" s="18">
        <v>3.9</v>
      </c>
      <c r="D17" s="18" t="s">
        <v>17</v>
      </c>
      <c r="E17" s="19" t="s">
        <v>7</v>
      </c>
      <c r="F17" s="20">
        <f>'Memoria Can. cap 3'!K109</f>
        <v>12.2591</v>
      </c>
      <c r="G17" s="21">
        <v>77174.976699999999</v>
      </c>
      <c r="H17" s="22">
        <f t="shared" si="0"/>
        <v>946095.75686296995</v>
      </c>
    </row>
    <row r="18" spans="2:8">
      <c r="B18" s="18">
        <v>3</v>
      </c>
      <c r="C18" s="20">
        <v>3.1</v>
      </c>
      <c r="D18" s="18" t="s">
        <v>18</v>
      </c>
      <c r="E18" s="19" t="s">
        <v>7</v>
      </c>
      <c r="F18" s="20">
        <f>'Memoria Can. cap 3'!K120</f>
        <v>18.192299999999999</v>
      </c>
      <c r="G18" s="21">
        <v>76574.226699999999</v>
      </c>
      <c r="H18" s="22">
        <f t="shared" si="0"/>
        <v>1393061.30439441</v>
      </c>
    </row>
    <row r="19" spans="2:8">
      <c r="B19" s="18">
        <v>3</v>
      </c>
      <c r="C19" s="20" t="s">
        <v>42</v>
      </c>
      <c r="D19" s="18" t="s">
        <v>43</v>
      </c>
      <c r="E19" s="19" t="s">
        <v>14</v>
      </c>
      <c r="F19" s="20">
        <f>'Memoria Can. cap 3'!K123</f>
        <v>0.48370800000000003</v>
      </c>
      <c r="G19" s="21">
        <v>722953</v>
      </c>
      <c r="H19" s="22">
        <f t="shared" si="0"/>
        <v>349698.14972400002</v>
      </c>
    </row>
    <row r="20" spans="2:8">
      <c r="B20" s="18"/>
      <c r="C20" s="18"/>
      <c r="D20" s="18" t="s">
        <v>44</v>
      </c>
      <c r="E20" s="19"/>
      <c r="F20" s="18"/>
      <c r="G20" s="21"/>
      <c r="H20" s="22"/>
    </row>
    <row r="21" spans="2:8">
      <c r="B21" s="18">
        <v>3</v>
      </c>
      <c r="C21" s="20">
        <v>3.12</v>
      </c>
      <c r="D21" s="18" t="s">
        <v>19</v>
      </c>
      <c r="E21" s="19" t="s">
        <v>20</v>
      </c>
      <c r="F21" s="18">
        <f>'Memoria Can. cap 3'!K128</f>
        <v>4</v>
      </c>
      <c r="G21" s="21">
        <v>107780.40889999999</v>
      </c>
      <c r="H21" s="22">
        <f t="shared" si="0"/>
        <v>431121.63559999998</v>
      </c>
    </row>
    <row r="22" spans="2:8">
      <c r="B22" s="18">
        <v>3</v>
      </c>
      <c r="C22" s="18">
        <v>3.13</v>
      </c>
      <c r="D22" s="18" t="s">
        <v>21</v>
      </c>
      <c r="E22" s="19" t="s">
        <v>11</v>
      </c>
      <c r="F22" s="18">
        <f>'Memoria Can. cap 3'!K131</f>
        <v>12</v>
      </c>
      <c r="G22" s="21">
        <v>8846.3773000000001</v>
      </c>
      <c r="H22" s="22">
        <f t="shared" si="0"/>
        <v>106156.5276</v>
      </c>
    </row>
    <row r="23" spans="2:8">
      <c r="B23" s="18"/>
      <c r="C23" s="18"/>
      <c r="D23" s="18" t="s">
        <v>22</v>
      </c>
      <c r="E23" s="19"/>
      <c r="F23" s="18"/>
      <c r="G23" s="21"/>
      <c r="H23" s="22"/>
    </row>
    <row r="24" spans="2:8" ht="42" customHeight="1">
      <c r="B24" s="18">
        <v>3</v>
      </c>
      <c r="C24" s="18" t="s">
        <v>45</v>
      </c>
      <c r="D24" s="27" t="s">
        <v>46</v>
      </c>
      <c r="E24" s="19" t="s">
        <v>20</v>
      </c>
      <c r="F24" s="18">
        <f>'Memoria Can. cap 3'!K137</f>
        <v>1</v>
      </c>
      <c r="G24" s="21">
        <v>170000</v>
      </c>
      <c r="H24" s="22">
        <f t="shared" ref="H24:H29" si="1">F24*G24</f>
        <v>170000</v>
      </c>
    </row>
    <row r="25" spans="2:8" ht="18.95" customHeight="1">
      <c r="B25" s="18">
        <v>3</v>
      </c>
      <c r="C25" s="18">
        <v>3.15</v>
      </c>
      <c r="D25" s="28" t="s">
        <v>23</v>
      </c>
      <c r="E25" s="24" t="s">
        <v>20</v>
      </c>
      <c r="F25" s="29">
        <f>'Memoria Can. cap 3'!K141</f>
        <v>2</v>
      </c>
      <c r="G25" s="30">
        <v>123002.8017</v>
      </c>
      <c r="H25" s="22">
        <f t="shared" si="1"/>
        <v>246005.60339999999</v>
      </c>
    </row>
    <row r="26" spans="2:8" ht="29.25">
      <c r="B26" s="18">
        <v>3</v>
      </c>
      <c r="C26" s="18">
        <v>3.16</v>
      </c>
      <c r="D26" s="27" t="s">
        <v>24</v>
      </c>
      <c r="E26" s="19" t="s">
        <v>11</v>
      </c>
      <c r="F26" s="18">
        <f>'Memoria Can. cap 3'!K143</f>
        <v>5</v>
      </c>
      <c r="G26" s="21">
        <v>59762.7978</v>
      </c>
      <c r="H26" s="22">
        <f t="shared" si="1"/>
        <v>298813.989</v>
      </c>
    </row>
    <row r="27" spans="2:8" ht="45">
      <c r="B27" s="18">
        <v>3</v>
      </c>
      <c r="C27" s="20">
        <v>3.17</v>
      </c>
      <c r="D27" s="28" t="s">
        <v>25</v>
      </c>
      <c r="E27" s="24" t="s">
        <v>20</v>
      </c>
      <c r="F27" s="29">
        <f>'Memoria Can. cap 3'!K149</f>
        <v>2</v>
      </c>
      <c r="G27" s="30">
        <v>344409.93329999998</v>
      </c>
      <c r="H27" s="31">
        <f t="shared" si="1"/>
        <v>688819.86659999995</v>
      </c>
    </row>
    <row r="28" spans="2:8">
      <c r="B28" s="18">
        <v>3</v>
      </c>
      <c r="C28" s="20" t="s">
        <v>47</v>
      </c>
      <c r="D28" s="28" t="s">
        <v>48</v>
      </c>
      <c r="E28" s="24" t="s">
        <v>20</v>
      </c>
      <c r="F28" s="29">
        <f>'Memoria Can. cap 3'!K151</f>
        <v>1</v>
      </c>
      <c r="G28" s="30">
        <v>99822.77</v>
      </c>
      <c r="H28" s="22">
        <f t="shared" si="1"/>
        <v>99822.77</v>
      </c>
    </row>
    <row r="29" spans="2:8">
      <c r="B29" s="18">
        <v>3</v>
      </c>
      <c r="C29" s="20" t="s">
        <v>49</v>
      </c>
      <c r="D29" s="28" t="s">
        <v>50</v>
      </c>
      <c r="E29" s="24" t="s">
        <v>20</v>
      </c>
      <c r="F29" s="29">
        <f>'Memoria Can. cap 3'!K154</f>
        <v>5</v>
      </c>
      <c r="G29" s="30">
        <v>50000</v>
      </c>
      <c r="H29" s="22">
        <f t="shared" si="1"/>
        <v>250000</v>
      </c>
    </row>
    <row r="30" spans="2:8">
      <c r="B30" s="32"/>
      <c r="C30" s="32"/>
      <c r="D30" s="32" t="s">
        <v>51</v>
      </c>
      <c r="E30" s="32"/>
      <c r="F30" s="32"/>
      <c r="G30" s="32"/>
      <c r="H30" s="33">
        <f>SUM(H7:H29)</f>
        <v>7477873.7633065199</v>
      </c>
    </row>
    <row r="33" spans="4:8">
      <c r="D33" t="s">
        <v>26</v>
      </c>
      <c r="H33" s="5">
        <f>H30</f>
        <v>7477873.7633065199</v>
      </c>
    </row>
  </sheetData>
  <mergeCells count="1">
    <mergeCell ref="B3:H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L154"/>
  <sheetViews>
    <sheetView topLeftCell="C122" workbookViewId="0">
      <selection activeCell="K132" sqref="K132"/>
    </sheetView>
  </sheetViews>
  <sheetFormatPr baseColWidth="10" defaultColWidth="9.140625" defaultRowHeight="15"/>
  <cols>
    <col min="4" max="4" width="51.140625" customWidth="1"/>
    <col min="6" max="6" width="17.42578125" customWidth="1"/>
    <col min="7" max="7" width="14.85546875"/>
    <col min="8" max="8" width="16.140625"/>
    <col min="10" max="10" width="10.140625" customWidth="1"/>
    <col min="11" max="11" width="10.42578125"/>
    <col min="12" max="12" width="15.42578125" customWidth="1"/>
  </cols>
  <sheetData>
    <row r="2" spans="2:12" ht="30" customHeight="1">
      <c r="B2" s="35" t="s">
        <v>33</v>
      </c>
      <c r="C2" s="35"/>
      <c r="D2" s="35"/>
      <c r="E2" s="35"/>
      <c r="F2" s="35"/>
      <c r="G2" s="35"/>
      <c r="H2" s="35"/>
    </row>
    <row r="3" spans="2:12" ht="30" customHeight="1">
      <c r="B3" s="36" t="s">
        <v>52</v>
      </c>
      <c r="C3" s="36"/>
      <c r="D3" s="36"/>
      <c r="E3" s="36"/>
      <c r="F3" s="36"/>
      <c r="G3" s="36"/>
      <c r="H3" s="36"/>
      <c r="I3" s="1"/>
      <c r="J3" s="1"/>
      <c r="K3" s="1"/>
      <c r="L3" s="1"/>
    </row>
    <row r="4" spans="2:12" ht="15.75">
      <c r="B4" s="1"/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/>
      <c r="J4" s="1"/>
      <c r="K4" s="1"/>
      <c r="L4" s="1"/>
    </row>
    <row r="5" spans="2:12" ht="15.75">
      <c r="B5" s="1" t="s">
        <v>6</v>
      </c>
      <c r="C5" s="1">
        <v>3</v>
      </c>
      <c r="D5" s="1" t="s">
        <v>35</v>
      </c>
      <c r="E5" s="1"/>
      <c r="F5" s="1"/>
      <c r="G5" s="1"/>
      <c r="H5" s="1"/>
      <c r="I5" s="1"/>
      <c r="J5" s="1"/>
      <c r="K5" s="1"/>
      <c r="L5" s="1"/>
    </row>
    <row r="6" spans="2:12" ht="15.75">
      <c r="B6" s="1"/>
      <c r="C6" s="1"/>
      <c r="D6" s="1" t="s">
        <v>12</v>
      </c>
      <c r="E6" s="1"/>
      <c r="F6" s="1"/>
      <c r="G6" s="1"/>
      <c r="H6" s="1"/>
      <c r="I6" s="1"/>
      <c r="J6" s="1"/>
      <c r="K6" s="1"/>
      <c r="L6" s="1"/>
    </row>
    <row r="7" spans="2:12" ht="15.75">
      <c r="B7" s="1">
        <v>1</v>
      </c>
      <c r="C7" s="1">
        <v>3.1</v>
      </c>
      <c r="D7" s="1" t="s">
        <v>32</v>
      </c>
      <c r="E7" s="1" t="s">
        <v>7</v>
      </c>
      <c r="F7" s="1"/>
      <c r="G7" s="1"/>
      <c r="H7" s="2"/>
      <c r="I7" s="1"/>
      <c r="J7" s="1"/>
      <c r="K7" s="1"/>
      <c r="L7" s="1"/>
    </row>
    <row r="8" spans="2:12" ht="15.75">
      <c r="B8" s="1"/>
      <c r="C8" s="1"/>
      <c r="D8" s="1"/>
      <c r="E8" s="1"/>
      <c r="F8" s="1"/>
      <c r="G8" s="1"/>
      <c r="H8" s="2"/>
      <c r="I8" s="1"/>
      <c r="J8" s="1"/>
      <c r="K8" s="1"/>
      <c r="L8" s="1"/>
    </row>
    <row r="9" spans="2:12" ht="15.75">
      <c r="B9" s="1"/>
      <c r="C9" s="1"/>
      <c r="D9" s="1"/>
      <c r="E9" s="1"/>
      <c r="F9" s="1"/>
      <c r="G9" s="3" t="s">
        <v>27</v>
      </c>
      <c r="H9" s="3" t="s">
        <v>28</v>
      </c>
      <c r="I9" s="3" t="s">
        <v>29</v>
      </c>
      <c r="J9" s="3" t="s">
        <v>30</v>
      </c>
      <c r="K9" s="3" t="s">
        <v>31</v>
      </c>
      <c r="L9" s="1"/>
    </row>
    <row r="10" spans="2:12" ht="15.75">
      <c r="B10" s="1"/>
      <c r="C10" s="1"/>
      <c r="D10" s="1"/>
      <c r="E10" s="1"/>
      <c r="F10" s="1"/>
      <c r="G10" s="3">
        <f>(0.9+5.8+0.69+0.63)</f>
        <v>8.02</v>
      </c>
      <c r="H10" s="3">
        <v>0.61</v>
      </c>
      <c r="I10" s="3"/>
      <c r="J10" s="3"/>
      <c r="K10" s="6">
        <f t="shared" ref="K10:K14" si="0">G10*H10</f>
        <v>4.8921999999999999</v>
      </c>
      <c r="L10" s="1"/>
    </row>
    <row r="11" spans="2:12" ht="15.75">
      <c r="B11" s="1"/>
      <c r="C11" s="1"/>
      <c r="D11" s="1"/>
      <c r="E11" s="1"/>
      <c r="F11" s="1"/>
      <c r="G11" s="3">
        <v>1.24</v>
      </c>
      <c r="H11" s="3">
        <v>0.49</v>
      </c>
      <c r="I11" s="3"/>
      <c r="J11" s="3"/>
      <c r="K11" s="6">
        <f t="shared" si="0"/>
        <v>0.60760000000000003</v>
      </c>
      <c r="L11" s="1"/>
    </row>
    <row r="12" spans="2:12" ht="15.75">
      <c r="B12" s="1"/>
      <c r="C12" s="1"/>
      <c r="D12" s="1"/>
      <c r="E12" s="1"/>
      <c r="F12" s="1"/>
      <c r="G12" s="3">
        <v>1.24</v>
      </c>
      <c r="H12" s="3">
        <v>0.9</v>
      </c>
      <c r="I12" s="3"/>
      <c r="J12" s="3"/>
      <c r="K12" s="6">
        <f>(G12*H12)</f>
        <v>1.1160000000000001</v>
      </c>
      <c r="L12" s="1"/>
    </row>
    <row r="13" spans="2:12" ht="15.75">
      <c r="B13" s="1"/>
      <c r="C13" s="1"/>
      <c r="D13" s="1"/>
      <c r="E13" s="1"/>
      <c r="F13" s="1"/>
      <c r="G13" s="3">
        <v>0.87</v>
      </c>
      <c r="H13" s="3">
        <v>1.1399999999999999</v>
      </c>
      <c r="I13" s="3"/>
      <c r="J13" s="3">
        <v>4</v>
      </c>
      <c r="K13" s="6">
        <f>G13*H13*J13</f>
        <v>3.9672000000000001</v>
      </c>
      <c r="L13" s="1"/>
    </row>
    <row r="14" spans="2:12" ht="15.75">
      <c r="B14" s="1"/>
      <c r="C14" s="1"/>
      <c r="D14" s="1"/>
      <c r="E14" s="1"/>
      <c r="F14" s="1"/>
      <c r="G14" s="3">
        <v>1.51</v>
      </c>
      <c r="H14" s="3">
        <v>1.1100000000000001</v>
      </c>
      <c r="I14" s="3"/>
      <c r="J14" s="3"/>
      <c r="K14" s="6">
        <f t="shared" si="0"/>
        <v>1.6760999999999999</v>
      </c>
      <c r="L14" s="1"/>
    </row>
    <row r="15" spans="2:12" ht="15.75">
      <c r="B15" s="1"/>
      <c r="C15" s="1"/>
      <c r="D15" s="1"/>
      <c r="E15" s="1"/>
      <c r="F15" s="1"/>
      <c r="G15" s="1"/>
      <c r="H15" s="2"/>
      <c r="I15" s="1"/>
      <c r="J15" s="1"/>
      <c r="K15" s="7">
        <f>SUM(K10:K14)</f>
        <v>12.2591</v>
      </c>
      <c r="L15" s="1"/>
    </row>
    <row r="16" spans="2:12" ht="15.75">
      <c r="B16" s="1"/>
      <c r="C16" s="1"/>
      <c r="D16" s="1"/>
      <c r="E16" s="1"/>
      <c r="F16" s="1"/>
      <c r="G16" s="1"/>
      <c r="H16" s="2"/>
      <c r="I16" s="1"/>
      <c r="J16" s="1"/>
      <c r="K16" s="2"/>
      <c r="L16" s="1"/>
    </row>
    <row r="17" spans="2:12" ht="15.75">
      <c r="B17" s="1">
        <v>1</v>
      </c>
      <c r="C17" s="1">
        <v>3.2</v>
      </c>
      <c r="D17" s="1" t="s">
        <v>37</v>
      </c>
      <c r="E17" s="1" t="s">
        <v>7</v>
      </c>
      <c r="F17" s="1"/>
      <c r="G17" s="1"/>
      <c r="H17" s="2"/>
      <c r="I17" s="1"/>
      <c r="J17" s="1"/>
      <c r="K17" s="1"/>
      <c r="L17" s="1"/>
    </row>
    <row r="18" spans="2:12" ht="15.75">
      <c r="B18" s="1"/>
      <c r="C18" s="1"/>
      <c r="D18" s="1"/>
      <c r="E18" s="1"/>
      <c r="F18" s="1"/>
      <c r="G18" s="1"/>
      <c r="H18" s="2"/>
      <c r="I18" s="1"/>
      <c r="J18" s="1"/>
      <c r="K18" s="1"/>
      <c r="L18" s="1"/>
    </row>
    <row r="19" spans="2:12" ht="15.75">
      <c r="B19" s="1"/>
      <c r="C19" s="1"/>
      <c r="D19" s="1"/>
      <c r="E19" s="1"/>
      <c r="F19" s="1"/>
      <c r="G19" s="3">
        <v>5.0999999999999996</v>
      </c>
      <c r="H19" s="4"/>
      <c r="I19" s="3">
        <v>0.8</v>
      </c>
      <c r="J19" s="3">
        <v>2</v>
      </c>
      <c r="K19" s="3">
        <f>G19*I19*J19</f>
        <v>8.16</v>
      </c>
      <c r="L19" s="1"/>
    </row>
    <row r="20" spans="2:12" ht="15.75">
      <c r="B20" s="1"/>
      <c r="C20" s="1"/>
      <c r="D20" s="1"/>
      <c r="E20" s="1"/>
      <c r="F20" s="1"/>
      <c r="G20" s="3"/>
      <c r="H20" s="3">
        <v>1.24</v>
      </c>
      <c r="I20" s="3">
        <v>0.8</v>
      </c>
      <c r="J20" s="3">
        <v>2</v>
      </c>
      <c r="K20" s="6">
        <f>H20*I20*J20</f>
        <v>1.984</v>
      </c>
      <c r="L20" s="1"/>
    </row>
    <row r="21" spans="2:12" ht="15.75">
      <c r="B21" s="1"/>
      <c r="C21" s="1"/>
      <c r="D21" s="1"/>
      <c r="E21" s="1"/>
      <c r="F21" s="1"/>
      <c r="G21" s="1"/>
      <c r="H21" s="1"/>
      <c r="I21" s="1"/>
      <c r="J21" s="1"/>
      <c r="K21" s="7">
        <f>SUM(K19:K20)</f>
        <v>10.144</v>
      </c>
      <c r="L21" s="1"/>
    </row>
    <row r="22" spans="2:12" ht="15.75">
      <c r="B22" s="1"/>
      <c r="C22" s="1"/>
      <c r="D22" s="1"/>
      <c r="E22" s="1"/>
      <c r="F22" s="1"/>
      <c r="G22" s="1"/>
      <c r="H22" s="2"/>
      <c r="I22" s="1"/>
      <c r="J22" s="1"/>
      <c r="K22" s="1"/>
      <c r="L22" s="1"/>
    </row>
    <row r="23" spans="2:12" ht="15.75">
      <c r="B23" s="1">
        <v>1</v>
      </c>
      <c r="C23" s="1">
        <v>3.3</v>
      </c>
      <c r="D23" s="1" t="s">
        <v>53</v>
      </c>
      <c r="E23" s="1" t="s">
        <v>7</v>
      </c>
      <c r="F23" s="1"/>
      <c r="G23" s="1"/>
      <c r="H23" s="2"/>
      <c r="I23" s="1"/>
      <c r="J23" s="1"/>
      <c r="K23" s="1"/>
      <c r="L23" s="1"/>
    </row>
    <row r="24" spans="2:12" ht="15.75">
      <c r="B24" s="1"/>
      <c r="C24" s="1"/>
      <c r="D24" s="1"/>
      <c r="E24" s="1"/>
      <c r="F24" s="1"/>
      <c r="G24" s="1"/>
      <c r="H24" s="2"/>
      <c r="I24" s="1"/>
      <c r="J24" s="1"/>
      <c r="K24" s="1"/>
      <c r="L24" s="1"/>
    </row>
    <row r="25" spans="2:12" ht="15.75">
      <c r="B25" s="1"/>
      <c r="C25" s="1"/>
      <c r="D25" s="1"/>
      <c r="E25" s="1"/>
      <c r="F25" s="1"/>
      <c r="G25" s="3">
        <v>0.87</v>
      </c>
      <c r="H25" s="4"/>
      <c r="I25" s="3">
        <v>1.18</v>
      </c>
      <c r="J25" s="3"/>
      <c r="K25" s="6">
        <f>G25*I25</f>
        <v>1.0266</v>
      </c>
      <c r="L25" s="1" t="s">
        <v>54</v>
      </c>
    </row>
    <row r="26" spans="2:12" ht="15.75">
      <c r="B26" s="1"/>
      <c r="C26" s="1"/>
      <c r="D26" s="1"/>
      <c r="E26" s="1"/>
      <c r="F26" s="1"/>
      <c r="G26" s="3">
        <v>1.1399999999999999</v>
      </c>
      <c r="H26" s="4"/>
      <c r="I26" s="3">
        <v>1.18</v>
      </c>
      <c r="J26" s="3">
        <v>2</v>
      </c>
      <c r="K26" s="6">
        <f>G26*I26*J26</f>
        <v>2.6903999999999999</v>
      </c>
      <c r="L26" s="1" t="s">
        <v>54</v>
      </c>
    </row>
    <row r="27" spans="2:12" ht="15.75">
      <c r="B27" s="1"/>
      <c r="C27" s="1"/>
      <c r="D27" s="1"/>
      <c r="E27" s="1"/>
      <c r="F27" s="1"/>
      <c r="G27" s="3">
        <f>(0.27+0.06)</f>
        <v>0.33</v>
      </c>
      <c r="H27" s="4"/>
      <c r="I27" s="3">
        <v>1.18</v>
      </c>
      <c r="J27" s="3"/>
      <c r="K27" s="6">
        <f>G27*I27</f>
        <v>0.38940000000000002</v>
      </c>
      <c r="L27" s="1" t="s">
        <v>54</v>
      </c>
    </row>
    <row r="28" spans="2:12" ht="15.75">
      <c r="B28" s="1"/>
      <c r="C28" s="1"/>
      <c r="D28" s="1"/>
      <c r="E28" s="1"/>
      <c r="F28" s="1"/>
      <c r="G28" s="3">
        <v>0.87</v>
      </c>
      <c r="H28" s="3">
        <v>1.1399999999999999</v>
      </c>
      <c r="I28" s="3"/>
      <c r="J28" s="3"/>
      <c r="K28" s="6">
        <f>G28*H28</f>
        <v>0.99180000000000001</v>
      </c>
      <c r="L28" s="1" t="s">
        <v>55</v>
      </c>
    </row>
    <row r="29" spans="2:12" ht="15.75">
      <c r="B29" s="1"/>
      <c r="C29" s="1"/>
      <c r="D29" s="1"/>
      <c r="E29" s="1"/>
      <c r="F29" s="1"/>
      <c r="G29" s="1"/>
      <c r="H29" s="2"/>
      <c r="I29" s="1"/>
      <c r="J29" s="1"/>
      <c r="K29" s="8">
        <f>SUM(K25:K28)</f>
        <v>5.0982000000000003</v>
      </c>
      <c r="L29" s="9">
        <f>K29*4</f>
        <v>20.392800000000001</v>
      </c>
    </row>
    <row r="30" spans="2:12" ht="15.75">
      <c r="B30" s="1"/>
      <c r="C30" s="1"/>
      <c r="D30" s="1"/>
      <c r="E30" s="1"/>
      <c r="F30" s="1"/>
      <c r="G30" s="3">
        <v>1.51</v>
      </c>
      <c r="H30" s="4"/>
      <c r="I30" s="3">
        <v>1.17</v>
      </c>
      <c r="J30" s="3"/>
      <c r="K30" s="6">
        <f>G30*I30</f>
        <v>1.7666999999999999</v>
      </c>
      <c r="L30" s="8" t="s">
        <v>54</v>
      </c>
    </row>
    <row r="31" spans="2:12" ht="15.75">
      <c r="B31" s="1"/>
      <c r="C31" s="1"/>
      <c r="D31" s="1"/>
      <c r="E31" s="1"/>
      <c r="F31" s="1"/>
      <c r="G31" s="3">
        <v>1.1100000000000001</v>
      </c>
      <c r="H31" s="4"/>
      <c r="I31" s="3">
        <v>1.17</v>
      </c>
      <c r="J31" s="3">
        <v>2</v>
      </c>
      <c r="K31" s="6">
        <f>G31*I31*J31</f>
        <v>2.5973999999999999</v>
      </c>
      <c r="L31" s="8" t="s">
        <v>54</v>
      </c>
    </row>
    <row r="32" spans="2:12" ht="15.75">
      <c r="B32" s="1"/>
      <c r="C32" s="1"/>
      <c r="D32" s="1"/>
      <c r="E32" s="1"/>
      <c r="F32" s="1"/>
      <c r="G32" s="3">
        <f>1.51-0.6</f>
        <v>0.91</v>
      </c>
      <c r="H32" s="4"/>
      <c r="I32" s="3">
        <v>1.17</v>
      </c>
      <c r="J32" s="3"/>
      <c r="K32" s="6">
        <f>G32*I32</f>
        <v>1.0647</v>
      </c>
      <c r="L32" s="8" t="s">
        <v>54</v>
      </c>
    </row>
    <row r="33" spans="2:12" ht="15.75">
      <c r="B33" s="1"/>
      <c r="C33" s="1"/>
      <c r="D33" s="1"/>
      <c r="E33" s="1"/>
      <c r="F33" s="1"/>
      <c r="G33" s="3">
        <v>1.51</v>
      </c>
      <c r="H33" s="3">
        <v>1.1100000000000001</v>
      </c>
      <c r="I33" s="3"/>
      <c r="J33" s="3"/>
      <c r="K33" s="6">
        <f>G33*H33</f>
        <v>1.6760999999999999</v>
      </c>
      <c r="L33" s="8" t="s">
        <v>55</v>
      </c>
    </row>
    <row r="34" spans="2:12" ht="15.75">
      <c r="B34" s="1"/>
      <c r="C34" s="1"/>
      <c r="D34" s="1"/>
      <c r="E34" s="1"/>
      <c r="F34" s="1"/>
      <c r="G34" s="1"/>
      <c r="H34" s="1"/>
      <c r="I34" s="1"/>
      <c r="J34" s="1"/>
      <c r="K34" s="9">
        <f>SUM(K30:K33)</f>
        <v>7.1048999999999998</v>
      </c>
      <c r="L34" s="8"/>
    </row>
    <row r="35" spans="2:12" ht="15.75">
      <c r="B35" s="1"/>
      <c r="C35" s="1"/>
      <c r="D35" s="1"/>
      <c r="E35" s="1"/>
      <c r="F35" s="1"/>
      <c r="G35" s="1"/>
      <c r="H35" s="1"/>
      <c r="I35" s="1"/>
      <c r="J35" s="1"/>
      <c r="K35" s="7">
        <f>L29+K34</f>
        <v>27.497699999999998</v>
      </c>
      <c r="L35" s="8"/>
    </row>
    <row r="36" spans="2:12">
      <c r="H36" s="5"/>
    </row>
    <row r="37" spans="2:12">
      <c r="B37">
        <v>1</v>
      </c>
      <c r="C37">
        <v>3.4</v>
      </c>
      <c r="D37" t="s">
        <v>15</v>
      </c>
      <c r="E37" t="s">
        <v>7</v>
      </c>
      <c r="H37" s="5"/>
    </row>
    <row r="38" spans="2:12">
      <c r="H38" s="5"/>
    </row>
    <row r="39" spans="2:12" ht="15.75">
      <c r="G39" s="3">
        <f>(0.9+5.8+0.69+0.63)</f>
        <v>8.02</v>
      </c>
      <c r="H39" s="3">
        <v>0.61</v>
      </c>
      <c r="I39" s="3"/>
      <c r="J39" s="3"/>
      <c r="K39" s="6">
        <f>G39*H39</f>
        <v>4.8921999999999999</v>
      </c>
    </row>
    <row r="40" spans="2:12" ht="15.75">
      <c r="G40" s="3">
        <v>1.24</v>
      </c>
      <c r="H40" s="3">
        <v>0.49</v>
      </c>
      <c r="I40" s="3"/>
      <c r="J40" s="3"/>
      <c r="K40" s="6">
        <f>G40*H40</f>
        <v>0.60760000000000003</v>
      </c>
    </row>
    <row r="41" spans="2:12" ht="15.75">
      <c r="G41" s="3">
        <v>1.24</v>
      </c>
      <c r="H41" s="3">
        <v>0.9</v>
      </c>
      <c r="I41" s="3"/>
      <c r="J41" s="3"/>
      <c r="K41" s="6">
        <f>(G41*H41)</f>
        <v>1.1160000000000001</v>
      </c>
    </row>
    <row r="42" spans="2:12" ht="15.75">
      <c r="G42" s="3">
        <v>0.87</v>
      </c>
      <c r="H42" s="3">
        <v>1.1399999999999999</v>
      </c>
      <c r="I42" s="3"/>
      <c r="J42" s="3"/>
      <c r="K42" s="6">
        <f>G42*H42</f>
        <v>0.99180000000000001</v>
      </c>
    </row>
    <row r="43" spans="2:12" ht="15.75">
      <c r="G43" s="3">
        <v>1.51</v>
      </c>
      <c r="H43" s="3">
        <v>1.1100000000000001</v>
      </c>
      <c r="I43" s="3"/>
      <c r="J43" s="3"/>
      <c r="K43" s="6">
        <f>G43*H43</f>
        <v>1.6760999999999999</v>
      </c>
    </row>
    <row r="44" spans="2:12" ht="15.75">
      <c r="G44" s="1"/>
      <c r="H44" s="2"/>
      <c r="I44" s="1"/>
      <c r="J44" s="1"/>
      <c r="K44" s="10">
        <f>SUM(K39:K43)</f>
        <v>9.2836999999999996</v>
      </c>
    </row>
    <row r="45" spans="2:12" ht="15.75">
      <c r="G45" s="1"/>
      <c r="H45" s="2"/>
      <c r="I45" s="1"/>
      <c r="J45" s="1"/>
      <c r="K45" s="9"/>
    </row>
    <row r="46" spans="2:12">
      <c r="B46">
        <v>1</v>
      </c>
      <c r="C46">
        <v>3.5</v>
      </c>
      <c r="D46" t="s">
        <v>13</v>
      </c>
      <c r="E46" t="s">
        <v>14</v>
      </c>
      <c r="H46" s="5"/>
    </row>
    <row r="47" spans="2:12">
      <c r="H47" s="5"/>
    </row>
    <row r="48" spans="2:12">
      <c r="G48">
        <v>2</v>
      </c>
      <c r="H48">
        <v>0.4</v>
      </c>
      <c r="I48">
        <v>0.6</v>
      </c>
      <c r="K48" s="11">
        <f>G48*H48*I48</f>
        <v>0.48</v>
      </c>
    </row>
    <row r="49" spans="2:12">
      <c r="H49" s="5"/>
    </row>
    <row r="50" spans="2:12">
      <c r="D50" t="s">
        <v>8</v>
      </c>
      <c r="H50" s="5"/>
    </row>
    <row r="51" spans="2:12">
      <c r="H51" s="5"/>
    </row>
    <row r="52" spans="2:12">
      <c r="H52" s="5"/>
    </row>
    <row r="53" spans="2:12">
      <c r="B53">
        <v>1</v>
      </c>
      <c r="C53">
        <v>3.6</v>
      </c>
      <c r="D53" t="s">
        <v>9</v>
      </c>
      <c r="E53" t="s">
        <v>7</v>
      </c>
      <c r="H53" s="5"/>
    </row>
    <row r="54" spans="2:12">
      <c r="H54" s="5"/>
    </row>
    <row r="55" spans="2:12">
      <c r="G55">
        <v>0.87</v>
      </c>
      <c r="H55" s="5"/>
      <c r="I55">
        <f>(1.97-1.18)</f>
        <v>0.79</v>
      </c>
      <c r="K55" s="12">
        <f>G55*I55</f>
        <v>0.68730000000000002</v>
      </c>
      <c r="L55" t="s">
        <v>54</v>
      </c>
    </row>
    <row r="56" spans="2:12">
      <c r="G56">
        <v>1.1399999999999999</v>
      </c>
      <c r="H56" s="5"/>
      <c r="I56">
        <v>0.79</v>
      </c>
      <c r="J56">
        <v>2</v>
      </c>
      <c r="K56" s="12">
        <f>G56*I56*J56</f>
        <v>1.8011999999999999</v>
      </c>
      <c r="L56" t="s">
        <v>54</v>
      </c>
    </row>
    <row r="57" spans="2:12">
      <c r="G57">
        <f>0.86</f>
        <v>0.86</v>
      </c>
      <c r="H57" s="5"/>
      <c r="I57">
        <v>0.17</v>
      </c>
      <c r="K57" s="12">
        <f>G57*I57</f>
        <v>0.1462</v>
      </c>
      <c r="L57" t="s">
        <v>54</v>
      </c>
    </row>
    <row r="58" spans="2:12">
      <c r="G58">
        <f>(0.27+0.06)</f>
        <v>0.33</v>
      </c>
      <c r="H58" s="5"/>
      <c r="I58">
        <v>0.63</v>
      </c>
      <c r="K58" s="12">
        <f>G58*I58</f>
        <v>0.2079</v>
      </c>
      <c r="L58" t="s">
        <v>54</v>
      </c>
    </row>
    <row r="59" spans="2:12">
      <c r="G59">
        <v>1.1399999999999999</v>
      </c>
      <c r="H59">
        <v>0.87</v>
      </c>
      <c r="K59" s="12">
        <f>G59*H59</f>
        <v>0.99180000000000001</v>
      </c>
      <c r="L59" t="s">
        <v>56</v>
      </c>
    </row>
    <row r="60" spans="2:12">
      <c r="H60" s="5"/>
      <c r="K60" s="12">
        <f>SUM(K55:K59)</f>
        <v>3.8344</v>
      </c>
      <c r="L60" s="13">
        <f>(K60*4)</f>
        <v>15.3376</v>
      </c>
    </row>
    <row r="61" spans="2:12">
      <c r="G61">
        <v>1.51</v>
      </c>
      <c r="H61" s="5"/>
      <c r="I61">
        <v>0.79</v>
      </c>
      <c r="K61" s="12">
        <f>G61*I61</f>
        <v>1.1929000000000001</v>
      </c>
      <c r="L61" s="12" t="s">
        <v>54</v>
      </c>
    </row>
    <row r="62" spans="2:12">
      <c r="G62">
        <v>1.1100000000000001</v>
      </c>
      <c r="H62" s="5"/>
      <c r="I62">
        <v>0.79</v>
      </c>
      <c r="J62">
        <v>2</v>
      </c>
      <c r="K62" s="12">
        <f>G62*I62*J62</f>
        <v>1.7538</v>
      </c>
      <c r="L62" s="12" t="s">
        <v>54</v>
      </c>
    </row>
    <row r="63" spans="2:12">
      <c r="G63">
        <v>1.51</v>
      </c>
      <c r="H63" s="5"/>
      <c r="I63">
        <v>0.17</v>
      </c>
      <c r="K63" s="12">
        <f>G63*I63</f>
        <v>0.25669999999999998</v>
      </c>
      <c r="L63" s="12" t="s">
        <v>54</v>
      </c>
    </row>
    <row r="64" spans="2:12">
      <c r="G64">
        <v>0.91</v>
      </c>
      <c r="H64" s="5"/>
      <c r="I64">
        <v>0.63</v>
      </c>
      <c r="K64" s="12">
        <f>G64*I64</f>
        <v>0.57330000000000003</v>
      </c>
      <c r="L64" s="12" t="s">
        <v>54</v>
      </c>
    </row>
    <row r="65" spans="6:12">
      <c r="G65">
        <v>1.51</v>
      </c>
      <c r="H65">
        <v>1.1100000000000001</v>
      </c>
      <c r="K65" s="12">
        <f>G65*H65</f>
        <v>1.6760999999999999</v>
      </c>
      <c r="L65" s="12" t="s">
        <v>54</v>
      </c>
    </row>
    <row r="66" spans="6:12">
      <c r="H66" s="5"/>
      <c r="K66" s="13">
        <f>SUM(K61:K65)</f>
        <v>5.4527999999999999</v>
      </c>
    </row>
    <row r="67" spans="6:12">
      <c r="H67" s="5"/>
      <c r="K67" s="13"/>
    </row>
    <row r="68" spans="6:12">
      <c r="G68">
        <v>5.8</v>
      </c>
      <c r="H68" s="5"/>
      <c r="I68">
        <v>2</v>
      </c>
      <c r="K68" s="12">
        <f>G68*I68</f>
        <v>11.6</v>
      </c>
      <c r="L68" t="s">
        <v>57</v>
      </c>
    </row>
    <row r="69" spans="6:12">
      <c r="F69" t="s">
        <v>58</v>
      </c>
      <c r="G69">
        <v>0.6</v>
      </c>
      <c r="H69" s="5"/>
      <c r="I69">
        <v>1.8</v>
      </c>
      <c r="J69">
        <v>5</v>
      </c>
      <c r="K69" s="12">
        <f>G69*I69*J69</f>
        <v>5.4</v>
      </c>
    </row>
    <row r="70" spans="6:12">
      <c r="G70">
        <v>1.24</v>
      </c>
      <c r="H70" s="5"/>
      <c r="I70">
        <v>1.06</v>
      </c>
      <c r="K70" s="12">
        <f>G70*I70</f>
        <v>1.3144</v>
      </c>
      <c r="L70" t="s">
        <v>59</v>
      </c>
    </row>
    <row r="71" spans="6:12">
      <c r="G71">
        <v>1.24</v>
      </c>
      <c r="H71" s="5"/>
      <c r="I71">
        <v>0.46</v>
      </c>
      <c r="K71" s="12">
        <f>G71*I71</f>
        <v>0.57040000000000002</v>
      </c>
      <c r="L71" t="s">
        <v>60</v>
      </c>
    </row>
    <row r="72" spans="6:12">
      <c r="G72">
        <v>1.24</v>
      </c>
      <c r="H72" s="5"/>
      <c r="I72">
        <v>0.75</v>
      </c>
      <c r="K72" s="12">
        <f>G72*I72</f>
        <v>0.93</v>
      </c>
      <c r="L72" t="s">
        <v>61</v>
      </c>
    </row>
    <row r="73" spans="6:12">
      <c r="G73">
        <v>0.69</v>
      </c>
      <c r="H73" s="5"/>
      <c r="I73">
        <v>1.41</v>
      </c>
      <c r="J73">
        <v>2</v>
      </c>
      <c r="K73" s="12">
        <f>G73*I73*J73</f>
        <v>1.9458</v>
      </c>
      <c r="L73" t="s">
        <v>61</v>
      </c>
    </row>
    <row r="74" spans="6:12">
      <c r="G74">
        <v>1.41</v>
      </c>
      <c r="H74" s="12">
        <v>0.1</v>
      </c>
      <c r="K74" s="12">
        <f>G74*H74</f>
        <v>0.14099999999999999</v>
      </c>
      <c r="L74" t="s">
        <v>62</v>
      </c>
    </row>
    <row r="75" spans="6:12">
      <c r="G75">
        <v>0.69</v>
      </c>
      <c r="H75" s="12">
        <v>0.1</v>
      </c>
      <c r="K75" s="12">
        <f>G75*H75</f>
        <v>6.9000000000000006E-2</v>
      </c>
      <c r="L75" t="s">
        <v>62</v>
      </c>
    </row>
    <row r="76" spans="6:12">
      <c r="F76" t="s">
        <v>63</v>
      </c>
      <c r="G76">
        <v>0.3</v>
      </c>
      <c r="H76" s="5"/>
      <c r="I76">
        <v>1.25</v>
      </c>
      <c r="K76" s="12">
        <f>G76*I76</f>
        <v>0.375</v>
      </c>
    </row>
    <row r="77" spans="6:12">
      <c r="H77" s="5"/>
      <c r="K77" s="13">
        <f>K68-K69+K70+K71+K72+K73+K74+K75-K76</f>
        <v>10.7956</v>
      </c>
    </row>
    <row r="78" spans="6:12">
      <c r="G78">
        <f>(0.5+5.8+0.69)</f>
        <v>6.99</v>
      </c>
      <c r="H78">
        <f>(1.73-1.24)</f>
        <v>0.49</v>
      </c>
      <c r="K78" s="12">
        <f>G78*H78</f>
        <v>3.4251</v>
      </c>
      <c r="L78" t="s">
        <v>56</v>
      </c>
    </row>
    <row r="79" spans="6:12">
      <c r="G79">
        <f>G78-5.1</f>
        <v>1.89</v>
      </c>
      <c r="H79">
        <v>1.24</v>
      </c>
      <c r="K79" s="12">
        <f>G79*H79</f>
        <v>2.3435999999999999</v>
      </c>
      <c r="L79" t="s">
        <v>56</v>
      </c>
    </row>
    <row r="80" spans="6:12">
      <c r="G80">
        <v>6.99</v>
      </c>
      <c r="I80">
        <v>0.1</v>
      </c>
      <c r="K80" s="12">
        <f>G80*I80</f>
        <v>0.69899999999999995</v>
      </c>
      <c r="L80" t="s">
        <v>64</v>
      </c>
    </row>
    <row r="81" spans="2:12">
      <c r="G81">
        <v>1.73</v>
      </c>
      <c r="I81">
        <v>0.1</v>
      </c>
      <c r="J81">
        <v>2</v>
      </c>
      <c r="K81" s="12">
        <f>G81*I81*J81</f>
        <v>0.34599999999999997</v>
      </c>
      <c r="L81" t="s">
        <v>64</v>
      </c>
    </row>
    <row r="82" spans="2:12">
      <c r="H82" s="5"/>
      <c r="K82" s="13">
        <f>K78+K79+K80+K81</f>
        <v>6.8136999999999999</v>
      </c>
    </row>
    <row r="83" spans="2:12">
      <c r="H83" s="5"/>
      <c r="K83" s="13"/>
    </row>
    <row r="84" spans="2:12">
      <c r="H84" s="5"/>
      <c r="K84" s="14">
        <f>L60+K66+K77+K82</f>
        <v>38.399700000000003</v>
      </c>
    </row>
    <row r="85" spans="2:12">
      <c r="H85" s="5"/>
      <c r="K85" s="13"/>
    </row>
    <row r="86" spans="2:12">
      <c r="C86">
        <v>3.7</v>
      </c>
      <c r="D86" t="s">
        <v>10</v>
      </c>
      <c r="E86" t="s">
        <v>7</v>
      </c>
      <c r="H86" s="5"/>
    </row>
    <row r="87" spans="2:12">
      <c r="G87">
        <v>0.6</v>
      </c>
      <c r="H87" s="5"/>
      <c r="I87">
        <v>1.8</v>
      </c>
      <c r="J87">
        <v>10</v>
      </c>
      <c r="K87" s="14">
        <f>G87*I87*J87</f>
        <v>10.8</v>
      </c>
    </row>
    <row r="88" spans="2:12">
      <c r="H88" s="5"/>
    </row>
    <row r="89" spans="2:12">
      <c r="H89" s="5"/>
    </row>
    <row r="90" spans="2:12">
      <c r="D90" t="s">
        <v>65</v>
      </c>
      <c r="H90" s="5"/>
    </row>
    <row r="91" spans="2:12">
      <c r="H91" s="5"/>
    </row>
    <row r="92" spans="2:12">
      <c r="H92" s="5"/>
    </row>
    <row r="93" spans="2:12">
      <c r="B93">
        <v>1</v>
      </c>
      <c r="C93">
        <v>3.8</v>
      </c>
      <c r="D93" t="s">
        <v>16</v>
      </c>
      <c r="E93" t="s">
        <v>7</v>
      </c>
      <c r="H93" s="5"/>
    </row>
    <row r="94" spans="2:12">
      <c r="H94" s="5"/>
    </row>
    <row r="95" spans="2:12" ht="15.75">
      <c r="G95" s="3">
        <f>(0.9+5.8+0.69+0.63)</f>
        <v>8.02</v>
      </c>
      <c r="H95" s="3">
        <v>0.61</v>
      </c>
      <c r="I95" s="3"/>
      <c r="J95" s="3"/>
      <c r="K95" s="6">
        <f t="shared" ref="K95:K99" si="1">G95*H95</f>
        <v>4.8921999999999999</v>
      </c>
    </row>
    <row r="96" spans="2:12" ht="15.75">
      <c r="G96" s="3">
        <v>1.24</v>
      </c>
      <c r="H96" s="3">
        <v>0.49</v>
      </c>
      <c r="I96" s="3"/>
      <c r="J96" s="3"/>
      <c r="K96" s="6">
        <f t="shared" si="1"/>
        <v>0.60760000000000003</v>
      </c>
    </row>
    <row r="97" spans="2:12" ht="15.75">
      <c r="G97" s="3">
        <v>1.24</v>
      </c>
      <c r="H97" s="3">
        <v>0.9</v>
      </c>
      <c r="I97" s="3"/>
      <c r="J97" s="3"/>
      <c r="K97" s="6">
        <f>(G97*H97)</f>
        <v>1.1160000000000001</v>
      </c>
    </row>
    <row r="98" spans="2:12" ht="15.75">
      <c r="G98" s="3">
        <v>0.87</v>
      </c>
      <c r="H98" s="3">
        <v>1.1399999999999999</v>
      </c>
      <c r="I98" s="3"/>
      <c r="J98" s="3">
        <v>4</v>
      </c>
      <c r="K98" s="6">
        <f>G98*H98*J98</f>
        <v>3.9672000000000001</v>
      </c>
    </row>
    <row r="99" spans="2:12" ht="15.75">
      <c r="G99" s="3">
        <v>1.51</v>
      </c>
      <c r="H99" s="3">
        <v>1.1100000000000001</v>
      </c>
      <c r="I99" s="3"/>
      <c r="J99" s="3"/>
      <c r="K99" s="6">
        <f t="shared" si="1"/>
        <v>1.6760999999999999</v>
      </c>
    </row>
    <row r="100" spans="2:12" ht="15.75">
      <c r="G100" s="1"/>
      <c r="H100" s="2"/>
      <c r="I100" s="1"/>
      <c r="J100" s="1"/>
      <c r="K100" s="10">
        <f>SUM(K95:K99)</f>
        <v>12.2591</v>
      </c>
    </row>
    <row r="101" spans="2:12">
      <c r="H101" s="5"/>
    </row>
    <row r="102" spans="2:12">
      <c r="B102">
        <v>1</v>
      </c>
      <c r="C102">
        <v>3.9</v>
      </c>
      <c r="D102" t="s">
        <v>17</v>
      </c>
      <c r="E102" t="s">
        <v>7</v>
      </c>
      <c r="H102" s="5"/>
    </row>
    <row r="103" spans="2:12">
      <c r="H103" s="5"/>
    </row>
    <row r="104" spans="2:12" ht="15.75">
      <c r="G104" s="3">
        <f>(0.9+5.8+0.69+0.63)</f>
        <v>8.02</v>
      </c>
      <c r="H104" s="3">
        <v>0.61</v>
      </c>
      <c r="I104" s="3"/>
      <c r="J104" s="3"/>
      <c r="K104" s="6">
        <f t="shared" ref="K104:K108" si="2">G104*H104</f>
        <v>4.8921999999999999</v>
      </c>
    </row>
    <row r="105" spans="2:12" ht="15.75">
      <c r="G105" s="3">
        <v>1.24</v>
      </c>
      <c r="H105" s="3">
        <v>0.49</v>
      </c>
      <c r="I105" s="3"/>
      <c r="J105" s="3"/>
      <c r="K105" s="6">
        <f t="shared" si="2"/>
        <v>0.60760000000000003</v>
      </c>
    </row>
    <row r="106" spans="2:12" ht="15.75">
      <c r="G106" s="3">
        <v>1.24</v>
      </c>
      <c r="H106" s="3">
        <v>0.9</v>
      </c>
      <c r="I106" s="3"/>
      <c r="J106" s="3"/>
      <c r="K106" s="6">
        <f>(G106*H106)</f>
        <v>1.1160000000000001</v>
      </c>
    </row>
    <row r="107" spans="2:12" ht="15.75">
      <c r="G107" s="3">
        <v>0.87</v>
      </c>
      <c r="H107" s="3">
        <v>1.1399999999999999</v>
      </c>
      <c r="I107" s="3"/>
      <c r="J107" s="3">
        <v>4</v>
      </c>
      <c r="K107" s="6">
        <f>G107*H107*J107</f>
        <v>3.9672000000000001</v>
      </c>
    </row>
    <row r="108" spans="2:12" ht="15.75">
      <c r="G108" s="3">
        <v>1.51</v>
      </c>
      <c r="H108" s="3">
        <v>1.1100000000000001</v>
      </c>
      <c r="I108" s="3"/>
      <c r="J108" s="3"/>
      <c r="K108" s="6">
        <f t="shared" si="2"/>
        <v>1.6760999999999999</v>
      </c>
    </row>
    <row r="109" spans="2:12" ht="15.75">
      <c r="G109" s="1"/>
      <c r="H109" s="2"/>
      <c r="I109" s="1"/>
      <c r="J109" s="1"/>
      <c r="K109" s="10">
        <f>SUM(K104:K108)</f>
        <v>12.2591</v>
      </c>
    </row>
    <row r="110" spans="2:12">
      <c r="H110" s="5"/>
    </row>
    <row r="111" spans="2:12">
      <c r="B111">
        <v>1</v>
      </c>
      <c r="C111" s="12">
        <v>3.1</v>
      </c>
      <c r="D111" t="s">
        <v>18</v>
      </c>
      <c r="E111" t="s">
        <v>7</v>
      </c>
      <c r="H111" s="5"/>
    </row>
    <row r="112" spans="2:12" ht="15.75">
      <c r="C112" s="12"/>
      <c r="G112" s="3">
        <v>0.87</v>
      </c>
      <c r="H112" s="4"/>
      <c r="I112" s="3">
        <v>1.18</v>
      </c>
      <c r="J112" s="3"/>
      <c r="K112" s="6">
        <f>G112*I112</f>
        <v>1.0266</v>
      </c>
      <c r="L112" s="1" t="s">
        <v>54</v>
      </c>
    </row>
    <row r="113" spans="2:12" ht="15.75">
      <c r="C113" s="12"/>
      <c r="G113" s="3">
        <v>1.1399999999999999</v>
      </c>
      <c r="H113" s="4"/>
      <c r="I113" s="3">
        <v>1.18</v>
      </c>
      <c r="J113" s="3">
        <v>2</v>
      </c>
      <c r="K113" s="6">
        <f>G113*I113*J113</f>
        <v>2.6903999999999999</v>
      </c>
      <c r="L113" s="1" t="s">
        <v>54</v>
      </c>
    </row>
    <row r="114" spans="2:12" ht="15.75">
      <c r="C114" s="12"/>
      <c r="G114" s="3">
        <f>(0.27+0.06)</f>
        <v>0.33</v>
      </c>
      <c r="H114" s="4"/>
      <c r="I114" s="3">
        <v>1.18</v>
      </c>
      <c r="J114" s="3"/>
      <c r="K114" s="6">
        <f>G114*I114</f>
        <v>0.38940000000000002</v>
      </c>
      <c r="L114" s="1" t="s">
        <v>54</v>
      </c>
    </row>
    <row r="115" spans="2:12" ht="15.75">
      <c r="C115" s="12"/>
      <c r="G115" s="1"/>
      <c r="H115" s="2"/>
      <c r="I115" s="1"/>
      <c r="J115" s="1"/>
      <c r="K115" s="8">
        <f>SUM(K112:K114)</f>
        <v>4.1063999999999998</v>
      </c>
      <c r="L115" s="9">
        <f>K115*4</f>
        <v>16.425599999999999</v>
      </c>
    </row>
    <row r="116" spans="2:12" ht="15.75">
      <c r="C116" s="12"/>
      <c r="G116" s="3">
        <v>1.51</v>
      </c>
      <c r="H116" s="4"/>
      <c r="I116" s="3">
        <v>1.17</v>
      </c>
      <c r="J116" s="3"/>
      <c r="K116" s="6">
        <f>G116*I116</f>
        <v>1.7666999999999999</v>
      </c>
      <c r="L116" s="8" t="s">
        <v>54</v>
      </c>
    </row>
    <row r="117" spans="2:12" ht="15.75">
      <c r="C117" s="12"/>
      <c r="G117" s="3"/>
      <c r="H117" s="4"/>
      <c r="I117" s="3"/>
      <c r="J117" s="3"/>
      <c r="K117" s="6"/>
      <c r="L117" s="8" t="s">
        <v>54</v>
      </c>
    </row>
    <row r="118" spans="2:12" ht="15.75">
      <c r="C118" s="12"/>
      <c r="G118" s="3"/>
      <c r="H118" s="4"/>
      <c r="I118" s="3"/>
      <c r="J118" s="3"/>
      <c r="K118" s="6"/>
      <c r="L118" s="8" t="s">
        <v>54</v>
      </c>
    </row>
    <row r="119" spans="2:12" ht="15.75">
      <c r="C119" s="12"/>
      <c r="G119" s="1"/>
      <c r="H119" s="1"/>
      <c r="I119" s="1"/>
      <c r="J119" s="1"/>
      <c r="K119" s="9">
        <f>SUM(K116:K118)</f>
        <v>1.7666999999999999</v>
      </c>
      <c r="L119" s="8"/>
    </row>
    <row r="120" spans="2:12" ht="15.75">
      <c r="G120" s="1"/>
      <c r="H120" s="1"/>
      <c r="I120" s="1"/>
      <c r="J120" s="1"/>
      <c r="K120" s="7">
        <f>L115+K119</f>
        <v>18.192299999999999</v>
      </c>
      <c r="L120" s="8"/>
    </row>
    <row r="121" spans="2:12" ht="15.75">
      <c r="G121" s="1"/>
      <c r="H121" s="1"/>
      <c r="I121" s="1"/>
      <c r="J121" s="1"/>
      <c r="K121" s="9"/>
      <c r="L121" s="8"/>
    </row>
    <row r="122" spans="2:12" ht="15.75">
      <c r="B122">
        <v>1</v>
      </c>
      <c r="C122">
        <v>3.11</v>
      </c>
      <c r="D122" t="s">
        <v>66</v>
      </c>
      <c r="E122" t="s">
        <v>7</v>
      </c>
      <c r="G122" s="1"/>
      <c r="H122" s="1"/>
      <c r="I122" s="1"/>
      <c r="J122" s="1"/>
      <c r="K122" s="9"/>
      <c r="L122" s="8"/>
    </row>
    <row r="123" spans="2:12" ht="15.75">
      <c r="G123" s="1">
        <v>6.99</v>
      </c>
      <c r="H123" s="1">
        <v>1.73</v>
      </c>
      <c r="I123" s="1">
        <v>0.04</v>
      </c>
      <c r="J123" s="1"/>
      <c r="K123" s="10">
        <f>G123*H123*I123</f>
        <v>0.48370800000000003</v>
      </c>
      <c r="L123" s="8"/>
    </row>
    <row r="124" spans="2:12">
      <c r="H124" s="5"/>
    </row>
    <row r="125" spans="2:12">
      <c r="D125" t="s">
        <v>67</v>
      </c>
      <c r="H125" s="5"/>
    </row>
    <row r="126" spans="2:12">
      <c r="H126" s="5"/>
    </row>
    <row r="127" spans="2:12">
      <c r="B127">
        <v>1</v>
      </c>
      <c r="C127" s="12">
        <v>3.12</v>
      </c>
      <c r="D127" t="s">
        <v>19</v>
      </c>
      <c r="E127" t="s">
        <v>20</v>
      </c>
      <c r="H127" s="5"/>
    </row>
    <row r="128" spans="2:12">
      <c r="H128" s="5"/>
      <c r="K128" s="15">
        <v>4</v>
      </c>
    </row>
    <row r="129" spans="2:11">
      <c r="H129" s="5"/>
    </row>
    <row r="130" spans="2:11" ht="30">
      <c r="B130">
        <v>1</v>
      </c>
      <c r="C130">
        <v>3.13</v>
      </c>
      <c r="D130" s="16" t="s">
        <v>21</v>
      </c>
      <c r="E130" t="s">
        <v>11</v>
      </c>
      <c r="H130" s="5"/>
    </row>
    <row r="131" spans="2:11">
      <c r="D131" s="16"/>
      <c r="H131" s="5"/>
      <c r="K131" s="15">
        <v>12</v>
      </c>
    </row>
    <row r="132" spans="2:11">
      <c r="D132" s="16"/>
      <c r="H132" s="5"/>
    </row>
    <row r="133" spans="2:11">
      <c r="D133" s="16"/>
      <c r="H133" s="5"/>
    </row>
    <row r="134" spans="2:11">
      <c r="D134" t="s">
        <v>22</v>
      </c>
      <c r="H134" s="5"/>
    </row>
    <row r="135" spans="2:11">
      <c r="H135" s="5"/>
    </row>
    <row r="136" spans="2:11">
      <c r="D136" s="16"/>
      <c r="H136" s="5"/>
    </row>
    <row r="137" spans="2:11" ht="45">
      <c r="B137">
        <v>1</v>
      </c>
      <c r="C137">
        <v>3.14</v>
      </c>
      <c r="D137" s="16" t="s">
        <v>46</v>
      </c>
      <c r="E137" t="s">
        <v>20</v>
      </c>
      <c r="H137" s="5"/>
      <c r="K137" s="15">
        <v>1</v>
      </c>
    </row>
    <row r="138" spans="2:11">
      <c r="D138" s="16"/>
      <c r="H138" s="5"/>
      <c r="K138" s="17"/>
    </row>
    <row r="139" spans="2:11">
      <c r="D139" s="16"/>
      <c r="H139" s="5"/>
    </row>
    <row r="140" spans="2:11">
      <c r="B140">
        <v>1</v>
      </c>
      <c r="C140">
        <v>3.15</v>
      </c>
      <c r="D140" t="s">
        <v>23</v>
      </c>
      <c r="E140" t="s">
        <v>20</v>
      </c>
      <c r="H140" s="5"/>
    </row>
    <row r="141" spans="2:11">
      <c r="H141" s="5"/>
      <c r="K141" s="15">
        <v>2</v>
      </c>
    </row>
    <row r="142" spans="2:11">
      <c r="H142" s="5"/>
    </row>
    <row r="143" spans="2:11" ht="30">
      <c r="B143">
        <v>1</v>
      </c>
      <c r="C143">
        <v>3.16</v>
      </c>
      <c r="D143" s="16" t="s">
        <v>24</v>
      </c>
      <c r="E143" t="s">
        <v>11</v>
      </c>
      <c r="H143" s="5"/>
      <c r="K143" s="15">
        <v>5</v>
      </c>
    </row>
    <row r="144" spans="2:11">
      <c r="D144" s="16"/>
      <c r="H144" s="5"/>
    </row>
    <row r="145" spans="2:12">
      <c r="D145" s="16"/>
      <c r="H145" s="5"/>
    </row>
    <row r="146" spans="2:12">
      <c r="D146" s="16"/>
      <c r="K146" s="15">
        <v>1</v>
      </c>
    </row>
    <row r="147" spans="2:12">
      <c r="D147" s="16"/>
    </row>
    <row r="148" spans="2:12" ht="45">
      <c r="B148">
        <v>1</v>
      </c>
      <c r="C148" s="12">
        <v>3.17</v>
      </c>
      <c r="D148" s="16" t="s">
        <v>25</v>
      </c>
      <c r="E148" t="s">
        <v>20</v>
      </c>
    </row>
    <row r="149" spans="2:12">
      <c r="D149" s="16"/>
      <c r="K149" s="15">
        <v>2</v>
      </c>
      <c r="L149" t="s">
        <v>68</v>
      </c>
    </row>
    <row r="150" spans="2:12">
      <c r="D150" s="16"/>
    </row>
    <row r="151" spans="2:12">
      <c r="B151">
        <v>1</v>
      </c>
      <c r="C151" s="12">
        <v>3.18</v>
      </c>
      <c r="D151" t="s">
        <v>48</v>
      </c>
      <c r="E151" t="s">
        <v>20</v>
      </c>
      <c r="K151" s="15">
        <v>1</v>
      </c>
    </row>
    <row r="154" spans="2:12">
      <c r="B154">
        <v>1</v>
      </c>
      <c r="C154" s="12">
        <v>3.19</v>
      </c>
      <c r="D154" t="s">
        <v>50</v>
      </c>
      <c r="E154" t="s">
        <v>20</v>
      </c>
      <c r="K154" s="15">
        <v>5</v>
      </c>
    </row>
  </sheetData>
  <mergeCells count="2">
    <mergeCell ref="B2:H2"/>
    <mergeCell ref="B3:H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Cap. 3 acta modi. n. 01</vt:lpstr>
      <vt:lpstr>Memoria Can. cap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</dc:creator>
  <cp:lastModifiedBy>Usuario</cp:lastModifiedBy>
  <dcterms:created xsi:type="dcterms:W3CDTF">2025-08-31T15:19:00Z</dcterms:created>
  <dcterms:modified xsi:type="dcterms:W3CDTF">2025-11-20T22:54:27Z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1E33E3A1D231426AA9B9081780E62C41_13</vt:lpwstr>
  </property>
  <property fmtid="{D5CDD505-2E9C-101B-9397-08002B2CF9AE}" pid="3" name="KSOProductBuildVer">
    <vt:lpwstr>3082-12.2.0.23155</vt:lpwstr>
  </property>
</Properties>
</file>