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pivotTables/pivotTable1.xml" ContentType="application/vnd.openxmlformats-officedocument.spreadsheetml.pivotTable+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defaultThemeVersion="153222"/>
  <mc:AlternateContent xmlns:mc="http://schemas.openxmlformats.org/markup-compatibility/2006">
    <mc:Choice Requires="x15">
      <x15ac:absPath xmlns:x15ac="http://schemas.microsoft.com/office/spreadsheetml/2010/11/ac" url="E:\ADICIONES BILINGUISMO\"/>
    </mc:Choice>
  </mc:AlternateContent>
  <bookViews>
    <workbookView xWindow="-120" yWindow="-120" windowWidth="20730" windowHeight="11160" firstSheet="11" activeTab="11"/>
  </bookViews>
  <sheets>
    <sheet name="para present" sheetId="21" state="hidden" r:id="rId1"/>
    <sheet name="Hoja8" sheetId="22" state="hidden" r:id="rId2"/>
    <sheet name="Hoja9" sheetId="23" state="hidden" r:id="rId3"/>
    <sheet name="EV PRESUPU" sheetId="11" state="hidden" r:id="rId4"/>
    <sheet name="BILINGUISMO" sheetId="18" state="hidden" r:id="rId5"/>
    <sheet name=" LOGISTIC " sheetId="20" state="hidden" r:id="rId6"/>
    <sheet name="Hoja1" sheetId="12" state="hidden" r:id="rId7"/>
    <sheet name="Hoja2" sheetId="13" state="hidden" r:id="rId8"/>
    <sheet name="Hoja3" sheetId="14" state="hidden" r:id="rId9"/>
    <sheet name="Hoja4" sheetId="15" state="hidden" r:id="rId10"/>
    <sheet name="Hoja5" sheetId="16" state="hidden" r:id="rId11"/>
    <sheet name="ADICIONES COORDINACIONES" sheetId="2" r:id="rId12"/>
    <sheet name="Hoja6" sheetId="24" state="hidden" r:id="rId13"/>
  </sheets>
  <definedNames>
    <definedName name="_xlnm._FilterDatabase" localSheetId="5" hidden="1">' LOGISTIC '!$B$44:$Q$44</definedName>
    <definedName name="_xlnm._FilterDatabase" localSheetId="11" hidden="1">'ADICIONES COORDINACIONES'!$B$11:$P$11</definedName>
    <definedName name="_xlnm.Print_Area" localSheetId="5">' LOGISTIC '!$A$1:$S$85</definedName>
    <definedName name="_xlnm.Print_Area" localSheetId="11">'ADICIONES COORDINACIONES'!$A$1:$P$33</definedName>
    <definedName name="_xlnm.Print_Titles" localSheetId="5">' LOGISTIC '!$2:$11</definedName>
    <definedName name="_xlnm.Print_Titles" localSheetId="11">'ADICIONES COORDINACIONES'!$2:$11</definedName>
  </definedNames>
  <calcPr calcId="191028"/>
  <pivotCaches>
    <pivotCache cacheId="1" r:id="rId14"/>
  </pivotCaches>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M29" i="2" l="1"/>
  <c r="M26" i="2"/>
  <c r="H31" i="2"/>
  <c r="P29" i="2"/>
  <c r="P30" i="2"/>
  <c r="P26" i="2"/>
  <c r="P27" i="2"/>
  <c r="P31" i="2"/>
  <c r="O29" i="2"/>
  <c r="O13" i="2"/>
  <c r="M13" i="2"/>
  <c r="L13" i="2"/>
  <c r="P13" i="2"/>
  <c r="O25" i="2"/>
  <c r="O24" i="2"/>
  <c r="L25" i="2"/>
  <c r="M25" i="2"/>
  <c r="L24" i="2"/>
  <c r="M24" i="2"/>
  <c r="P24" i="2"/>
  <c r="P25" i="2"/>
  <c r="H27" i="2"/>
  <c r="O26" i="2"/>
  <c r="L26" i="2"/>
  <c r="O23" i="2"/>
  <c r="M23" i="2"/>
  <c r="L23" i="2"/>
  <c r="P23" i="2"/>
  <c r="O22" i="2"/>
  <c r="M22" i="2"/>
  <c r="L22" i="2"/>
  <c r="O21" i="2"/>
  <c r="M21" i="2"/>
  <c r="L21" i="2"/>
  <c r="O20" i="2"/>
  <c r="M20" i="2"/>
  <c r="L20" i="2"/>
  <c r="O19" i="2"/>
  <c r="M19" i="2"/>
  <c r="L19" i="2"/>
  <c r="O18" i="2"/>
  <c r="M18" i="2"/>
  <c r="L18" i="2"/>
  <c r="O17" i="2"/>
  <c r="L17" i="2"/>
  <c r="O16" i="2"/>
  <c r="M16" i="2"/>
  <c r="L16" i="2"/>
  <c r="P21" i="2"/>
  <c r="P20" i="2"/>
  <c r="P17" i="2"/>
  <c r="P19" i="2"/>
  <c r="P16" i="2"/>
  <c r="P22" i="2"/>
  <c r="P18" i="2"/>
  <c r="O15" i="2"/>
  <c r="M15" i="2"/>
  <c r="L15" i="2"/>
  <c r="P15" i="2"/>
  <c r="D17" i="21"/>
  <c r="I12" i="21"/>
  <c r="G11" i="21"/>
  <c r="G12" i="21"/>
  <c r="G12" i="11"/>
  <c r="I42" i="20"/>
  <c r="N41" i="20"/>
  <c r="M41" i="20"/>
  <c r="N40" i="20"/>
  <c r="M40" i="20"/>
  <c r="Q40" i="20"/>
  <c r="N80" i="20"/>
  <c r="M80" i="20"/>
  <c r="N79" i="20"/>
  <c r="M79" i="20"/>
  <c r="N78" i="20"/>
  <c r="M78" i="20"/>
  <c r="N77" i="20"/>
  <c r="M77" i="20"/>
  <c r="N76" i="20"/>
  <c r="M76" i="20"/>
  <c r="N75" i="20"/>
  <c r="M75" i="20"/>
  <c r="N74" i="20"/>
  <c r="M74" i="20"/>
  <c r="N73" i="20"/>
  <c r="M73" i="20"/>
  <c r="N72" i="20"/>
  <c r="M72" i="20"/>
  <c r="N71" i="20"/>
  <c r="M71" i="20"/>
  <c r="N70" i="20"/>
  <c r="M70" i="20"/>
  <c r="N69" i="20"/>
  <c r="M69" i="20"/>
  <c r="N68" i="20"/>
  <c r="M68" i="20"/>
  <c r="N67" i="20"/>
  <c r="M67" i="20"/>
  <c r="N66" i="20"/>
  <c r="M66" i="20"/>
  <c r="N65" i="20"/>
  <c r="M65" i="20"/>
  <c r="N64" i="20"/>
  <c r="M64" i="20"/>
  <c r="N63" i="20"/>
  <c r="M63" i="20"/>
  <c r="N62" i="20"/>
  <c r="M62" i="20"/>
  <c r="N61" i="20"/>
  <c r="M61" i="20"/>
  <c r="N60" i="20"/>
  <c r="M60" i="20"/>
  <c r="N59" i="20"/>
  <c r="M59" i="20"/>
  <c r="N58" i="20"/>
  <c r="M58" i="20"/>
  <c r="N57" i="20"/>
  <c r="M57" i="20"/>
  <c r="N56" i="20"/>
  <c r="Q56" i="20"/>
  <c r="M56" i="20"/>
  <c r="N55" i="20"/>
  <c r="M55" i="20"/>
  <c r="N54" i="20"/>
  <c r="M54" i="20"/>
  <c r="N53" i="20"/>
  <c r="M53" i="20"/>
  <c r="N52" i="20"/>
  <c r="M52" i="20"/>
  <c r="N51" i="20"/>
  <c r="M51" i="20"/>
  <c r="N50" i="20"/>
  <c r="M50" i="20"/>
  <c r="N49" i="20"/>
  <c r="M49" i="20"/>
  <c r="N48" i="20"/>
  <c r="M48" i="20"/>
  <c r="N47" i="20"/>
  <c r="M47" i="20"/>
  <c r="N46" i="20"/>
  <c r="M46" i="20"/>
  <c r="N45" i="20"/>
  <c r="M45" i="20"/>
  <c r="I81" i="20"/>
  <c r="I38" i="20"/>
  <c r="N37" i="20"/>
  <c r="M37" i="20"/>
  <c r="I35" i="20"/>
  <c r="N34" i="20"/>
  <c r="M34" i="20"/>
  <c r="N33" i="20"/>
  <c r="M33" i="20"/>
  <c r="N32" i="20"/>
  <c r="M32" i="20"/>
  <c r="I30" i="20"/>
  <c r="Q29" i="20"/>
  <c r="N28" i="20"/>
  <c r="M28" i="20"/>
  <c r="N27" i="20"/>
  <c r="M27" i="20"/>
  <c r="Q26" i="20"/>
  <c r="N25" i="20"/>
  <c r="M25" i="20"/>
  <c r="N24" i="20"/>
  <c r="M24" i="20"/>
  <c r="Q23" i="20"/>
  <c r="N22" i="20"/>
  <c r="M22" i="20"/>
  <c r="N21" i="20"/>
  <c r="M21" i="20"/>
  <c r="N20" i="20"/>
  <c r="M20" i="20"/>
  <c r="N19" i="20"/>
  <c r="M19" i="20"/>
  <c r="N18" i="20"/>
  <c r="M18" i="20"/>
  <c r="N17" i="20"/>
  <c r="M17" i="20"/>
  <c r="N16" i="20"/>
  <c r="M16" i="20"/>
  <c r="N15" i="20"/>
  <c r="M15" i="20"/>
  <c r="N14" i="20"/>
  <c r="M14" i="20"/>
  <c r="N13" i="20"/>
  <c r="M13" i="20"/>
  <c r="Q41" i="20"/>
  <c r="Q42" i="20"/>
  <c r="I82" i="20"/>
  <c r="B3" i="11"/>
  <c r="Q45" i="20"/>
  <c r="Q67" i="20"/>
  <c r="Q32" i="20"/>
  <c r="Q19" i="20"/>
  <c r="Q49" i="20"/>
  <c r="Q53" i="20"/>
  <c r="Q78" i="20"/>
  <c r="Q24" i="20"/>
  <c r="Q33" i="20"/>
  <c r="Q20" i="20"/>
  <c r="Q50" i="20"/>
  <c r="Q13" i="20"/>
  <c r="Q17" i="20"/>
  <c r="Q21" i="20"/>
  <c r="Q47" i="20"/>
  <c r="Q51" i="20"/>
  <c r="Q70" i="20"/>
  <c r="Q77" i="20"/>
  <c r="Q71" i="20"/>
  <c r="Q75" i="20"/>
  <c r="Q25" i="20"/>
  <c r="Q54" i="20"/>
  <c r="Q58" i="20"/>
  <c r="Q61" i="20"/>
  <c r="Q76" i="20"/>
  <c r="Q79" i="20"/>
  <c r="Q18" i="20"/>
  <c r="Q22" i="20"/>
  <c r="Q27" i="20"/>
  <c r="Q62" i="20"/>
  <c r="Q65" i="20"/>
  <c r="Q80" i="20"/>
  <c r="Q37" i="20"/>
  <c r="Q38" i="20"/>
  <c r="Q52" i="20"/>
  <c r="Q34" i="20"/>
  <c r="Q16" i="20"/>
  <c r="Q55" i="20"/>
  <c r="Q59" i="20"/>
  <c r="Q68" i="20"/>
  <c r="Q72" i="20"/>
  <c r="Q28" i="20"/>
  <c r="Q48" i="20"/>
  <c r="Q60" i="20"/>
  <c r="Q69" i="20"/>
  <c r="Q73" i="20"/>
  <c r="Q14" i="20"/>
  <c r="Q57" i="20"/>
  <c r="Q63" i="20"/>
  <c r="Q66" i="20"/>
  <c r="Q15" i="20"/>
  <c r="Q46" i="20"/>
  <c r="Q64" i="20"/>
  <c r="Q74" i="20"/>
  <c r="Q81" i="20"/>
  <c r="Q35" i="20"/>
  <c r="Q30" i="20"/>
  <c r="Q82" i="20"/>
  <c r="Q83" i="20"/>
  <c r="C3" i="11"/>
  <c r="N11" i="18"/>
  <c r="M11" i="18"/>
  <c r="I13" i="11"/>
  <c r="G13" i="11"/>
  <c r="D18" i="11"/>
  <c r="P21" i="18"/>
  <c r="I12" i="18"/>
  <c r="Q11" i="18"/>
  <c r="N10" i="18"/>
  <c r="M10" i="18"/>
  <c r="B10" i="11"/>
  <c r="B9" i="21"/>
  <c r="Q10" i="18"/>
  <c r="Q12" i="18"/>
  <c r="C10" i="11"/>
  <c r="C9" i="21"/>
  <c r="C4" i="11"/>
  <c r="B14" i="21"/>
  <c r="C14" i="21"/>
  <c r="E14" i="21"/>
  <c r="B15" i="11"/>
  <c r="C15" i="21"/>
  <c r="E15" i="21"/>
  <c r="C15" i="11"/>
  <c r="E15" i="11"/>
  <c r="C9" i="11"/>
  <c r="C8" i="21"/>
  <c r="B9" i="11"/>
  <c r="B8" i="21"/>
  <c r="C16" i="11"/>
  <c r="E16" i="11"/>
  <c r="C7" i="21"/>
  <c r="B7" i="21"/>
  <c r="B8" i="11"/>
  <c r="B16" i="11"/>
  <c r="B17" i="11"/>
  <c r="B15" i="21"/>
  <c r="B16" i="21"/>
  <c r="C8" i="11"/>
  <c r="C6" i="21"/>
  <c r="B6" i="21"/>
  <c r="B7" i="11"/>
  <c r="C7" i="11"/>
  <c r="C5" i="21"/>
  <c r="B5" i="21"/>
  <c r="B6" i="11"/>
  <c r="C6" i="11"/>
  <c r="O40" i="2"/>
  <c r="C4" i="21"/>
  <c r="C11" i="21"/>
  <c r="B4" i="21"/>
  <c r="B11" i="21"/>
  <c r="H14" i="21"/>
  <c r="B5" i="11"/>
  <c r="E11" i="21"/>
  <c r="C17" i="21"/>
  <c r="D18" i="21"/>
  <c r="O37" i="2"/>
  <c r="C5" i="11"/>
  <c r="C12" i="11"/>
  <c r="B4" i="11"/>
  <c r="F8" i="21"/>
  <c r="H11" i="21"/>
  <c r="B12" i="11"/>
  <c r="H15" i="11"/>
  <c r="C18" i="11"/>
  <c r="D19" i="11"/>
  <c r="E12" i="11"/>
  <c r="H12" i="11"/>
  <c r="F9" i="11"/>
</calcChain>
</file>

<file path=xl/sharedStrings.xml><?xml version="1.0" encoding="utf-8"?>
<sst xmlns="http://schemas.openxmlformats.org/spreadsheetml/2006/main" count="724" uniqueCount="158">
  <si>
    <t>No. ITEM</t>
  </si>
  <si>
    <t>OBJETO CONTRACTUAL</t>
  </si>
  <si>
    <t>CONTRATISTA</t>
  </si>
  <si>
    <t>No. CONTRATISTAS</t>
  </si>
  <si>
    <t>CONTRATO</t>
  </si>
  <si>
    <t>VALOR TOTAL DEL CONTRATO                            (Valor X Plazo )</t>
  </si>
  <si>
    <r>
      <t xml:space="preserve">OBLIGACIONES PRINCIPALES  </t>
    </r>
    <r>
      <rPr>
        <sz val="12"/>
        <color theme="1"/>
        <rFont val="Arial"/>
        <family val="2"/>
      </rPr>
      <t>(Incluir 3)</t>
    </r>
  </si>
  <si>
    <t>NIVEL DE FORMACION</t>
  </si>
  <si>
    <t>FORMACION</t>
  </si>
  <si>
    <t>MESES EXPERIENCIA LABORAL</t>
  </si>
  <si>
    <t>MESES EXPERIENCIA DOCENTE</t>
  </si>
  <si>
    <t xml:space="preserve">JUSTIFICACIÓN OBJETOS IGUALES </t>
  </si>
  <si>
    <t>FECHA DE INICIO</t>
  </si>
  <si>
    <t>FECHA FINAL</t>
  </si>
  <si>
    <t xml:space="preserve">VALOR MENSUAL/HORA </t>
  </si>
  <si>
    <t xml:space="preserve">LOGISTICA </t>
  </si>
  <si>
    <t>1. Desarrollar actividades de formación profesional en los programas definidos por el centro. 2. Entregar al equipo de SOFIA PLUS, la información requerida para la asignación de rol y disponibilidad en el aplicativo 3. Hacer la evaluación correspondiente a los cursos asignados.</t>
  </si>
  <si>
    <t>PROFESIONAL O TECNOLOGO</t>
  </si>
  <si>
    <t>"El programa requiere de un equipo de instructores Técnicos, conformado por:
Profesional en áreas relacionadas con los procesos de Compras y suministros, tales como: Ingeniero industrial, ingenieros agroindustrial, ingeneria quimica, ingenieros de alimentos, administradores de empresa y ciencias afines con educación en logística.
(Opción 2). Tecnólogo en Logística o Mercadeo, Seis semestres o su equivalente en Ingeniería industrial o profesiones afines, Certificación laboral en normas de competencia laboral relacionadas con la titulación de Dirección de compras."
Formación Pedagogica Básica Formación por proyectos Formación Ambientes Virtuales de Aprendizaje</t>
  </si>
  <si>
    <t>"Mínimo 24 meses de experiencia laboral en el área de formación motivo de la contratación.
(Opción 2). Mínimo 36 meses de los cuales certifique experiencia laboral o especialización relacionada con el objeto de la formación."</t>
  </si>
  <si>
    <t>Mínimo 12 meses de experiencia docente en el SENA o en instituciones de educación reconocidas por el MEN</t>
  </si>
  <si>
    <t>necesidades de la formación</t>
  </si>
  <si>
    <t>Mínimo 24 meses de experiencia laboral en el área de formación motivo de la contratación.
(Opción 2). Mínimo 36 meses de los cuales certifique experiencia laboral o especialización relacionada con el objeto de la formación.</t>
  </si>
  <si>
    <t>TECNICO</t>
  </si>
  <si>
    <t>tecnico en maquinas pesadas</t>
  </si>
  <si>
    <t>TRANSVERSALES</t>
  </si>
  <si>
    <t>"Todos los instructores de lenguas SENA deben cumplir con las especificaciones de las opciones enunciadas a continuación. 
Alternativa 1: 
Tìtulo Técnico en cualquier nùcleo bàsico de conocimiento.
Nivel de Lengua: Mínimo nivel B2 de dominio de la lengua de acuerdo al MCER. Los exàmenes admitidos deben corresponder con la lista de exàmenes aprobados por la NTC5580-2011 (Icontec MEN) (Tabla 1 segùn requerimiento de lengua), tener una vigencia de 2 años, corresponder a las 4 habilidades de dominio de la lengua (Comprensiòn Lectora, Comprensiòn Escrita, Producciòn Oral, Producciòn Escrita). 
Experiencia laboral: Mínimo 36 meses de experiencia relacionados con la docencia de lengua extranjera.
Alternativa 2: 
Tìtulo Tecnòlogo en cualquier nùcleo bàsico de conocimiento.
Nivel de Lengua: Mínimo nivel B2 de dominio de la lengua de acuerdo al MCER. Los exàmenes admitidos deben corresponder con la lista de exàmenes aprobados por la NTC5580-2011 (Icontec MEN) (Tabla 1 segùn requerimiento de lengua), tener una vigencia de 2 años, corresponder a las 4 habilidades de dominio de la lengua (Comprensiòn Lectora, Comprensiòn Escrita, Producciòn Oral, Producciòn Escrita). 
Experiencia laboral: Mínimo 30 meses de experiencia relacionados con la docencia de lengua extranjera.
Alternativa 3: 
Tìtulo Profesional univeritario en cualquier nùcleo bàsico de conocimiento.
Nivel de Lengua: Mínimo nivel B2 de dominio de la lengua de acuerdo al MCER. Los exàmenes admitidos deben corresponder con la lista de exàmenes aprobados por la NTC5580-2011 (Icontec MEN) (Tabla 1 segùn requerimiento de lengua), tener una vigencia de 2 años, corresponder a las 4 habilidades de dominio de la lengua (Comprensiòn Lectora, Comprensiòn Escrita, Producciòn Oral, Producciòn Escrita). 
Experiencia laboral: Mínimo 24 meses de experiencia relacionados con la docencia de lengua extranjera.
Nota 1: Es importante precisar que los instructores contratados sòlo podràn orientar procesos de formaciòn en la lengua extranjera que dominan y de la cual han presentado su certificaciòn de suficiencia en el nivel requerido.
Nota 2: Los tutores virtuales que orientaràn formaciòn complementaria virtual o la competencia de inglès en los programas de titulada virtual, adicional a los anteriores criterios deben acreditar capacitaciòn relacionada con tutorìa virtual, no inferior a 40 horas y tener experiencia adicional comprobada de mìnimo 6 meses com tutor virtual.
Nota 3: Todos los tìtulos acadèmicos expedidos en un paìs diferente a Colombia deben cumplir con los requisitos y regulaciones de las normas que expida el Ministerio de Educaciòn Nacional y de contrataciòn pùblica."</t>
  </si>
  <si>
    <t>Profesional en áreas de Procesamiento de Alimentos, Nutrición, Ingeniería de Alimentos o Microbiología, Ingenieria Agroindustrial , preferiblemente con conocimientos especializados en higiene e inocuidad alimentaria</t>
  </si>
  <si>
    <t xml:space="preserve"> </t>
  </si>
  <si>
    <t>1.       Desarrollar actividades de formación profesional en los programas definidos por el centro.      2. Entregar al equipo de SOFIA PLUS, la información requerida para la asignación de rol y disponibilidad  en el aplicativo 3. Hacer la evaluación correspondiente a los cursos asignados.</t>
  </si>
  <si>
    <t>Profesional</t>
  </si>
  <si>
    <t>Dieciocho (18) meses estarán relacionados con el
ejercicio de la profesión u oficio objeto de la formación profesional</t>
  </si>
  <si>
    <t>Mínimo 6 meses de experiencia docente en el SENA o en instituciones de educación reconocidas por el MEN</t>
  </si>
  <si>
    <t>PRESTAR SERVICIOS PERSONALES DE CARÁCTER TEMPORAL PARA PLANEAR Y ORIENTAR LA FORMACIÓN PROFESIONAL INTEGRAL, EN EL AREA DE GESTIÓN LOGÍSTICA
 QUE PROGRAME EL CENTRO DE COMERCIO Y SERVICIOS DEL SENA REGIONAL ATLANTICO EN SUS DIFERENTES NIVELES Y MODALIDADES, ATENDIENDO LAS POLÍTICAS INSTITUCIONALES Y LA NORMATIVIDAD VIGENTE</t>
  </si>
  <si>
    <t>NEGOCIACION INTERNACIONAL</t>
  </si>
  <si>
    <t>PRESTAR SERVICIOS PERSONALES DE CARÁCTER TEMPORAL PARA PLANEAR Y ORIENTAR LA FORMACIÓN PROFESIONAL INTEGRAL, EN EL AREA DE NEGOCIACION INTERNACIONAL QUE PROGRAME EL CENTRO DE COMERCIO Y SERVICIOS DEL SENA REGIONAL ATLANTICO EN SUS DIFERENTES NIVELES Y MODALIDADES, ATENDIENDO LAS POLÍTICAS INSTITUCIONALES Y LA NORMATIVIDAD VIGENTE</t>
  </si>
  <si>
    <t>OPCION 1 Título de tecnólogo en los núcleos deconocimiento de Artes plásticas, visuales yafines, o Economía, o Publicidad y afines, oAdministración, Certificado A2 de Ingles
OPCION 2 Título profesional en los núcleos de conocimiento de Artes plásticas, visuales y afines, o Economía, o Publicidad y afines, o Administración, Certificado A2 de Ingles, Tarjeta Profesional en los Casos Exigidos por la Ley</t>
  </si>
  <si>
    <t>CONTENIDOS DIGITALES</t>
  </si>
  <si>
    <t>PRESTAR SERVICIOS PERSONALES DE CARÁCTER TEMPORAL PARA PLANEAR Y ORIENTAR LA FORMACIÓN PROFESIONAL INTEGRAL, EN EL AREA DE CONTENIDOS DIGITALES
 QUE PROGRAME EL CENTRO DE COMERCIO Y SERVICIOS DEL SENA REGIONAL ATLANTICO EN SUS DIFERENTES NIVELES Y MODALIDADES, ATENDIENDO LAS POLÍTICAS INSTITUCIONALES Y LA NORMATIVIDAD VIGENTE</t>
  </si>
  <si>
    <t>OPCION 1 Título de tecnólogo en los núcleos de
conocimiento de Otros programas asociados a
bellas artes, o Publicidad y afines, o Artes
plásticas, visuales y afines, o Diseño, o
Ingeniería de sistemas, telemática y afines.
OPCION 2 Título profesional en los núcleos de
conocimiento de Otros programas asociados a
bellas artes, o Publicidad y afines, o Artes
plásticas, visuales y afines, o Diseño, o
Ingeniería de sistemas, telemática y afines, o
Artes representativas.
Tarjeta Profesional en los Casos Exigidos por la
Ley</t>
  </si>
  <si>
    <t>OPERACIÓN DE MAQUINARIA PESADA PARA EXCAVACIÓN Y MOVIMIENTO DE TIERRA.</t>
  </si>
  <si>
    <t>PRESTAR SERVICIOS PERSONALES DE CARÁCTER TEMPORAL PARA PLANEAR Y ORIENTAR LA FORMACIÓN PROFESIONAL INTEGRAL, EN EL AREA DE  OPERACIÓN DE MAQUINARIA PESADA PARA EXCAVACIÓN Y MOVIMIENTO DE TIERRA.
 QUE PROGRAME EL CENTRO DE COMERCIO Y SERVICIOS DEL SENA REGIONAL ATLANTICO EN SUS DIFERENTES NIVELES Y MODALIDADES, ATENDIENDO LAS POLÍTICAS INSTITUCIONALES Y LA NORMATIVIDAD VIGENTE</t>
  </si>
  <si>
    <t>PRESTAR SERVICIOS PERSONALES DE CARÁCTER TEMPORAL PARA PLANEAR Y ORIENTAR LA FORMACIÓN PROFESIONAL INTEGRAL, EN EL AREA DE IDIOMAS
 QUE PROGRAME EL CENTRO DE COMERCIO Y SERVICIOS DEL SENA REGIONAL ATLANTICO EN SUS DIFERENTES NIVELES Y MODALIDADES, ATENDIENDO LAS POLÍTICAS INSTITUCIONALES Y LA NORMATIVIDAD VIGENTE</t>
  </si>
  <si>
    <t>PRESTAR SERVICIOS PERSONALES DE CARÁCTER TEMPORAL PARA PLANEAR Y ORIENTAR LA FORMACIÓN PROFESIONAL INTEGRAL, EN EL AREA DE SOFTWARE
 QUE PROGRAME EL CENTRO DE COMERCIO Y SERVICIOS DEL SENA REGIONAL ATLANTICO EN SUS DIFERENTES NIVELES Y MODALIDADES, ATENDIENDO LAS POLÍTICAS INSTITUCIONALES Y LA NORMATIVIDAD VIGENTE</t>
  </si>
  <si>
    <t>OPCION 1 Título de Técnico en Programación de software, o Sistemas
OPCION 2 Título de tecnólogo en los núcleos de conocimiento de Ingeniería de sistemas, telemática y afines 
OPCION 3 Título profesional en los núcleos de Ingeniería de sistemas, telemática y afines. Tarjeta Profesional en los Casos Exigidos por la Ley</t>
  </si>
  <si>
    <t>PRESTAR SERVICIOS PERSONALES DE CARÁCTER TEMPORAL PARA PLANEAR Y ORIENTAR LA FORMACIÓN PROFESIONAL INTEGRAL, EN EL AREA DE INTERACCIÓN CONSIGO MISMO, CON LOS DEMÁS, CON LA NATURALEZA Y CON LA TRASCENDENCIA QUE PROGRAME EL CENTRO DE COMERCIO Y SERVICIOS DEL SENA REGIONAL ATLANTICO EN SUS DIFERENTES NIVELES Y MODALIDADES, ATENDIENDO LAS POLÍTICAS INSTITUCIONALES Y LA NORMATIVIDAD VIGENTE</t>
  </si>
  <si>
    <t>Título profesional en los núcleos de conocimiento de Antropología, artes liberales, o Filosofía, teología y afines, o Educación, o Sociología, trabajo social y afine, o Psicología, oAdministración. Tarjeta Profesional en los Casos Exigidos por la Ley</t>
  </si>
  <si>
    <t>PRESTAR SERVICIOS PERSONALES DE CARÁCTER TEMPORAL PARA PLANEAR Y ORIENTAR LA FORMACIÓN PROFESIONAL INTEGRAL, EN EL AREA DE   SEGURIDAD Y SALUD EN EL TRABAJO
 QUE PROGRAME EL CENTRO DE COMERCIO Y SERVICIOS DEL SENA REGIONAL ATLANTICO EN SUS DIFERENTES NIVELES Y MODALIDADES, ATENDIENDO LAS POLÍTICAS INSTITUCIONALES Y LA NORMATIVIDAD VIGENTE</t>
  </si>
  <si>
    <t>profesional en los núcleos de
conocimiento de: Otras ingenierías, o Ingeniería
administrativa y afines, o Salud pública, o
Ingeniería química y afines, o Enfermería, o
Medicina, o Terapias, o Ingeniería ambiental,
sanitaria y afines, o sociología, trabajo social y
afines, o Psicología, o Ingeniería industrial y
afines, o Administración. Tarjeta Profesional en los Casos Exigidos por la
Ley y Con licencia en salud ocupacional vigente</t>
  </si>
  <si>
    <t>PRESTAR SERVICIOS PERSONALES DE CARÁCTER TEMPORAL PARA PLANEAR Y ORIENTAR LA FORMACIÓN PROFESIONAL INTEGRAL, EN EL AREA DE  CONTROL DE CALIDAD E INOCUIDAD
 QUE PROGRAME EL CENTRO DE COMERCIO Y SERVICIOS DEL SENA REGIONAL ATLANTICO EN SUS DIFERENTES NIVELES Y MODALIDADES, ATENDIENDO LAS POLÍTICAS INSTITUCIONALES Y LA NORMATIVIDAD VIGENTE</t>
  </si>
  <si>
    <t>PRESTAR SERVICIOS PERSONALES DE CARÁCTER TEMPORAL PARA PLANEAR Y ORIENTAR LA FORMACIÓN PROFESIONAL INTEGRAL, EN EL AREA DE TALENTO HUMANO
 QUE PROGRAME EL CENTRO DE COMERCIO Y SERVICIOS DEL SENA REGIONAL ATLANTICO EN SUS DIFERENTES NIVELES Y MODALIDADES, ATENDIENDO LAS POLÍTICAS INSTITUCIONALES Y LA NORMATIVIDAD VIGENTE</t>
  </si>
  <si>
    <t>OPCION 1 Título de Técnico en Nómina y prestaciones sociales , o Recursos humanos
OPCION 2Título de técnico profesional en los núcleos deconocimiento de: Ingeniería industrial y afines,o Administración
OPCION 3 Título de tecnólogo en los núcleos de conocimiento de: Ingeniería industrial y afines, o Administración
OPCION 4 Título profesional en los núcleos de conocimiento de: Ingeniería industrial y afines, o Administración, o Ingeniería química y afines, o Economía Tarjeta Profesional en los Casos Exigidos por la Ley</t>
  </si>
  <si>
    <t>Profesional en Derecho, Sociólogo</t>
  </si>
  <si>
    <t>PRESTAR SERVICIOS PERSONALES DE CARÁCTER TEMPORAL PARA PLANEAR Y ORIENTAR LA FORMACIÓN PROFESIONAL INTEGRAL, EN EL AREA DE DERECHOS HUMANOS Y FUNDAMENTALES EN EL TRABAJO
 QUE PROGRAME EL CENTRO DE COMERCIO Y SERVICIOS DEL SENA REGIONAL ATLANTICO EN SUS DIFERENTES NIVELES Y MODALIDADES, ATENDIENDO LAS POLÍTICAS INSTITUCIONALES Y LA NORMATIVIDAD VIGENTE</t>
  </si>
  <si>
    <r>
      <t xml:space="preserve">PRESTAR SERVICIOS PERSONALES DE CARÁCTER TEMPORAL PARA PLANEAR Y ORIENTAR LA FORMACIÓN PROFESIONAL INTEGRAL, EN EL AREA DE </t>
    </r>
    <r>
      <rPr>
        <b/>
        <sz val="11"/>
        <color rgb="FF000000"/>
        <rFont val="Calibri"/>
        <family val="2"/>
        <scheme val="minor"/>
      </rPr>
      <t>CIENCIAS NATURALES</t>
    </r>
    <r>
      <rPr>
        <sz val="11"/>
        <color rgb="FF000000"/>
        <rFont val="Calibri"/>
        <family val="2"/>
        <scheme val="minor"/>
      </rPr>
      <t xml:space="preserve"> QUE PROGRAME EL CENTRO DE COMERCIO Y SERVICIOS DEL SENA REGIONAL ATLANTICO EN SUS DIFERENTES NIVELES Y MODALIDADES, ATENDIENDO LAS POLÍTICAS INSTITUCIONALES Y LA NORMATIVIDAD VIGENTE</t>
    </r>
  </si>
  <si>
    <t>OPCION 1
 LICENCIADO EN BIOLOGÍA, LICENCIADO EN FÍSICA O LICENCIADO EN QUÍMICA
 OPCION 2
 PROFESIONALES EN LAS ÁREAS DE INGENIERÍA QUÍMICA, INGENIERÍA AMBIENTAL,
 MEDICINA, QUÍMICA, BIOLOGÍA O FÍSICA CON FORMACIÓN PEDAGÓGICA</t>
  </si>
  <si>
    <r>
      <t xml:space="preserve">PRESTAR SERVICIOS PERSONALES DE CARÁCTER TEMPORAL PARA PLANEAR Y ORIENTAR LA FORMACIÓN PROFESIONAL INTEGRAL, EN EL AREA DE   </t>
    </r>
    <r>
      <rPr>
        <b/>
        <sz val="11"/>
        <color rgb="FF000000"/>
        <rFont val="Calibri"/>
        <family val="2"/>
        <scheme val="minor"/>
      </rPr>
      <t>COMUNICACIÓN</t>
    </r>
    <r>
      <rPr>
        <sz val="11"/>
        <color rgb="FF000000"/>
        <rFont val="Calibri"/>
        <family val="2"/>
        <scheme val="minor"/>
      </rPr>
      <t xml:space="preserve">
 QUE PROGRAME EL CENTRO DE COMERCIO Y SERVICIOS DEL SENA REGIONAL ATLANTICO EN SUS DIFERENTES NIVELES Y MODALIDADES, ATENDIENDO LAS POLÍTICAS INSTITUCIONALES Y LA NORMATIVIDAD VIGENTE</t>
    </r>
  </si>
  <si>
    <t>Título profesional en los núcleos de
conocimiento de Sociología, trabajo social y
afine, o Lenguas modernas, literatura,
lingüística y afines, o Comunicación social,
periodismo y afines, o Educación
Tarjeta Profesional en los Casos Exigidos por la
Ley</t>
  </si>
  <si>
    <r>
      <t xml:space="preserve">"PRESTAR SERVICIOS PERSONALES DE CARÁCTER TEMPORAL PARA PLANEAR Y ORIENTAR LA FORMACIÓN PROFESIONAL INTEGRAL, EN EL AREA DE  </t>
    </r>
    <r>
      <rPr>
        <b/>
        <sz val="11"/>
        <color rgb="FF000000"/>
        <rFont val="Calibri"/>
        <family val="2"/>
        <scheme val="minor"/>
      </rPr>
      <t xml:space="preserve"> MATEMÁTICAS</t>
    </r>
    <r>
      <rPr>
        <sz val="11"/>
        <color rgb="FF000000"/>
        <rFont val="Calibri"/>
        <family val="2"/>
        <scheme val="minor"/>
      </rPr>
      <t xml:space="preserve">
 QUE PROGRAME EL CENTRO DE COMERCIO Y SERVICIOS DEL SENA REGIONAL ATLANTICO EN SUS DIFERENTES NIVELES Y MODALIDADES, ATENDIENDO LAS POLÍTICAS INSTITUCIONALES Y LA NORMATIVIDAD VIGENTE"</t>
    </r>
  </si>
  <si>
    <t>"OPCION 1 Título de Tecnólogo en núcleos básicos de
conocimiento de: Educación
OPCION 2 Título Profesional universitario en núcleos básicos de
conocimiento de: Educación; o Matemáticas,
Estadística y Afines; o Física"</t>
  </si>
  <si>
    <r>
      <t xml:space="preserve">PRESTAR SERVICIOS PERSONALES DE CARÁCTER TEMPORAL PARA PLANEAR Y ORIENTAR LA FORMACIÓN PROFESIONAL INTEGRAL, EN EL AREA DE </t>
    </r>
    <r>
      <rPr>
        <b/>
        <sz val="10"/>
        <color rgb="FF000000"/>
        <rFont val="Arial"/>
        <family val="2"/>
      </rPr>
      <t>CONTABILIDAD</t>
    </r>
    <r>
      <rPr>
        <sz val="10"/>
        <color rgb="FF000000"/>
        <rFont val="Arial"/>
        <family val="2"/>
      </rPr>
      <t xml:space="preserve"> QUE PROGRAME EL CENTRO DE COMERCIO Y SERVICIOS DEL SENA REGIONAL ATLANTICO EN SUS DIFERENTES NIVELES Y MODALIDADES, ATENDIENDO LAS POLÍTICAS INSTITUCIONALES Y LA NORMATIVIDAD VIGENTE</t>
    </r>
  </si>
  <si>
    <t>OPCION 1 Título de Técnico en: Contabilización deoperaciones comerciales y financieras
OPCION 2 Título profesional en los núcleos deconocimiento de: Contaduría pública. Tarjeta Profesional en los Casos Exigidos por la Ley</t>
  </si>
  <si>
    <r>
      <t xml:space="preserve">PRESTAR SERVICIOS PERSONALES DE CARÁCTER TEMPORAL PARA PLANEAR Y ORIENTAR LA FORMACIÓN PROFESIONAL INTEGRAL, EN EL AREA DE </t>
    </r>
    <r>
      <rPr>
        <b/>
        <sz val="10"/>
        <color rgb="FF000000"/>
        <rFont val="Arial"/>
        <family val="2"/>
      </rPr>
      <t>TRANSPORTE FLUVIAL</t>
    </r>
    <r>
      <rPr>
        <sz val="10"/>
        <color rgb="FF000000"/>
        <rFont val="Arial"/>
        <family val="2"/>
      </rPr>
      <t xml:space="preserve"> QUE PROGRAME EL CENTRO DE COMERCIO Y SERVICIOS DEL SENA REGIONAL ATLANTICO EN SUS DIFERENTES NIVELES Y MODALIDADES, ATENDIENDO LAS POLÍTICAS INSTITUCIONALES Y LA NORMATIVIDAD VIGENTE</t>
    </r>
  </si>
  <si>
    <t>Título profesional en los núcleos deconocimiento de Administración Tarjeta Profesional en los Casos Exigidos por la Ley
Licencia y Certificado por autoridad competente en el área de operación de transporte fluvial</t>
  </si>
  <si>
    <r>
      <rPr>
        <b/>
        <sz val="16"/>
        <color theme="1"/>
        <rFont val="Arial"/>
        <family val="2"/>
      </rPr>
      <t xml:space="preserve">
SUBDIRECTOR  CENTRO DE COMERCIO Y SERVICIOS</t>
    </r>
    <r>
      <rPr>
        <sz val="16"/>
        <color theme="1"/>
        <rFont val="Arial"/>
        <family val="2"/>
      </rPr>
      <t xml:space="preserve">
</t>
    </r>
  </si>
  <si>
    <t>NOMBRE</t>
  </si>
  <si>
    <t>OBSERVACIONES</t>
  </si>
  <si>
    <t>NUEVO</t>
  </si>
  <si>
    <t>SEGUIMIENTO</t>
  </si>
  <si>
    <t>TOTAL</t>
  </si>
  <si>
    <t xml:space="preserve">NEC 1 </t>
  </si>
  <si>
    <t xml:space="preserve">NEC ACTUALIZADA </t>
  </si>
  <si>
    <t>HOTELERIA</t>
  </si>
  <si>
    <t>DESPLAZADOS</t>
  </si>
  <si>
    <t>PLAZO EN DIAS</t>
  </si>
  <si>
    <t>PLAZO EN MESES</t>
  </si>
  <si>
    <t>SERV ADMINISTRA Y SERV FINANCIE</t>
  </si>
  <si>
    <t>FIN DE SEMANA</t>
  </si>
  <si>
    <t>SALUD</t>
  </si>
  <si>
    <t>VULNERABLE</t>
  </si>
  <si>
    <t>ARTICULACIÓN</t>
  </si>
  <si>
    <t>PRESUPUESTO TOTAL</t>
  </si>
  <si>
    <t>PRESUPUESTO APROBADO</t>
  </si>
  <si>
    <t># INSTRUCTORES</t>
  </si>
  <si>
    <t>DIAS RECESO</t>
  </si>
  <si>
    <t>VIRTUAL BILINGUISMO TI</t>
  </si>
  <si>
    <r>
      <t xml:space="preserve">PRESTAR SERVICIOS PERSONALES DE CARÁCTER TEMPORAL PARA PLANEAR Y ORIENTAR LA FORMACIÓN PROFESIONAL INTEGRAL, EN EL AREA DE </t>
    </r>
    <r>
      <rPr>
        <sz val="11"/>
        <color theme="5" tint="-0.249977111117893"/>
        <rFont val="Calibri"/>
        <family val="2"/>
        <scheme val="minor"/>
      </rPr>
      <t>SOFTWARE</t>
    </r>
    <r>
      <rPr>
        <sz val="11"/>
        <color rgb="FF000000"/>
        <rFont val="Calibri"/>
        <family val="2"/>
        <scheme val="minor"/>
      </rPr>
      <t xml:space="preserve">
 QUE PROGRAME EL CENTRO DE COMERCIO Y SERVICIOS DEL SENA REGIONAL ATLANTICO EN SUS DIFERENTES NIVELES Y MODALIDADES, ATENDIENDO LAS POLÍTICAS INSTITUCIONALES Y LA NORMATIVIDAD VIGENTE</t>
    </r>
  </si>
  <si>
    <r>
      <rPr>
        <b/>
        <sz val="16"/>
        <color theme="1"/>
        <rFont val="Arial"/>
        <family val="2"/>
      </rPr>
      <t>YIZY YELINE CORTES PADILLA
SUBDIRECTOR  CENTRO DE COMERCIO Y SERVICIOS (E)</t>
    </r>
    <r>
      <rPr>
        <sz val="16"/>
        <color theme="1"/>
        <rFont val="Arial"/>
        <family val="2"/>
      </rPr>
      <t xml:space="preserve">
</t>
    </r>
  </si>
  <si>
    <t xml:space="preserve">• PARTICIPAR EN LA PLANEACIÓN DE LOS PROCESOS FORMATIVOS EN MODALIDAD VIRTUAL Y A DISTANCIA, DE ACUERDO CON LOS LINEAMIENTOS INSTITUCIONALES, PARA EL ÁREA TEMÁTICA DEL OBJETO CONTRACTUAL.
• PARTICIPAR CUANDO EL CENTRO DE FORMACIÓN LO REQUIERA, EN JORNADAS DE DISEÑO Y DESARROLLO CURRICULAR DE PROGRAMAS DE FORMACIÓN PROFESIONAL INTEGRAL EN MODALIDAD VIRTUAL Y A DISTANCIA, CONFORME A LAS NECESIDADES NACIONALES Y A LOS LINEAMIENTOS INSTITUCIONALES REQUERIDOS.
• EVALUAR LOS APRENDIZAJES PREVIOS CORRESPONDIENTES A LAS FICHAS ASIGNADAS, DE ACUERDO CON LOS PROCEDIMIENTOS, PLAZOS Y HERRAMIENTAS TECNOLÓGICAS QUE LA ENTIDAD DEFINA.
• PARTICIPAR CUANDO EL CENTRO DE FORMACIÓN LO REQUIERA, EN PROYECTOS DE INVESTIGACIÓN TÉCNICA Y/O PEDAGÓGICA PARA FORTALECER EL PROCESO DE FORMACIÓN EN MODALIDAD VIRTUAL Y A DISTANCIA.
• EJECUTAR LA FORMACIÓN PROFESIONAL INTEGRAL DE ACUERDO CON EL DISEÑO CURRICULAR, DESARROLLO CURRICULAR Y PROYECTO FORMATIVO DE LOS PROGRAMAS VIRTUALES DEL ÁREA TEMÁTICA EN EL OBJETO DEL CONTRATO.
• APLICAR ESTRATEGIAS DE ENSEÑANZA, APRENDIZAJE, SEGUIMIENTO Y EVALUACIÓN EN MODALIDAD VIRTUAL Y A DISTANCIA, DE ACUERDO A LOS LINEAMIENTOS PEDAGÓGICOS Y METODOLÓGICOS DE LA ENTIDAD.
• EMITIR JUICIO VALORATIVO SOBRE EL NIVEL DE CUMPLIMIENTO DE LOS RESULTADOS DE APRENDIZAJES DE LAS COMPETENCIAS DEL PROGRAMA EN MODALIDAD VIRTUAL Y A DISTANCIA, ADQUIRIDOS POR LOS APRENDICES EN EL DESARROLLO DE SU FORMACIÓN, APLICANDO LOS PROCEDIMIENTOS, PLAZOS Y HERRAMIENTAS TECNOLÓGICAS QUE LA ENTIDAD DEFINA.
• REGISTRAR, VERIFICAR Y HACER SEGUIMIENTO OPORTUNO EN EL SISTEMA DE INFORMACIÓN QUE LA ENTIDAD DEFINA PARA LA GESTIÓN DE LA FORMACIÓN PROFESIONAL INTEGRAL EN MODALIDAD VIRTUAL Y A DISTANCIA, MEDIANTE LAS SIGUIENTES ACTIVIDADES: A). VERIFICAR QUE LA TOTALIDAD DE LOS APRENDICES SELECCIONADOS ESTÉN ASOCIADOS A UNA RUTA DE APRENDIZAJE Y SU ESTADO SEA MATRICULADO. B). REGISTRAR JUICIOS EVALUATIVOS, REALIZAR RECONOCIMIENTO DE APRENDIZAJES PREVIOS, PARA LOS APRENDICES NUEVOS, REINTEGRADOS O TRASLADADOS. E). COMUNICAR AL COORDINADOR ACADÉMICO OPORTUNAMENTE ANOMALÍAS, INCONSISTENCIAS, NOVEDADES DE APRENDICES Y HALLAZGOS EN EL REGISTRO DE LA INFORMACIÓN.
• APLICAR Y HACER CUMPLIR EL REGLAMENTO DEL APRENDIZ Y EL MANUAL DE CONVIVENCIA INSTAURADO EN LA INSTITUCIÓN.
• APOYAR PROCESOS DE REGISTRO CALIFICADO PARA LOS PROGRAMAS DE EDUCACIÓN SUPERIOR DEL ÁREA TEMÁTICA OBJETO DEL PRESENTE CONTRATO, CUANDO EL CENTRO LO REQUIERA.
• REALIZAR SEGUIMIENTO A LOS APRENDICES QUE INGRESAN A LA ETAPA PRODUCTIVA EN MODALIDAD VIRTUAL Y A DISTANCIA SEGÚN LA ASIGNACIÓN Y REQUERIMIENTOS DEL CENTRO DE FORMACIÓN.
• PARTICIPAR EN LOS PROCESOS DE AUTOEVALUACIÓN DE PROGRAMAS DE FORMACIÓN VIRTUAL Y A DISTANCIA EN EL CENTRO DE FORMACIÓN.
• LAS DEMÁS NECESARIAS PARA EL CABAL CUMPLIMIENTO DEL OBJETO CONTRACTUAL.
</t>
  </si>
  <si>
    <t xml:space="preserve">Alternativa 1 - Título Profesional:. 
Experiencia laboral: Mínimo 24 meses de experiencia relacionados con la docencia de lengua extranjera a impartir. Minimo 6 meses de experiencia como instructor virtual.
Alternativa 2 - Título Tecnólogo:  
Experiencia laboral: Mínimo 30 meses de experiencia relacionados con la docencia de lengua extranjera a impartir. Minimo 6 meses de experiencia como instructor virtual.
</t>
  </si>
  <si>
    <t>Alternativa 1 - Título Profesional:. 
Experiencia laboral: Mínimo 24 meses de experiencia en la instruccion/docencia de la lengua extranjera a impartir.
Alternativa 2 - Título Tecnólogo:  
Experiencia laboral: Mínimo 30 meses de experiencia en la instruccion/docencia de la lengua extranjera a impartir.
.</t>
  </si>
  <si>
    <t xml:space="preserve">
Todos los instructores de lenguas SENA deben cumplir con las especificaciones de las opciones enunciadas a continuación. 
Alternativa 1: 
Tìtulo Profesional univeritario en cualquier nùcleo bàsico de conocimiento.
Nivel de Lengua certificado de  Mínimo nivel B2 de acuerdo con el MCER  en cada una de las 4 habilidades de dominio de lengua (Comprensiòn Lectora, Comprensiòn Escrita, Producciòn Oral, Producciòn Escrita), Los examenes de lengua admitidos deben  tener vigencia de 2 años y son aquellos enlistados en la Resolucion 12730 del 28 de junio de 2017 del Ministerio de Educación Nacional. No se aceptan aquellos examenes catalogados en esta resolucion como "Clasificacion (Placement)", "Niños de 7 a 12 años (Young Learners)", "Jovenes (Teenagers)". 
Alternativa 2: 
 Tìtulo Tecnòlogo en cualquier nùcleo bàsico de conocimiento.
Nivel de Lengua certificado de  Mínimo nivel B2 de acuerdo con el MCER  en cada una de las 4 habilidades de dominio de lengua (Comprensiòn Lectora, Comprensiòn Escrita, Producciòn Oral, Producciòn Escrita), Los examenes de lengua admitidos deben  tener vigencia de 2 años y son aquellos enlistados en la Resolucion 12730 del 28 de junio de 2017 del Ministerio de Educación Nacional. No se aceptan aquellos examenes catalogados en esta resolucion como "Clasificacion (Placement)", "Niños de 7 a 12 años (Young Learners)", "Jovenes (Teenagers)". 
NUCLEO BASICO DE CONOCIMIENTO: Diseño Grafico, Licenciatura en Ciencias de la Educación Especialidad Lenguas Modernas Español - Inglés
 Licenciatura en Pedagogía Infantil, Licenciatura en idiomas extranjeros, Matemático, Administración de Empresas, Ingeniería de Sistemas, Licenciatura en Ciencias básicas con énfasis en idiomas extranjeros,  Licenciatura de Idiomas Extranjeros Especialidad Ingles, Licenciatura en Lengua Extranjera Inglés, Tecnólogo en gestión financiera, Odontologia, Ingenieria electrónica, Licenciatura en Lenguas Modernas Español-Ingles, Licenciatura en Educación Infantil, Derecho, Licenciatura en lenguas modernas, Licenciatura en lengua castellana y comunicación, Ingeniera Industrial, Relaciones Internacionales.
Nota 1: Es importante precisar que los instructores contratados sòlo podràn orientar procesos de formaciòn en la lengua extranjera que dominan y de la cual han presentado su certificaciòn de suficiencia en el nivel requerido.
Nota 2: Los tutores virtuales que orientaràn formaciòn complementaria virtual o la competencia de inglès en los programas de titulada virtual, adicional a los anteriores criterios deben acreditar capacitaciòn relacionada con tutorìa virtual, no inferior a 40 horas y tener experiencia adicional comprobada de mìnimo 6 meses com tutor virtual.
Nota 3: Todos los tìtulos acadèmicos expedidos en un paìs diferente a Colombia deben cumplir con los requisitos y regulaciones de las normas que expida el Ministerio de Educaciòn Nacional y de contrataciòn pùblica.                                                       Nota 4: Algunos Centros de Formación realizaron en el pasado contratación de instructores que no cumplían a cabalidad con los perfiles dispuestos en las orientaciones para el Programa de Bilingüismo. Por tal razón los encargados de bilingüismo (e.g. Profesional de bilingüismo del Centro de Formación ) están prestos para apoyar a los Coordinadores del Centro en la verificación del cumplimento de los perfiles de los aspirantes a ser instructores de bilingüismo (hojas de vida, soportes y referencias profesionales)</t>
  </si>
  <si>
    <t xml:space="preserve">PROFESIONAL / TECNOLOGO / TECNICO
 </t>
  </si>
  <si>
    <t>PRESTAR SERVICIOS PERSONALES DE CARÁCTER TEMPORAL PARA PLANEAR, EJECUTAR Y ORIENTAR LA
FORMACIÓN PROFESIONAL INTEGRAL EN LA FAMILIA IDIOMAS (BILINGÜISMO) QUE
PROGRAME EL CENTRO DE FORMACIÓN EN SUS DIFERENTES NIVELES EN MODALIDAD VIRTUAL Y A
DISTANCIA, ATENDIENDO LAS POLÍTICAS INSTITUCIONALES Y LA NORMATIVIDAD VIGENTE</t>
  </si>
  <si>
    <t>NECESIDADES DE LA FORMACIÓN: Programación por 8 horas (Tiempo Completo) y 6 periodos de asignación</t>
  </si>
  <si>
    <t>FAMILIA DE BILINGÜISMO</t>
  </si>
  <si>
    <t>BILINGUISMO</t>
  </si>
  <si>
    <t>FALTANTE</t>
  </si>
  <si>
    <t>SALDO</t>
  </si>
  <si>
    <t xml:space="preserve"> LOGISTICA</t>
  </si>
  <si>
    <t>COMERCIALIZACION</t>
  </si>
  <si>
    <t>ACTUAL EN BOLSA</t>
  </si>
  <si>
    <t xml:space="preserve">SOLICITADO POR FALTA DE RECESO </t>
  </si>
  <si>
    <t>DEPENDENCIA</t>
  </si>
  <si>
    <t>DESCRIPCION DEP</t>
  </si>
  <si>
    <t>RUBRO LEY</t>
  </si>
  <si>
    <t>USO PRESUPUESTAL</t>
  </si>
  <si>
    <t>DESCRIPCION USO</t>
  </si>
  <si>
    <t xml:space="preserve">VALOR </t>
  </si>
  <si>
    <t>desplazados</t>
  </si>
  <si>
    <t>C-3602-1300-7-0-3602031-02</t>
  </si>
  <si>
    <t>OTROS BIENES TRANSPORTABLES (EXCEPTO PRODUCTOS METÁLICOS, MAQUINARIA Y EQUIPO)</t>
  </si>
  <si>
    <t>PRODUCTOS ALIMENTICIOS, BEBIDAS Y TABACO; TEXTILES, PRENDAS DE VESTIR Y PRODUCTOS DE CUERO</t>
  </si>
  <si>
    <t>Sennova</t>
  </si>
  <si>
    <t>C-3605-1300-2-0-3605007-02</t>
  </si>
  <si>
    <t>Articulación</t>
  </si>
  <si>
    <t>C-3603-1300-14-0-3603025-02</t>
  </si>
  <si>
    <t>Regular</t>
  </si>
  <si>
    <t>Producción de centros</t>
  </si>
  <si>
    <t>Etiquetas de fila</t>
  </si>
  <si>
    <t>Total general</t>
  </si>
  <si>
    <t xml:space="preserve">Suma de VALOR </t>
  </si>
  <si>
    <r>
      <t xml:space="preserve">OBLIGACIONES PRINCIPALES  </t>
    </r>
    <r>
      <rPr>
        <sz val="12"/>
        <color theme="1"/>
        <rFont val="Calibri"/>
        <family val="2"/>
        <scheme val="minor"/>
      </rPr>
      <t>(Incluir 3)</t>
    </r>
  </si>
  <si>
    <t>CARLOS BERNAL</t>
  </si>
  <si>
    <t>VLADIMIR LLANOS</t>
  </si>
  <si>
    <t>IVONE MOLINA</t>
  </si>
  <si>
    <t>MAGALIS RODRIGUEZ</t>
  </si>
  <si>
    <t>JHON CORENA</t>
  </si>
  <si>
    <t>BRAYAN FLOREZ</t>
  </si>
  <si>
    <t>JAIME FUENTES</t>
  </si>
  <si>
    <t>LAURA ALCOCER</t>
  </si>
  <si>
    <t>GLORIA TOBO</t>
  </si>
  <si>
    <t>MOISES PUCHE</t>
  </si>
  <si>
    <t>JOHANA VILLA</t>
  </si>
  <si>
    <t>ANGIE DE CAMBIL</t>
  </si>
  <si>
    <t xml:space="preserve">PROFESIONAL / TECNOLOGO  </t>
  </si>
  <si>
    <t>CDP 12320</t>
  </si>
  <si>
    <r>
      <rPr>
        <b/>
        <sz val="12"/>
        <color theme="1"/>
        <rFont val="Calibri"/>
        <family val="2"/>
        <scheme val="minor"/>
      </rPr>
      <t>ERIKA ROJAS SANJUANELO
SUBDIRECTOR (E) CENTRO DE COMERCIO Y SERVICIOS</t>
    </r>
    <r>
      <rPr>
        <sz val="12"/>
        <color theme="1"/>
        <rFont val="Calibri"/>
        <family val="2"/>
        <scheme val="minor"/>
      </rPr>
      <t xml:space="preserve">
</t>
    </r>
  </si>
  <si>
    <t>FAMILIA CALIDAD</t>
  </si>
  <si>
    <t>PRESTAR SERVICIOS PERSONALES DE CARÁCTER TEMPORAL PARA PLANEAR, EJECUTAR Y ORIENTAR LA
FORMACIÓN PROFESIONAL INTEGRAL EN LA FAMILIA CALIDAD  QUE
PROGRAME EL CENTRO DE FORMACIÓN EN SUS DIFERENTES NIVELES EN MODALIDAD VIRTUAL Y A
DISTANCIA, ATENDIENDO LAS POLÍTICAS INSTITUCIONALES Y LA NORMATIVIDAD VIGENTE</t>
  </si>
  <si>
    <t>Tecnólogo o Profesional</t>
  </si>
  <si>
    <t>PROFESIONAL O TECNÓLOGO EN ÁREAS ADMINISTRATIVAS, COMERCIALES Y/O EMPRESARIALES (INGENIERÍA INDUSTRIAL, COMERCIO INTERNACIONAL, ADMINISTRACIÓN DE EMPRESAS Y  AFINES)</t>
  </si>
  <si>
    <t>Mínimo (24) meses de experiencia laboral en el área de formación motivo de la contratación.
(Opción 2): Mínimo (36) meses de experiencia laboral en el área de formación motivo de la contratación.</t>
  </si>
  <si>
    <t>Mínimo 12 meses de experiencia docente en instituciones de educación reconocidas por el MEN</t>
  </si>
  <si>
    <t>EDGARD TINOCO</t>
  </si>
  <si>
    <t>CDP 12520</t>
  </si>
  <si>
    <t>MANIPULACION DE ALIMENTOS</t>
  </si>
  <si>
    <t>PRESTAR SERVICIOS PERSONALES DE CARÁCTER TEMPORAL PARA PLANEAR Y ORIENTAR LA FORMACIÓN PROFESIONAL INTEGRAL, EN EL AREA DE AGRICOLA AGROINDUSTRIAL CONTROL DE CALIDAD E INOCUIDAD
 QUE PROGRAME EL CENTRO DE COMERCIO Y SERVICIOS DEL SENA REGIONAL ATLANTICO EN SUS DIFERENTES NIVELES Y MODALIDADES, ATENDIENDO LAS POLÍTICAS INSTITUCIONALES Y LA NORMATIVIDAD VIGENTE</t>
  </si>
  <si>
    <t>Profesional o Tecnólogo</t>
  </si>
  <si>
    <t>ALTERNATIVA 1: PROFESIONAL EN INGENIERÍA DE ALIMENTOS.
ALTERNATIVA 2: TECNÓLOGO EN ALIMENTOS O EN CONTROL DE CALIDAD DE ALIMENTOS.
ALTERNATIVA 3: TÉCNICO PROFESIONAL EN CONTROL DE LA CALIDAD DE ALIMENTOS</t>
  </si>
  <si>
    <t xml:space="preserve">ALTERNATIVA 1: Profesional: Doce (24) meses de experiencia relacionados con la especialidad objeto de formación.
ALTERNATIVA 2:  Tecnólogo (36) meses de experiencia relacionados con la especialidad objeto de
 formación. (Alimentos y Bebidas). </t>
  </si>
  <si>
    <t>JAIME MARTINEZ</t>
  </si>
  <si>
    <t>CDP 12120</t>
  </si>
  <si>
    <t>SUBTOTAL</t>
  </si>
  <si>
    <t>necesidades de la formación
8 horas</t>
  </si>
  <si>
    <t>JAIME MARTINEZ (actualmente es Instructor 6 Horas)</t>
  </si>
  <si>
    <t>FECHA DE INICIO DE ADICION</t>
  </si>
  <si>
    <t xml:space="preserve">FECHA FINAL DEL CONTRATO CON LA ADICION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</si>
</sst>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3">
    <numFmt numFmtId="42" formatCode="_-&quot;$&quot;\ * #,##0_-;\-&quot;$&quot;\ * #,##0_-;_-&quot;$&quot;\ * &quot;-&quot;_-;_-@_-"/>
    <numFmt numFmtId="41" formatCode="_-* #,##0_-;\-* #,##0_-;_-* &quot;-&quot;_-;_-@_-"/>
    <numFmt numFmtId="44" formatCode="_-&quot;$&quot;\ * #,##0.00_-;\-&quot;$&quot;\ * #,##0.00_-;_-&quot;$&quot;\ * &quot;-&quot;??_-;_-@_-"/>
    <numFmt numFmtId="164" formatCode="&quot;$&quot;#,##0"/>
    <numFmt numFmtId="165" formatCode="[$$]#,##0"/>
    <numFmt numFmtId="166" formatCode="_([$$-240A]\ * #,##0_);_([$$-240A]\ * \(#,##0\);_([$$-240A]\ * &quot;-&quot;??_);_(@_)"/>
    <numFmt numFmtId="167" formatCode="mmm\-d"/>
    <numFmt numFmtId="168" formatCode="[$ $]#,##0"/>
    <numFmt numFmtId="169" formatCode="[$$-86B]\ #,##0.00"/>
    <numFmt numFmtId="170" formatCode="&quot;$&quot;\ #,##0"/>
    <numFmt numFmtId="171" formatCode="_-&quot;$&quot;\ * #,##0_-;\-&quot;$&quot;\ * #,##0_-;_-&quot;$&quot;\ * &quot;-&quot;??_-;_-@_-"/>
    <numFmt numFmtId="172" formatCode="_(&quot;$&quot;\ * #,##0_);_(&quot;$&quot;\ * \(#,##0\);_(&quot;$&quot;\ * &quot;-&quot;??_);_(@_)"/>
    <numFmt numFmtId="173" formatCode="_-[$$-240A]\ * #,##0.00_-;\-[$$-240A]\ * #,##0.00_-;_-[$$-240A]\ * &quot;-&quot;??_-;_-@_-"/>
  </numFmts>
  <fonts count="41" x14ac:knownFonts="1">
    <font>
      <sz val="11"/>
      <color theme="1"/>
      <name val="Calibri"/>
      <family val="2"/>
      <scheme val="minor"/>
    </font>
    <font>
      <sz val="11"/>
      <color theme="1"/>
      <name val="Calibri"/>
      <family val="2"/>
      <scheme val="minor"/>
    </font>
    <font>
      <sz val="12"/>
      <color theme="1"/>
      <name val="Arial"/>
      <family val="2"/>
    </font>
    <font>
      <b/>
      <sz val="12"/>
      <color theme="1"/>
      <name val="Arial"/>
      <family val="2"/>
    </font>
    <font>
      <b/>
      <sz val="11"/>
      <color theme="1"/>
      <name val="Arial"/>
      <family val="2"/>
    </font>
    <font>
      <b/>
      <sz val="14"/>
      <color theme="1"/>
      <name val="Arial"/>
      <family val="2"/>
    </font>
    <font>
      <sz val="11"/>
      <color rgb="FF000000"/>
      <name val="Calibri"/>
      <family val="2"/>
      <scheme val="minor"/>
    </font>
    <font>
      <sz val="11"/>
      <color rgb="FF000000"/>
      <name val="Arial"/>
      <family val="2"/>
    </font>
    <font>
      <sz val="10"/>
      <color rgb="FF000000"/>
      <name val="Calibri"/>
      <family val="2"/>
    </font>
    <font>
      <sz val="11"/>
      <color rgb="FF000000"/>
      <name val="Calibri"/>
      <family val="2"/>
    </font>
    <font>
      <sz val="11"/>
      <color theme="1"/>
      <name val="Arial"/>
      <family val="2"/>
    </font>
    <font>
      <sz val="14"/>
      <color theme="1"/>
      <name val="Calibri"/>
      <family val="2"/>
      <scheme val="minor"/>
    </font>
    <font>
      <b/>
      <sz val="12"/>
      <name val="Arial"/>
      <family val="2"/>
    </font>
    <font>
      <sz val="12"/>
      <color rgb="FF000000"/>
      <name val="Calibri"/>
      <family val="2"/>
    </font>
    <font>
      <sz val="12"/>
      <name val="Arial"/>
      <family val="2"/>
    </font>
    <font>
      <sz val="14"/>
      <color theme="1"/>
      <name val="Arial"/>
      <family val="2"/>
    </font>
    <font>
      <sz val="10"/>
      <color theme="1"/>
      <name val="Calibri"/>
      <family val="2"/>
      <scheme val="minor"/>
    </font>
    <font>
      <sz val="9"/>
      <color theme="1"/>
      <name val="Calibri"/>
      <family val="2"/>
      <scheme val="minor"/>
    </font>
    <font>
      <sz val="11"/>
      <color rgb="FFFF0000"/>
      <name val="Calibri"/>
      <family val="2"/>
    </font>
    <font>
      <sz val="12"/>
      <color rgb="FFFF0000"/>
      <name val="Arial"/>
      <family val="2"/>
    </font>
    <font>
      <sz val="16"/>
      <color theme="1"/>
      <name val="Arial"/>
      <family val="2"/>
    </font>
    <font>
      <b/>
      <sz val="16"/>
      <color theme="1"/>
      <name val="Arial"/>
      <family val="2"/>
    </font>
    <font>
      <sz val="10"/>
      <color rgb="FF000000"/>
      <name val="Arial"/>
      <family val="2"/>
    </font>
    <font>
      <b/>
      <sz val="11"/>
      <color rgb="FF000000"/>
      <name val="Calibri"/>
      <family val="2"/>
      <scheme val="minor"/>
    </font>
    <font>
      <b/>
      <sz val="10"/>
      <color rgb="FF000000"/>
      <name val="Arial"/>
      <family val="2"/>
    </font>
    <font>
      <b/>
      <sz val="11"/>
      <color theme="1"/>
      <name val="Calibri"/>
      <family val="2"/>
      <scheme val="minor"/>
    </font>
    <font>
      <sz val="12"/>
      <color theme="1"/>
      <name val="Calibri"/>
      <family val="2"/>
      <scheme val="minor"/>
    </font>
    <font>
      <sz val="12"/>
      <color rgb="FF000000"/>
      <name val="Arial"/>
      <family val="2"/>
    </font>
    <font>
      <b/>
      <sz val="12"/>
      <color theme="1"/>
      <name val="Calibri"/>
      <family val="2"/>
      <scheme val="minor"/>
    </font>
    <font>
      <b/>
      <sz val="12"/>
      <color rgb="FF000000"/>
      <name val="Arial"/>
      <family val="2"/>
    </font>
    <font>
      <sz val="11"/>
      <name val="Calibri"/>
      <family val="2"/>
    </font>
    <font>
      <sz val="11"/>
      <color theme="5" tint="-0.249977111117893"/>
      <name val="Calibri"/>
      <family val="2"/>
      <scheme val="minor"/>
    </font>
    <font>
      <sz val="11"/>
      <color rgb="FFFF0000"/>
      <name val="Calibri"/>
      <family val="2"/>
      <scheme val="minor"/>
    </font>
    <font>
      <sz val="9"/>
      <color rgb="FF000000"/>
      <name val="Calibri"/>
      <family val="2"/>
    </font>
    <font>
      <b/>
      <sz val="9"/>
      <color rgb="FF000000"/>
      <name val="Calibri"/>
      <family val="2"/>
    </font>
    <font>
      <sz val="12"/>
      <color rgb="FF000000"/>
      <name val="Calibri"/>
      <family val="2"/>
      <scheme val="minor"/>
    </font>
    <font>
      <b/>
      <sz val="12"/>
      <name val="Calibri"/>
      <family val="2"/>
      <scheme val="minor"/>
    </font>
    <font>
      <b/>
      <sz val="12"/>
      <color rgb="FF000000"/>
      <name val="Calibri"/>
      <family val="2"/>
      <scheme val="minor"/>
    </font>
    <font>
      <sz val="10"/>
      <color rgb="FF000000"/>
      <name val="Calibri"/>
      <family val="2"/>
      <scheme val="minor"/>
    </font>
    <font>
      <sz val="12"/>
      <name val="Calibri"/>
      <family val="2"/>
      <scheme val="minor"/>
    </font>
    <font>
      <sz val="14"/>
      <name val="Calibri"/>
      <family val="2"/>
      <scheme val="minor"/>
    </font>
  </fonts>
  <fills count="14">
    <fill>
      <patternFill patternType="none"/>
    </fill>
    <fill>
      <patternFill patternType="gray125"/>
    </fill>
    <fill>
      <patternFill patternType="solid">
        <fgColor rgb="FFFFC000"/>
        <bgColor indexed="64"/>
      </patternFill>
    </fill>
    <fill>
      <patternFill patternType="solid">
        <fgColor theme="0"/>
        <bgColor rgb="FFFFFFFF"/>
      </patternFill>
    </fill>
    <fill>
      <patternFill patternType="solid">
        <fgColor rgb="FFFFFF00"/>
        <bgColor indexed="64"/>
      </patternFill>
    </fill>
    <fill>
      <patternFill patternType="solid">
        <fgColor theme="0"/>
        <bgColor indexed="64"/>
      </patternFill>
    </fill>
    <fill>
      <patternFill patternType="solid">
        <fgColor theme="6" tint="0.79998168889431442"/>
        <bgColor indexed="64"/>
      </patternFill>
    </fill>
    <fill>
      <patternFill patternType="solid">
        <fgColor rgb="FFFFFFFF"/>
        <bgColor rgb="FFFFFFFF"/>
      </patternFill>
    </fill>
    <fill>
      <patternFill patternType="solid">
        <fgColor rgb="FFFF0000"/>
        <bgColor indexed="64"/>
      </patternFill>
    </fill>
    <fill>
      <patternFill patternType="solid">
        <fgColor theme="9" tint="0.59999389629810485"/>
        <bgColor indexed="64"/>
      </patternFill>
    </fill>
    <fill>
      <patternFill patternType="solid">
        <fgColor theme="9" tint="0.59999389629810485"/>
        <bgColor rgb="FFFFFFFF"/>
      </patternFill>
    </fill>
    <fill>
      <patternFill patternType="solid">
        <fgColor theme="9" tint="0.79998168889431442"/>
        <bgColor indexed="64"/>
      </patternFill>
    </fill>
    <fill>
      <patternFill patternType="solid">
        <fgColor theme="9" tint="0.79998168889431442"/>
        <bgColor rgb="FFFFFFFF"/>
      </patternFill>
    </fill>
    <fill>
      <patternFill patternType="solid">
        <fgColor theme="7"/>
        <bgColor indexed="64"/>
      </patternFill>
    </fill>
  </fills>
  <borders count="1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rgb="FF000000"/>
      </left>
      <right style="thin">
        <color rgb="FF000000"/>
      </right>
      <top style="thin">
        <color rgb="FF000000"/>
      </top>
      <bottom style="thin">
        <color rgb="FF000000"/>
      </bottom>
      <diagonal/>
    </border>
    <border>
      <left style="thin">
        <color indexed="64"/>
      </left>
      <right style="thin">
        <color indexed="64"/>
      </right>
      <top style="thin">
        <color indexed="64"/>
      </top>
      <bottom/>
      <diagonal/>
    </border>
    <border>
      <left/>
      <right/>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style="medium">
        <color indexed="64"/>
      </bottom>
      <diagonal/>
    </border>
    <border>
      <left style="thin">
        <color rgb="FF000000"/>
      </left>
      <right/>
      <top style="thin">
        <color rgb="FF000000"/>
      </top>
      <bottom style="thin">
        <color rgb="FF000000"/>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s>
  <cellStyleXfs count="6">
    <xf numFmtId="0" fontId="0" fillId="0" borderId="0"/>
    <xf numFmtId="42" fontId="1" fillId="0" borderId="0" applyFont="0" applyFill="0" applyBorder="0" applyAlignment="0" applyProtection="0"/>
    <xf numFmtId="44" fontId="1" fillId="0" borderId="0" applyFont="0" applyFill="0" applyBorder="0" applyAlignment="0" applyProtection="0"/>
    <xf numFmtId="9" fontId="1" fillId="0" borderId="0" applyFont="0" applyFill="0" applyBorder="0" applyAlignment="0" applyProtection="0"/>
    <xf numFmtId="0" fontId="1" fillId="0" borderId="0"/>
    <xf numFmtId="41" fontId="1" fillId="0" borderId="0" applyFont="0" applyFill="0" applyBorder="0" applyAlignment="0" applyProtection="0"/>
  </cellStyleXfs>
  <cellXfs count="313">
    <xf numFmtId="0" fontId="0" fillId="0" borderId="0" xfId="0"/>
    <xf numFmtId="0" fontId="2" fillId="0" borderId="0" xfId="0" applyFont="1" applyFill="1" applyAlignment="1">
      <alignment horizontal="center" vertical="center"/>
    </xf>
    <xf numFmtId="0" fontId="2" fillId="0" borderId="0" xfId="0" applyFont="1" applyFill="1" applyAlignment="1">
      <alignment horizontal="center"/>
    </xf>
    <xf numFmtId="0" fontId="2" fillId="0" borderId="0" xfId="0" applyFont="1" applyFill="1"/>
    <xf numFmtId="0" fontId="3" fillId="0" borderId="0" xfId="0" applyFont="1" applyFill="1" applyBorder="1" applyAlignment="1">
      <alignment horizontal="center" vertical="center" wrapText="1"/>
    </xf>
    <xf numFmtId="164" fontId="2" fillId="0" borderId="0" xfId="0" applyNumberFormat="1" applyFont="1" applyFill="1" applyBorder="1" applyAlignment="1">
      <alignment horizontal="center" vertical="center" wrapText="1"/>
    </xf>
    <xf numFmtId="0" fontId="0" fillId="0" borderId="1" xfId="0" applyFont="1" applyBorder="1" applyAlignment="1">
      <alignment horizontal="center" vertical="center" wrapText="1"/>
    </xf>
    <xf numFmtId="0" fontId="6" fillId="0" borderId="1" xfId="0" applyFont="1" applyBorder="1" applyAlignment="1">
      <alignment horizontal="center" vertical="center" wrapText="1"/>
    </xf>
    <xf numFmtId="0" fontId="7" fillId="0" borderId="1" xfId="0" applyFont="1" applyBorder="1" applyAlignment="1">
      <alignment horizontal="center" vertical="center" wrapText="1"/>
    </xf>
    <xf numFmtId="0" fontId="9" fillId="0" borderId="1" xfId="0" applyFont="1" applyBorder="1" applyAlignment="1">
      <alignment horizontal="center" vertical="center" wrapText="1"/>
    </xf>
    <xf numFmtId="0" fontId="10" fillId="0" borderId="1" xfId="0" applyFont="1" applyFill="1" applyBorder="1" applyAlignment="1">
      <alignment horizontal="center" vertical="center" wrapText="1"/>
    </xf>
    <xf numFmtId="165" fontId="6" fillId="0" borderId="1" xfId="0" applyNumberFormat="1" applyFont="1" applyBorder="1" applyAlignment="1">
      <alignment horizontal="center" vertical="center"/>
    </xf>
    <xf numFmtId="0" fontId="10" fillId="0" borderId="1" xfId="0" applyFont="1" applyBorder="1" applyAlignment="1">
      <alignment horizontal="center" vertical="center" wrapText="1"/>
    </xf>
    <xf numFmtId="0" fontId="10" fillId="0" borderId="1" xfId="0" applyFont="1" applyFill="1" applyBorder="1" applyAlignment="1">
      <alignment vertical="center" wrapText="1"/>
    </xf>
    <xf numFmtId="0" fontId="2" fillId="0" borderId="1" xfId="0" applyFont="1" applyFill="1" applyBorder="1" applyAlignment="1">
      <alignment vertical="center" wrapText="1"/>
    </xf>
    <xf numFmtId="0" fontId="2" fillId="0" borderId="1" xfId="0" applyFont="1" applyFill="1" applyBorder="1" applyAlignment="1">
      <alignment horizontal="center" vertical="center" wrapText="1"/>
    </xf>
    <xf numFmtId="0" fontId="3" fillId="0" borderId="1" xfId="0" applyFont="1" applyFill="1" applyBorder="1" applyAlignment="1">
      <alignment vertical="center" wrapText="1"/>
    </xf>
    <xf numFmtId="14" fontId="3" fillId="0" borderId="1" xfId="0" applyNumberFormat="1" applyFont="1" applyFill="1" applyBorder="1" applyAlignment="1">
      <alignment horizontal="center" vertical="center" wrapText="1"/>
    </xf>
    <xf numFmtId="0" fontId="12" fillId="0" borderId="1" xfId="0" applyFont="1" applyFill="1" applyBorder="1" applyAlignment="1">
      <alignment horizontal="center" vertical="center" wrapText="1"/>
    </xf>
    <xf numFmtId="166" fontId="12" fillId="0" borderId="1" xfId="0" applyNumberFormat="1" applyFont="1" applyFill="1" applyBorder="1" applyAlignment="1">
      <alignment vertical="center" wrapText="1"/>
    </xf>
    <xf numFmtId="3" fontId="12" fillId="2" borderId="1" xfId="0" applyNumberFormat="1" applyFont="1" applyFill="1" applyBorder="1" applyAlignment="1">
      <alignment horizontal="center" vertical="center" wrapText="1"/>
    </xf>
    <xf numFmtId="0" fontId="3" fillId="5" borderId="1" xfId="0" applyFont="1" applyFill="1" applyBorder="1" applyAlignment="1">
      <alignment horizontal="center" vertical="center" wrapText="1"/>
    </xf>
    <xf numFmtId="0" fontId="2" fillId="5" borderId="0" xfId="0" applyFont="1" applyFill="1" applyAlignment="1">
      <alignment horizontal="center" vertical="center"/>
    </xf>
    <xf numFmtId="14" fontId="2" fillId="0" borderId="1" xfId="0" applyNumberFormat="1" applyFont="1" applyFill="1" applyBorder="1" applyAlignment="1">
      <alignment horizontal="center" vertical="center" wrapText="1"/>
    </xf>
    <xf numFmtId="0" fontId="3" fillId="5" borderId="1" xfId="0" applyFont="1" applyFill="1" applyBorder="1" applyAlignment="1">
      <alignment horizontal="center" vertical="center"/>
    </xf>
    <xf numFmtId="166" fontId="3" fillId="2" borderId="1" xfId="0" applyNumberFormat="1" applyFont="1" applyFill="1" applyBorder="1" applyAlignment="1">
      <alignment horizontal="center" vertical="center" wrapText="1"/>
    </xf>
    <xf numFmtId="0" fontId="3" fillId="0" borderId="1" xfId="0" applyFont="1" applyFill="1" applyBorder="1" applyAlignment="1">
      <alignment horizontal="center" vertical="center"/>
    </xf>
    <xf numFmtId="0" fontId="0" fillId="3" borderId="1" xfId="0" applyFont="1" applyFill="1" applyBorder="1" applyAlignment="1">
      <alignment horizontal="center" vertical="center" wrapText="1"/>
    </xf>
    <xf numFmtId="14" fontId="2" fillId="0" borderId="1" xfId="0" applyNumberFormat="1" applyFont="1" applyFill="1" applyBorder="1" applyAlignment="1">
      <alignment vertical="center" wrapText="1"/>
    </xf>
    <xf numFmtId="0" fontId="14" fillId="0" borderId="1" xfId="0" applyFont="1" applyFill="1" applyBorder="1" applyAlignment="1">
      <alignment horizontal="center" vertical="center" wrapText="1"/>
    </xf>
    <xf numFmtId="166" fontId="14" fillId="0" borderId="1" xfId="0" applyNumberFormat="1" applyFont="1" applyFill="1" applyBorder="1" applyAlignment="1">
      <alignment vertical="center" wrapText="1"/>
    </xf>
    <xf numFmtId="0" fontId="7" fillId="0" borderId="6" xfId="0" applyFont="1" applyBorder="1" applyAlignment="1">
      <alignment horizontal="center" vertical="center" wrapText="1"/>
    </xf>
    <xf numFmtId="0" fontId="9" fillId="0" borderId="6" xfId="0" applyFont="1" applyBorder="1" applyAlignment="1">
      <alignment horizontal="center" vertical="center" wrapText="1"/>
    </xf>
    <xf numFmtId="0" fontId="0" fillId="5" borderId="1" xfId="0" applyFont="1" applyFill="1" applyBorder="1" applyAlignment="1">
      <alignment horizontal="center" vertical="center" wrapText="1"/>
    </xf>
    <xf numFmtId="42" fontId="12" fillId="2" borderId="1" xfId="1" applyFont="1" applyFill="1" applyBorder="1" applyAlignment="1">
      <alignment horizontal="center" vertical="center" wrapText="1"/>
    </xf>
    <xf numFmtId="0" fontId="15" fillId="5" borderId="1" xfId="0" applyFont="1" applyFill="1" applyBorder="1" applyAlignment="1">
      <alignment horizontal="center" vertical="center" wrapText="1"/>
    </xf>
    <xf numFmtId="0" fontId="3" fillId="6" borderId="1" xfId="0" applyFont="1" applyFill="1" applyBorder="1" applyAlignment="1">
      <alignment horizontal="center" vertical="center"/>
    </xf>
    <xf numFmtId="0" fontId="19" fillId="5" borderId="0" xfId="0" applyFont="1" applyFill="1" applyAlignment="1">
      <alignment horizontal="center" vertical="center"/>
    </xf>
    <xf numFmtId="0" fontId="2" fillId="5" borderId="0" xfId="0" applyFont="1" applyFill="1"/>
    <xf numFmtId="0" fontId="3" fillId="5" borderId="6" xfId="0" applyFont="1" applyFill="1" applyBorder="1" applyAlignment="1">
      <alignment horizontal="center" vertical="center"/>
    </xf>
    <xf numFmtId="0" fontId="0" fillId="3" borderId="6" xfId="0" applyFont="1" applyFill="1" applyBorder="1" applyAlignment="1">
      <alignment horizontal="center" vertical="center" wrapText="1"/>
    </xf>
    <xf numFmtId="0" fontId="0" fillId="5" borderId="6" xfId="0" applyFont="1" applyFill="1" applyBorder="1" applyAlignment="1">
      <alignment horizontal="center" vertical="center" wrapText="1"/>
    </xf>
    <xf numFmtId="0" fontId="15" fillId="5" borderId="6" xfId="0" applyFont="1" applyFill="1" applyBorder="1" applyAlignment="1">
      <alignment horizontal="center" vertical="center" wrapText="1"/>
    </xf>
    <xf numFmtId="0" fontId="10" fillId="5" borderId="1" xfId="0" applyFont="1" applyFill="1" applyBorder="1" applyAlignment="1">
      <alignment horizontal="center" vertical="center" wrapText="1"/>
    </xf>
    <xf numFmtId="0" fontId="2" fillId="5" borderId="1" xfId="0" applyFont="1" applyFill="1" applyBorder="1" applyAlignment="1">
      <alignment horizontal="center" vertical="center" wrapText="1"/>
    </xf>
    <xf numFmtId="0" fontId="2" fillId="5" borderId="1" xfId="0" applyFont="1" applyFill="1" applyBorder="1" applyAlignment="1">
      <alignment vertical="center" wrapText="1"/>
    </xf>
    <xf numFmtId="14" fontId="2" fillId="5" borderId="1" xfId="0" applyNumberFormat="1" applyFont="1" applyFill="1" applyBorder="1" applyAlignment="1">
      <alignment vertical="center" wrapText="1"/>
    </xf>
    <xf numFmtId="14" fontId="2" fillId="5" borderId="1" xfId="0" applyNumberFormat="1" applyFont="1" applyFill="1" applyBorder="1" applyAlignment="1">
      <alignment horizontal="center" vertical="center" wrapText="1"/>
    </xf>
    <xf numFmtId="0" fontId="14" fillId="5" borderId="1" xfId="0" applyFont="1" applyFill="1" applyBorder="1" applyAlignment="1">
      <alignment horizontal="center" vertical="center" wrapText="1"/>
    </xf>
    <xf numFmtId="165" fontId="9" fillId="5" borderId="1" xfId="0" applyNumberFormat="1" applyFont="1" applyFill="1" applyBorder="1" applyAlignment="1">
      <alignment horizontal="center" vertical="center"/>
    </xf>
    <xf numFmtId="0" fontId="2" fillId="0" borderId="1" xfId="0" applyFont="1" applyFill="1" applyBorder="1" applyAlignment="1">
      <alignment horizontal="center" vertical="center"/>
    </xf>
    <xf numFmtId="3" fontId="3" fillId="2" borderId="1" xfId="0" applyNumberFormat="1" applyFont="1" applyFill="1" applyBorder="1" applyAlignment="1">
      <alignment horizontal="center" vertical="center" wrapText="1"/>
    </xf>
    <xf numFmtId="0" fontId="0" fillId="7" borderId="0" xfId="0" applyFont="1" applyFill="1" applyBorder="1" applyAlignment="1">
      <alignment horizontal="center" vertical="center" wrapText="1"/>
    </xf>
    <xf numFmtId="0" fontId="0" fillId="0" borderId="7" xfId="0" applyFont="1" applyBorder="1" applyAlignment="1">
      <alignment horizontal="center" vertical="center" wrapText="1"/>
    </xf>
    <xf numFmtId="0" fontId="16" fillId="7" borderId="7" xfId="0" applyFont="1" applyFill="1" applyBorder="1" applyAlignment="1">
      <alignment horizontal="center" vertical="center" wrapText="1"/>
    </xf>
    <xf numFmtId="0" fontId="0" fillId="7" borderId="7" xfId="0" applyFont="1" applyFill="1" applyBorder="1" applyAlignment="1">
      <alignment horizontal="center" vertical="center" wrapText="1"/>
    </xf>
    <xf numFmtId="0" fontId="2" fillId="0" borderId="0" xfId="0" applyFont="1" applyFill="1" applyBorder="1" applyAlignment="1">
      <alignment horizontal="center" vertical="center" wrapText="1"/>
    </xf>
    <xf numFmtId="167" fontId="0" fillId="7" borderId="0" xfId="0" applyNumberFormat="1" applyFont="1" applyFill="1" applyBorder="1" applyAlignment="1">
      <alignment horizontal="center" vertical="center" wrapText="1"/>
    </xf>
    <xf numFmtId="168" fontId="0" fillId="7" borderId="0" xfId="0" applyNumberFormat="1" applyFont="1" applyFill="1" applyBorder="1" applyAlignment="1">
      <alignment horizontal="center" vertical="center" wrapText="1"/>
    </xf>
    <xf numFmtId="168" fontId="0" fillId="0" borderId="0" xfId="0" applyNumberFormat="1" applyFont="1" applyBorder="1" applyAlignment="1">
      <alignment horizontal="center" vertical="center" wrapText="1"/>
    </xf>
    <xf numFmtId="165" fontId="9" fillId="0" borderId="0" xfId="0" applyNumberFormat="1" applyFont="1" applyFill="1" applyBorder="1" applyAlignment="1">
      <alignment horizontal="center" vertical="center"/>
    </xf>
    <xf numFmtId="165" fontId="9" fillId="0" borderId="1" xfId="0" applyNumberFormat="1" applyFont="1" applyFill="1" applyBorder="1" applyAlignment="1">
      <alignment horizontal="center" vertical="center"/>
    </xf>
    <xf numFmtId="165" fontId="18" fillId="0" borderId="0" xfId="0" applyNumberFormat="1" applyFont="1" applyFill="1" applyBorder="1" applyAlignment="1">
      <alignment horizontal="center" vertical="center"/>
    </xf>
    <xf numFmtId="166" fontId="7" fillId="0" borderId="1" xfId="0" applyNumberFormat="1" applyFont="1" applyFill="1" applyBorder="1" applyAlignment="1">
      <alignment horizontal="center" vertical="center" wrapText="1"/>
    </xf>
    <xf numFmtId="166" fontId="7" fillId="0" borderId="0" xfId="0" applyNumberFormat="1" applyFont="1" applyFill="1" applyBorder="1" applyAlignment="1">
      <alignment horizontal="center" vertical="center" wrapText="1"/>
    </xf>
    <xf numFmtId="0" fontId="22" fillId="0" borderId="1" xfId="0" applyFont="1" applyBorder="1" applyAlignment="1">
      <alignment horizontal="center" vertical="center" wrapText="1"/>
    </xf>
    <xf numFmtId="165" fontId="6" fillId="0" borderId="1" xfId="0" applyNumberFormat="1" applyFont="1" applyFill="1" applyBorder="1" applyAlignment="1">
      <alignment horizontal="center" vertical="center"/>
    </xf>
    <xf numFmtId="0" fontId="6" fillId="0" borderId="0" xfId="0" applyFont="1" applyAlignment="1">
      <alignment horizontal="center" vertical="center"/>
    </xf>
    <xf numFmtId="0" fontId="17" fillId="5" borderId="1" xfId="0" applyFont="1" applyFill="1" applyBorder="1" applyAlignment="1">
      <alignment horizontal="center" vertical="center" wrapText="1"/>
    </xf>
    <xf numFmtId="3" fontId="3" fillId="0" borderId="1" xfId="0" applyNumberFormat="1" applyFont="1" applyFill="1" applyBorder="1" applyAlignment="1">
      <alignment horizontal="center" vertical="center" wrapText="1"/>
    </xf>
    <xf numFmtId="0" fontId="0" fillId="0" borderId="1" xfId="0" applyFont="1" applyFill="1" applyBorder="1" applyAlignment="1">
      <alignment horizontal="center" vertical="center" wrapText="1"/>
    </xf>
    <xf numFmtId="0" fontId="6" fillId="0" borderId="1" xfId="0" applyFont="1" applyFill="1" applyBorder="1" applyAlignment="1">
      <alignment horizontal="center" vertical="center" wrapText="1"/>
    </xf>
    <xf numFmtId="0" fontId="6" fillId="0" borderId="0" xfId="0" applyFont="1" applyFill="1" applyAlignment="1">
      <alignment horizontal="center" vertical="center" wrapText="1"/>
    </xf>
    <xf numFmtId="0" fontId="22" fillId="0" borderId="1" xfId="0" applyFont="1" applyFill="1" applyBorder="1" applyAlignment="1">
      <alignment horizontal="center" vertical="center" wrapText="1"/>
    </xf>
    <xf numFmtId="0" fontId="26" fillId="0" borderId="0" xfId="0" applyFont="1" applyFill="1"/>
    <xf numFmtId="0" fontId="26" fillId="0" borderId="1" xfId="0" applyFont="1" applyFill="1" applyBorder="1" applyAlignment="1">
      <alignment horizontal="center" vertical="center"/>
    </xf>
    <xf numFmtId="14" fontId="26" fillId="0" borderId="1" xfId="0" applyNumberFormat="1" applyFont="1" applyFill="1" applyBorder="1" applyAlignment="1">
      <alignment horizontal="center" vertical="center" wrapText="1"/>
    </xf>
    <xf numFmtId="0" fontId="26" fillId="0" borderId="1" xfId="0" applyFont="1" applyBorder="1" applyAlignment="1">
      <alignment horizontal="center" vertical="center" wrapText="1"/>
    </xf>
    <xf numFmtId="14" fontId="26" fillId="0" borderId="0" xfId="0" applyNumberFormat="1" applyFont="1" applyBorder="1" applyAlignment="1">
      <alignment horizontal="center" vertical="center" wrapText="1"/>
    </xf>
    <xf numFmtId="0" fontId="26" fillId="0" borderId="0" xfId="0" applyFont="1" applyBorder="1" applyAlignment="1">
      <alignment horizontal="center" vertical="center" wrapText="1"/>
    </xf>
    <xf numFmtId="167" fontId="26" fillId="7" borderId="0" xfId="0" applyNumberFormat="1" applyFont="1" applyFill="1" applyBorder="1" applyAlignment="1">
      <alignment horizontal="center" vertical="center" wrapText="1"/>
    </xf>
    <xf numFmtId="0" fontId="26" fillId="7" borderId="0" xfId="0" applyFont="1" applyFill="1" applyBorder="1" applyAlignment="1">
      <alignment horizontal="center" vertical="center" wrapText="1"/>
    </xf>
    <xf numFmtId="168" fontId="26" fillId="7" borderId="0" xfId="0" applyNumberFormat="1" applyFont="1" applyFill="1" applyBorder="1" applyAlignment="1">
      <alignment horizontal="center" vertical="center" wrapText="1"/>
    </xf>
    <xf numFmtId="168" fontId="26" fillId="0" borderId="0" xfId="0" applyNumberFormat="1" applyFont="1" applyBorder="1" applyAlignment="1">
      <alignment horizontal="center" vertical="center" wrapText="1"/>
    </xf>
    <xf numFmtId="0" fontId="21" fillId="4" borderId="1" xfId="0" applyFont="1" applyFill="1" applyBorder="1" applyAlignment="1">
      <alignment horizontal="center" vertical="center"/>
    </xf>
    <xf numFmtId="0" fontId="13" fillId="0" borderId="1" xfId="0" applyFont="1" applyFill="1" applyBorder="1" applyAlignment="1">
      <alignment horizontal="center" vertical="center" wrapText="1"/>
    </xf>
    <xf numFmtId="169" fontId="0" fillId="0" borderId="1" xfId="0" applyNumberFormat="1" applyFont="1" applyBorder="1" applyAlignment="1">
      <alignment horizontal="center" vertical="center" wrapText="1"/>
    </xf>
    <xf numFmtId="0" fontId="11" fillId="0" borderId="5" xfId="0" applyFont="1" applyFill="1" applyBorder="1" applyAlignment="1">
      <alignment horizontal="center" vertical="center" wrapText="1"/>
    </xf>
    <xf numFmtId="165" fontId="9" fillId="5" borderId="0" xfId="0" applyNumberFormat="1" applyFont="1" applyFill="1" applyBorder="1" applyAlignment="1">
      <alignment horizontal="center" vertical="center"/>
    </xf>
    <xf numFmtId="0" fontId="0" fillId="0" borderId="5" xfId="0" applyFont="1" applyFill="1" applyBorder="1" applyAlignment="1">
      <alignment horizontal="center" vertical="center" wrapText="1"/>
    </xf>
    <xf numFmtId="0" fontId="8" fillId="0" borderId="1" xfId="0" applyFont="1" applyFill="1" applyBorder="1" applyAlignment="1">
      <alignment horizontal="center" vertical="center" wrapText="1"/>
    </xf>
    <xf numFmtId="0" fontId="29" fillId="0" borderId="1" xfId="0" applyFont="1" applyFill="1" applyBorder="1" applyAlignment="1">
      <alignment horizontal="center" vertical="center" wrapText="1"/>
    </xf>
    <xf numFmtId="0" fontId="0" fillId="0" borderId="10" xfId="0" applyFont="1" applyFill="1" applyBorder="1" applyAlignment="1">
      <alignment horizontal="center" vertical="center" wrapText="1"/>
    </xf>
    <xf numFmtId="1" fontId="2" fillId="0" borderId="0" xfId="0" applyNumberFormat="1" applyFont="1" applyFill="1"/>
    <xf numFmtId="1" fontId="3" fillId="0" borderId="1" xfId="0" applyNumberFormat="1" applyFont="1" applyFill="1" applyBorder="1" applyAlignment="1">
      <alignment horizontal="center" vertical="center" wrapText="1"/>
    </xf>
    <xf numFmtId="1" fontId="12" fillId="0" borderId="1" xfId="0" applyNumberFormat="1" applyFont="1" applyFill="1" applyBorder="1" applyAlignment="1">
      <alignment horizontal="center" vertical="center" wrapText="1"/>
    </xf>
    <xf numFmtId="1" fontId="14" fillId="0" borderId="1" xfId="0" applyNumberFormat="1" applyFont="1" applyFill="1" applyBorder="1" applyAlignment="1">
      <alignment horizontal="center" vertical="center" wrapText="1"/>
    </xf>
    <xf numFmtId="1" fontId="14" fillId="5" borderId="1" xfId="0" applyNumberFormat="1" applyFont="1" applyFill="1" applyBorder="1" applyAlignment="1">
      <alignment horizontal="center" vertical="center" wrapText="1"/>
    </xf>
    <xf numFmtId="1" fontId="3" fillId="2" borderId="1" xfId="0" applyNumberFormat="1" applyFont="1" applyFill="1" applyBorder="1" applyAlignment="1">
      <alignment horizontal="center" vertical="center" wrapText="1"/>
    </xf>
    <xf numFmtId="1" fontId="0" fillId="7" borderId="0" xfId="0" applyNumberFormat="1" applyFont="1" applyFill="1" applyBorder="1" applyAlignment="1">
      <alignment horizontal="center" vertical="center" wrapText="1"/>
    </xf>
    <xf numFmtId="171" fontId="0" fillId="0" borderId="0" xfId="2" applyNumberFormat="1" applyFont="1"/>
    <xf numFmtId="0" fontId="0" fillId="0" borderId="0" xfId="2" applyNumberFormat="1" applyFont="1" applyAlignment="1">
      <alignment horizontal="center"/>
    </xf>
    <xf numFmtId="0" fontId="0" fillId="4" borderId="0" xfId="0" applyFill="1"/>
    <xf numFmtId="0" fontId="0" fillId="4" borderId="0" xfId="2" applyNumberFormat="1" applyFont="1" applyFill="1" applyAlignment="1">
      <alignment horizontal="center"/>
    </xf>
    <xf numFmtId="171" fontId="0" fillId="4" borderId="0" xfId="2" applyNumberFormat="1" applyFont="1" applyFill="1"/>
    <xf numFmtId="0" fontId="2" fillId="0" borderId="1" xfId="0" applyFont="1" applyFill="1" applyBorder="1"/>
    <xf numFmtId="0" fontId="26" fillId="7" borderId="1" xfId="0" applyFont="1" applyFill="1" applyBorder="1" applyAlignment="1">
      <alignment horizontal="center" vertical="center" wrapText="1"/>
    </xf>
    <xf numFmtId="0" fontId="21" fillId="0" borderId="1" xfId="0" applyFont="1" applyFill="1" applyBorder="1" applyAlignment="1">
      <alignment horizontal="center" vertical="center"/>
    </xf>
    <xf numFmtId="0" fontId="5" fillId="0" borderId="1" xfId="0" applyFont="1" applyFill="1" applyBorder="1" applyAlignment="1">
      <alignment horizontal="center" vertical="center"/>
    </xf>
    <xf numFmtId="0" fontId="0" fillId="0" borderId="1" xfId="0" applyBorder="1"/>
    <xf numFmtId="0" fontId="3" fillId="0" borderId="1" xfId="0" applyFont="1" applyFill="1" applyBorder="1" applyAlignment="1">
      <alignment horizontal="center" vertical="center" wrapText="1"/>
    </xf>
    <xf numFmtId="0" fontId="6" fillId="8" borderId="1" xfId="0" applyFont="1" applyFill="1" applyBorder="1" applyAlignment="1">
      <alignment horizontal="center" vertical="center" wrapText="1"/>
    </xf>
    <xf numFmtId="0" fontId="2" fillId="5" borderId="0" xfId="0" applyFont="1" applyFill="1" applyAlignment="1">
      <alignment horizontal="center" vertical="center" wrapText="1"/>
    </xf>
    <xf numFmtId="0" fontId="2" fillId="5" borderId="0" xfId="0" applyFont="1" applyFill="1" applyAlignment="1">
      <alignment horizontal="center"/>
    </xf>
    <xf numFmtId="0" fontId="0" fillId="5" borderId="0" xfId="0" applyFont="1" applyFill="1" applyBorder="1" applyAlignment="1">
      <alignment horizontal="center" vertical="center" wrapText="1"/>
    </xf>
    <xf numFmtId="168" fontId="0" fillId="5" borderId="0" xfId="0" applyNumberFormat="1" applyFont="1" applyFill="1" applyBorder="1" applyAlignment="1">
      <alignment horizontal="center" vertical="center" wrapText="1"/>
    </xf>
    <xf numFmtId="168" fontId="0" fillId="3" borderId="0" xfId="0" applyNumberFormat="1" applyFont="1" applyFill="1" applyBorder="1" applyAlignment="1">
      <alignment horizontal="center" vertical="center" wrapText="1"/>
    </xf>
    <xf numFmtId="0" fontId="0" fillId="3" borderId="0" xfId="0" applyFont="1" applyFill="1" applyBorder="1" applyAlignment="1">
      <alignment horizontal="center" vertical="center" wrapText="1"/>
    </xf>
    <xf numFmtId="167" fontId="0" fillId="3" borderId="0" xfId="0" applyNumberFormat="1" applyFont="1" applyFill="1" applyBorder="1" applyAlignment="1">
      <alignment horizontal="center" vertical="center" wrapText="1"/>
    </xf>
    <xf numFmtId="0" fontId="0" fillId="3" borderId="7" xfId="0" applyFont="1" applyFill="1" applyBorder="1" applyAlignment="1">
      <alignment horizontal="center" vertical="center" wrapText="1"/>
    </xf>
    <xf numFmtId="0" fontId="16" fillId="3" borderId="7" xfId="0" applyFont="1" applyFill="1" applyBorder="1" applyAlignment="1">
      <alignment horizontal="center" vertical="center" wrapText="1"/>
    </xf>
    <xf numFmtId="0" fontId="0" fillId="5" borderId="7" xfId="0" applyFont="1" applyFill="1" applyBorder="1" applyAlignment="1">
      <alignment horizontal="center" vertical="center" wrapText="1"/>
    </xf>
    <xf numFmtId="0" fontId="4" fillId="5" borderId="1" xfId="0" applyFont="1" applyFill="1" applyBorder="1" applyAlignment="1">
      <alignment horizontal="center" vertical="center" wrapText="1"/>
    </xf>
    <xf numFmtId="165" fontId="0" fillId="5" borderId="0" xfId="0" applyNumberFormat="1" applyFont="1" applyFill="1" applyBorder="1" applyAlignment="1">
      <alignment horizontal="center" vertical="center" wrapText="1"/>
    </xf>
    <xf numFmtId="170" fontId="29" fillId="4" borderId="1" xfId="0" applyNumberFormat="1" applyFont="1" applyFill="1" applyBorder="1" applyAlignment="1">
      <alignment vertical="center" wrapText="1"/>
    </xf>
    <xf numFmtId="0" fontId="29" fillId="4" borderId="1" xfId="0" applyFont="1" applyFill="1" applyBorder="1" applyAlignment="1">
      <alignment horizontal="center" vertical="center" wrapText="1"/>
    </xf>
    <xf numFmtId="0" fontId="3" fillId="5" borderId="0" xfId="0" applyFont="1" applyFill="1" applyBorder="1" applyAlignment="1">
      <alignment horizontal="center" vertical="center" wrapText="1"/>
    </xf>
    <xf numFmtId="0" fontId="0" fillId="0" borderId="12" xfId="0" applyBorder="1" applyAlignment="1">
      <alignment horizontal="center"/>
    </xf>
    <xf numFmtId="171" fontId="0" fillId="0" borderId="0" xfId="2" applyNumberFormat="1" applyFont="1" applyBorder="1"/>
    <xf numFmtId="171" fontId="0" fillId="0" borderId="14" xfId="0" applyNumberFormat="1" applyBorder="1" applyAlignment="1">
      <alignment horizontal="center"/>
    </xf>
    <xf numFmtId="171" fontId="32" fillId="0" borderId="13" xfId="2" applyNumberFormat="1" applyFont="1" applyBorder="1"/>
    <xf numFmtId="44" fontId="2" fillId="5" borderId="0" xfId="2" applyFont="1" applyFill="1"/>
    <xf numFmtId="44" fontId="2" fillId="5" borderId="0" xfId="0" applyNumberFormat="1" applyFont="1" applyFill="1"/>
    <xf numFmtId="9" fontId="0" fillId="0" borderId="0" xfId="3" applyFont="1"/>
    <xf numFmtId="0" fontId="0" fillId="9" borderId="1" xfId="0" applyFont="1" applyFill="1" applyBorder="1" applyAlignment="1">
      <alignment horizontal="center" vertical="center" wrapText="1"/>
    </xf>
    <xf numFmtId="0" fontId="7" fillId="9" borderId="1" xfId="0" applyFont="1" applyFill="1" applyBorder="1" applyAlignment="1">
      <alignment horizontal="center" vertical="center" wrapText="1"/>
    </xf>
    <xf numFmtId="0" fontId="9" fillId="9" borderId="1" xfId="0" applyFont="1" applyFill="1" applyBorder="1" applyAlignment="1">
      <alignment horizontal="center" vertical="center" wrapText="1"/>
    </xf>
    <xf numFmtId="0" fontId="0" fillId="9" borderId="5" xfId="0" applyFont="1" applyFill="1" applyBorder="1" applyAlignment="1">
      <alignment horizontal="center" vertical="center" wrapText="1"/>
    </xf>
    <xf numFmtId="0" fontId="0" fillId="9" borderId="10" xfId="0" applyFont="1" applyFill="1" applyBorder="1" applyAlignment="1">
      <alignment horizontal="center" vertical="center" wrapText="1"/>
    </xf>
    <xf numFmtId="165" fontId="6" fillId="9" borderId="1" xfId="0" applyNumberFormat="1" applyFont="1" applyFill="1" applyBorder="1" applyAlignment="1">
      <alignment horizontal="center" vertical="center"/>
    </xf>
    <xf numFmtId="169" fontId="0" fillId="9" borderId="1" xfId="0" applyNumberFormat="1" applyFont="1" applyFill="1" applyBorder="1" applyAlignment="1">
      <alignment horizontal="center" vertical="center" wrapText="1"/>
    </xf>
    <xf numFmtId="0" fontId="6" fillId="11" borderId="1" xfId="0" applyFont="1" applyFill="1" applyBorder="1" applyAlignment="1">
      <alignment horizontal="center" vertical="center" wrapText="1"/>
    </xf>
    <xf numFmtId="0" fontId="0" fillId="12" borderId="1" xfId="0" applyFont="1" applyFill="1" applyBorder="1" applyAlignment="1">
      <alignment horizontal="center" vertical="center" wrapText="1"/>
    </xf>
    <xf numFmtId="0" fontId="7" fillId="11" borderId="1" xfId="0" applyFont="1" applyFill="1" applyBorder="1" applyAlignment="1">
      <alignment horizontal="center" vertical="center" wrapText="1"/>
    </xf>
    <xf numFmtId="0" fontId="13" fillId="11" borderId="1" xfId="0" applyFont="1" applyFill="1" applyBorder="1" applyAlignment="1">
      <alignment horizontal="center" vertical="center" wrapText="1"/>
    </xf>
    <xf numFmtId="0" fontId="9" fillId="11" borderId="1" xfId="0" applyFont="1" applyFill="1" applyBorder="1" applyAlignment="1">
      <alignment horizontal="center" vertical="center" wrapText="1"/>
    </xf>
    <xf numFmtId="0" fontId="0" fillId="11" borderId="1" xfId="0" applyFont="1" applyFill="1" applyBorder="1" applyAlignment="1">
      <alignment horizontal="center" vertical="center" wrapText="1"/>
    </xf>
    <xf numFmtId="165" fontId="6" fillId="11" borderId="1" xfId="0" applyNumberFormat="1" applyFont="1" applyFill="1" applyBorder="1" applyAlignment="1">
      <alignment horizontal="center" vertical="center"/>
    </xf>
    <xf numFmtId="169" fontId="0" fillId="11" borderId="1" xfId="0" applyNumberFormat="1" applyFont="1" applyFill="1" applyBorder="1" applyAlignment="1">
      <alignment horizontal="center" vertical="center" wrapText="1"/>
    </xf>
    <xf numFmtId="0" fontId="15" fillId="11" borderId="1" xfId="0" applyFont="1" applyFill="1" applyBorder="1" applyAlignment="1">
      <alignment horizontal="center" vertical="center" wrapText="1"/>
    </xf>
    <xf numFmtId="0" fontId="17" fillId="11" borderId="1" xfId="0" applyFont="1" applyFill="1" applyBorder="1" applyAlignment="1">
      <alignment horizontal="center" vertical="center" wrapText="1"/>
    </xf>
    <xf numFmtId="0" fontId="3" fillId="11" borderId="1" xfId="0" applyFont="1" applyFill="1" applyBorder="1" applyAlignment="1">
      <alignment horizontal="center" vertical="center"/>
    </xf>
    <xf numFmtId="0" fontId="0" fillId="11" borderId="6" xfId="0" applyFont="1" applyFill="1" applyBorder="1" applyAlignment="1">
      <alignment horizontal="center" vertical="center" wrapText="1"/>
    </xf>
    <xf numFmtId="0" fontId="6" fillId="11" borderId="0" xfId="0" applyFont="1" applyFill="1" applyAlignment="1">
      <alignment horizontal="center" vertical="center"/>
    </xf>
    <xf numFmtId="0" fontId="22" fillId="11" borderId="1" xfId="0" applyFont="1" applyFill="1" applyBorder="1" applyAlignment="1">
      <alignment horizontal="center" vertical="center" wrapText="1"/>
    </xf>
    <xf numFmtId="0" fontId="2" fillId="11" borderId="1" xfId="0" applyFont="1" applyFill="1" applyBorder="1" applyAlignment="1">
      <alignment horizontal="center" vertical="center" wrapText="1"/>
    </xf>
    <xf numFmtId="0" fontId="7" fillId="0" borderId="1" xfId="0" applyFont="1" applyFill="1" applyBorder="1" applyAlignment="1">
      <alignment horizontal="center" vertical="center" wrapText="1"/>
    </xf>
    <xf numFmtId="169" fontId="0" fillId="0" borderId="1" xfId="0" applyNumberFormat="1" applyFont="1" applyFill="1" applyBorder="1" applyAlignment="1">
      <alignment horizontal="center" vertical="center" wrapText="1"/>
    </xf>
    <xf numFmtId="0" fontId="27" fillId="0" borderId="1" xfId="0" applyFont="1" applyFill="1" applyBorder="1" applyAlignment="1">
      <alignment horizontal="center" vertical="center" wrapText="1"/>
    </xf>
    <xf numFmtId="44" fontId="0" fillId="0" borderId="0" xfId="2" applyFont="1"/>
    <xf numFmtId="0" fontId="0" fillId="10" borderId="1" xfId="0" applyFont="1" applyFill="1" applyBorder="1" applyAlignment="1">
      <alignment horizontal="center" vertical="center" wrapText="1"/>
    </xf>
    <xf numFmtId="0" fontId="10" fillId="9" borderId="1" xfId="0" applyFont="1" applyFill="1" applyBorder="1" applyAlignment="1">
      <alignment horizontal="center" vertical="center"/>
    </xf>
    <xf numFmtId="0" fontId="15" fillId="9" borderId="1" xfId="0" applyFont="1" applyFill="1" applyBorder="1" applyAlignment="1">
      <alignment horizontal="center" vertical="center" wrapText="1"/>
    </xf>
    <xf numFmtId="14" fontId="2" fillId="9" borderId="1" xfId="0" applyNumberFormat="1" applyFont="1" applyFill="1" applyBorder="1" applyAlignment="1">
      <alignment horizontal="center" vertical="center" wrapText="1"/>
    </xf>
    <xf numFmtId="0" fontId="9" fillId="0" borderId="1" xfId="0" applyFont="1" applyFill="1" applyBorder="1" applyAlignment="1">
      <alignment horizontal="center" vertical="center" wrapText="1"/>
    </xf>
    <xf numFmtId="1" fontId="11" fillId="0" borderId="5" xfId="0" applyNumberFormat="1" applyFont="1" applyFill="1" applyBorder="1" applyAlignment="1">
      <alignment horizontal="center" vertical="center" wrapText="1"/>
    </xf>
    <xf numFmtId="0" fontId="15" fillId="0" borderId="1" xfId="0" applyFont="1" applyFill="1" applyBorder="1" applyAlignment="1">
      <alignment horizontal="center" vertical="center" wrapText="1"/>
    </xf>
    <xf numFmtId="0" fontId="3" fillId="0" borderId="1"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3" fillId="2" borderId="3" xfId="0" applyFont="1" applyFill="1" applyBorder="1" applyAlignment="1">
      <alignment horizontal="center" vertical="center" wrapText="1"/>
    </xf>
    <xf numFmtId="0" fontId="2" fillId="0" borderId="1" xfId="0" applyFont="1" applyFill="1" applyBorder="1" applyAlignment="1">
      <alignment horizontal="center" vertical="center" wrapText="1"/>
    </xf>
    <xf numFmtId="0" fontId="4" fillId="0" borderId="1" xfId="0" applyFont="1" applyFill="1" applyBorder="1" applyAlignment="1">
      <alignment horizontal="center" vertical="center" wrapText="1"/>
    </xf>
    <xf numFmtId="0" fontId="2" fillId="0" borderId="0" xfId="0" applyFont="1" applyFill="1" applyAlignment="1">
      <alignment horizontal="center" vertical="center" wrapText="1"/>
    </xf>
    <xf numFmtId="0" fontId="0" fillId="0" borderId="0" xfId="0" applyFont="1" applyBorder="1" applyAlignment="1">
      <alignment horizontal="center" vertical="center" wrapText="1"/>
    </xf>
    <xf numFmtId="0" fontId="27" fillId="0" borderId="1" xfId="0" applyFont="1" applyFill="1" applyBorder="1" applyAlignment="1">
      <alignment horizontal="center" vertical="top" wrapText="1"/>
    </xf>
    <xf numFmtId="0" fontId="22" fillId="0" borderId="1" xfId="0" applyFont="1" applyFill="1" applyBorder="1" applyAlignment="1">
      <alignment horizontal="center" vertical="top" wrapText="1"/>
    </xf>
    <xf numFmtId="0" fontId="30" fillId="0" borderId="1" xfId="0" applyFont="1" applyFill="1" applyBorder="1" applyAlignment="1">
      <alignment horizontal="center" vertical="center"/>
    </xf>
    <xf numFmtId="14" fontId="27" fillId="0" borderId="1" xfId="0" applyNumberFormat="1" applyFont="1" applyFill="1" applyBorder="1" applyAlignment="1">
      <alignment horizontal="center" vertical="center" wrapText="1"/>
    </xf>
    <xf numFmtId="172" fontId="27" fillId="0" borderId="1" xfId="0" applyNumberFormat="1" applyFont="1" applyFill="1" applyBorder="1" applyAlignment="1">
      <alignment horizontal="center" vertical="center" wrapText="1"/>
    </xf>
    <xf numFmtId="165" fontId="0" fillId="0" borderId="0" xfId="0" applyNumberFormat="1" applyFont="1" applyFill="1" applyBorder="1" applyAlignment="1">
      <alignment horizontal="center" vertical="center" wrapText="1"/>
    </xf>
    <xf numFmtId="166" fontId="6" fillId="0" borderId="1" xfId="0" applyNumberFormat="1" applyFont="1" applyFill="1" applyBorder="1" applyAlignment="1">
      <alignment horizontal="center" vertical="center" wrapText="1"/>
    </xf>
    <xf numFmtId="1" fontId="11" fillId="0" borderId="0" xfId="0" applyNumberFormat="1" applyFont="1" applyFill="1" applyBorder="1" applyAlignment="1">
      <alignment horizontal="center" vertical="center" wrapText="1"/>
    </xf>
    <xf numFmtId="3" fontId="0" fillId="0" borderId="0" xfId="2" applyNumberFormat="1" applyFont="1" applyAlignment="1">
      <alignment horizontal="center"/>
    </xf>
    <xf numFmtId="0" fontId="3" fillId="0" borderId="2" xfId="0" applyFont="1" applyFill="1" applyBorder="1" applyAlignment="1">
      <alignment horizontal="center" vertical="center"/>
    </xf>
    <xf numFmtId="0" fontId="10" fillId="0" borderId="3" xfId="0" applyFont="1" applyFill="1" applyBorder="1" applyAlignment="1">
      <alignment horizontal="center" vertical="center" wrapText="1"/>
    </xf>
    <xf numFmtId="0" fontId="2" fillId="0" borderId="3" xfId="0" applyFont="1" applyFill="1" applyBorder="1" applyAlignment="1">
      <alignment horizontal="center" vertical="center" wrapText="1"/>
    </xf>
    <xf numFmtId="0" fontId="2" fillId="0" borderId="3" xfId="0" applyFont="1" applyFill="1" applyBorder="1" applyAlignment="1">
      <alignment vertical="center" wrapText="1"/>
    </xf>
    <xf numFmtId="14" fontId="2" fillId="0" borderId="3" xfId="0" applyNumberFormat="1" applyFont="1" applyFill="1" applyBorder="1" applyAlignment="1">
      <alignment vertical="center" wrapText="1"/>
    </xf>
    <xf numFmtId="14" fontId="2" fillId="0" borderId="3" xfId="0" applyNumberFormat="1" applyFont="1" applyFill="1" applyBorder="1" applyAlignment="1">
      <alignment horizontal="center" vertical="center" wrapText="1"/>
    </xf>
    <xf numFmtId="0" fontId="14" fillId="0" borderId="3" xfId="0" applyFont="1" applyFill="1" applyBorder="1" applyAlignment="1">
      <alignment horizontal="center" vertical="center" wrapText="1"/>
    </xf>
    <xf numFmtId="1" fontId="14" fillId="0" borderId="3" xfId="0" applyNumberFormat="1" applyFont="1" applyFill="1" applyBorder="1" applyAlignment="1">
      <alignment horizontal="center" vertical="center" wrapText="1"/>
    </xf>
    <xf numFmtId="0" fontId="0" fillId="0" borderId="3" xfId="0" applyFont="1" applyFill="1" applyBorder="1" applyAlignment="1">
      <alignment horizontal="center" vertical="center" wrapText="1"/>
    </xf>
    <xf numFmtId="166" fontId="14" fillId="0" borderId="3" xfId="0" applyNumberFormat="1" applyFont="1" applyFill="1" applyBorder="1" applyAlignment="1">
      <alignment vertical="center" wrapText="1"/>
    </xf>
    <xf numFmtId="3" fontId="12" fillId="2" borderId="4" xfId="0" applyNumberFormat="1" applyFont="1" applyFill="1" applyBorder="1" applyAlignment="1">
      <alignment horizontal="center" vertical="center" wrapText="1"/>
    </xf>
    <xf numFmtId="171" fontId="0" fillId="0" borderId="0" xfId="0" applyNumberFormat="1"/>
    <xf numFmtId="0" fontId="0" fillId="0" borderId="0" xfId="0" applyFill="1"/>
    <xf numFmtId="0" fontId="0" fillId="0" borderId="0" xfId="2" applyNumberFormat="1" applyFont="1" applyFill="1" applyAlignment="1">
      <alignment horizontal="center"/>
    </xf>
    <xf numFmtId="171" fontId="0" fillId="0" borderId="0" xfId="2" applyNumberFormat="1" applyFont="1" applyFill="1"/>
    <xf numFmtId="0" fontId="33" fillId="0" borderId="9" xfId="0" applyFont="1" applyBorder="1" applyAlignment="1">
      <alignment horizontal="center" vertical="center"/>
    </xf>
    <xf numFmtId="0" fontId="33" fillId="0" borderId="11" xfId="0" applyFont="1" applyBorder="1" applyAlignment="1">
      <alignment horizontal="center" vertical="center"/>
    </xf>
    <xf numFmtId="0" fontId="33" fillId="0" borderId="15" xfId="0" applyFont="1" applyBorder="1" applyAlignment="1">
      <alignment horizontal="center" vertical="center"/>
    </xf>
    <xf numFmtId="0" fontId="34" fillId="0" borderId="16" xfId="0" applyFont="1" applyBorder="1" applyAlignment="1">
      <alignment horizontal="center" vertical="center"/>
    </xf>
    <xf numFmtId="0" fontId="33" fillId="0" borderId="16" xfId="0" applyFont="1" applyBorder="1" applyAlignment="1">
      <alignment vertical="center"/>
    </xf>
    <xf numFmtId="4" fontId="33" fillId="0" borderId="16" xfId="0" applyNumberFormat="1" applyFont="1" applyBorder="1" applyAlignment="1">
      <alignment horizontal="right" vertical="center"/>
    </xf>
    <xf numFmtId="0" fontId="0" fillId="0" borderId="0" xfId="0" pivotButton="1"/>
    <xf numFmtId="0" fontId="0" fillId="0" borderId="0" xfId="0" applyAlignment="1">
      <alignment horizontal="left"/>
    </xf>
    <xf numFmtId="173" fontId="0" fillId="0" borderId="0" xfId="0" applyNumberFormat="1"/>
    <xf numFmtId="0" fontId="26" fillId="0" borderId="5" xfId="0" applyFont="1" applyFill="1" applyBorder="1" applyAlignment="1">
      <alignment horizontal="center" vertical="center" wrapText="1"/>
    </xf>
    <xf numFmtId="0" fontId="26" fillId="0" borderId="10" xfId="0" applyFont="1" applyFill="1" applyBorder="1" applyAlignment="1">
      <alignment horizontal="center" vertical="center" wrapText="1"/>
    </xf>
    <xf numFmtId="0" fontId="26" fillId="0" borderId="1" xfId="0" applyFont="1" applyFill="1" applyBorder="1" applyAlignment="1">
      <alignment horizontal="center" vertical="center" wrapText="1"/>
    </xf>
    <xf numFmtId="44" fontId="26" fillId="0" borderId="1" xfId="2" applyFont="1" applyFill="1" applyBorder="1" applyAlignment="1">
      <alignment vertical="center"/>
    </xf>
    <xf numFmtId="0" fontId="26" fillId="0" borderId="0" xfId="0" applyFont="1" applyFill="1" applyAlignment="1">
      <alignment horizontal="center"/>
    </xf>
    <xf numFmtId="0" fontId="26" fillId="0" borderId="1" xfId="0" applyFont="1" applyFill="1" applyBorder="1"/>
    <xf numFmtId="0" fontId="26" fillId="0" borderId="0" xfId="0" applyFont="1" applyFill="1" applyAlignment="1">
      <alignment horizontal="center" vertical="center"/>
    </xf>
    <xf numFmtId="0" fontId="26" fillId="0" borderId="1" xfId="0" applyFont="1" applyFill="1" applyBorder="1" applyAlignment="1">
      <alignment horizontal="center" vertical="center" wrapText="1"/>
    </xf>
    <xf numFmtId="0" fontId="26" fillId="0" borderId="0" xfId="0" applyFont="1" applyFill="1" applyAlignment="1">
      <alignment horizontal="center" vertical="center" wrapText="1"/>
    </xf>
    <xf numFmtId="0" fontId="28" fillId="0" borderId="1" xfId="0" applyFont="1" applyFill="1" applyBorder="1" applyAlignment="1">
      <alignment horizontal="center" vertical="center" wrapText="1"/>
    </xf>
    <xf numFmtId="0" fontId="28" fillId="0" borderId="2" xfId="0" applyFont="1" applyFill="1" applyBorder="1" applyAlignment="1">
      <alignment horizontal="center" vertical="center" wrapText="1"/>
    </xf>
    <xf numFmtId="0" fontId="28" fillId="0" borderId="4" xfId="0" applyFont="1" applyFill="1" applyBorder="1" applyAlignment="1">
      <alignment horizontal="center" vertical="center" wrapText="1"/>
    </xf>
    <xf numFmtId="0" fontId="26" fillId="4" borderId="8" xfId="0" applyFont="1" applyFill="1" applyBorder="1" applyAlignment="1">
      <alignment horizontal="center" vertical="center"/>
    </xf>
    <xf numFmtId="0" fontId="35" fillId="0" borderId="1" xfId="0" applyFont="1" applyFill="1" applyBorder="1" applyAlignment="1">
      <alignment horizontal="center" vertical="center" wrapText="1"/>
    </xf>
    <xf numFmtId="0" fontId="36" fillId="0" borderId="1" xfId="0" applyFont="1" applyFill="1" applyBorder="1" applyAlignment="1">
      <alignment horizontal="center" vertical="center" wrapText="1"/>
    </xf>
    <xf numFmtId="14" fontId="36" fillId="0" borderId="1" xfId="0" applyNumberFormat="1" applyFont="1" applyFill="1" applyBorder="1" applyAlignment="1">
      <alignment horizontal="center" vertical="center" wrapText="1"/>
    </xf>
    <xf numFmtId="0" fontId="36" fillId="0" borderId="2" xfId="0" applyFont="1" applyFill="1" applyBorder="1" applyAlignment="1">
      <alignment horizontal="center" vertical="center" wrapText="1"/>
    </xf>
    <xf numFmtId="0" fontId="26" fillId="4" borderId="6" xfId="0" applyFont="1" applyFill="1" applyBorder="1" applyAlignment="1">
      <alignment horizontal="center" vertical="center"/>
    </xf>
    <xf numFmtId="166" fontId="36" fillId="0" borderId="4" xfId="0" applyNumberFormat="1" applyFont="1" applyFill="1" applyBorder="1" applyAlignment="1">
      <alignment horizontal="center" vertical="center" wrapText="1"/>
    </xf>
    <xf numFmtId="0" fontId="26" fillId="0" borderId="0" xfId="0" applyFont="1" applyFill="1" applyBorder="1" applyAlignment="1">
      <alignment horizontal="center" vertical="center" wrapText="1"/>
    </xf>
    <xf numFmtId="0" fontId="35" fillId="0" borderId="0" xfId="0" applyFont="1" applyBorder="1" applyAlignment="1">
      <alignment horizontal="center" vertical="center" wrapText="1"/>
    </xf>
    <xf numFmtId="165" fontId="35" fillId="0" borderId="0" xfId="0" applyNumberFormat="1" applyFont="1" applyBorder="1" applyAlignment="1">
      <alignment horizontal="center" vertical="center"/>
    </xf>
    <xf numFmtId="165" fontId="35" fillId="0" borderId="0" xfId="0" applyNumberFormat="1" applyFont="1" applyBorder="1" applyAlignment="1">
      <alignment horizontal="center" vertical="center" wrapText="1"/>
    </xf>
    <xf numFmtId="0" fontId="26" fillId="0" borderId="0" xfId="0" applyFont="1" applyFill="1" applyAlignment="1">
      <alignment vertical="center"/>
    </xf>
    <xf numFmtId="0" fontId="26" fillId="0" borderId="0" xfId="0" applyFont="1"/>
    <xf numFmtId="169" fontId="26" fillId="0" borderId="1" xfId="0" applyNumberFormat="1" applyFont="1" applyBorder="1" applyAlignment="1">
      <alignment horizontal="center" vertical="center" wrapText="1"/>
    </xf>
    <xf numFmtId="0" fontId="26" fillId="0" borderId="7" xfId="0" applyFont="1" applyBorder="1" applyAlignment="1">
      <alignment horizontal="center" vertical="center" wrapText="1"/>
    </xf>
    <xf numFmtId="0" fontId="26" fillId="7" borderId="7" xfId="0" applyFont="1" applyFill="1" applyBorder="1" applyAlignment="1">
      <alignment horizontal="center" vertical="center" wrapText="1"/>
    </xf>
    <xf numFmtId="0" fontId="28" fillId="4" borderId="2" xfId="0" applyFont="1" applyFill="1" applyBorder="1" applyAlignment="1">
      <alignment horizontal="center" vertical="center"/>
    </xf>
    <xf numFmtId="0" fontId="28" fillId="4" borderId="1" xfId="0" applyFont="1" applyFill="1" applyBorder="1" applyAlignment="1">
      <alignment horizontal="center" vertical="center"/>
    </xf>
    <xf numFmtId="3" fontId="28" fillId="4" borderId="4" xfId="0" applyNumberFormat="1" applyFont="1" applyFill="1" applyBorder="1" applyAlignment="1">
      <alignment horizontal="center" vertical="center"/>
    </xf>
    <xf numFmtId="0" fontId="28" fillId="0" borderId="0" xfId="0" applyFont="1" applyFill="1" applyAlignment="1">
      <alignment horizontal="center" vertical="center"/>
    </xf>
    <xf numFmtId="0" fontId="28" fillId="0" borderId="1" xfId="0" applyFont="1" applyFill="1" applyBorder="1" applyAlignment="1">
      <alignment horizontal="center" vertical="center"/>
    </xf>
    <xf numFmtId="3" fontId="28" fillId="0" borderId="0" xfId="0" applyNumberFormat="1" applyFont="1" applyFill="1" applyAlignment="1">
      <alignment horizontal="center" vertical="center"/>
    </xf>
    <xf numFmtId="0" fontId="26" fillId="0" borderId="1" xfId="0" applyFont="1" applyBorder="1"/>
    <xf numFmtId="0" fontId="37" fillId="0" borderId="1" xfId="0" applyFont="1" applyBorder="1" applyAlignment="1">
      <alignment horizontal="center" vertical="center" wrapText="1"/>
    </xf>
    <xf numFmtId="0" fontId="35" fillId="0" borderId="1" xfId="0" applyFont="1" applyBorder="1" applyAlignment="1">
      <alignment horizontal="center" vertical="top" wrapText="1"/>
    </xf>
    <xf numFmtId="0" fontId="38" fillId="0" borderId="1" xfId="0" applyFont="1" applyFill="1" applyBorder="1" applyAlignment="1">
      <alignment horizontal="center" vertical="top" wrapText="1"/>
    </xf>
    <xf numFmtId="0" fontId="38" fillId="0" borderId="1" xfId="0" applyFont="1" applyFill="1" applyBorder="1" applyAlignment="1">
      <alignment horizontal="center" vertical="center" wrapText="1"/>
    </xf>
    <xf numFmtId="0" fontId="26" fillId="0" borderId="1" xfId="0" applyFont="1" applyFill="1" applyBorder="1" applyAlignment="1">
      <alignment horizontal="center" vertical="center" wrapText="1"/>
    </xf>
    <xf numFmtId="0" fontId="28" fillId="0" borderId="1" xfId="0" applyFont="1" applyFill="1" applyBorder="1" applyAlignment="1">
      <alignment horizontal="center" vertical="center" wrapText="1"/>
    </xf>
    <xf numFmtId="0" fontId="26" fillId="0" borderId="1" xfId="0" applyFont="1" applyFill="1" applyBorder="1" applyAlignment="1">
      <alignment horizontal="center" vertical="center" wrapText="1"/>
    </xf>
    <xf numFmtId="0" fontId="28" fillId="0" borderId="1" xfId="0" applyFont="1" applyFill="1" applyBorder="1" applyAlignment="1">
      <alignment horizontal="center" vertical="center" wrapText="1"/>
    </xf>
    <xf numFmtId="0" fontId="26" fillId="9" borderId="1" xfId="0" applyFont="1" applyFill="1" applyBorder="1" applyAlignment="1">
      <alignment horizontal="center" vertical="center"/>
    </xf>
    <xf numFmtId="0" fontId="28" fillId="0" borderId="1" xfId="0" applyFont="1" applyBorder="1" applyAlignment="1">
      <alignment horizontal="center" vertical="center" wrapText="1"/>
    </xf>
    <xf numFmtId="0" fontId="26" fillId="0" borderId="1" xfId="0" applyFont="1" applyBorder="1" applyAlignment="1">
      <alignment horizontal="center" vertical="center"/>
    </xf>
    <xf numFmtId="0" fontId="35" fillId="0" borderId="1" xfId="0" applyFont="1" applyBorder="1" applyAlignment="1">
      <alignment horizontal="center" vertical="center" wrapText="1"/>
    </xf>
    <xf numFmtId="0" fontId="39" fillId="0" borderId="1" xfId="0" applyFont="1" applyBorder="1" applyAlignment="1">
      <alignment horizontal="center" vertical="center" wrapText="1"/>
    </xf>
    <xf numFmtId="14" fontId="26" fillId="0" borderId="1" xfId="0" applyNumberFormat="1" applyFont="1" applyBorder="1" applyAlignment="1">
      <alignment horizontal="center" vertical="center" wrapText="1"/>
    </xf>
    <xf numFmtId="0" fontId="26" fillId="0" borderId="5" xfId="0" applyFont="1" applyBorder="1" applyAlignment="1">
      <alignment horizontal="center" vertical="center" wrapText="1"/>
    </xf>
    <xf numFmtId="0" fontId="26" fillId="0" borderId="10" xfId="0" applyFont="1" applyBorder="1" applyAlignment="1">
      <alignment horizontal="center" vertical="center" wrapText="1"/>
    </xf>
    <xf numFmtId="0" fontId="3" fillId="0" borderId="1" xfId="4" applyFont="1" applyBorder="1" applyAlignment="1">
      <alignment horizontal="center" vertical="center" wrapText="1"/>
    </xf>
    <xf numFmtId="0" fontId="2" fillId="4" borderId="8" xfId="4" applyFont="1" applyFill="1" applyBorder="1" applyAlignment="1">
      <alignment horizontal="center" vertical="center"/>
    </xf>
    <xf numFmtId="0" fontId="3" fillId="0" borderId="1" xfId="4" applyFont="1" applyBorder="1" applyAlignment="1">
      <alignment horizontal="center" vertical="center"/>
    </xf>
    <xf numFmtId="0" fontId="27" fillId="0" borderId="5" xfId="4" applyFont="1" applyBorder="1" applyAlignment="1">
      <alignment horizontal="center" vertical="center" wrapText="1"/>
    </xf>
    <xf numFmtId="0" fontId="2" fillId="7" borderId="1" xfId="4" applyFont="1" applyFill="1" applyBorder="1" applyAlignment="1">
      <alignment horizontal="center" vertical="center" wrapText="1"/>
    </xf>
    <xf numFmtId="0" fontId="2" fillId="3" borderId="5" xfId="4" applyFont="1" applyFill="1" applyBorder="1" applyAlignment="1">
      <alignment horizontal="center" vertical="center" wrapText="1"/>
    </xf>
    <xf numFmtId="0" fontId="2" fillId="5" borderId="5" xfId="4" applyFont="1" applyFill="1" applyBorder="1" applyAlignment="1">
      <alignment horizontal="center" vertical="center" wrapText="1"/>
    </xf>
    <xf numFmtId="0" fontId="2" fillId="0" borderId="5" xfId="4" applyFont="1" applyBorder="1" applyAlignment="1">
      <alignment horizontal="center" vertical="center" wrapText="1"/>
    </xf>
    <xf numFmtId="0" fontId="2" fillId="0" borderId="1" xfId="4" applyFont="1" applyBorder="1" applyAlignment="1">
      <alignment horizontal="center" vertical="center" wrapText="1"/>
    </xf>
    <xf numFmtId="167" fontId="11" fillId="3" borderId="5" xfId="4" applyNumberFormat="1" applyFont="1" applyFill="1" applyBorder="1" applyAlignment="1">
      <alignment horizontal="center" vertical="center" wrapText="1"/>
    </xf>
    <xf numFmtId="167" fontId="40" fillId="3" borderId="5" xfId="4" applyNumberFormat="1" applyFont="1" applyFill="1" applyBorder="1" applyAlignment="1">
      <alignment horizontal="center" vertical="center" wrapText="1"/>
    </xf>
    <xf numFmtId="0" fontId="11" fillId="3" borderId="5" xfId="4" applyFont="1" applyFill="1" applyBorder="1" applyAlignment="1">
      <alignment horizontal="center" vertical="center" wrapText="1"/>
    </xf>
    <xf numFmtId="0" fontId="40" fillId="3" borderId="5" xfId="4" applyFont="1" applyFill="1" applyBorder="1" applyAlignment="1">
      <alignment horizontal="center" vertical="center" wrapText="1"/>
    </xf>
    <xf numFmtId="41" fontId="11" fillId="3" borderId="5" xfId="5" applyFont="1" applyFill="1" applyBorder="1" applyAlignment="1">
      <alignment horizontal="center" vertical="center" wrapText="1"/>
    </xf>
    <xf numFmtId="164" fontId="11" fillId="5" borderId="5" xfId="4" applyNumberFormat="1" applyFont="1" applyFill="1" applyBorder="1" applyAlignment="1">
      <alignment horizontal="center" vertical="center" wrapText="1"/>
    </xf>
    <xf numFmtId="0" fontId="3" fillId="4" borderId="1" xfId="4" applyFont="1" applyFill="1" applyBorder="1" applyAlignment="1">
      <alignment horizontal="center" vertical="center" wrapText="1"/>
    </xf>
    <xf numFmtId="0" fontId="12" fillId="4" borderId="1" xfId="4" applyFont="1" applyFill="1" applyBorder="1" applyAlignment="1">
      <alignment horizontal="center" vertical="center" wrapText="1"/>
    </xf>
    <xf numFmtId="169" fontId="3" fillId="4" borderId="1" xfId="4" applyNumberFormat="1" applyFont="1" applyFill="1" applyBorder="1" applyAlignment="1">
      <alignment horizontal="center" vertical="center" wrapText="1"/>
    </xf>
    <xf numFmtId="0" fontId="2" fillId="4" borderId="1" xfId="4" applyFont="1" applyFill="1" applyBorder="1" applyAlignment="1">
      <alignment horizontal="center" vertical="center"/>
    </xf>
    <xf numFmtId="0" fontId="2" fillId="0" borderId="0" xfId="4" applyFont="1"/>
    <xf numFmtId="0" fontId="2" fillId="0" borderId="1" xfId="4" applyFont="1" applyFill="1" applyBorder="1" applyAlignment="1">
      <alignment horizontal="center" vertical="center"/>
    </xf>
    <xf numFmtId="0" fontId="28" fillId="0" borderId="3" xfId="0" applyFont="1" applyBorder="1" applyAlignment="1">
      <alignment vertical="center" wrapText="1"/>
    </xf>
    <xf numFmtId="0" fontId="28" fillId="0" borderId="4" xfId="0" applyFont="1" applyBorder="1" applyAlignment="1">
      <alignment vertical="center" wrapText="1"/>
    </xf>
    <xf numFmtId="169" fontId="28" fillId="4" borderId="1" xfId="0" applyNumberFormat="1" applyFont="1" applyFill="1" applyBorder="1" applyAlignment="1">
      <alignment horizontal="center" vertical="center" wrapText="1"/>
    </xf>
    <xf numFmtId="0" fontId="28" fillId="4" borderId="1" xfId="0" applyFont="1" applyFill="1" applyBorder="1" applyAlignment="1">
      <alignment horizontal="center" vertical="center" wrapText="1"/>
    </xf>
    <xf numFmtId="0" fontId="28" fillId="13" borderId="1" xfId="0" applyFont="1" applyFill="1" applyBorder="1" applyAlignment="1">
      <alignment horizontal="center" vertical="center" wrapText="1"/>
    </xf>
    <xf numFmtId="166" fontId="29" fillId="13" borderId="1" xfId="0" applyNumberFormat="1" applyFont="1" applyFill="1" applyBorder="1" applyAlignment="1">
      <alignment vertical="center" wrapText="1"/>
    </xf>
    <xf numFmtId="0" fontId="2" fillId="9" borderId="1" xfId="4" applyFont="1" applyFill="1" applyBorder="1" applyAlignment="1">
      <alignment horizontal="center" vertical="center" wrapText="1"/>
    </xf>
    <xf numFmtId="0" fontId="25" fillId="4" borderId="1" xfId="0" applyFont="1" applyFill="1" applyBorder="1" applyAlignment="1">
      <alignment horizontal="right" vertical="center" wrapText="1"/>
    </xf>
    <xf numFmtId="0" fontId="20" fillId="5" borderId="0" xfId="0" applyFont="1" applyFill="1" applyAlignment="1">
      <alignment horizontal="center" vertical="center" wrapText="1"/>
    </xf>
    <xf numFmtId="0" fontId="3" fillId="5" borderId="1" xfId="0" applyFont="1" applyFill="1" applyBorder="1" applyAlignment="1">
      <alignment horizontal="center" vertical="center" wrapText="1"/>
    </xf>
    <xf numFmtId="0" fontId="3" fillId="4" borderId="2" xfId="0" applyFont="1" applyFill="1" applyBorder="1" applyAlignment="1">
      <alignment horizontal="center" vertical="center" wrapText="1"/>
    </xf>
    <xf numFmtId="0" fontId="3" fillId="4" borderId="3" xfId="0" applyFont="1" applyFill="1" applyBorder="1" applyAlignment="1">
      <alignment horizontal="center" vertical="center" wrapText="1"/>
    </xf>
    <xf numFmtId="0" fontId="3" fillId="4" borderId="4" xfId="0" applyFont="1" applyFill="1" applyBorder="1" applyAlignment="1">
      <alignment horizontal="center" vertical="center" wrapText="1"/>
    </xf>
    <xf numFmtId="0" fontId="29" fillId="4" borderId="1" xfId="0" applyFont="1" applyFill="1" applyBorder="1" applyAlignment="1">
      <alignment horizontal="center" vertical="center" wrapText="1"/>
    </xf>
    <xf numFmtId="0" fontId="3" fillId="2" borderId="2" xfId="0" applyFont="1" applyFill="1" applyBorder="1" applyAlignment="1">
      <alignment horizontal="center" vertical="center"/>
    </xf>
    <xf numFmtId="0" fontId="3" fillId="2" borderId="3" xfId="0" applyFont="1" applyFill="1" applyBorder="1" applyAlignment="1">
      <alignment horizontal="center" vertical="center"/>
    </xf>
    <xf numFmtId="0" fontId="3" fillId="2" borderId="4" xfId="0" applyFont="1" applyFill="1" applyBorder="1" applyAlignment="1">
      <alignment horizontal="center" vertical="center"/>
    </xf>
    <xf numFmtId="0" fontId="2" fillId="2" borderId="1" xfId="0" applyFont="1" applyFill="1" applyBorder="1" applyAlignment="1">
      <alignment horizontal="center" vertical="center"/>
    </xf>
    <xf numFmtId="0" fontId="20" fillId="0" borderId="0" xfId="0" applyFont="1" applyFill="1" applyAlignment="1">
      <alignment horizontal="center" vertical="center" wrapText="1"/>
    </xf>
    <xf numFmtId="0" fontId="3" fillId="2" borderId="1" xfId="0" applyFont="1" applyFill="1" applyBorder="1" applyAlignment="1">
      <alignment horizontal="center" vertical="center"/>
    </xf>
    <xf numFmtId="0" fontId="5" fillId="2" borderId="2" xfId="0" applyFont="1" applyFill="1" applyBorder="1" applyAlignment="1">
      <alignment horizontal="center" vertical="center" wrapText="1"/>
    </xf>
    <xf numFmtId="0" fontId="5" fillId="2" borderId="3" xfId="0" applyFont="1" applyFill="1" applyBorder="1" applyAlignment="1">
      <alignment horizontal="center" vertical="center" wrapText="1"/>
    </xf>
    <xf numFmtId="0" fontId="5" fillId="2" borderId="4" xfId="0" applyFont="1" applyFill="1" applyBorder="1" applyAlignment="1">
      <alignment horizontal="center" vertical="center" wrapText="1"/>
    </xf>
    <xf numFmtId="0" fontId="3" fillId="0" borderId="1" xfId="0" applyFont="1" applyFill="1" applyBorder="1" applyAlignment="1">
      <alignment horizontal="center" vertical="center" wrapText="1"/>
    </xf>
    <xf numFmtId="0" fontId="26" fillId="0" borderId="1" xfId="0" applyFont="1" applyFill="1" applyBorder="1" applyAlignment="1">
      <alignment horizontal="center" vertical="center" wrapText="1"/>
    </xf>
    <xf numFmtId="0" fontId="28" fillId="0" borderId="6" xfId="0" applyFont="1" applyFill="1" applyBorder="1" applyAlignment="1">
      <alignment horizontal="center" vertical="center" wrapText="1"/>
    </xf>
    <xf numFmtId="0" fontId="28" fillId="0" borderId="8" xfId="0" applyFont="1" applyFill="1" applyBorder="1" applyAlignment="1">
      <alignment horizontal="center" vertical="center" wrapText="1"/>
    </xf>
    <xf numFmtId="0" fontId="28" fillId="0" borderId="1" xfId="0" applyFont="1" applyFill="1" applyBorder="1" applyAlignment="1">
      <alignment horizontal="center" vertical="center" wrapText="1"/>
    </xf>
    <xf numFmtId="0" fontId="26" fillId="0" borderId="0" xfId="0" applyFont="1" applyFill="1" applyAlignment="1">
      <alignment horizontal="center" vertical="center" wrapText="1"/>
    </xf>
    <xf numFmtId="0" fontId="28" fillId="2" borderId="1" xfId="0" applyFont="1" applyFill="1" applyBorder="1" applyAlignment="1">
      <alignment horizontal="center" vertical="center" wrapText="1"/>
    </xf>
    <xf numFmtId="0" fontId="3" fillId="13" borderId="1" xfId="4" applyFont="1" applyFill="1" applyBorder="1" applyAlignment="1">
      <alignment horizontal="center" vertical="center" wrapText="1"/>
    </xf>
    <xf numFmtId="0" fontId="3" fillId="4" borderId="1" xfId="4" applyFont="1" applyFill="1" applyBorder="1" applyAlignment="1">
      <alignment horizontal="center" vertical="center"/>
    </xf>
    <xf numFmtId="0" fontId="28" fillId="0" borderId="2" xfId="0" applyFont="1" applyBorder="1" applyAlignment="1">
      <alignment horizontal="center" vertical="center" wrapText="1"/>
    </xf>
    <xf numFmtId="0" fontId="28" fillId="0" borderId="3" xfId="0" applyFont="1" applyBorder="1" applyAlignment="1">
      <alignment horizontal="center" vertical="center" wrapText="1"/>
    </xf>
  </cellXfs>
  <cellStyles count="6">
    <cellStyle name="Millares [0] 2" xfId="5"/>
    <cellStyle name="Moneda" xfId="2" builtinId="4"/>
    <cellStyle name="Moneda [0]" xfId="1" builtinId="7"/>
    <cellStyle name="Normal" xfId="0" builtinId="0"/>
    <cellStyle name="Normal 2" xfId="4"/>
    <cellStyle name="Porcentaje" xfId="3" builtinId="5"/>
  </cellStyles>
  <dxfs count="3">
    <dxf>
      <numFmt numFmtId="173" formatCode="_-[$$-240A]\ * #,##0.00_-;\-[$$-240A]\ * #,##0.00_-;_-[$$-240A]\ * &quot;-&quot;??_-;_-@_-"/>
    </dxf>
    <dxf>
      <numFmt numFmtId="173" formatCode="_-[$$-240A]\ * #,##0.00_-;\-[$$-240A]\ * #,##0.00_-;_-[$$-240A]\ * &quot;-&quot;??_-;_-@_-"/>
    </dxf>
    <dxf>
      <numFmt numFmtId="173" formatCode="_-[$$-240A]\ * #,##0.00_-;\-[$$-240A]\ * #,##0.00_-;_-[$$-240A]\ * &quot;-&quot;??_-;_-@_-"/>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pivotCacheDefinition" Target="pivotCache/pivotCacheDefinition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wmf"/></Relationships>
</file>

<file path=xl/drawings/_rels/drawing2.xml.rels><?xml version="1.0" encoding="UTF-8" standalone="yes"?>
<Relationships xmlns="http://schemas.openxmlformats.org/package/2006/relationships"><Relationship Id="rId1" Type="http://schemas.openxmlformats.org/officeDocument/2006/relationships/image" Target="../media/image1.wmf"/></Relationships>
</file>

<file path=xl/drawings/_rels/drawing3.xml.rels><?xml version="1.0" encoding="UTF-8" standalone="yes"?>
<Relationships xmlns="http://schemas.openxmlformats.org/package/2006/relationships"><Relationship Id="rId1" Type="http://schemas.openxmlformats.org/officeDocument/2006/relationships/image" Target="../media/image1.wmf"/></Relationships>
</file>

<file path=xl/drawings/drawing1.xml><?xml version="1.0" encoding="utf-8"?>
<xdr:wsDr xmlns:xdr="http://schemas.openxmlformats.org/drawingml/2006/spreadsheetDrawing" xmlns:a="http://schemas.openxmlformats.org/drawingml/2006/main">
  <xdr:oneCellAnchor>
    <xdr:from>
      <xdr:col>3</xdr:col>
      <xdr:colOff>2295525</xdr:colOff>
      <xdr:row>0</xdr:row>
      <xdr:rowOff>19050</xdr:rowOff>
    </xdr:from>
    <xdr:ext cx="869044" cy="817336"/>
    <xdr:pic>
      <xdr:nvPicPr>
        <xdr:cNvPr id="2" name="Imagen 1" descr="LOG-SEN1">
          <a:extLst>
            <a:ext uri="{FF2B5EF4-FFF2-40B4-BE49-F238E27FC236}">
              <a16:creationId xmlns:a16="http://schemas.microsoft.com/office/drawing/2014/main" id="{00000000-0008-0000-08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197225" y="19050"/>
          <a:ext cx="869044" cy="817336"/>
        </a:xfrm>
        <a:prstGeom prst="rect">
          <a:avLst/>
        </a:prstGeom>
        <a:noFill/>
        <a:ln>
          <a:noFill/>
        </a:ln>
      </xdr:spPr>
    </xdr:pic>
    <xdr:clientData/>
  </xdr:oneCellAnchor>
</xdr:wsDr>
</file>

<file path=xl/drawings/drawing2.xml><?xml version="1.0" encoding="utf-8"?>
<xdr:wsDr xmlns:xdr="http://schemas.openxmlformats.org/drawingml/2006/spreadsheetDrawing" xmlns:a="http://schemas.openxmlformats.org/drawingml/2006/main">
  <xdr:twoCellAnchor editAs="oneCell">
    <xdr:from>
      <xdr:col>5</xdr:col>
      <xdr:colOff>3273424</xdr:colOff>
      <xdr:row>0</xdr:row>
      <xdr:rowOff>158750</xdr:rowOff>
    </xdr:from>
    <xdr:to>
      <xdr:col>9</xdr:col>
      <xdr:colOff>123371</xdr:colOff>
      <xdr:row>6</xdr:row>
      <xdr:rowOff>116477</xdr:rowOff>
    </xdr:to>
    <xdr:pic>
      <xdr:nvPicPr>
        <xdr:cNvPr id="2" name="Imagen 1" descr="LOG-SEN1">
          <a:extLst>
            <a:ext uri="{FF2B5EF4-FFF2-40B4-BE49-F238E27FC236}">
              <a16:creationId xmlns:a16="http://schemas.microsoft.com/office/drawing/2014/main" id="{00000000-0008-0000-0500-000002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3789024" y="158750"/>
          <a:ext cx="1279071" cy="1138827"/>
        </a:xfrm>
        <a:prstGeom prst="rect">
          <a:avLst/>
        </a:prstGeom>
        <a:noFill/>
        <a:ln>
          <a:noFill/>
        </a:ln>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8</xdr:col>
      <xdr:colOff>781049</xdr:colOff>
      <xdr:row>1</xdr:row>
      <xdr:rowOff>111125</xdr:rowOff>
    </xdr:from>
    <xdr:to>
      <xdr:col>9</xdr:col>
      <xdr:colOff>815972</xdr:colOff>
      <xdr:row>7</xdr:row>
      <xdr:rowOff>68852</xdr:rowOff>
    </xdr:to>
    <xdr:pic>
      <xdr:nvPicPr>
        <xdr:cNvPr id="2" name="Imagen 1" descr="LOG-SEN1">
          <a:extLst>
            <a:ext uri="{FF2B5EF4-FFF2-40B4-BE49-F238E27FC236}">
              <a16:creationId xmlns:a16="http://schemas.microsoft.com/office/drawing/2014/main" id="{00000000-0008-0000-0C00-000002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8678524" y="311150"/>
          <a:ext cx="1225548" cy="1157877"/>
        </a:xfrm>
        <a:prstGeom prst="rect">
          <a:avLst/>
        </a:prstGeom>
        <a:noFill/>
        <a:ln>
          <a:noFill/>
        </a:ln>
      </xdr:spPr>
    </xdr:pic>
    <xdr:clientData/>
  </xdr:twoCellAnchor>
</xdr:wsDr>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r:id="rId1" refreshedBy="Yizy Yeline Cortes Padilla" refreshedDate="43987.708634143521" createdVersion="6" refreshedVersion="6" minRefreshableVersion="3" recordCount="10">
  <cacheSource type="worksheet">
    <worksheetSource ref="A1:F11" sheet="Hoja8"/>
  </cacheSource>
  <cacheFields count="6">
    <cacheField name="DEPENDENCIA" numFmtId="0">
      <sharedItems containsSemiMixedTypes="0" containsString="0" containsNumber="1" containsInteger="1" minValue="930210" maxValue="930282"/>
    </cacheField>
    <cacheField name="DESCRIPCION DEP" numFmtId="0">
      <sharedItems count="5">
        <s v="desplazados"/>
        <s v="Sennova"/>
        <s v="Articulación"/>
        <s v="Regular"/>
        <s v="Producción de centros"/>
      </sharedItems>
    </cacheField>
    <cacheField name="RUBRO LEY" numFmtId="0">
      <sharedItems/>
    </cacheField>
    <cacheField name="USO PRESUPUESTAL" numFmtId="0">
      <sharedItems containsSemiMixedTypes="0" containsString="0" containsNumber="1" containsInteger="1" minValue="20201002" maxValue="20201003"/>
    </cacheField>
    <cacheField name="DESCRIPCION USO" numFmtId="0">
      <sharedItems count="2">
        <s v="OTROS BIENES TRANSPORTABLES (EXCEPTO PRODUCTOS METÁLICOS, MAQUINARIA Y EQUIPO)"/>
        <s v="PRODUCTOS ALIMENTICIOS, BEBIDAS Y TABACO; TEXTILES, PRENDAS DE VESTIR Y PRODUCTOS DE CUERO"/>
      </sharedItems>
    </cacheField>
    <cacheField name="VALOR " numFmtId="4">
      <sharedItems containsSemiMixedTypes="0" containsString="0" containsNumber="1" containsInteger="1" minValue="2500000" maxValue="150000000"/>
    </cacheField>
  </cacheFields>
  <extLst>
    <ext xmlns:x14="http://schemas.microsoft.com/office/spreadsheetml/2009/9/main" uri="{725AE2AE-9491-48be-B2B4-4EB974FC3084}">
      <x14:pivotCacheDefinition/>
    </ext>
  </extLst>
</pivotCacheDefinition>
</file>

<file path=xl/pivotCache/pivotCacheRecords1.xml><?xml version="1.0" encoding="utf-8"?>
<pivotCacheRecords xmlns="http://schemas.openxmlformats.org/spreadsheetml/2006/main" xmlns:r="http://schemas.openxmlformats.org/officeDocument/2006/relationships" count="10">
  <r>
    <n v="930210"/>
    <x v="0"/>
    <s v="C-3602-1300-7-0-3602031-02"/>
    <n v="20201003"/>
    <x v="0"/>
    <n v="68262500"/>
  </r>
  <r>
    <n v="930210"/>
    <x v="0"/>
    <s v="C-3602-1300-7-0-3602031-02"/>
    <n v="20201002"/>
    <x v="1"/>
    <n v="40000000"/>
  </r>
  <r>
    <n v="930223"/>
    <x v="1"/>
    <s v="C-3605-1300-2-0-3605007-02"/>
    <n v="20201003"/>
    <x v="0"/>
    <n v="55110000"/>
  </r>
  <r>
    <n v="930268"/>
    <x v="1"/>
    <s v="C-3605-1300-2-0-3605007-02"/>
    <n v="20201003"/>
    <x v="0"/>
    <n v="73804000"/>
  </r>
  <r>
    <n v="930282"/>
    <x v="1"/>
    <s v="C-3605-1300-2-0-3605007-02"/>
    <n v="20201003"/>
    <x v="0"/>
    <n v="2500000"/>
  </r>
  <r>
    <n v="930211"/>
    <x v="2"/>
    <s v="C-3603-1300-14-0-3603025-02"/>
    <n v="20201002"/>
    <x v="1"/>
    <n v="35338824"/>
  </r>
  <r>
    <n v="930211"/>
    <x v="2"/>
    <s v="C-3603-1300-14-0-3603025-02"/>
    <n v="20201003"/>
    <x v="0"/>
    <n v="24737176"/>
  </r>
  <r>
    <n v="930245"/>
    <x v="3"/>
    <s v="C-3603-1300-14-0-3603025-02"/>
    <n v="20201002"/>
    <x v="1"/>
    <n v="37916667"/>
  </r>
  <r>
    <n v="930245"/>
    <x v="3"/>
    <s v="C-3603-1300-14-0-3603025-02"/>
    <n v="20201003"/>
    <x v="0"/>
    <n v="53083333"/>
  </r>
  <r>
    <n v="930234"/>
    <x v="4"/>
    <s v="C-3603-1300-14-0-3603025-02"/>
    <n v="20201002"/>
    <x v="1"/>
    <n v="150000000"/>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name="TablaDinámica46" cacheId="1" applyNumberFormats="0" applyBorderFormats="0" applyFontFormats="0" applyPatternFormats="0" applyAlignmentFormats="0" applyWidthHeightFormats="1" dataCaption="Valores" updatedVersion="6" minRefreshableVersion="3" useAutoFormatting="1" itemPrintTitles="1" createdVersion="6" indent="0" outline="1" outlineData="1" multipleFieldFilters="0">
  <location ref="A3:B9" firstHeaderRow="1" firstDataRow="1" firstDataCol="1"/>
  <pivotFields count="6">
    <pivotField showAll="0"/>
    <pivotField axis="axisRow" showAll="0">
      <items count="6">
        <item x="2"/>
        <item x="0"/>
        <item x="4"/>
        <item x="3"/>
        <item x="1"/>
        <item t="default"/>
      </items>
    </pivotField>
    <pivotField showAll="0"/>
    <pivotField showAll="0"/>
    <pivotField showAll="0">
      <items count="3">
        <item x="0"/>
        <item x="1"/>
        <item t="default"/>
      </items>
    </pivotField>
    <pivotField dataField="1" numFmtId="4" showAll="0"/>
  </pivotFields>
  <rowFields count="1">
    <field x="1"/>
  </rowFields>
  <rowItems count="6">
    <i>
      <x/>
    </i>
    <i>
      <x v="1"/>
    </i>
    <i>
      <x v="2"/>
    </i>
    <i>
      <x v="3"/>
    </i>
    <i>
      <x v="4"/>
    </i>
    <i t="grand">
      <x/>
    </i>
  </rowItems>
  <colItems count="1">
    <i/>
  </colItems>
  <dataFields count="1">
    <dataField name="Suma de VALOR " fld="5" baseField="0" baseItem="0" numFmtId="173"/>
  </dataFields>
  <formats count="3">
    <format dxfId="2">
      <pivotArea outline="0" collapsedLevelsAreSubtotals="1" fieldPosition="0"/>
    </format>
    <format dxfId="1">
      <pivotArea dataOnly="0" labelOnly="1" outline="0" axis="axisValues" fieldPosition="0"/>
    </format>
    <format dxfId="0">
      <pivotArea dataOnly="0" labelOnly="1" outline="0" axis="axisValues" fieldPosition="0"/>
    </format>
  </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ivotTable" Target="../pivotTables/pivotTable1.xm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I18"/>
  <sheetViews>
    <sheetView topLeftCell="A2" workbookViewId="0">
      <selection activeCell="F8" sqref="F8"/>
    </sheetView>
  </sheetViews>
  <sheetFormatPr baseColWidth="10" defaultColWidth="10.7109375" defaultRowHeight="15" x14ac:dyDescent="0.25"/>
  <cols>
    <col min="1" max="1" width="30.5703125" bestFit="1" customWidth="1"/>
    <col min="2" max="2" width="21" style="101" customWidth="1"/>
    <col min="3" max="3" width="21" style="100" customWidth="1"/>
    <col min="4" max="4" width="24.140625" style="100" bestFit="1" customWidth="1"/>
    <col min="5" max="5" width="25.85546875" customWidth="1"/>
    <col min="6" max="6" width="15.140625" bestFit="1" customWidth="1"/>
    <col min="7" max="8" width="16.140625" bestFit="1" customWidth="1"/>
  </cols>
  <sheetData>
    <row r="2" spans="1:9" x14ac:dyDescent="0.25">
      <c r="B2" s="101" t="s">
        <v>83</v>
      </c>
      <c r="C2" s="100" t="s">
        <v>81</v>
      </c>
      <c r="D2" s="100" t="s">
        <v>82</v>
      </c>
    </row>
    <row r="3" spans="1:9" x14ac:dyDescent="0.25">
      <c r="A3" t="s">
        <v>99</v>
      </c>
      <c r="B3" s="182">
        <v>101</v>
      </c>
      <c r="C3" s="100">
        <v>2100869939.966666</v>
      </c>
      <c r="D3" s="133"/>
    </row>
    <row r="4" spans="1:9" x14ac:dyDescent="0.25">
      <c r="A4" t="s">
        <v>76</v>
      </c>
      <c r="B4" s="101" t="e">
        <f>+'ADICIONES COORDINACIONES'!#REF!</f>
        <v>#REF!</v>
      </c>
      <c r="C4" s="100" t="e">
        <f>+'ADICIONES COORDINACIONES'!#REF!</f>
        <v>#REF!</v>
      </c>
      <c r="D4" s="133"/>
    </row>
    <row r="5" spans="1:9" x14ac:dyDescent="0.25">
      <c r="A5" t="s">
        <v>77</v>
      </c>
      <c r="B5" s="101" t="e">
        <f>+#REF!</f>
        <v>#REF!</v>
      </c>
      <c r="C5" s="100" t="e">
        <f>+#REF!</f>
        <v>#REF!</v>
      </c>
      <c r="D5" s="133"/>
    </row>
    <row r="6" spans="1:9" x14ac:dyDescent="0.25">
      <c r="A6" t="s">
        <v>78</v>
      </c>
      <c r="B6" s="101" t="e">
        <f>+#REF!</f>
        <v>#REF!</v>
      </c>
      <c r="C6" s="100" t="e">
        <f>+#REF!</f>
        <v>#REF!</v>
      </c>
      <c r="D6" s="133"/>
    </row>
    <row r="7" spans="1:9" x14ac:dyDescent="0.25">
      <c r="A7" t="s">
        <v>72</v>
      </c>
      <c r="B7" s="101" t="e">
        <f>+#REF!</f>
        <v>#REF!</v>
      </c>
      <c r="C7" s="100" t="e">
        <f>+#REF!</f>
        <v>#REF!</v>
      </c>
      <c r="D7" s="133"/>
    </row>
    <row r="8" spans="1:9" x14ac:dyDescent="0.25">
      <c r="A8" t="s">
        <v>79</v>
      </c>
      <c r="B8" s="101" t="e">
        <f>+#REF!</f>
        <v>#REF!</v>
      </c>
      <c r="C8" s="100" t="e">
        <f>+#REF!</f>
        <v>#REF!</v>
      </c>
      <c r="D8" s="133" t="s">
        <v>102</v>
      </c>
      <c r="E8" s="159">
        <v>690751990</v>
      </c>
      <c r="F8" s="194" t="e">
        <f>+E11+E8</f>
        <v>#REF!</v>
      </c>
    </row>
    <row r="9" spans="1:9" ht="15.75" thickBot="1" x14ac:dyDescent="0.3">
      <c r="A9" t="s">
        <v>96</v>
      </c>
      <c r="B9" s="101">
        <f>+BILINGUISMO!I12</f>
        <v>2</v>
      </c>
      <c r="C9" s="100">
        <f>+BILINGUISMO!Q12</f>
        <v>43044249.333333336</v>
      </c>
      <c r="D9" s="133"/>
    </row>
    <row r="10" spans="1:9" x14ac:dyDescent="0.25">
      <c r="D10" s="133" t="s">
        <v>101</v>
      </c>
      <c r="E10" s="127" t="s">
        <v>97</v>
      </c>
    </row>
    <row r="11" spans="1:9" ht="15.75" thickBot="1" x14ac:dyDescent="0.3">
      <c r="A11" s="195" t="s">
        <v>69</v>
      </c>
      <c r="B11" s="196" t="e">
        <f>SUM(B3:B8)</f>
        <v>#REF!</v>
      </c>
      <c r="C11" s="197" t="e">
        <f>SUM(C3:C10)</f>
        <v>#REF!</v>
      </c>
      <c r="D11" s="100">
        <v>3626767225</v>
      </c>
      <c r="E11" s="130" t="e">
        <f>+D11-C11</f>
        <v>#REF!</v>
      </c>
      <c r="G11" s="159">
        <f>+D11/10.5</f>
        <v>345406402.38095236</v>
      </c>
      <c r="H11" s="159" t="e">
        <f>+E11/10.5</f>
        <v>#REF!</v>
      </c>
      <c r="I11">
        <v>140614197</v>
      </c>
    </row>
    <row r="12" spans="1:9" ht="15.75" thickBot="1" x14ac:dyDescent="0.3">
      <c r="A12" s="195"/>
      <c r="B12" s="196"/>
      <c r="C12" s="197"/>
      <c r="E12" s="128"/>
      <c r="G12" t="e">
        <f>+G11/#REF!</f>
        <v>#REF!</v>
      </c>
      <c r="I12" t="e">
        <f>+I11/#REF!</f>
        <v>#REF!</v>
      </c>
    </row>
    <row r="13" spans="1:9" x14ac:dyDescent="0.25">
      <c r="E13" s="127" t="s">
        <v>98</v>
      </c>
    </row>
    <row r="14" spans="1:9" x14ac:dyDescent="0.25">
      <c r="A14" t="s">
        <v>73</v>
      </c>
      <c r="B14" s="101" t="e">
        <f>+#REF!</f>
        <v>#REF!</v>
      </c>
      <c r="C14" s="100" t="e">
        <f>+#REF!</f>
        <v>#REF!</v>
      </c>
      <c r="D14" s="100">
        <v>721750000</v>
      </c>
      <c r="E14" s="129" t="e">
        <f>+D14-C14</f>
        <v>#REF!</v>
      </c>
      <c r="H14" t="e">
        <f>+B11-G12</f>
        <v>#REF!</v>
      </c>
    </row>
    <row r="15" spans="1:9" x14ac:dyDescent="0.25">
      <c r="A15" t="s">
        <v>80</v>
      </c>
      <c r="B15" s="101" t="e">
        <f>+#REF!</f>
        <v>#REF!</v>
      </c>
      <c r="C15" s="100" t="e">
        <f>+#REF!</f>
        <v>#REF!</v>
      </c>
      <c r="D15" s="100">
        <v>3292743000</v>
      </c>
      <c r="E15" s="129" t="e">
        <f>+D15-C15</f>
        <v>#REF!</v>
      </c>
    </row>
    <row r="16" spans="1:9" x14ac:dyDescent="0.25">
      <c r="A16" s="102" t="s">
        <v>69</v>
      </c>
      <c r="B16" s="103" t="e">
        <f>SUM(B14:B15)</f>
        <v>#REF!</v>
      </c>
    </row>
    <row r="17" spans="3:4" x14ac:dyDescent="0.25">
      <c r="C17" s="100" t="e">
        <f>+C15+C14+C11</f>
        <v>#REF!</v>
      </c>
      <c r="D17" s="100">
        <f>+D15+D14+D11</f>
        <v>7641260225</v>
      </c>
    </row>
    <row r="18" spans="3:4" x14ac:dyDescent="0.25">
      <c r="D18" s="100" t="e">
        <f>+C17-D17</f>
        <v>#REF!</v>
      </c>
    </row>
  </sheetData>
  <pageMargins left="0.7" right="0.7" top="0.75" bottom="0.75" header="0.3" footer="0.3"/>
  <pageSetup orientation="portrait"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1"/>
  <sheetViews>
    <sheetView workbookViewId="0">
      <selection activeCell="F2" sqref="F2:F12"/>
    </sheetView>
  </sheetViews>
  <sheetFormatPr baseColWidth="10" defaultColWidth="10.7109375" defaultRowHeight="15" x14ac:dyDescent="0.25"/>
  <sheetData>
    <row r="1" spans="1:6" ht="15.75" thickBot="1" x14ac:dyDescent="0.3">
      <c r="A1" s="198" t="s">
        <v>103</v>
      </c>
      <c r="B1" s="199" t="s">
        <v>104</v>
      </c>
      <c r="C1" s="199" t="s">
        <v>105</v>
      </c>
      <c r="D1" s="199" t="s">
        <v>106</v>
      </c>
      <c r="E1" s="199" t="s">
        <v>107</v>
      </c>
      <c r="F1" s="199" t="s">
        <v>108</v>
      </c>
    </row>
    <row r="2" spans="1:6" ht="15.75" thickBot="1" x14ac:dyDescent="0.3">
      <c r="A2" s="200">
        <v>930210</v>
      </c>
      <c r="B2" s="201" t="s">
        <v>109</v>
      </c>
      <c r="C2" s="202" t="s">
        <v>110</v>
      </c>
      <c r="D2" s="202">
        <v>20201003</v>
      </c>
      <c r="E2" s="202" t="s">
        <v>111</v>
      </c>
      <c r="F2" s="203">
        <v>68262500</v>
      </c>
    </row>
    <row r="3" spans="1:6" ht="15.75" thickBot="1" x14ac:dyDescent="0.3">
      <c r="A3" s="200">
        <v>930210</v>
      </c>
      <c r="B3" s="201" t="s">
        <v>109</v>
      </c>
      <c r="C3" s="202" t="s">
        <v>110</v>
      </c>
      <c r="D3" s="202">
        <v>20201002</v>
      </c>
      <c r="E3" s="202" t="s">
        <v>112</v>
      </c>
      <c r="F3" s="203">
        <v>40000000</v>
      </c>
    </row>
    <row r="4" spans="1:6" ht="15.75" thickBot="1" x14ac:dyDescent="0.3">
      <c r="A4" s="200">
        <v>930223</v>
      </c>
      <c r="B4" s="201" t="s">
        <v>113</v>
      </c>
      <c r="C4" s="202" t="s">
        <v>114</v>
      </c>
      <c r="D4" s="202">
        <v>20201003</v>
      </c>
      <c r="E4" s="202" t="s">
        <v>111</v>
      </c>
      <c r="F4" s="203">
        <v>55110000</v>
      </c>
    </row>
    <row r="5" spans="1:6" ht="15.75" thickBot="1" x14ac:dyDescent="0.3">
      <c r="A5" s="200">
        <v>930268</v>
      </c>
      <c r="B5" s="201" t="s">
        <v>113</v>
      </c>
      <c r="C5" s="202" t="s">
        <v>114</v>
      </c>
      <c r="D5" s="202">
        <v>20201003</v>
      </c>
      <c r="E5" s="202" t="s">
        <v>111</v>
      </c>
      <c r="F5" s="203">
        <v>73804000</v>
      </c>
    </row>
    <row r="6" spans="1:6" ht="15.75" thickBot="1" x14ac:dyDescent="0.3">
      <c r="A6" s="200">
        <v>930282</v>
      </c>
      <c r="B6" s="201" t="s">
        <v>113</v>
      </c>
      <c r="C6" s="202" t="s">
        <v>114</v>
      </c>
      <c r="D6" s="202">
        <v>20201003</v>
      </c>
      <c r="E6" s="202" t="s">
        <v>111</v>
      </c>
      <c r="F6" s="203">
        <v>2500000</v>
      </c>
    </row>
    <row r="7" spans="1:6" ht="15.75" thickBot="1" x14ac:dyDescent="0.3">
      <c r="A7" s="200">
        <v>930211</v>
      </c>
      <c r="B7" s="201" t="s">
        <v>115</v>
      </c>
      <c r="C7" s="202" t="s">
        <v>116</v>
      </c>
      <c r="D7" s="202">
        <v>20201002</v>
      </c>
      <c r="E7" s="202" t="s">
        <v>112</v>
      </c>
      <c r="F7" s="203">
        <v>35338824</v>
      </c>
    </row>
    <row r="8" spans="1:6" ht="15.75" thickBot="1" x14ac:dyDescent="0.3">
      <c r="A8" s="200">
        <v>930211</v>
      </c>
      <c r="B8" s="201" t="s">
        <v>115</v>
      </c>
      <c r="C8" s="202" t="s">
        <v>116</v>
      </c>
      <c r="D8" s="202">
        <v>20201003</v>
      </c>
      <c r="E8" s="202" t="s">
        <v>111</v>
      </c>
      <c r="F8" s="203">
        <v>24737176</v>
      </c>
    </row>
    <row r="9" spans="1:6" ht="15.75" thickBot="1" x14ac:dyDescent="0.3">
      <c r="A9" s="200">
        <v>930245</v>
      </c>
      <c r="B9" s="201" t="s">
        <v>117</v>
      </c>
      <c r="C9" s="202" t="s">
        <v>116</v>
      </c>
      <c r="D9" s="202">
        <v>20201002</v>
      </c>
      <c r="E9" s="202" t="s">
        <v>112</v>
      </c>
      <c r="F9" s="203">
        <v>37916667</v>
      </c>
    </row>
    <row r="10" spans="1:6" ht="15.75" thickBot="1" x14ac:dyDescent="0.3">
      <c r="A10" s="200">
        <v>930245</v>
      </c>
      <c r="B10" s="201" t="s">
        <v>117</v>
      </c>
      <c r="C10" s="202" t="s">
        <v>116</v>
      </c>
      <c r="D10" s="202">
        <v>20201003</v>
      </c>
      <c r="E10" s="202" t="s">
        <v>111</v>
      </c>
      <c r="F10" s="203">
        <v>53083333</v>
      </c>
    </row>
    <row r="11" spans="1:6" ht="15.75" thickBot="1" x14ac:dyDescent="0.3">
      <c r="A11" s="200">
        <v>930234</v>
      </c>
      <c r="B11" s="201" t="s">
        <v>118</v>
      </c>
      <c r="C11" s="202" t="s">
        <v>116</v>
      </c>
      <c r="D11" s="202">
        <v>20201002</v>
      </c>
      <c r="E11" s="202" t="s">
        <v>112</v>
      </c>
      <c r="F11" s="203">
        <v>150000000</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3:B9"/>
  <sheetViews>
    <sheetView workbookViewId="0">
      <selection activeCell="E17" sqref="E17"/>
    </sheetView>
  </sheetViews>
  <sheetFormatPr baseColWidth="10" defaultColWidth="10.7109375" defaultRowHeight="15" x14ac:dyDescent="0.25"/>
  <cols>
    <col min="1" max="1" width="19.42578125" customWidth="1"/>
    <col min="2" max="2" width="16.28515625" style="206" bestFit="1" customWidth="1"/>
  </cols>
  <sheetData>
    <row r="3" spans="1:2" x14ac:dyDescent="0.25">
      <c r="A3" s="204" t="s">
        <v>119</v>
      </c>
      <c r="B3" s="206" t="s">
        <v>121</v>
      </c>
    </row>
    <row r="4" spans="1:2" x14ac:dyDescent="0.25">
      <c r="A4" s="205" t="s">
        <v>115</v>
      </c>
      <c r="B4" s="206">
        <v>60076000</v>
      </c>
    </row>
    <row r="5" spans="1:2" x14ac:dyDescent="0.25">
      <c r="A5" s="205" t="s">
        <v>109</v>
      </c>
      <c r="B5" s="206">
        <v>108262500</v>
      </c>
    </row>
    <row r="6" spans="1:2" x14ac:dyDescent="0.25">
      <c r="A6" s="205" t="s">
        <v>118</v>
      </c>
      <c r="B6" s="206">
        <v>150000000</v>
      </c>
    </row>
    <row r="7" spans="1:2" x14ac:dyDescent="0.25">
      <c r="A7" s="205" t="s">
        <v>117</v>
      </c>
      <c r="B7" s="206">
        <v>91000000</v>
      </c>
    </row>
    <row r="8" spans="1:2" x14ac:dyDescent="0.25">
      <c r="A8" s="205" t="s">
        <v>113</v>
      </c>
      <c r="B8" s="206">
        <v>131414000</v>
      </c>
    </row>
    <row r="9" spans="1:2" x14ac:dyDescent="0.25">
      <c r="A9" s="205" t="s">
        <v>120</v>
      </c>
      <c r="B9" s="206">
        <v>540752500</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I19"/>
  <sheetViews>
    <sheetView workbookViewId="0">
      <selection activeCell="C19" sqref="C19"/>
    </sheetView>
  </sheetViews>
  <sheetFormatPr baseColWidth="10" defaultColWidth="10.7109375" defaultRowHeight="15" x14ac:dyDescent="0.25"/>
  <cols>
    <col min="1" max="1" width="30.5703125" bestFit="1" customWidth="1"/>
    <col min="2" max="2" width="21" style="101" customWidth="1"/>
    <col min="3" max="3" width="21" style="100" customWidth="1"/>
    <col min="4" max="4" width="24.140625" style="100" bestFit="1" customWidth="1"/>
    <col min="5" max="5" width="25.85546875" customWidth="1"/>
    <col min="6" max="6" width="15.140625" bestFit="1" customWidth="1"/>
    <col min="7" max="8" width="16.140625" bestFit="1" customWidth="1"/>
  </cols>
  <sheetData>
    <row r="2" spans="1:9" x14ac:dyDescent="0.25">
      <c r="B2" s="101" t="s">
        <v>83</v>
      </c>
      <c r="C2" s="100" t="s">
        <v>81</v>
      </c>
      <c r="D2" s="100" t="s">
        <v>82</v>
      </c>
    </row>
    <row r="3" spans="1:9" x14ac:dyDescent="0.25">
      <c r="A3" t="s">
        <v>99</v>
      </c>
      <c r="B3" s="182">
        <f>+' LOGISTIC '!I82</f>
        <v>67</v>
      </c>
      <c r="C3" s="100">
        <f>+' LOGISTIC '!Q82</f>
        <v>1413063348.2333326</v>
      </c>
      <c r="D3" s="133"/>
    </row>
    <row r="4" spans="1:9" x14ac:dyDescent="0.25">
      <c r="A4" t="s">
        <v>100</v>
      </c>
      <c r="B4" s="182" t="e">
        <f>+#REF!</f>
        <v>#REF!</v>
      </c>
      <c r="C4" s="100" t="e">
        <f>+#REF!</f>
        <v>#REF!</v>
      </c>
      <c r="D4" s="133"/>
    </row>
    <row r="5" spans="1:9" x14ac:dyDescent="0.25">
      <c r="A5" t="s">
        <v>76</v>
      </c>
      <c r="B5" s="101" t="e">
        <f>+'ADICIONES COORDINACIONES'!#REF!</f>
        <v>#REF!</v>
      </c>
      <c r="C5" s="100" t="e">
        <f>+'ADICIONES COORDINACIONES'!#REF!</f>
        <v>#REF!</v>
      </c>
      <c r="D5" s="133"/>
    </row>
    <row r="6" spans="1:9" x14ac:dyDescent="0.25">
      <c r="A6" t="s">
        <v>77</v>
      </c>
      <c r="B6" s="101" t="e">
        <f>+#REF!</f>
        <v>#REF!</v>
      </c>
      <c r="C6" s="100" t="e">
        <f>+#REF!</f>
        <v>#REF!</v>
      </c>
      <c r="D6" s="133"/>
    </row>
    <row r="7" spans="1:9" x14ac:dyDescent="0.25">
      <c r="A7" t="s">
        <v>78</v>
      </c>
      <c r="B7" s="101" t="e">
        <f>+#REF!</f>
        <v>#REF!</v>
      </c>
      <c r="C7" s="100" t="e">
        <f>+#REF!</f>
        <v>#REF!</v>
      </c>
      <c r="D7" s="133"/>
    </row>
    <row r="8" spans="1:9" x14ac:dyDescent="0.25">
      <c r="A8" t="s">
        <v>72</v>
      </c>
      <c r="B8" s="101" t="e">
        <f>+#REF!</f>
        <v>#REF!</v>
      </c>
      <c r="C8" s="100" t="e">
        <f>+#REF!</f>
        <v>#REF!</v>
      </c>
      <c r="D8" s="133"/>
    </row>
    <row r="9" spans="1:9" x14ac:dyDescent="0.25">
      <c r="A9" t="s">
        <v>79</v>
      </c>
      <c r="B9" s="101" t="e">
        <f>+#REF!</f>
        <v>#REF!</v>
      </c>
      <c r="C9" s="100" t="e">
        <f>+#REF!</f>
        <v>#REF!</v>
      </c>
      <c r="D9" s="133"/>
      <c r="E9">
        <v>690751990</v>
      </c>
      <c r="F9" s="194" t="e">
        <f>+E12+E9</f>
        <v>#REF!</v>
      </c>
    </row>
    <row r="10" spans="1:9" ht="15.75" thickBot="1" x14ac:dyDescent="0.3">
      <c r="A10" t="s">
        <v>96</v>
      </c>
      <c r="B10" s="101">
        <f>+BILINGUISMO!I12</f>
        <v>2</v>
      </c>
      <c r="C10" s="100">
        <f>+BILINGUISMO!Q12</f>
        <v>43044249.333333336</v>
      </c>
      <c r="D10" s="133"/>
    </row>
    <row r="11" spans="1:9" x14ac:dyDescent="0.25">
      <c r="D11" s="133"/>
      <c r="E11" s="127" t="s">
        <v>97</v>
      </c>
    </row>
    <row r="12" spans="1:9" ht="15.75" thickBot="1" x14ac:dyDescent="0.3">
      <c r="A12" s="102" t="s">
        <v>69</v>
      </c>
      <c r="B12" s="103" t="e">
        <f>SUM(B3:B9)</f>
        <v>#REF!</v>
      </c>
      <c r="C12" s="104" t="e">
        <f>SUM(C3:C11)</f>
        <v>#REF!</v>
      </c>
      <c r="D12" s="100">
        <v>3626767225</v>
      </c>
      <c r="E12" s="130" t="e">
        <f>+D12-C12</f>
        <v>#REF!</v>
      </c>
      <c r="G12" s="159">
        <f>+D12/10.5</f>
        <v>345406402.38095236</v>
      </c>
      <c r="H12" s="159" t="e">
        <f>+E12/10.5</f>
        <v>#REF!</v>
      </c>
      <c r="I12">
        <v>140614197</v>
      </c>
    </row>
    <row r="13" spans="1:9" ht="15.75" thickBot="1" x14ac:dyDescent="0.3">
      <c r="A13" s="102"/>
      <c r="B13" s="103"/>
      <c r="C13" s="104"/>
      <c r="E13" s="128"/>
      <c r="G13" t="e">
        <f>+G12/#REF!</f>
        <v>#REF!</v>
      </c>
      <c r="I13" t="e">
        <f>+I12/#REF!</f>
        <v>#REF!</v>
      </c>
    </row>
    <row r="14" spans="1:9" x14ac:dyDescent="0.25">
      <c r="E14" s="127" t="s">
        <v>98</v>
      </c>
    </row>
    <row r="15" spans="1:9" x14ac:dyDescent="0.25">
      <c r="A15" t="s">
        <v>73</v>
      </c>
      <c r="B15" s="101" t="e">
        <f>+#REF!</f>
        <v>#REF!</v>
      </c>
      <c r="C15" s="100" t="e">
        <f>+#REF!</f>
        <v>#REF!</v>
      </c>
      <c r="D15" s="100">
        <v>721750000</v>
      </c>
      <c r="E15" s="129" t="e">
        <f>+D15-C15</f>
        <v>#REF!</v>
      </c>
      <c r="H15" t="e">
        <f>+B12-G13</f>
        <v>#REF!</v>
      </c>
    </row>
    <row r="16" spans="1:9" x14ac:dyDescent="0.25">
      <c r="A16" t="s">
        <v>80</v>
      </c>
      <c r="B16" s="101" t="e">
        <f>+#REF!</f>
        <v>#REF!</v>
      </c>
      <c r="C16" s="100" t="e">
        <f>+#REF!</f>
        <v>#REF!</v>
      </c>
      <c r="D16" s="100">
        <v>3292743000</v>
      </c>
      <c r="E16" s="129" t="e">
        <f>+D16-C16</f>
        <v>#REF!</v>
      </c>
    </row>
    <row r="17" spans="1:4" x14ac:dyDescent="0.25">
      <c r="A17" s="102" t="s">
        <v>69</v>
      </c>
      <c r="B17" s="103" t="e">
        <f>SUM(B15:B16)</f>
        <v>#REF!</v>
      </c>
    </row>
    <row r="18" spans="1:4" x14ac:dyDescent="0.25">
      <c r="C18" s="100" t="e">
        <f>+C16+C15+C12</f>
        <v>#REF!</v>
      </c>
      <c r="D18" s="100">
        <f>+D16+D15+D12</f>
        <v>7641260225</v>
      </c>
    </row>
    <row r="19" spans="1:4" x14ac:dyDescent="0.25">
      <c r="D19" s="100" t="e">
        <f>+C18-D18</f>
        <v>#REF!</v>
      </c>
    </row>
  </sheetData>
  <pageMargins left="0.7" right="0.7" top="0.75" bottom="0.75" header="0.3" footer="0.3"/>
  <pageSetup orientation="portrait" verticalDpi="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B7:R21"/>
  <sheetViews>
    <sheetView topLeftCell="B11" zoomScale="50" zoomScaleNormal="50" zoomScaleSheetLayoutView="70" workbookViewId="0">
      <selection activeCell="I11" sqref="I11"/>
    </sheetView>
  </sheetViews>
  <sheetFormatPr baseColWidth="10" defaultColWidth="11.42578125" defaultRowHeight="15" x14ac:dyDescent="0.2"/>
  <cols>
    <col min="1" max="1" width="9.140625" style="38" customWidth="1"/>
    <col min="2" max="2" width="11.42578125" style="22" customWidth="1"/>
    <col min="3" max="3" width="37" style="113" customWidth="1"/>
    <col min="4" max="4" width="34.85546875" style="113" customWidth="1"/>
    <col min="5" max="5" width="30.5703125" style="38" customWidth="1"/>
    <col min="6" max="6" width="37.28515625" style="38" customWidth="1"/>
    <col min="7" max="7" width="34.7109375" style="38" customWidth="1"/>
    <col min="8" max="8" width="26.5703125" style="38" customWidth="1"/>
    <col min="9" max="9" width="18.140625" style="38" customWidth="1"/>
    <col min="10" max="12" width="17.85546875" style="38" customWidth="1"/>
    <col min="13" max="15" width="19" style="38" customWidth="1"/>
    <col min="16" max="16" width="22.28515625" style="38" customWidth="1"/>
    <col min="17" max="18" width="27.28515625" style="113" customWidth="1"/>
    <col min="19" max="16384" width="11.42578125" style="38"/>
  </cols>
  <sheetData>
    <row r="7" spans="2:18" s="112" customFormat="1" ht="48" customHeight="1" x14ac:dyDescent="0.25">
      <c r="B7" s="288" t="s">
        <v>0</v>
      </c>
      <c r="C7" s="288" t="s">
        <v>1</v>
      </c>
      <c r="D7" s="288" t="s">
        <v>2</v>
      </c>
      <c r="E7" s="288"/>
      <c r="F7" s="288"/>
      <c r="G7" s="288"/>
      <c r="H7" s="288"/>
      <c r="I7" s="288" t="s">
        <v>3</v>
      </c>
      <c r="J7" s="288" t="s">
        <v>4</v>
      </c>
      <c r="K7" s="288"/>
      <c r="L7" s="288"/>
      <c r="M7" s="288"/>
      <c r="N7" s="288"/>
      <c r="O7" s="288"/>
      <c r="P7" s="288"/>
      <c r="Q7" s="288" t="s">
        <v>5</v>
      </c>
      <c r="R7" s="126"/>
    </row>
    <row r="8" spans="2:18" s="22" customFormat="1" ht="76.5" customHeight="1" x14ac:dyDescent="0.25">
      <c r="B8" s="288"/>
      <c r="C8" s="288"/>
      <c r="D8" s="21" t="s">
        <v>6</v>
      </c>
      <c r="E8" s="21" t="s">
        <v>7</v>
      </c>
      <c r="F8" s="122" t="s">
        <v>8</v>
      </c>
      <c r="G8" s="21" t="s">
        <v>9</v>
      </c>
      <c r="H8" s="21" t="s">
        <v>10</v>
      </c>
      <c r="I8" s="288"/>
      <c r="J8" s="21" t="s">
        <v>11</v>
      </c>
      <c r="K8" s="21" t="s">
        <v>12</v>
      </c>
      <c r="L8" s="21" t="s">
        <v>13</v>
      </c>
      <c r="M8" s="110" t="s">
        <v>75</v>
      </c>
      <c r="N8" s="94" t="s">
        <v>74</v>
      </c>
      <c r="O8" s="110" t="s">
        <v>84</v>
      </c>
      <c r="P8" s="21" t="s">
        <v>14</v>
      </c>
      <c r="Q8" s="288"/>
      <c r="R8" s="126"/>
    </row>
    <row r="9" spans="2:18" s="22" customFormat="1" ht="76.5" customHeight="1" x14ac:dyDescent="0.25">
      <c r="B9" s="289" t="s">
        <v>95</v>
      </c>
      <c r="C9" s="290"/>
      <c r="D9" s="290"/>
      <c r="E9" s="290"/>
      <c r="F9" s="290"/>
      <c r="G9" s="290"/>
      <c r="H9" s="290"/>
      <c r="I9" s="290"/>
      <c r="J9" s="290"/>
      <c r="K9" s="290"/>
      <c r="L9" s="290"/>
      <c r="M9" s="290"/>
      <c r="N9" s="290"/>
      <c r="O9" s="290"/>
      <c r="P9" s="290"/>
      <c r="Q9" s="291"/>
      <c r="R9" s="126"/>
    </row>
    <row r="10" spans="2:18" s="1" customFormat="1" ht="409.5" x14ac:dyDescent="0.25">
      <c r="B10" s="91">
        <v>1</v>
      </c>
      <c r="C10" s="91" t="s">
        <v>93</v>
      </c>
      <c r="D10" s="174" t="s">
        <v>88</v>
      </c>
      <c r="E10" s="158" t="s">
        <v>92</v>
      </c>
      <c r="F10" s="175" t="s">
        <v>91</v>
      </c>
      <c r="G10" s="73" t="s">
        <v>90</v>
      </c>
      <c r="H10" s="73" t="s">
        <v>89</v>
      </c>
      <c r="I10" s="176">
        <v>1</v>
      </c>
      <c r="J10" s="73" t="s">
        <v>94</v>
      </c>
      <c r="K10" s="177">
        <v>44013</v>
      </c>
      <c r="L10" s="177">
        <v>44195</v>
      </c>
      <c r="M10" s="89">
        <f>+DATEDIF(K10,L10,"M")</f>
        <v>5</v>
      </c>
      <c r="N10" s="92">
        <f>+DATEDIF(K10,L10,"MD")</f>
        <v>29</v>
      </c>
      <c r="O10" s="70"/>
      <c r="P10" s="178">
        <v>3607060</v>
      </c>
      <c r="Q10" s="157">
        <f>+(P10*M10+(P10/30*(N10-O10)))*I10</f>
        <v>21522124.666666668</v>
      </c>
      <c r="R10" s="179"/>
    </row>
    <row r="11" spans="2:18" s="1" customFormat="1" ht="409.5" x14ac:dyDescent="0.25">
      <c r="B11" s="91">
        <v>2</v>
      </c>
      <c r="C11" s="91" t="s">
        <v>93</v>
      </c>
      <c r="D11" s="174" t="s">
        <v>88</v>
      </c>
      <c r="E11" s="158" t="s">
        <v>92</v>
      </c>
      <c r="F11" s="175" t="s">
        <v>91</v>
      </c>
      <c r="G11" s="73" t="s">
        <v>90</v>
      </c>
      <c r="H11" s="73" t="s">
        <v>89</v>
      </c>
      <c r="I11" s="176">
        <v>1</v>
      </c>
      <c r="J11" s="73" t="s">
        <v>94</v>
      </c>
      <c r="K11" s="177">
        <v>44013</v>
      </c>
      <c r="L11" s="177">
        <v>44195</v>
      </c>
      <c r="M11" s="89">
        <f>+DATEDIF(K11,L11,"M")</f>
        <v>5</v>
      </c>
      <c r="N11" s="92">
        <f>+DATEDIF(K11,L11,"MD")</f>
        <v>29</v>
      </c>
      <c r="O11" s="70"/>
      <c r="P11" s="178">
        <v>3607060</v>
      </c>
      <c r="Q11" s="157">
        <f>+(P11*M11+(P11/30*(N11-O11)))*I11</f>
        <v>21522124.666666668</v>
      </c>
      <c r="R11" s="179"/>
    </row>
    <row r="12" spans="2:18" s="22" customFormat="1" ht="54" customHeight="1" x14ac:dyDescent="0.25">
      <c r="B12" s="286" t="s">
        <v>69</v>
      </c>
      <c r="C12" s="286"/>
      <c r="D12" s="286"/>
      <c r="E12" s="286"/>
      <c r="F12" s="286"/>
      <c r="G12" s="286"/>
      <c r="H12" s="286"/>
      <c r="I12" s="125">
        <f>SUM(I10:I11)</f>
        <v>2</v>
      </c>
      <c r="J12" s="292"/>
      <c r="K12" s="292"/>
      <c r="L12" s="292"/>
      <c r="M12" s="292"/>
      <c r="N12" s="292"/>
      <c r="O12" s="292"/>
      <c r="P12" s="292"/>
      <c r="Q12" s="124">
        <f>SUM(Q10:Q11)</f>
        <v>43044249.333333336</v>
      </c>
      <c r="R12" s="123"/>
    </row>
    <row r="13" spans="2:18" s="22" customFormat="1" ht="111" customHeight="1" thickBot="1" x14ac:dyDescent="0.3">
      <c r="B13" s="114"/>
      <c r="C13" s="117"/>
      <c r="D13" s="117"/>
      <c r="E13" s="117"/>
      <c r="F13" s="121"/>
      <c r="G13" s="120"/>
      <c r="H13" s="119"/>
      <c r="I13" s="119"/>
      <c r="J13" s="119"/>
      <c r="K13" s="118"/>
      <c r="L13" s="118"/>
      <c r="M13" s="117"/>
      <c r="N13" s="117"/>
      <c r="O13" s="117"/>
      <c r="P13" s="116"/>
      <c r="Q13" s="115"/>
      <c r="R13" s="88"/>
    </row>
    <row r="14" spans="2:18" s="22" customFormat="1" ht="111" customHeight="1" x14ac:dyDescent="0.25">
      <c r="B14" s="114"/>
      <c r="C14" s="287" t="s">
        <v>87</v>
      </c>
      <c r="D14" s="287"/>
      <c r="E14" s="287"/>
      <c r="F14" s="287"/>
      <c r="G14" s="287"/>
      <c r="H14" s="287"/>
      <c r="I14" s="287"/>
      <c r="J14" s="287"/>
      <c r="K14" s="287"/>
      <c r="L14" s="287"/>
      <c r="M14" s="287"/>
      <c r="N14" s="287"/>
      <c r="O14" s="287"/>
      <c r="P14" s="287"/>
      <c r="Q14" s="287"/>
      <c r="R14" s="88"/>
    </row>
    <row r="15" spans="2:18" x14ac:dyDescent="0.2">
      <c r="P15" s="131"/>
    </row>
    <row r="16" spans="2:18" x14ac:dyDescent="0.2">
      <c r="P16" s="131">
        <v>744497184</v>
      </c>
    </row>
    <row r="17" spans="16:16" x14ac:dyDescent="0.2">
      <c r="P17" s="131"/>
    </row>
    <row r="18" spans="16:16" x14ac:dyDescent="0.2">
      <c r="P18" s="131">
        <v>899600764</v>
      </c>
    </row>
    <row r="19" spans="16:16" x14ac:dyDescent="0.2">
      <c r="P19" s="131"/>
    </row>
    <row r="21" spans="16:16" x14ac:dyDescent="0.2">
      <c r="P21" s="132">
        <f>+P18-P16</f>
        <v>155103580</v>
      </c>
    </row>
  </sheetData>
  <mergeCells count="10">
    <mergeCell ref="B12:H12"/>
    <mergeCell ref="C14:Q14"/>
    <mergeCell ref="B7:B8"/>
    <mergeCell ref="C7:C8"/>
    <mergeCell ref="D7:H7"/>
    <mergeCell ref="I7:I8"/>
    <mergeCell ref="J7:P7"/>
    <mergeCell ref="Q7:Q8"/>
    <mergeCell ref="B9:Q9"/>
    <mergeCell ref="J12:P12"/>
  </mergeCells>
  <pageMargins left="0.7" right="0.7" top="0.75" bottom="0.75" header="0.3" footer="0.3"/>
  <pageSetup orientation="portrait" verticalDpi="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A9:R92"/>
  <sheetViews>
    <sheetView showGridLines="0" view="pageBreakPreview" topLeftCell="A80" zoomScale="50" zoomScaleNormal="60" zoomScaleSheetLayoutView="50" zoomScalePageLayoutView="55" workbookViewId="0">
      <selection activeCell="C85" sqref="C85:Q85"/>
    </sheetView>
  </sheetViews>
  <sheetFormatPr baseColWidth="10" defaultColWidth="11.42578125" defaultRowHeight="15.75" x14ac:dyDescent="0.25"/>
  <cols>
    <col min="1" max="1" width="21.85546875" style="3" customWidth="1"/>
    <col min="2" max="2" width="15.42578125" style="1" customWidth="1"/>
    <col min="3" max="3" width="44" style="2" customWidth="1"/>
    <col min="4" max="4" width="37.42578125" style="2" customWidth="1"/>
    <col min="5" max="5" width="31.85546875" style="3" customWidth="1"/>
    <col min="6" max="6" width="77.42578125" style="3" hidden="1" customWidth="1"/>
    <col min="7" max="7" width="34.5703125" style="3" hidden="1" customWidth="1"/>
    <col min="8" max="8" width="27.42578125" style="3" hidden="1" customWidth="1"/>
    <col min="9" max="9" width="16.5703125" style="3" customWidth="1"/>
    <col min="10" max="12" width="17.85546875" style="3" customWidth="1"/>
    <col min="13" max="13" width="17" style="3" customWidth="1"/>
    <col min="14" max="14" width="17" style="93" customWidth="1"/>
    <col min="15" max="15" width="30.5703125" style="109" customWidth="1"/>
    <col min="16" max="16" width="22.42578125" style="3" customWidth="1"/>
    <col min="17" max="17" width="24.5703125" style="2" customWidth="1"/>
    <col min="18" max="18" width="27.42578125" style="1" customWidth="1"/>
    <col min="19" max="16384" width="11.42578125" style="3"/>
  </cols>
  <sheetData>
    <row r="9" spans="2:18" ht="17.25" customHeight="1" x14ac:dyDescent="0.2">
      <c r="O9" s="105"/>
    </row>
    <row r="10" spans="2:18" s="172" customFormat="1" ht="48" customHeight="1" x14ac:dyDescent="0.25">
      <c r="B10" s="302" t="s">
        <v>0</v>
      </c>
      <c r="C10" s="302" t="s">
        <v>1</v>
      </c>
      <c r="D10" s="302" t="s">
        <v>2</v>
      </c>
      <c r="E10" s="302"/>
      <c r="F10" s="302"/>
      <c r="G10" s="302"/>
      <c r="H10" s="302"/>
      <c r="I10" s="302" t="s">
        <v>3</v>
      </c>
      <c r="J10" s="302" t="s">
        <v>4</v>
      </c>
      <c r="K10" s="302"/>
      <c r="L10" s="302"/>
      <c r="M10" s="302"/>
      <c r="N10" s="302"/>
      <c r="O10" s="302"/>
      <c r="P10" s="302"/>
      <c r="Q10" s="302" t="s">
        <v>5</v>
      </c>
      <c r="R10" s="4"/>
    </row>
    <row r="11" spans="2:18" s="1" customFormat="1" ht="76.5" customHeight="1" x14ac:dyDescent="0.25">
      <c r="B11" s="302"/>
      <c r="C11" s="302"/>
      <c r="D11" s="167" t="s">
        <v>6</v>
      </c>
      <c r="E11" s="167" t="s">
        <v>7</v>
      </c>
      <c r="F11" s="171" t="s">
        <v>8</v>
      </c>
      <c r="G11" s="167" t="s">
        <v>9</v>
      </c>
      <c r="H11" s="167" t="s">
        <v>10</v>
      </c>
      <c r="I11" s="302"/>
      <c r="J11" s="167" t="s">
        <v>11</v>
      </c>
      <c r="K11" s="167" t="s">
        <v>12</v>
      </c>
      <c r="L11" s="167" t="s">
        <v>13</v>
      </c>
      <c r="M11" s="167" t="s">
        <v>75</v>
      </c>
      <c r="N11" s="94" t="s">
        <v>74</v>
      </c>
      <c r="O11" s="167" t="s">
        <v>84</v>
      </c>
      <c r="P11" s="167" t="s">
        <v>14</v>
      </c>
      <c r="Q11" s="302"/>
      <c r="R11" s="4"/>
    </row>
    <row r="12" spans="2:18" s="1" customFormat="1" ht="57" customHeight="1" x14ac:dyDescent="0.25">
      <c r="B12" s="167"/>
      <c r="C12" s="299" t="s">
        <v>15</v>
      </c>
      <c r="D12" s="300"/>
      <c r="E12" s="300"/>
      <c r="F12" s="300"/>
      <c r="G12" s="300"/>
      <c r="H12" s="300"/>
      <c r="I12" s="300"/>
      <c r="J12" s="300"/>
      <c r="K12" s="300"/>
      <c r="L12" s="300"/>
      <c r="M12" s="300"/>
      <c r="N12" s="300"/>
      <c r="O12" s="300"/>
      <c r="P12" s="300"/>
      <c r="Q12" s="301"/>
      <c r="R12" s="5"/>
    </row>
    <row r="13" spans="2:18" s="1" customFormat="1" ht="227.25" customHeight="1" x14ac:dyDescent="0.25">
      <c r="B13" s="70">
        <v>3</v>
      </c>
      <c r="C13" s="71" t="s">
        <v>33</v>
      </c>
      <c r="D13" s="89" t="s">
        <v>16</v>
      </c>
      <c r="E13" s="156" t="s">
        <v>17</v>
      </c>
      <c r="F13" s="90" t="s">
        <v>18</v>
      </c>
      <c r="G13" s="164" t="s">
        <v>19</v>
      </c>
      <c r="H13" s="164" t="s">
        <v>20</v>
      </c>
      <c r="I13" s="10">
        <v>1</v>
      </c>
      <c r="J13" s="156" t="s">
        <v>21</v>
      </c>
      <c r="K13" s="76">
        <v>44013</v>
      </c>
      <c r="L13" s="76">
        <v>44183</v>
      </c>
      <c r="M13" s="89">
        <f>+DATEDIF(K13,L13,"M")</f>
        <v>5</v>
      </c>
      <c r="N13" s="92">
        <f t="shared" ref="N13:N21" si="0">+DATEDIF(K13,L13,"MD")</f>
        <v>17</v>
      </c>
      <c r="O13" s="70"/>
      <c r="P13" s="66">
        <v>3607060</v>
      </c>
      <c r="Q13" s="180">
        <f>+P13*M13+(P13/30*N13)*I13</f>
        <v>20079300.666666668</v>
      </c>
      <c r="R13" s="5"/>
    </row>
    <row r="14" spans="2:18" s="1" customFormat="1" ht="227.25" customHeight="1" x14ac:dyDescent="0.25">
      <c r="B14" s="70">
        <v>4</v>
      </c>
      <c r="C14" s="71" t="s">
        <v>33</v>
      </c>
      <c r="D14" s="89" t="s">
        <v>16</v>
      </c>
      <c r="E14" s="156" t="s">
        <v>17</v>
      </c>
      <c r="F14" s="90" t="s">
        <v>18</v>
      </c>
      <c r="G14" s="164" t="s">
        <v>19</v>
      </c>
      <c r="H14" s="164" t="s">
        <v>20</v>
      </c>
      <c r="I14" s="10">
        <v>1</v>
      </c>
      <c r="J14" s="156" t="s">
        <v>21</v>
      </c>
      <c r="K14" s="76">
        <v>44013</v>
      </c>
      <c r="L14" s="76">
        <v>44183</v>
      </c>
      <c r="M14" s="89">
        <f>+DATEDIF(K14,L14,"M")</f>
        <v>5</v>
      </c>
      <c r="N14" s="92">
        <f t="shared" si="0"/>
        <v>17</v>
      </c>
      <c r="O14" s="70"/>
      <c r="P14" s="66">
        <v>3607060</v>
      </c>
      <c r="Q14" s="157">
        <f>+(P14*M14+(P14/30*N14))*I14</f>
        <v>20079300.666666668</v>
      </c>
      <c r="R14" s="5"/>
    </row>
    <row r="15" spans="2:18" s="1" customFormat="1" ht="227.25" customHeight="1" x14ac:dyDescent="0.25">
      <c r="B15" s="70">
        <v>5</v>
      </c>
      <c r="C15" s="71" t="s">
        <v>33</v>
      </c>
      <c r="D15" s="89" t="s">
        <v>16</v>
      </c>
      <c r="E15" s="156" t="s">
        <v>17</v>
      </c>
      <c r="F15" s="90" t="s">
        <v>18</v>
      </c>
      <c r="G15" s="164" t="s">
        <v>19</v>
      </c>
      <c r="H15" s="164" t="s">
        <v>20</v>
      </c>
      <c r="I15" s="10">
        <v>1</v>
      </c>
      <c r="J15" s="156" t="s">
        <v>21</v>
      </c>
      <c r="K15" s="76">
        <v>44013</v>
      </c>
      <c r="L15" s="76">
        <v>44183</v>
      </c>
      <c r="M15" s="89">
        <f t="shared" ref="M15:M21" si="1">+DATEDIF(K15,L15,"M")</f>
        <v>5</v>
      </c>
      <c r="N15" s="92">
        <f t="shared" si="0"/>
        <v>17</v>
      </c>
      <c r="O15" s="70"/>
      <c r="P15" s="66">
        <v>3607060</v>
      </c>
      <c r="Q15" s="157">
        <f t="shared" ref="Q15:Q29" si="2">+(P15*M15+(P15/30*N15))*I15</f>
        <v>20079300.666666668</v>
      </c>
      <c r="R15" s="5"/>
    </row>
    <row r="16" spans="2:18" s="1" customFormat="1" ht="227.25" customHeight="1" x14ac:dyDescent="0.25">
      <c r="B16" s="70">
        <v>6</v>
      </c>
      <c r="C16" s="71" t="s">
        <v>33</v>
      </c>
      <c r="D16" s="89" t="s">
        <v>16</v>
      </c>
      <c r="E16" s="156" t="s">
        <v>17</v>
      </c>
      <c r="F16" s="90" t="s">
        <v>18</v>
      </c>
      <c r="G16" s="164" t="s">
        <v>19</v>
      </c>
      <c r="H16" s="164" t="s">
        <v>20</v>
      </c>
      <c r="I16" s="10">
        <v>1</v>
      </c>
      <c r="J16" s="156" t="s">
        <v>21</v>
      </c>
      <c r="K16" s="76">
        <v>44013</v>
      </c>
      <c r="L16" s="76">
        <v>44183</v>
      </c>
      <c r="M16" s="89">
        <f t="shared" si="1"/>
        <v>5</v>
      </c>
      <c r="N16" s="92">
        <f t="shared" si="0"/>
        <v>17</v>
      </c>
      <c r="O16" s="70"/>
      <c r="P16" s="66">
        <v>3607060</v>
      </c>
      <c r="Q16" s="157">
        <f t="shared" si="2"/>
        <v>20079300.666666668</v>
      </c>
      <c r="R16" s="5"/>
    </row>
    <row r="17" spans="2:18" s="1" customFormat="1" ht="227.25" customHeight="1" x14ac:dyDescent="0.25">
      <c r="B17" s="70">
        <v>7</v>
      </c>
      <c r="C17" s="71" t="s">
        <v>33</v>
      </c>
      <c r="D17" s="89" t="s">
        <v>16</v>
      </c>
      <c r="E17" s="156" t="s">
        <v>17</v>
      </c>
      <c r="F17" s="90" t="s">
        <v>18</v>
      </c>
      <c r="G17" s="164" t="s">
        <v>19</v>
      </c>
      <c r="H17" s="164" t="s">
        <v>20</v>
      </c>
      <c r="I17" s="10">
        <v>1</v>
      </c>
      <c r="J17" s="156" t="s">
        <v>21</v>
      </c>
      <c r="K17" s="76">
        <v>44013</v>
      </c>
      <c r="L17" s="76">
        <v>44183</v>
      </c>
      <c r="M17" s="89">
        <f t="shared" si="1"/>
        <v>5</v>
      </c>
      <c r="N17" s="92">
        <f t="shared" si="0"/>
        <v>17</v>
      </c>
      <c r="O17" s="70"/>
      <c r="P17" s="66">
        <v>3607060</v>
      </c>
      <c r="Q17" s="157">
        <f t="shared" si="2"/>
        <v>20079300.666666668</v>
      </c>
      <c r="R17" s="5"/>
    </row>
    <row r="18" spans="2:18" s="1" customFormat="1" ht="227.25" customHeight="1" x14ac:dyDescent="0.25">
      <c r="B18" s="70">
        <v>8</v>
      </c>
      <c r="C18" s="71" t="s">
        <v>33</v>
      </c>
      <c r="D18" s="89" t="s">
        <v>16</v>
      </c>
      <c r="E18" s="156" t="s">
        <v>17</v>
      </c>
      <c r="F18" s="90" t="s">
        <v>18</v>
      </c>
      <c r="G18" s="164" t="s">
        <v>19</v>
      </c>
      <c r="H18" s="164" t="s">
        <v>20</v>
      </c>
      <c r="I18" s="10">
        <v>1</v>
      </c>
      <c r="J18" s="156" t="s">
        <v>21</v>
      </c>
      <c r="K18" s="76">
        <v>44013</v>
      </c>
      <c r="L18" s="76">
        <v>44183</v>
      </c>
      <c r="M18" s="89">
        <f t="shared" si="1"/>
        <v>5</v>
      </c>
      <c r="N18" s="92">
        <f t="shared" si="0"/>
        <v>17</v>
      </c>
      <c r="O18" s="70"/>
      <c r="P18" s="66">
        <v>3607060</v>
      </c>
      <c r="Q18" s="157">
        <f t="shared" si="2"/>
        <v>20079300.666666668</v>
      </c>
      <c r="R18" s="5"/>
    </row>
    <row r="19" spans="2:18" s="1" customFormat="1" ht="227.25" customHeight="1" x14ac:dyDescent="0.25">
      <c r="B19" s="70">
        <v>9</v>
      </c>
      <c r="C19" s="71" t="s">
        <v>33</v>
      </c>
      <c r="D19" s="89" t="s">
        <v>16</v>
      </c>
      <c r="E19" s="156" t="s">
        <v>17</v>
      </c>
      <c r="F19" s="90" t="s">
        <v>18</v>
      </c>
      <c r="G19" s="164" t="s">
        <v>19</v>
      </c>
      <c r="H19" s="164" t="s">
        <v>20</v>
      </c>
      <c r="I19" s="10">
        <v>1</v>
      </c>
      <c r="J19" s="156" t="s">
        <v>21</v>
      </c>
      <c r="K19" s="76">
        <v>44013</v>
      </c>
      <c r="L19" s="76">
        <v>44183</v>
      </c>
      <c r="M19" s="89">
        <f t="shared" si="1"/>
        <v>5</v>
      </c>
      <c r="N19" s="92">
        <f t="shared" si="0"/>
        <v>17</v>
      </c>
      <c r="O19" s="70"/>
      <c r="P19" s="66">
        <v>3607060</v>
      </c>
      <c r="Q19" s="157">
        <f t="shared" si="2"/>
        <v>20079300.666666668</v>
      </c>
      <c r="R19" s="5"/>
    </row>
    <row r="20" spans="2:18" s="1" customFormat="1" ht="227.25" customHeight="1" x14ac:dyDescent="0.25">
      <c r="B20" s="70">
        <v>10</v>
      </c>
      <c r="C20" s="71" t="s">
        <v>33</v>
      </c>
      <c r="D20" s="89" t="s">
        <v>16</v>
      </c>
      <c r="E20" s="156" t="s">
        <v>17</v>
      </c>
      <c r="F20" s="90" t="s">
        <v>18</v>
      </c>
      <c r="G20" s="164" t="s">
        <v>19</v>
      </c>
      <c r="H20" s="164" t="s">
        <v>20</v>
      </c>
      <c r="I20" s="10">
        <v>1</v>
      </c>
      <c r="J20" s="156" t="s">
        <v>21</v>
      </c>
      <c r="K20" s="76">
        <v>44013</v>
      </c>
      <c r="L20" s="76">
        <v>44183</v>
      </c>
      <c r="M20" s="89">
        <f t="shared" si="1"/>
        <v>5</v>
      </c>
      <c r="N20" s="92">
        <f t="shared" si="0"/>
        <v>17</v>
      </c>
      <c r="O20" s="70"/>
      <c r="P20" s="66">
        <v>3607060</v>
      </c>
      <c r="Q20" s="157">
        <f t="shared" si="2"/>
        <v>20079300.666666668</v>
      </c>
      <c r="R20" s="5"/>
    </row>
    <row r="21" spans="2:18" s="1" customFormat="1" ht="227.25" customHeight="1" x14ac:dyDescent="0.25">
      <c r="B21" s="70">
        <v>11</v>
      </c>
      <c r="C21" s="71" t="s">
        <v>33</v>
      </c>
      <c r="D21" s="89" t="s">
        <v>16</v>
      </c>
      <c r="E21" s="156" t="s">
        <v>17</v>
      </c>
      <c r="F21" s="90" t="s">
        <v>18</v>
      </c>
      <c r="G21" s="164" t="s">
        <v>19</v>
      </c>
      <c r="H21" s="164" t="s">
        <v>20</v>
      </c>
      <c r="I21" s="10">
        <v>1</v>
      </c>
      <c r="J21" s="156" t="s">
        <v>21</v>
      </c>
      <c r="K21" s="76">
        <v>44013</v>
      </c>
      <c r="L21" s="76">
        <v>44183</v>
      </c>
      <c r="M21" s="89">
        <f t="shared" si="1"/>
        <v>5</v>
      </c>
      <c r="N21" s="92">
        <f t="shared" si="0"/>
        <v>17</v>
      </c>
      <c r="O21" s="70"/>
      <c r="P21" s="66">
        <v>3607060</v>
      </c>
      <c r="Q21" s="157">
        <f t="shared" si="2"/>
        <v>20079300.666666668</v>
      </c>
      <c r="R21" s="5"/>
    </row>
    <row r="22" spans="2:18" s="1" customFormat="1" ht="227.25" customHeight="1" x14ac:dyDescent="0.25">
      <c r="B22" s="70">
        <v>12</v>
      </c>
      <c r="C22" s="71" t="s">
        <v>33</v>
      </c>
      <c r="D22" s="89" t="s">
        <v>16</v>
      </c>
      <c r="E22" s="156" t="s">
        <v>17</v>
      </c>
      <c r="F22" s="90" t="s">
        <v>18</v>
      </c>
      <c r="G22" s="164" t="s">
        <v>19</v>
      </c>
      <c r="H22" s="164" t="s">
        <v>20</v>
      </c>
      <c r="I22" s="10">
        <v>1</v>
      </c>
      <c r="J22" s="156" t="s">
        <v>21</v>
      </c>
      <c r="K22" s="76">
        <v>44013</v>
      </c>
      <c r="L22" s="76">
        <v>44183</v>
      </c>
      <c r="M22" s="89">
        <f>+DATEDIF(K22,L22,"M")</f>
        <v>5</v>
      </c>
      <c r="N22" s="92">
        <f>+DATEDIF(K22,L22,"MD")</f>
        <v>17</v>
      </c>
      <c r="O22" s="70"/>
      <c r="P22" s="66">
        <v>3607060</v>
      </c>
      <c r="Q22" s="157">
        <f t="shared" si="2"/>
        <v>20079300.666666668</v>
      </c>
      <c r="R22" s="5"/>
    </row>
    <row r="23" spans="2:18" s="1" customFormat="1" ht="227.25" customHeight="1" x14ac:dyDescent="0.25">
      <c r="B23" s="70">
        <v>13</v>
      </c>
      <c r="C23" s="71" t="s">
        <v>33</v>
      </c>
      <c r="D23" s="89" t="s">
        <v>16</v>
      </c>
      <c r="E23" s="156" t="s">
        <v>17</v>
      </c>
      <c r="F23" s="90" t="s">
        <v>18</v>
      </c>
      <c r="G23" s="164" t="s">
        <v>19</v>
      </c>
      <c r="H23" s="164" t="s">
        <v>20</v>
      </c>
      <c r="I23" s="10">
        <v>1</v>
      </c>
      <c r="J23" s="156" t="s">
        <v>21</v>
      </c>
      <c r="K23" s="76">
        <v>44013</v>
      </c>
      <c r="L23" s="76">
        <v>44183</v>
      </c>
      <c r="M23" s="87">
        <v>10</v>
      </c>
      <c r="N23" s="165">
        <v>22</v>
      </c>
      <c r="O23" s="181"/>
      <c r="P23" s="66">
        <v>3607060</v>
      </c>
      <c r="Q23" s="157">
        <f t="shared" si="2"/>
        <v>38715777.333333336</v>
      </c>
      <c r="R23" s="5"/>
    </row>
    <row r="24" spans="2:18" s="1" customFormat="1" ht="227.25" customHeight="1" x14ac:dyDescent="0.25">
      <c r="B24" s="70">
        <v>14</v>
      </c>
      <c r="C24" s="71" t="s">
        <v>33</v>
      </c>
      <c r="D24" s="89" t="s">
        <v>16</v>
      </c>
      <c r="E24" s="156" t="s">
        <v>17</v>
      </c>
      <c r="F24" s="90" t="s">
        <v>18</v>
      </c>
      <c r="G24" s="164" t="s">
        <v>19</v>
      </c>
      <c r="H24" s="164" t="s">
        <v>20</v>
      </c>
      <c r="I24" s="10">
        <v>1</v>
      </c>
      <c r="J24" s="156" t="s">
        <v>21</v>
      </c>
      <c r="K24" s="76">
        <v>44013</v>
      </c>
      <c r="L24" s="76">
        <v>44183</v>
      </c>
      <c r="M24" s="89">
        <f>+DATEDIF(K24,L24,"M")</f>
        <v>5</v>
      </c>
      <c r="N24" s="92">
        <f>+DATEDIF(K24,L24,"MD")</f>
        <v>17</v>
      </c>
      <c r="O24" s="70"/>
      <c r="P24" s="66">
        <v>3607060</v>
      </c>
      <c r="Q24" s="157">
        <f t="shared" si="2"/>
        <v>20079300.666666668</v>
      </c>
      <c r="R24" s="5"/>
    </row>
    <row r="25" spans="2:18" s="1" customFormat="1" ht="227.25" customHeight="1" x14ac:dyDescent="0.25">
      <c r="B25" s="70">
        <v>15</v>
      </c>
      <c r="C25" s="71" t="s">
        <v>33</v>
      </c>
      <c r="D25" s="89" t="s">
        <v>16</v>
      </c>
      <c r="E25" s="156" t="s">
        <v>17</v>
      </c>
      <c r="F25" s="90" t="s">
        <v>18</v>
      </c>
      <c r="G25" s="164" t="s">
        <v>19</v>
      </c>
      <c r="H25" s="164" t="s">
        <v>20</v>
      </c>
      <c r="I25" s="10">
        <v>1</v>
      </c>
      <c r="J25" s="156" t="s">
        <v>21</v>
      </c>
      <c r="K25" s="76">
        <v>44013</v>
      </c>
      <c r="L25" s="76">
        <v>44183</v>
      </c>
      <c r="M25" s="89">
        <f>+DATEDIF(K25,L25,"M")</f>
        <v>5</v>
      </c>
      <c r="N25" s="92">
        <f>+DATEDIF(K25,L25,"MD")</f>
        <v>17</v>
      </c>
      <c r="O25" s="70"/>
      <c r="P25" s="66">
        <v>3607060</v>
      </c>
      <c r="Q25" s="157">
        <f t="shared" si="2"/>
        <v>20079300.666666668</v>
      </c>
      <c r="R25" s="5"/>
    </row>
    <row r="26" spans="2:18" s="1" customFormat="1" ht="227.25" customHeight="1" x14ac:dyDescent="0.25">
      <c r="B26" s="70">
        <v>16</v>
      </c>
      <c r="C26" s="71" t="s">
        <v>33</v>
      </c>
      <c r="D26" s="89" t="s">
        <v>16</v>
      </c>
      <c r="E26" s="156" t="s">
        <v>17</v>
      </c>
      <c r="F26" s="90" t="s">
        <v>18</v>
      </c>
      <c r="G26" s="164" t="s">
        <v>19</v>
      </c>
      <c r="H26" s="164" t="s">
        <v>20</v>
      </c>
      <c r="I26" s="10">
        <v>1</v>
      </c>
      <c r="J26" s="156" t="s">
        <v>21</v>
      </c>
      <c r="K26" s="76">
        <v>44013</v>
      </c>
      <c r="L26" s="76">
        <v>44183</v>
      </c>
      <c r="M26" s="87">
        <v>10</v>
      </c>
      <c r="N26" s="165">
        <v>22</v>
      </c>
      <c r="O26" s="70"/>
      <c r="P26" s="66">
        <v>3607060</v>
      </c>
      <c r="Q26" s="157">
        <f t="shared" si="2"/>
        <v>38715777.333333336</v>
      </c>
      <c r="R26" s="5" t="s">
        <v>68</v>
      </c>
    </row>
    <row r="27" spans="2:18" s="1" customFormat="1" ht="227.25" customHeight="1" x14ac:dyDescent="0.25">
      <c r="B27" s="70">
        <v>17</v>
      </c>
      <c r="C27" s="71" t="s">
        <v>33</v>
      </c>
      <c r="D27" s="89" t="s">
        <v>16</v>
      </c>
      <c r="E27" s="156" t="s">
        <v>17</v>
      </c>
      <c r="F27" s="90" t="s">
        <v>18</v>
      </c>
      <c r="G27" s="164" t="s">
        <v>19</v>
      </c>
      <c r="H27" s="164" t="s">
        <v>20</v>
      </c>
      <c r="I27" s="10">
        <v>1</v>
      </c>
      <c r="J27" s="156" t="s">
        <v>21</v>
      </c>
      <c r="K27" s="76">
        <v>44013</v>
      </c>
      <c r="L27" s="76">
        <v>44183</v>
      </c>
      <c r="M27" s="89">
        <f>+DATEDIF(K27,L27,"M")</f>
        <v>5</v>
      </c>
      <c r="N27" s="92">
        <f>+DATEDIF(K27,L27,"MD")</f>
        <v>17</v>
      </c>
      <c r="O27" s="70"/>
      <c r="P27" s="66">
        <v>3607060</v>
      </c>
      <c r="Q27" s="157">
        <f t="shared" si="2"/>
        <v>20079300.666666668</v>
      </c>
      <c r="R27" s="5" t="s">
        <v>68</v>
      </c>
    </row>
    <row r="28" spans="2:18" s="1" customFormat="1" ht="227.25" customHeight="1" x14ac:dyDescent="0.25">
      <c r="B28" s="70">
        <v>18</v>
      </c>
      <c r="C28" s="71" t="s">
        <v>33</v>
      </c>
      <c r="D28" s="89" t="s">
        <v>16</v>
      </c>
      <c r="E28" s="156" t="s">
        <v>17</v>
      </c>
      <c r="F28" s="90" t="s">
        <v>18</v>
      </c>
      <c r="G28" s="164" t="s">
        <v>19</v>
      </c>
      <c r="H28" s="164" t="s">
        <v>20</v>
      </c>
      <c r="I28" s="10">
        <v>1</v>
      </c>
      <c r="J28" s="156" t="s">
        <v>21</v>
      </c>
      <c r="K28" s="76">
        <v>44013</v>
      </c>
      <c r="L28" s="76">
        <v>44183</v>
      </c>
      <c r="M28" s="89">
        <f>+DATEDIF(K28,L28,"M")</f>
        <v>5</v>
      </c>
      <c r="N28" s="92">
        <f>+DATEDIF(K28,L28,"MD")</f>
        <v>17</v>
      </c>
      <c r="O28" s="70"/>
      <c r="P28" s="66">
        <v>3607060</v>
      </c>
      <c r="Q28" s="157">
        <f t="shared" si="2"/>
        <v>20079300.666666668</v>
      </c>
      <c r="R28" s="5" t="s">
        <v>68</v>
      </c>
    </row>
    <row r="29" spans="2:18" s="1" customFormat="1" ht="227.25" customHeight="1" x14ac:dyDescent="0.25">
      <c r="B29" s="70">
        <v>19</v>
      </c>
      <c r="C29" s="71" t="s">
        <v>33</v>
      </c>
      <c r="D29" s="89" t="s">
        <v>16</v>
      </c>
      <c r="E29" s="156" t="s">
        <v>17</v>
      </c>
      <c r="F29" s="90" t="s">
        <v>18</v>
      </c>
      <c r="G29" s="164" t="s">
        <v>19</v>
      </c>
      <c r="H29" s="164" t="s">
        <v>20</v>
      </c>
      <c r="I29" s="10">
        <v>1</v>
      </c>
      <c r="J29" s="156" t="s">
        <v>21</v>
      </c>
      <c r="K29" s="76">
        <v>44013</v>
      </c>
      <c r="L29" s="76">
        <v>44183</v>
      </c>
      <c r="M29" s="87">
        <v>10</v>
      </c>
      <c r="N29" s="165">
        <v>22</v>
      </c>
      <c r="O29" s="70"/>
      <c r="P29" s="66">
        <v>3607060</v>
      </c>
      <c r="Q29" s="157">
        <f t="shared" si="2"/>
        <v>38715777.333333336</v>
      </c>
      <c r="R29" s="5" t="s">
        <v>68</v>
      </c>
    </row>
    <row r="30" spans="2:18" s="1" customFormat="1" ht="38.25" customHeight="1" x14ac:dyDescent="0.25">
      <c r="B30" s="167"/>
      <c r="C30" s="12"/>
      <c r="D30" s="13"/>
      <c r="E30" s="14"/>
      <c r="F30" s="10"/>
      <c r="G30" s="10"/>
      <c r="H30" s="170"/>
      <c r="I30" s="168">
        <f>+SUM(I12:I29)</f>
        <v>17</v>
      </c>
      <c r="J30" s="16"/>
      <c r="K30" s="17"/>
      <c r="L30" s="17"/>
      <c r="M30" s="18"/>
      <c r="N30" s="95"/>
      <c r="O30" s="70">
        <v>16</v>
      </c>
      <c r="P30" s="19"/>
      <c r="Q30" s="20">
        <f>+SUM(Q13:Q29)</f>
        <v>397257541.33333331</v>
      </c>
      <c r="R30" s="60"/>
    </row>
    <row r="31" spans="2:18" s="1" customFormat="1" ht="70.5" customHeight="1" x14ac:dyDescent="0.25">
      <c r="B31" s="298" t="s">
        <v>34</v>
      </c>
      <c r="C31" s="298"/>
      <c r="D31" s="298"/>
      <c r="E31" s="298"/>
      <c r="F31" s="298"/>
      <c r="G31" s="298"/>
      <c r="H31" s="298"/>
      <c r="I31" s="298"/>
      <c r="J31" s="298"/>
      <c r="K31" s="298"/>
      <c r="L31" s="298"/>
      <c r="M31" s="298"/>
      <c r="N31" s="298"/>
      <c r="O31" s="298"/>
      <c r="P31" s="298"/>
      <c r="Q31" s="298"/>
      <c r="R31" s="60"/>
    </row>
    <row r="32" spans="2:18" s="1" customFormat="1" ht="177.75" customHeight="1" x14ac:dyDescent="0.25">
      <c r="B32" s="26">
        <v>1</v>
      </c>
      <c r="C32" s="71" t="s">
        <v>35</v>
      </c>
      <c r="D32" s="70" t="s">
        <v>16</v>
      </c>
      <c r="E32" s="156" t="s">
        <v>17</v>
      </c>
      <c r="F32" s="71" t="s">
        <v>36</v>
      </c>
      <c r="G32" s="164" t="s">
        <v>19</v>
      </c>
      <c r="H32" s="164" t="s">
        <v>20</v>
      </c>
      <c r="I32" s="10">
        <v>1</v>
      </c>
      <c r="J32" s="156" t="s">
        <v>21</v>
      </c>
      <c r="K32" s="76">
        <v>44013</v>
      </c>
      <c r="L32" s="76">
        <v>44183</v>
      </c>
      <c r="M32" s="89">
        <f>+DATEDIF(K32,L32,"M")</f>
        <v>5</v>
      </c>
      <c r="N32" s="92">
        <f>+DATEDIF(K32,L32,"MD")</f>
        <v>17</v>
      </c>
      <c r="O32" s="70">
        <v>16</v>
      </c>
      <c r="P32" s="66">
        <v>3607060</v>
      </c>
      <c r="Q32" s="157">
        <f>+(P32*M32+(P32/30*N32))*I32</f>
        <v>20079300.666666668</v>
      </c>
      <c r="R32" s="60"/>
    </row>
    <row r="33" spans="2:18" s="1" customFormat="1" ht="177.75" customHeight="1" x14ac:dyDescent="0.25">
      <c r="B33" s="26">
        <v>1</v>
      </c>
      <c r="C33" s="71" t="s">
        <v>35</v>
      </c>
      <c r="D33" s="70" t="s">
        <v>16</v>
      </c>
      <c r="E33" s="156" t="s">
        <v>17</v>
      </c>
      <c r="F33" s="71" t="s">
        <v>36</v>
      </c>
      <c r="G33" s="164" t="s">
        <v>19</v>
      </c>
      <c r="H33" s="164" t="s">
        <v>20</v>
      </c>
      <c r="I33" s="10">
        <v>1</v>
      </c>
      <c r="J33" s="156" t="s">
        <v>21</v>
      </c>
      <c r="K33" s="76">
        <v>44013</v>
      </c>
      <c r="L33" s="76">
        <v>44183</v>
      </c>
      <c r="M33" s="89">
        <f>+DATEDIF(K33,L33,"M")</f>
        <v>5</v>
      </c>
      <c r="N33" s="92">
        <f>+DATEDIF(K33,L33,"MD")</f>
        <v>17</v>
      </c>
      <c r="O33" s="70">
        <v>16</v>
      </c>
      <c r="P33" s="66">
        <v>3607060</v>
      </c>
      <c r="Q33" s="157">
        <f>+(P33*M33+(P33/30*N33))*I33</f>
        <v>20079300.666666668</v>
      </c>
      <c r="R33" s="60"/>
    </row>
    <row r="34" spans="2:18" s="1" customFormat="1" ht="177.75" customHeight="1" x14ac:dyDescent="0.25">
      <c r="B34" s="26">
        <v>1</v>
      </c>
      <c r="C34" s="7" t="s">
        <v>35</v>
      </c>
      <c r="D34" s="27" t="s">
        <v>16</v>
      </c>
      <c r="E34" s="8" t="s">
        <v>17</v>
      </c>
      <c r="F34" s="7" t="s">
        <v>36</v>
      </c>
      <c r="G34" s="9" t="s">
        <v>19</v>
      </c>
      <c r="H34" s="9" t="s">
        <v>20</v>
      </c>
      <c r="I34" s="10">
        <v>1</v>
      </c>
      <c r="J34" s="8" t="s">
        <v>21</v>
      </c>
      <c r="K34" s="76">
        <v>44013</v>
      </c>
      <c r="L34" s="76">
        <v>44183</v>
      </c>
      <c r="M34" s="89">
        <f>+DATEDIF(K34,L34,"M")</f>
        <v>5</v>
      </c>
      <c r="N34" s="92">
        <f>+DATEDIF(K34,L34,"MD")</f>
        <v>17</v>
      </c>
      <c r="O34" s="70">
        <v>16</v>
      </c>
      <c r="P34" s="66">
        <v>3607060</v>
      </c>
      <c r="Q34" s="86">
        <f>+(P34*M34+(P34/30*N34))*I34</f>
        <v>20079300.666666668</v>
      </c>
      <c r="R34" s="60"/>
    </row>
    <row r="35" spans="2:18" s="1" customFormat="1" ht="59.25" customHeight="1" x14ac:dyDescent="0.25">
      <c r="B35" s="26"/>
      <c r="C35" s="10"/>
      <c r="D35" s="170"/>
      <c r="E35" s="14"/>
      <c r="F35" s="10"/>
      <c r="G35" s="10"/>
      <c r="H35" s="170"/>
      <c r="I35" s="168">
        <f>+SUM(I32:I34)</f>
        <v>3</v>
      </c>
      <c r="J35" s="14"/>
      <c r="K35" s="28"/>
      <c r="L35" s="23"/>
      <c r="M35" s="29"/>
      <c r="N35" s="96"/>
      <c r="O35" s="70">
        <v>16</v>
      </c>
      <c r="P35" s="30"/>
      <c r="Q35" s="20">
        <f>+SUM(Q33:Q34)</f>
        <v>40158601.333333336</v>
      </c>
      <c r="R35" s="60"/>
    </row>
    <row r="36" spans="2:18" s="1" customFormat="1" ht="54" customHeight="1" x14ac:dyDescent="0.25">
      <c r="B36" s="298" t="s">
        <v>37</v>
      </c>
      <c r="C36" s="298"/>
      <c r="D36" s="298"/>
      <c r="E36" s="298"/>
      <c r="F36" s="298"/>
      <c r="G36" s="298"/>
      <c r="H36" s="298"/>
      <c r="I36" s="298"/>
      <c r="J36" s="298"/>
      <c r="K36" s="298"/>
      <c r="L36" s="298"/>
      <c r="M36" s="298"/>
      <c r="N36" s="298"/>
      <c r="O36" s="298"/>
      <c r="P36" s="298"/>
      <c r="Q36" s="298"/>
      <c r="R36" s="60"/>
    </row>
    <row r="37" spans="2:18" s="1" customFormat="1" ht="218.25" customHeight="1" x14ac:dyDescent="0.25">
      <c r="B37" s="26">
        <v>1</v>
      </c>
      <c r="C37" s="72" t="s">
        <v>38</v>
      </c>
      <c r="D37" s="70" t="s">
        <v>16</v>
      </c>
      <c r="E37" s="156" t="s">
        <v>17</v>
      </c>
      <c r="F37" s="70" t="s">
        <v>39</v>
      </c>
      <c r="G37" s="164" t="s">
        <v>22</v>
      </c>
      <c r="H37" s="164" t="s">
        <v>20</v>
      </c>
      <c r="I37" s="166">
        <v>1</v>
      </c>
      <c r="J37" s="156" t="s">
        <v>21</v>
      </c>
      <c r="K37" s="76">
        <v>44013</v>
      </c>
      <c r="L37" s="76">
        <v>44183</v>
      </c>
      <c r="M37" s="89">
        <f>+DATEDIF(K37,L37,"M")</f>
        <v>5</v>
      </c>
      <c r="N37" s="92">
        <f>+DATEDIF(K37,L37,"MD")</f>
        <v>17</v>
      </c>
      <c r="O37" s="70">
        <v>16</v>
      </c>
      <c r="P37" s="66">
        <v>3607060</v>
      </c>
      <c r="Q37" s="157">
        <f>+(P37*M37+(P37/30*N37))*I37</f>
        <v>20079300.666666668</v>
      </c>
      <c r="R37" s="60"/>
    </row>
    <row r="38" spans="2:18" s="1" customFormat="1" ht="54" customHeight="1" x14ac:dyDescent="0.25">
      <c r="B38" s="26"/>
      <c r="C38" s="10"/>
      <c r="D38" s="170"/>
      <c r="E38" s="14"/>
      <c r="F38" s="10"/>
      <c r="G38" s="10"/>
      <c r="H38" s="170"/>
      <c r="I38" s="168">
        <f>+SUM(I37:I37)</f>
        <v>1</v>
      </c>
      <c r="J38" s="14"/>
      <c r="K38" s="28"/>
      <c r="L38" s="23"/>
      <c r="M38" s="29"/>
      <c r="N38" s="96"/>
      <c r="O38" s="70">
        <v>16</v>
      </c>
      <c r="P38" s="30"/>
      <c r="Q38" s="20">
        <f>+SUM(Q37)</f>
        <v>20079300.666666668</v>
      </c>
      <c r="R38" s="60"/>
    </row>
    <row r="39" spans="2:18" s="1" customFormat="1" ht="51.75" customHeight="1" x14ac:dyDescent="0.25">
      <c r="B39" s="298" t="s">
        <v>40</v>
      </c>
      <c r="C39" s="298"/>
      <c r="D39" s="298"/>
      <c r="E39" s="298"/>
      <c r="F39" s="298"/>
      <c r="G39" s="298"/>
      <c r="H39" s="298"/>
      <c r="I39" s="298"/>
      <c r="J39" s="298"/>
      <c r="K39" s="298"/>
      <c r="L39" s="298"/>
      <c r="M39" s="298"/>
      <c r="N39" s="298"/>
      <c r="O39" s="298"/>
      <c r="P39" s="298"/>
      <c r="Q39" s="298"/>
      <c r="R39" s="60"/>
    </row>
    <row r="40" spans="2:18" s="1" customFormat="1" ht="190.5" customHeight="1" x14ac:dyDescent="0.25">
      <c r="B40" s="26">
        <v>1</v>
      </c>
      <c r="C40" s="134" t="s">
        <v>41</v>
      </c>
      <c r="D40" s="160" t="s">
        <v>16</v>
      </c>
      <c r="E40" s="134" t="s">
        <v>23</v>
      </c>
      <c r="F40" s="161" t="s">
        <v>24</v>
      </c>
      <c r="G40" s="136" t="s">
        <v>22</v>
      </c>
      <c r="H40" s="136" t="s">
        <v>20</v>
      </c>
      <c r="I40" s="162">
        <v>1</v>
      </c>
      <c r="J40" s="135" t="s">
        <v>21</v>
      </c>
      <c r="K40" s="163">
        <v>43857</v>
      </c>
      <c r="L40" s="163">
        <v>44177</v>
      </c>
      <c r="M40" s="137">
        <f>+DATEDIF(K40,L40,"M")</f>
        <v>10</v>
      </c>
      <c r="N40" s="138">
        <f>+DATEDIF(K40,L40,"MD")</f>
        <v>15</v>
      </c>
      <c r="O40" s="134">
        <v>16</v>
      </c>
      <c r="P40" s="139">
        <v>3234673.8000000003</v>
      </c>
      <c r="Q40" s="140">
        <f>+(P40*M40+(P40/30*N40))*I40</f>
        <v>33964074.900000006</v>
      </c>
      <c r="R40" s="60"/>
    </row>
    <row r="41" spans="2:18" s="1" customFormat="1" ht="180.75" customHeight="1" x14ac:dyDescent="0.25">
      <c r="B41" s="26">
        <v>1</v>
      </c>
      <c r="C41" s="134" t="s">
        <v>41</v>
      </c>
      <c r="D41" s="160" t="s">
        <v>16</v>
      </c>
      <c r="E41" s="134" t="s">
        <v>23</v>
      </c>
      <c r="F41" s="161" t="s">
        <v>24</v>
      </c>
      <c r="G41" s="136" t="s">
        <v>22</v>
      </c>
      <c r="H41" s="136" t="s">
        <v>20</v>
      </c>
      <c r="I41" s="162">
        <v>1</v>
      </c>
      <c r="J41" s="135" t="s">
        <v>21</v>
      </c>
      <c r="K41" s="163">
        <v>43857</v>
      </c>
      <c r="L41" s="163">
        <v>44179</v>
      </c>
      <c r="M41" s="137">
        <f>+DATEDIF(K41,L41,"M")</f>
        <v>10</v>
      </c>
      <c r="N41" s="138">
        <f>+DATEDIF(K41,L41,"MD")</f>
        <v>17</v>
      </c>
      <c r="O41" s="134">
        <v>16</v>
      </c>
      <c r="P41" s="139">
        <v>3607060</v>
      </c>
      <c r="Q41" s="140">
        <f>+(P41*M41+(P41/30*N41))*I41</f>
        <v>38114600.666666664</v>
      </c>
      <c r="R41" s="60"/>
    </row>
    <row r="42" spans="2:18" s="1" customFormat="1" ht="68.25" customHeight="1" x14ac:dyDescent="0.25">
      <c r="B42" s="26"/>
      <c r="C42" s="10"/>
      <c r="D42" s="15"/>
      <c r="E42" s="14"/>
      <c r="F42" s="10"/>
      <c r="G42" s="10"/>
      <c r="H42" s="15"/>
      <c r="I42" s="20">
        <f>+SUM(I40:I41)</f>
        <v>2</v>
      </c>
      <c r="J42" s="14"/>
      <c r="K42" s="28"/>
      <c r="L42" s="23"/>
      <c r="M42" s="29"/>
      <c r="N42" s="96"/>
      <c r="O42" s="70">
        <v>16</v>
      </c>
      <c r="P42" s="30"/>
      <c r="Q42" s="34">
        <f>+SUM(Q40:Q41)</f>
        <v>72078675.566666663</v>
      </c>
      <c r="R42" s="60"/>
    </row>
    <row r="43" spans="2:18" s="1" customFormat="1" ht="54" customHeight="1" x14ac:dyDescent="0.25">
      <c r="B43" s="183"/>
      <c r="C43" s="184"/>
      <c r="D43" s="185"/>
      <c r="E43" s="186"/>
      <c r="F43" s="184"/>
      <c r="G43" s="184"/>
      <c r="H43" s="185"/>
      <c r="I43" s="169"/>
      <c r="J43" s="186"/>
      <c r="K43" s="187"/>
      <c r="L43" s="188"/>
      <c r="M43" s="189"/>
      <c r="N43" s="190"/>
      <c r="O43" s="191"/>
      <c r="P43" s="192"/>
      <c r="Q43" s="193"/>
      <c r="R43" s="60"/>
    </row>
    <row r="44" spans="2:18" s="1" customFormat="1" ht="51.75" customHeight="1" x14ac:dyDescent="0.25">
      <c r="B44" s="293" t="s">
        <v>25</v>
      </c>
      <c r="C44" s="294"/>
      <c r="D44" s="294"/>
      <c r="E44" s="294"/>
      <c r="F44" s="294"/>
      <c r="G44" s="294"/>
      <c r="H44" s="294"/>
      <c r="I44" s="294"/>
      <c r="J44" s="294"/>
      <c r="K44" s="294"/>
      <c r="L44" s="294"/>
      <c r="M44" s="294"/>
      <c r="N44" s="294"/>
      <c r="O44" s="294"/>
      <c r="P44" s="294"/>
      <c r="Q44" s="295"/>
      <c r="R44" s="60"/>
    </row>
    <row r="45" spans="2:18" s="22" customFormat="1" ht="206.1" customHeight="1" x14ac:dyDescent="0.25">
      <c r="B45" s="24">
        <v>1</v>
      </c>
      <c r="C45" s="70" t="s">
        <v>42</v>
      </c>
      <c r="D45" s="27" t="s">
        <v>16</v>
      </c>
      <c r="E45" s="8" t="s">
        <v>17</v>
      </c>
      <c r="F45" s="68" t="s">
        <v>26</v>
      </c>
      <c r="G45" s="9" t="s">
        <v>22</v>
      </c>
      <c r="H45" s="9" t="s">
        <v>20</v>
      </c>
      <c r="I45" s="35">
        <v>4</v>
      </c>
      <c r="J45" s="8" t="s">
        <v>21</v>
      </c>
      <c r="K45" s="76">
        <v>44013</v>
      </c>
      <c r="L45" s="76">
        <v>44183</v>
      </c>
      <c r="M45" s="89">
        <f t="shared" ref="M45:M80" si="3">+DATEDIF(K45,L45,"M")</f>
        <v>5</v>
      </c>
      <c r="N45" s="92">
        <f t="shared" ref="N45:N80" si="4">+DATEDIF(K45,L45,"MD")</f>
        <v>17</v>
      </c>
      <c r="O45" s="70">
        <v>16</v>
      </c>
      <c r="P45" s="11">
        <v>3607060</v>
      </c>
      <c r="Q45" s="86">
        <f t="shared" ref="Q45:Q80" si="5">+(P45*M45+(P45/30*N45))*I45</f>
        <v>80317202.666666672</v>
      </c>
      <c r="R45" s="1" t="s">
        <v>85</v>
      </c>
    </row>
    <row r="46" spans="2:18" s="22" customFormat="1" ht="183.95" customHeight="1" x14ac:dyDescent="0.25">
      <c r="B46" s="24">
        <v>2</v>
      </c>
      <c r="C46" s="70" t="s">
        <v>42</v>
      </c>
      <c r="D46" s="27" t="s">
        <v>16</v>
      </c>
      <c r="E46" s="8" t="s">
        <v>17</v>
      </c>
      <c r="F46" s="68" t="s">
        <v>26</v>
      </c>
      <c r="G46" s="9" t="s">
        <v>22</v>
      </c>
      <c r="H46" s="9" t="s">
        <v>20</v>
      </c>
      <c r="I46" s="35">
        <v>5</v>
      </c>
      <c r="J46" s="8" t="s">
        <v>21</v>
      </c>
      <c r="K46" s="76">
        <v>44013</v>
      </c>
      <c r="L46" s="76">
        <v>44183</v>
      </c>
      <c r="M46" s="89">
        <f t="shared" si="3"/>
        <v>5</v>
      </c>
      <c r="N46" s="92">
        <f t="shared" si="4"/>
        <v>17</v>
      </c>
      <c r="O46" s="70">
        <v>16</v>
      </c>
      <c r="P46" s="11">
        <v>3607060</v>
      </c>
      <c r="Q46" s="86">
        <f t="shared" si="5"/>
        <v>100396503.33333334</v>
      </c>
      <c r="R46" s="1" t="s">
        <v>85</v>
      </c>
    </row>
    <row r="47" spans="2:18" s="22" customFormat="1" ht="159" customHeight="1" x14ac:dyDescent="0.25">
      <c r="B47" s="24">
        <v>3</v>
      </c>
      <c r="C47" s="146" t="s">
        <v>42</v>
      </c>
      <c r="D47" s="142" t="s">
        <v>16</v>
      </c>
      <c r="E47" s="143" t="s">
        <v>17</v>
      </c>
      <c r="F47" s="150" t="s">
        <v>26</v>
      </c>
      <c r="G47" s="145" t="s">
        <v>22</v>
      </c>
      <c r="H47" s="145" t="s">
        <v>20</v>
      </c>
      <c r="I47" s="149">
        <v>1</v>
      </c>
      <c r="J47" s="143" t="s">
        <v>21</v>
      </c>
      <c r="K47" s="76">
        <v>44013</v>
      </c>
      <c r="L47" s="76">
        <v>44183</v>
      </c>
      <c r="M47" s="89">
        <f t="shared" si="3"/>
        <v>5</v>
      </c>
      <c r="N47" s="92">
        <f t="shared" si="4"/>
        <v>17</v>
      </c>
      <c r="O47" s="146">
        <v>16</v>
      </c>
      <c r="P47" s="147">
        <v>3607060</v>
      </c>
      <c r="Q47" s="148">
        <f t="shared" si="5"/>
        <v>20079300.666666668</v>
      </c>
      <c r="R47" s="60"/>
    </row>
    <row r="48" spans="2:18" s="22" customFormat="1" ht="159" customHeight="1" x14ac:dyDescent="0.25">
      <c r="B48" s="24">
        <v>4</v>
      </c>
      <c r="C48" s="146" t="s">
        <v>42</v>
      </c>
      <c r="D48" s="142" t="s">
        <v>16</v>
      </c>
      <c r="E48" s="143" t="s">
        <v>17</v>
      </c>
      <c r="F48" s="150" t="s">
        <v>26</v>
      </c>
      <c r="G48" s="145" t="s">
        <v>22</v>
      </c>
      <c r="H48" s="145" t="s">
        <v>20</v>
      </c>
      <c r="I48" s="149">
        <v>1</v>
      </c>
      <c r="J48" s="143" t="s">
        <v>21</v>
      </c>
      <c r="K48" s="76">
        <v>44013</v>
      </c>
      <c r="L48" s="76">
        <v>44183</v>
      </c>
      <c r="M48" s="89">
        <f t="shared" si="3"/>
        <v>5</v>
      </c>
      <c r="N48" s="92">
        <f t="shared" si="4"/>
        <v>17</v>
      </c>
      <c r="O48" s="146">
        <v>16</v>
      </c>
      <c r="P48" s="147">
        <v>3607060</v>
      </c>
      <c r="Q48" s="148">
        <f t="shared" si="5"/>
        <v>20079300.666666668</v>
      </c>
      <c r="R48" s="61"/>
    </row>
    <row r="49" spans="2:18" s="1" customFormat="1" ht="159" customHeight="1" x14ac:dyDescent="0.25">
      <c r="B49" s="24">
        <v>5</v>
      </c>
      <c r="C49" s="146" t="s">
        <v>42</v>
      </c>
      <c r="D49" s="142" t="s">
        <v>16</v>
      </c>
      <c r="E49" s="143" t="s">
        <v>17</v>
      </c>
      <c r="F49" s="150" t="s">
        <v>26</v>
      </c>
      <c r="G49" s="145" t="s">
        <v>22</v>
      </c>
      <c r="H49" s="145" t="s">
        <v>20</v>
      </c>
      <c r="I49" s="149">
        <v>1</v>
      </c>
      <c r="J49" s="143" t="s">
        <v>21</v>
      </c>
      <c r="K49" s="76">
        <v>44013</v>
      </c>
      <c r="L49" s="76">
        <v>44183</v>
      </c>
      <c r="M49" s="89">
        <f t="shared" si="3"/>
        <v>5</v>
      </c>
      <c r="N49" s="92">
        <f t="shared" si="4"/>
        <v>17</v>
      </c>
      <c r="O49" s="146">
        <v>16</v>
      </c>
      <c r="P49" s="147">
        <v>3607060</v>
      </c>
      <c r="Q49" s="148">
        <f t="shared" si="5"/>
        <v>20079300.666666668</v>
      </c>
      <c r="R49" s="60"/>
    </row>
    <row r="50" spans="2:18" s="1" customFormat="1" ht="159" customHeight="1" x14ac:dyDescent="0.25">
      <c r="B50" s="24">
        <v>6</v>
      </c>
      <c r="C50" s="146" t="s">
        <v>42</v>
      </c>
      <c r="D50" s="142" t="s">
        <v>16</v>
      </c>
      <c r="E50" s="143" t="s">
        <v>17</v>
      </c>
      <c r="F50" s="150" t="s">
        <v>26</v>
      </c>
      <c r="G50" s="145" t="s">
        <v>22</v>
      </c>
      <c r="H50" s="145" t="s">
        <v>20</v>
      </c>
      <c r="I50" s="149">
        <v>1</v>
      </c>
      <c r="J50" s="143" t="s">
        <v>21</v>
      </c>
      <c r="K50" s="76">
        <v>44013</v>
      </c>
      <c r="L50" s="76">
        <v>44183</v>
      </c>
      <c r="M50" s="89">
        <f t="shared" si="3"/>
        <v>5</v>
      </c>
      <c r="N50" s="92">
        <f t="shared" si="4"/>
        <v>17</v>
      </c>
      <c r="O50" s="146">
        <v>16</v>
      </c>
      <c r="P50" s="147">
        <v>3607060</v>
      </c>
      <c r="Q50" s="148">
        <f t="shared" si="5"/>
        <v>20079300.666666668</v>
      </c>
      <c r="R50" s="60"/>
    </row>
    <row r="51" spans="2:18" s="1" customFormat="1" ht="159" customHeight="1" x14ac:dyDescent="0.25">
      <c r="B51" s="24">
        <v>7</v>
      </c>
      <c r="C51" s="146" t="s">
        <v>42</v>
      </c>
      <c r="D51" s="142" t="s">
        <v>16</v>
      </c>
      <c r="E51" s="143" t="s">
        <v>17</v>
      </c>
      <c r="F51" s="150" t="s">
        <v>26</v>
      </c>
      <c r="G51" s="145" t="s">
        <v>22</v>
      </c>
      <c r="H51" s="145" t="s">
        <v>20</v>
      </c>
      <c r="I51" s="149">
        <v>2</v>
      </c>
      <c r="J51" s="143" t="s">
        <v>21</v>
      </c>
      <c r="K51" s="76">
        <v>44013</v>
      </c>
      <c r="L51" s="76">
        <v>44183</v>
      </c>
      <c r="M51" s="89">
        <f t="shared" si="3"/>
        <v>5</v>
      </c>
      <c r="N51" s="92">
        <f t="shared" si="4"/>
        <v>17</v>
      </c>
      <c r="O51" s="146">
        <v>16</v>
      </c>
      <c r="P51" s="147">
        <v>3607060</v>
      </c>
      <c r="Q51" s="148">
        <f t="shared" si="5"/>
        <v>40158601.333333336</v>
      </c>
      <c r="R51" s="60"/>
    </row>
    <row r="52" spans="2:18" s="1" customFormat="1" ht="159" customHeight="1" x14ac:dyDescent="0.25">
      <c r="B52" s="24">
        <v>8</v>
      </c>
      <c r="C52" s="146" t="s">
        <v>42</v>
      </c>
      <c r="D52" s="142" t="s">
        <v>16</v>
      </c>
      <c r="E52" s="143" t="s">
        <v>17</v>
      </c>
      <c r="F52" s="150" t="s">
        <v>26</v>
      </c>
      <c r="G52" s="145" t="s">
        <v>22</v>
      </c>
      <c r="H52" s="145" t="s">
        <v>20</v>
      </c>
      <c r="I52" s="149">
        <v>1</v>
      </c>
      <c r="J52" s="143" t="s">
        <v>21</v>
      </c>
      <c r="K52" s="76">
        <v>44013</v>
      </c>
      <c r="L52" s="76">
        <v>44183</v>
      </c>
      <c r="M52" s="89">
        <f t="shared" si="3"/>
        <v>5</v>
      </c>
      <c r="N52" s="92">
        <f t="shared" si="4"/>
        <v>17</v>
      </c>
      <c r="O52" s="146">
        <v>16</v>
      </c>
      <c r="P52" s="147">
        <v>3607060</v>
      </c>
      <c r="Q52" s="148">
        <f t="shared" si="5"/>
        <v>20079300.666666668</v>
      </c>
      <c r="R52" s="60"/>
    </row>
    <row r="53" spans="2:18" s="1" customFormat="1" ht="159" customHeight="1" x14ac:dyDescent="0.25">
      <c r="B53" s="24">
        <v>9</v>
      </c>
      <c r="C53" s="146" t="s">
        <v>42</v>
      </c>
      <c r="D53" s="142" t="s">
        <v>16</v>
      </c>
      <c r="E53" s="143" t="s">
        <v>17</v>
      </c>
      <c r="F53" s="150" t="s">
        <v>26</v>
      </c>
      <c r="G53" s="145" t="s">
        <v>22</v>
      </c>
      <c r="H53" s="145" t="s">
        <v>20</v>
      </c>
      <c r="I53" s="149">
        <v>1</v>
      </c>
      <c r="J53" s="143" t="s">
        <v>21</v>
      </c>
      <c r="K53" s="76">
        <v>44013</v>
      </c>
      <c r="L53" s="76">
        <v>44183</v>
      </c>
      <c r="M53" s="89">
        <f t="shared" si="3"/>
        <v>5</v>
      </c>
      <c r="N53" s="92">
        <f t="shared" si="4"/>
        <v>17</v>
      </c>
      <c r="O53" s="146">
        <v>16</v>
      </c>
      <c r="P53" s="147">
        <v>3607060</v>
      </c>
      <c r="Q53" s="148">
        <f t="shared" si="5"/>
        <v>20079300.666666668</v>
      </c>
      <c r="R53" s="60"/>
    </row>
    <row r="54" spans="2:18" s="1" customFormat="1" ht="159" customHeight="1" x14ac:dyDescent="0.25">
      <c r="B54" s="24">
        <v>10</v>
      </c>
      <c r="C54" s="146" t="s">
        <v>42</v>
      </c>
      <c r="D54" s="142" t="s">
        <v>16</v>
      </c>
      <c r="E54" s="143" t="s">
        <v>17</v>
      </c>
      <c r="F54" s="150" t="s">
        <v>26</v>
      </c>
      <c r="G54" s="145" t="s">
        <v>22</v>
      </c>
      <c r="H54" s="145" t="s">
        <v>20</v>
      </c>
      <c r="I54" s="149">
        <v>1</v>
      </c>
      <c r="J54" s="143" t="s">
        <v>21</v>
      </c>
      <c r="K54" s="76">
        <v>44013</v>
      </c>
      <c r="L54" s="76">
        <v>44183</v>
      </c>
      <c r="M54" s="89">
        <f t="shared" si="3"/>
        <v>5</v>
      </c>
      <c r="N54" s="92">
        <f t="shared" si="4"/>
        <v>17</v>
      </c>
      <c r="O54" s="146">
        <v>16</v>
      </c>
      <c r="P54" s="147">
        <v>3607060</v>
      </c>
      <c r="Q54" s="148">
        <f t="shared" si="5"/>
        <v>20079300.666666668</v>
      </c>
      <c r="R54" s="60"/>
    </row>
    <row r="55" spans="2:18" s="1" customFormat="1" ht="159" customHeight="1" x14ac:dyDescent="0.25">
      <c r="B55" s="24">
        <v>11</v>
      </c>
      <c r="C55" s="146" t="s">
        <v>42</v>
      </c>
      <c r="D55" s="142" t="s">
        <v>16</v>
      </c>
      <c r="E55" s="143" t="s">
        <v>17</v>
      </c>
      <c r="F55" s="150" t="s">
        <v>26</v>
      </c>
      <c r="G55" s="145" t="s">
        <v>22</v>
      </c>
      <c r="H55" s="145" t="s">
        <v>20</v>
      </c>
      <c r="I55" s="149">
        <v>1</v>
      </c>
      <c r="J55" s="143" t="s">
        <v>21</v>
      </c>
      <c r="K55" s="76">
        <v>44013</v>
      </c>
      <c r="L55" s="76">
        <v>44183</v>
      </c>
      <c r="M55" s="89">
        <f t="shared" si="3"/>
        <v>5</v>
      </c>
      <c r="N55" s="92">
        <f t="shared" si="4"/>
        <v>17</v>
      </c>
      <c r="O55" s="146">
        <v>16</v>
      </c>
      <c r="P55" s="147">
        <v>3607060</v>
      </c>
      <c r="Q55" s="148">
        <f t="shared" si="5"/>
        <v>20079300.666666668</v>
      </c>
      <c r="R55" s="60"/>
    </row>
    <row r="56" spans="2:18" s="1" customFormat="1" ht="144.75" customHeight="1" x14ac:dyDescent="0.25">
      <c r="B56" s="26">
        <v>10</v>
      </c>
      <c r="C56" s="111" t="s">
        <v>86</v>
      </c>
      <c r="D56" s="27" t="s">
        <v>16</v>
      </c>
      <c r="E56" s="8" t="s">
        <v>17</v>
      </c>
      <c r="F56" s="7" t="s">
        <v>44</v>
      </c>
      <c r="G56" s="9" t="s">
        <v>22</v>
      </c>
      <c r="H56" s="9" t="s">
        <v>20</v>
      </c>
      <c r="I56" s="35">
        <v>1</v>
      </c>
      <c r="J56" s="8" t="s">
        <v>21</v>
      </c>
      <c r="K56" s="76">
        <v>44013</v>
      </c>
      <c r="L56" s="76">
        <v>44183</v>
      </c>
      <c r="M56" s="89">
        <f t="shared" si="3"/>
        <v>5</v>
      </c>
      <c r="N56" s="92">
        <f t="shared" si="4"/>
        <v>17</v>
      </c>
      <c r="O56" s="70">
        <v>16</v>
      </c>
      <c r="P56" s="11">
        <v>3607060</v>
      </c>
      <c r="Q56" s="86">
        <f t="shared" si="5"/>
        <v>20079300.666666668</v>
      </c>
      <c r="R56" s="60"/>
    </row>
    <row r="57" spans="2:18" s="1" customFormat="1" ht="143.25" customHeight="1" x14ac:dyDescent="0.25">
      <c r="B57" s="151">
        <v>10</v>
      </c>
      <c r="C57" s="141" t="s">
        <v>43</v>
      </c>
      <c r="D57" s="142" t="s">
        <v>16</v>
      </c>
      <c r="E57" s="143" t="s">
        <v>17</v>
      </c>
      <c r="F57" s="141" t="s">
        <v>44</v>
      </c>
      <c r="G57" s="145" t="s">
        <v>22</v>
      </c>
      <c r="H57" s="145" t="s">
        <v>20</v>
      </c>
      <c r="I57" s="149">
        <v>1</v>
      </c>
      <c r="J57" s="143" t="s">
        <v>21</v>
      </c>
      <c r="K57" s="76">
        <v>44013</v>
      </c>
      <c r="L57" s="76">
        <v>44183</v>
      </c>
      <c r="M57" s="89">
        <f t="shared" si="3"/>
        <v>5</v>
      </c>
      <c r="N57" s="92">
        <f t="shared" si="4"/>
        <v>17</v>
      </c>
      <c r="O57" s="146">
        <v>16</v>
      </c>
      <c r="P57" s="147">
        <v>3607060</v>
      </c>
      <c r="Q57" s="148">
        <f t="shared" si="5"/>
        <v>20079300.666666668</v>
      </c>
      <c r="R57" s="60"/>
    </row>
    <row r="58" spans="2:18" s="1" customFormat="1" ht="143.25" customHeight="1" x14ac:dyDescent="0.25">
      <c r="B58" s="151">
        <v>10</v>
      </c>
      <c r="C58" s="141" t="s">
        <v>43</v>
      </c>
      <c r="D58" s="142" t="s">
        <v>16</v>
      </c>
      <c r="E58" s="143" t="s">
        <v>17</v>
      </c>
      <c r="F58" s="141" t="s">
        <v>44</v>
      </c>
      <c r="G58" s="145" t="s">
        <v>22</v>
      </c>
      <c r="H58" s="145" t="s">
        <v>20</v>
      </c>
      <c r="I58" s="149">
        <v>1</v>
      </c>
      <c r="J58" s="143" t="s">
        <v>21</v>
      </c>
      <c r="K58" s="76">
        <v>44013</v>
      </c>
      <c r="L58" s="76">
        <v>44183</v>
      </c>
      <c r="M58" s="89">
        <f t="shared" si="3"/>
        <v>5</v>
      </c>
      <c r="N58" s="92">
        <f t="shared" si="4"/>
        <v>17</v>
      </c>
      <c r="O58" s="146">
        <v>16</v>
      </c>
      <c r="P58" s="147">
        <v>3607060</v>
      </c>
      <c r="Q58" s="148">
        <f t="shared" si="5"/>
        <v>20079300.666666668</v>
      </c>
      <c r="R58" s="60"/>
    </row>
    <row r="59" spans="2:18" s="1" customFormat="1" ht="143.25" customHeight="1" x14ac:dyDescent="0.25">
      <c r="B59" s="151">
        <v>10</v>
      </c>
      <c r="C59" s="141" t="s">
        <v>43</v>
      </c>
      <c r="D59" s="142" t="s">
        <v>16</v>
      </c>
      <c r="E59" s="143" t="s">
        <v>17</v>
      </c>
      <c r="F59" s="141" t="s">
        <v>44</v>
      </c>
      <c r="G59" s="145" t="s">
        <v>22</v>
      </c>
      <c r="H59" s="145" t="s">
        <v>20</v>
      </c>
      <c r="I59" s="149">
        <v>1</v>
      </c>
      <c r="J59" s="143" t="s">
        <v>21</v>
      </c>
      <c r="K59" s="76">
        <v>44013</v>
      </c>
      <c r="L59" s="76">
        <v>44183</v>
      </c>
      <c r="M59" s="89">
        <f t="shared" si="3"/>
        <v>5</v>
      </c>
      <c r="N59" s="92">
        <f t="shared" si="4"/>
        <v>17</v>
      </c>
      <c r="O59" s="146">
        <v>16</v>
      </c>
      <c r="P59" s="147">
        <v>3607060</v>
      </c>
      <c r="Q59" s="148">
        <f t="shared" si="5"/>
        <v>20079300.666666668</v>
      </c>
      <c r="R59" s="60"/>
    </row>
    <row r="60" spans="2:18" s="1" customFormat="1" ht="143.25" customHeight="1" x14ac:dyDescent="0.25">
      <c r="B60" s="151">
        <v>10</v>
      </c>
      <c r="C60" s="141" t="s">
        <v>43</v>
      </c>
      <c r="D60" s="142" t="s">
        <v>16</v>
      </c>
      <c r="E60" s="143" t="s">
        <v>17</v>
      </c>
      <c r="F60" s="141" t="s">
        <v>44</v>
      </c>
      <c r="G60" s="145" t="s">
        <v>22</v>
      </c>
      <c r="H60" s="145" t="s">
        <v>20</v>
      </c>
      <c r="I60" s="149">
        <v>1</v>
      </c>
      <c r="J60" s="143" t="s">
        <v>21</v>
      </c>
      <c r="K60" s="76">
        <v>44013</v>
      </c>
      <c r="L60" s="76">
        <v>44183</v>
      </c>
      <c r="M60" s="89">
        <f t="shared" si="3"/>
        <v>5</v>
      </c>
      <c r="N60" s="92">
        <f t="shared" si="4"/>
        <v>17</v>
      </c>
      <c r="O60" s="146">
        <v>16</v>
      </c>
      <c r="P60" s="147">
        <v>3607060</v>
      </c>
      <c r="Q60" s="148">
        <f t="shared" si="5"/>
        <v>20079300.666666668</v>
      </c>
      <c r="R60" s="60"/>
    </row>
    <row r="61" spans="2:18" s="37" customFormat="1" ht="171" customHeight="1" x14ac:dyDescent="0.25">
      <c r="B61" s="36">
        <v>17</v>
      </c>
      <c r="C61" s="141" t="s">
        <v>45</v>
      </c>
      <c r="D61" s="142" t="s">
        <v>16</v>
      </c>
      <c r="E61" s="143" t="s">
        <v>17</v>
      </c>
      <c r="F61" s="146" t="s">
        <v>46</v>
      </c>
      <c r="G61" s="145" t="s">
        <v>22</v>
      </c>
      <c r="H61" s="145" t="s">
        <v>20</v>
      </c>
      <c r="I61" s="149">
        <v>1</v>
      </c>
      <c r="J61" s="143" t="s">
        <v>21</v>
      </c>
      <c r="K61" s="76">
        <v>44013</v>
      </c>
      <c r="L61" s="76">
        <v>44183</v>
      </c>
      <c r="M61" s="89">
        <f t="shared" si="3"/>
        <v>5</v>
      </c>
      <c r="N61" s="92">
        <f t="shared" si="4"/>
        <v>17</v>
      </c>
      <c r="O61" s="146">
        <v>16</v>
      </c>
      <c r="P61" s="147">
        <v>3607060</v>
      </c>
      <c r="Q61" s="148">
        <f t="shared" si="5"/>
        <v>20079300.666666668</v>
      </c>
      <c r="R61" s="62"/>
    </row>
    <row r="62" spans="2:18" s="37" customFormat="1" ht="171" customHeight="1" x14ac:dyDescent="0.25">
      <c r="B62" s="36">
        <v>18</v>
      </c>
      <c r="C62" s="141" t="s">
        <v>45</v>
      </c>
      <c r="D62" s="142" t="s">
        <v>16</v>
      </c>
      <c r="E62" s="143" t="s">
        <v>17</v>
      </c>
      <c r="F62" s="146" t="s">
        <v>46</v>
      </c>
      <c r="G62" s="145" t="s">
        <v>22</v>
      </c>
      <c r="H62" s="145" t="s">
        <v>20</v>
      </c>
      <c r="I62" s="149">
        <v>1</v>
      </c>
      <c r="J62" s="143" t="s">
        <v>21</v>
      </c>
      <c r="K62" s="76">
        <v>44013</v>
      </c>
      <c r="L62" s="76">
        <v>44183</v>
      </c>
      <c r="M62" s="89">
        <f t="shared" si="3"/>
        <v>5</v>
      </c>
      <c r="N62" s="92">
        <f t="shared" si="4"/>
        <v>17</v>
      </c>
      <c r="O62" s="146">
        <v>16</v>
      </c>
      <c r="P62" s="147">
        <v>3607060</v>
      </c>
      <c r="Q62" s="148">
        <f t="shared" si="5"/>
        <v>20079300.666666668</v>
      </c>
      <c r="R62" s="62"/>
    </row>
    <row r="63" spans="2:18" s="37" customFormat="1" ht="171" customHeight="1" x14ac:dyDescent="0.25">
      <c r="B63" s="36">
        <v>18</v>
      </c>
      <c r="C63" s="141" t="s">
        <v>45</v>
      </c>
      <c r="D63" s="142" t="s">
        <v>16</v>
      </c>
      <c r="E63" s="143" t="s">
        <v>17</v>
      </c>
      <c r="F63" s="146" t="s">
        <v>46</v>
      </c>
      <c r="G63" s="145" t="s">
        <v>22</v>
      </c>
      <c r="H63" s="145" t="s">
        <v>20</v>
      </c>
      <c r="I63" s="149">
        <v>1</v>
      </c>
      <c r="J63" s="143" t="s">
        <v>21</v>
      </c>
      <c r="K63" s="76">
        <v>44013</v>
      </c>
      <c r="L63" s="76">
        <v>44183</v>
      </c>
      <c r="M63" s="89">
        <f t="shared" si="3"/>
        <v>5</v>
      </c>
      <c r="N63" s="92">
        <f t="shared" si="4"/>
        <v>17</v>
      </c>
      <c r="O63" s="146">
        <v>16</v>
      </c>
      <c r="P63" s="147">
        <v>3607060</v>
      </c>
      <c r="Q63" s="148">
        <f t="shared" si="5"/>
        <v>20079300.666666668</v>
      </c>
      <c r="R63" s="62"/>
    </row>
    <row r="64" spans="2:18" s="37" customFormat="1" ht="171" customHeight="1" x14ac:dyDescent="0.25">
      <c r="B64" s="36">
        <v>18</v>
      </c>
      <c r="C64" s="141" t="s">
        <v>45</v>
      </c>
      <c r="D64" s="142" t="s">
        <v>16</v>
      </c>
      <c r="E64" s="143" t="s">
        <v>17</v>
      </c>
      <c r="F64" s="146" t="s">
        <v>46</v>
      </c>
      <c r="G64" s="145" t="s">
        <v>22</v>
      </c>
      <c r="H64" s="145" t="s">
        <v>20</v>
      </c>
      <c r="I64" s="149">
        <v>1</v>
      </c>
      <c r="J64" s="143" t="s">
        <v>21</v>
      </c>
      <c r="K64" s="76">
        <v>44013</v>
      </c>
      <c r="L64" s="76">
        <v>44183</v>
      </c>
      <c r="M64" s="89">
        <f t="shared" si="3"/>
        <v>5</v>
      </c>
      <c r="N64" s="92">
        <f t="shared" si="4"/>
        <v>17</v>
      </c>
      <c r="O64" s="146">
        <v>16</v>
      </c>
      <c r="P64" s="147">
        <v>3607060</v>
      </c>
      <c r="Q64" s="148">
        <f t="shared" si="5"/>
        <v>20079300.666666668</v>
      </c>
      <c r="R64" s="62"/>
    </row>
    <row r="65" spans="1:18" s="38" customFormat="1" ht="153.75" customHeight="1" x14ac:dyDescent="0.2">
      <c r="B65" s="24">
        <v>23</v>
      </c>
      <c r="C65" s="146" t="s">
        <v>47</v>
      </c>
      <c r="D65" s="142" t="s">
        <v>16</v>
      </c>
      <c r="E65" s="143" t="s">
        <v>17</v>
      </c>
      <c r="F65" s="146" t="s">
        <v>48</v>
      </c>
      <c r="G65" s="145" t="s">
        <v>22</v>
      </c>
      <c r="H65" s="145" t="s">
        <v>20</v>
      </c>
      <c r="I65" s="149">
        <v>1</v>
      </c>
      <c r="J65" s="143" t="s">
        <v>21</v>
      </c>
      <c r="K65" s="76">
        <v>44013</v>
      </c>
      <c r="L65" s="76">
        <v>44183</v>
      </c>
      <c r="M65" s="89">
        <f t="shared" si="3"/>
        <v>5</v>
      </c>
      <c r="N65" s="92">
        <f t="shared" si="4"/>
        <v>17</v>
      </c>
      <c r="O65" s="146">
        <v>16</v>
      </c>
      <c r="P65" s="147">
        <v>3607060</v>
      </c>
      <c r="Q65" s="148">
        <f t="shared" si="5"/>
        <v>20079300.666666668</v>
      </c>
      <c r="R65" s="1"/>
    </row>
    <row r="66" spans="1:18" s="38" customFormat="1" ht="153.75" customHeight="1" x14ac:dyDescent="0.2">
      <c r="B66" s="36">
        <v>24</v>
      </c>
      <c r="C66" s="146" t="s">
        <v>47</v>
      </c>
      <c r="D66" s="142" t="s">
        <v>16</v>
      </c>
      <c r="E66" s="143" t="s">
        <v>17</v>
      </c>
      <c r="F66" s="146" t="s">
        <v>48</v>
      </c>
      <c r="G66" s="145" t="s">
        <v>22</v>
      </c>
      <c r="H66" s="145" t="s">
        <v>20</v>
      </c>
      <c r="I66" s="149">
        <v>1</v>
      </c>
      <c r="J66" s="143" t="s">
        <v>21</v>
      </c>
      <c r="K66" s="76">
        <v>44013</v>
      </c>
      <c r="L66" s="76">
        <v>44183</v>
      </c>
      <c r="M66" s="89">
        <f t="shared" si="3"/>
        <v>5</v>
      </c>
      <c r="N66" s="92">
        <f t="shared" si="4"/>
        <v>17</v>
      </c>
      <c r="O66" s="146">
        <v>16</v>
      </c>
      <c r="P66" s="147">
        <v>3607060</v>
      </c>
      <c r="Q66" s="148">
        <f t="shared" si="5"/>
        <v>20079300.666666668</v>
      </c>
      <c r="R66" s="1"/>
    </row>
    <row r="67" spans="1:18" s="38" customFormat="1" ht="153.75" customHeight="1" x14ac:dyDescent="0.2">
      <c r="B67" s="36">
        <v>24</v>
      </c>
      <c r="C67" s="146" t="s">
        <v>47</v>
      </c>
      <c r="D67" s="142" t="s">
        <v>16</v>
      </c>
      <c r="E67" s="143" t="s">
        <v>17</v>
      </c>
      <c r="F67" s="146" t="s">
        <v>48</v>
      </c>
      <c r="G67" s="145" t="s">
        <v>22</v>
      </c>
      <c r="H67" s="145" t="s">
        <v>20</v>
      </c>
      <c r="I67" s="149">
        <v>1</v>
      </c>
      <c r="J67" s="143" t="s">
        <v>21</v>
      </c>
      <c r="K67" s="76">
        <v>44013</v>
      </c>
      <c r="L67" s="76">
        <v>44183</v>
      </c>
      <c r="M67" s="89">
        <f t="shared" si="3"/>
        <v>5</v>
      </c>
      <c r="N67" s="92">
        <f t="shared" si="4"/>
        <v>17</v>
      </c>
      <c r="O67" s="146">
        <v>16</v>
      </c>
      <c r="P67" s="147">
        <v>3607060</v>
      </c>
      <c r="Q67" s="148">
        <f t="shared" si="5"/>
        <v>20079300.666666668</v>
      </c>
      <c r="R67" s="1"/>
    </row>
    <row r="68" spans="1:18" s="38" customFormat="1" ht="153.75" customHeight="1" x14ac:dyDescent="0.2">
      <c r="B68" s="24">
        <v>25</v>
      </c>
      <c r="C68" s="146" t="s">
        <v>47</v>
      </c>
      <c r="D68" s="142" t="s">
        <v>16</v>
      </c>
      <c r="E68" s="143" t="s">
        <v>17</v>
      </c>
      <c r="F68" s="146" t="s">
        <v>48</v>
      </c>
      <c r="G68" s="145" t="s">
        <v>22</v>
      </c>
      <c r="H68" s="145" t="s">
        <v>20</v>
      </c>
      <c r="I68" s="149">
        <v>1</v>
      </c>
      <c r="J68" s="143" t="s">
        <v>21</v>
      </c>
      <c r="K68" s="76">
        <v>44013</v>
      </c>
      <c r="L68" s="76">
        <v>44183</v>
      </c>
      <c r="M68" s="89">
        <f t="shared" si="3"/>
        <v>5</v>
      </c>
      <c r="N68" s="92">
        <f t="shared" si="4"/>
        <v>17</v>
      </c>
      <c r="O68" s="146">
        <v>16</v>
      </c>
      <c r="P68" s="147">
        <v>3607060</v>
      </c>
      <c r="Q68" s="148">
        <f t="shared" si="5"/>
        <v>20079300.666666668</v>
      </c>
      <c r="R68" s="1"/>
    </row>
    <row r="69" spans="1:18" s="38" customFormat="1" ht="153.75" customHeight="1" x14ac:dyDescent="0.2">
      <c r="B69" s="36">
        <v>26</v>
      </c>
      <c r="C69" s="70" t="s">
        <v>47</v>
      </c>
      <c r="D69" s="27" t="s">
        <v>16</v>
      </c>
      <c r="E69" s="8" t="s">
        <v>17</v>
      </c>
      <c r="F69" s="6" t="s">
        <v>48</v>
      </c>
      <c r="G69" s="9" t="s">
        <v>22</v>
      </c>
      <c r="H69" s="9" t="s">
        <v>20</v>
      </c>
      <c r="I69" s="35">
        <v>1</v>
      </c>
      <c r="J69" s="8" t="s">
        <v>21</v>
      </c>
      <c r="K69" s="76">
        <v>44013</v>
      </c>
      <c r="L69" s="76">
        <v>44183</v>
      </c>
      <c r="M69" s="89">
        <f t="shared" si="3"/>
        <v>5</v>
      </c>
      <c r="N69" s="92">
        <f t="shared" si="4"/>
        <v>17</v>
      </c>
      <c r="O69" s="70">
        <v>16</v>
      </c>
      <c r="P69" s="11">
        <v>3607060</v>
      </c>
      <c r="Q69" s="86">
        <f t="shared" si="5"/>
        <v>20079300.666666668</v>
      </c>
      <c r="R69" s="1"/>
    </row>
    <row r="70" spans="1:18" s="38" customFormat="1" ht="156" customHeight="1" x14ac:dyDescent="0.2">
      <c r="B70" s="24">
        <v>31</v>
      </c>
      <c r="C70" s="141" t="s">
        <v>49</v>
      </c>
      <c r="D70" s="142" t="s">
        <v>16</v>
      </c>
      <c r="E70" s="143" t="s">
        <v>17</v>
      </c>
      <c r="F70" s="146" t="s">
        <v>27</v>
      </c>
      <c r="G70" s="145" t="s">
        <v>22</v>
      </c>
      <c r="H70" s="145" t="s">
        <v>20</v>
      </c>
      <c r="I70" s="149">
        <v>1</v>
      </c>
      <c r="J70" s="143" t="s">
        <v>21</v>
      </c>
      <c r="K70" s="76">
        <v>44013</v>
      </c>
      <c r="L70" s="76">
        <v>44183</v>
      </c>
      <c r="M70" s="89">
        <f t="shared" si="3"/>
        <v>5</v>
      </c>
      <c r="N70" s="92">
        <f t="shared" si="4"/>
        <v>17</v>
      </c>
      <c r="O70" s="146">
        <v>16</v>
      </c>
      <c r="P70" s="147">
        <v>3607060</v>
      </c>
      <c r="Q70" s="148">
        <f t="shared" si="5"/>
        <v>20079300.666666668</v>
      </c>
      <c r="R70" s="1"/>
    </row>
    <row r="71" spans="1:18" s="38" customFormat="1" ht="183.75" customHeight="1" x14ac:dyDescent="0.2">
      <c r="B71" s="39">
        <v>32</v>
      </c>
      <c r="C71" s="71" t="s">
        <v>50</v>
      </c>
      <c r="D71" s="40" t="s">
        <v>16</v>
      </c>
      <c r="E71" s="31" t="s">
        <v>17</v>
      </c>
      <c r="F71" s="41" t="s">
        <v>51</v>
      </c>
      <c r="G71" s="32" t="s">
        <v>20</v>
      </c>
      <c r="H71" s="32" t="s">
        <v>20</v>
      </c>
      <c r="I71" s="42">
        <v>1</v>
      </c>
      <c r="J71" s="8" t="s">
        <v>21</v>
      </c>
      <c r="K71" s="76">
        <v>44013</v>
      </c>
      <c r="L71" s="76">
        <v>44183</v>
      </c>
      <c r="M71" s="89">
        <f t="shared" si="3"/>
        <v>5</v>
      </c>
      <c r="N71" s="92">
        <f t="shared" si="4"/>
        <v>17</v>
      </c>
      <c r="O71" s="70">
        <v>16</v>
      </c>
      <c r="P71" s="11">
        <v>3607060</v>
      </c>
      <c r="Q71" s="86">
        <f t="shared" si="5"/>
        <v>20079300.666666668</v>
      </c>
      <c r="R71" s="63"/>
    </row>
    <row r="72" spans="1:18" s="38" customFormat="1" ht="183.75" customHeight="1" x14ac:dyDescent="0.2">
      <c r="B72" s="24">
        <v>33</v>
      </c>
      <c r="C72" s="141" t="s">
        <v>50</v>
      </c>
      <c r="D72" s="142" t="s">
        <v>16</v>
      </c>
      <c r="E72" s="143" t="s">
        <v>17</v>
      </c>
      <c r="F72" s="152" t="s">
        <v>51</v>
      </c>
      <c r="G72" s="145" t="s">
        <v>20</v>
      </c>
      <c r="H72" s="145" t="s">
        <v>20</v>
      </c>
      <c r="I72" s="149">
        <v>1</v>
      </c>
      <c r="J72" s="143" t="s">
        <v>21</v>
      </c>
      <c r="K72" s="76">
        <v>44013</v>
      </c>
      <c r="L72" s="76">
        <v>44183</v>
      </c>
      <c r="M72" s="89">
        <f t="shared" si="3"/>
        <v>5</v>
      </c>
      <c r="N72" s="92">
        <f t="shared" si="4"/>
        <v>17</v>
      </c>
      <c r="O72" s="146">
        <v>16</v>
      </c>
      <c r="P72" s="147">
        <v>3607060</v>
      </c>
      <c r="Q72" s="148">
        <f t="shared" si="5"/>
        <v>20079300.666666668</v>
      </c>
      <c r="R72" s="63"/>
    </row>
    <row r="73" spans="1:18" s="38" customFormat="1" ht="204" customHeight="1" x14ac:dyDescent="0.2">
      <c r="B73" s="24">
        <v>34</v>
      </c>
      <c r="C73" s="141" t="s">
        <v>53</v>
      </c>
      <c r="D73" s="142" t="s">
        <v>16</v>
      </c>
      <c r="E73" s="143" t="s">
        <v>17</v>
      </c>
      <c r="F73" s="153" t="s">
        <v>52</v>
      </c>
      <c r="G73" s="145" t="s">
        <v>20</v>
      </c>
      <c r="H73" s="145" t="s">
        <v>20</v>
      </c>
      <c r="I73" s="149">
        <v>1</v>
      </c>
      <c r="J73" s="143" t="s">
        <v>21</v>
      </c>
      <c r="K73" s="76">
        <v>44013</v>
      </c>
      <c r="L73" s="76">
        <v>44183</v>
      </c>
      <c r="M73" s="89">
        <f t="shared" si="3"/>
        <v>5</v>
      </c>
      <c r="N73" s="92">
        <f t="shared" si="4"/>
        <v>17</v>
      </c>
      <c r="O73" s="146">
        <v>16</v>
      </c>
      <c r="P73" s="147">
        <v>3607060</v>
      </c>
      <c r="Q73" s="148">
        <f t="shared" si="5"/>
        <v>20079300.666666668</v>
      </c>
      <c r="R73" s="64"/>
    </row>
    <row r="74" spans="1:18" s="38" customFormat="1" ht="204" customHeight="1" x14ac:dyDescent="0.2">
      <c r="B74" s="24">
        <v>34</v>
      </c>
      <c r="C74" s="71" t="s">
        <v>53</v>
      </c>
      <c r="D74" s="27" t="s">
        <v>16</v>
      </c>
      <c r="E74" s="8" t="s">
        <v>17</v>
      </c>
      <c r="F74" s="67" t="s">
        <v>52</v>
      </c>
      <c r="G74" s="9" t="s">
        <v>20</v>
      </c>
      <c r="H74" s="9" t="s">
        <v>20</v>
      </c>
      <c r="I74" s="35">
        <v>1</v>
      </c>
      <c r="J74" s="8" t="s">
        <v>21</v>
      </c>
      <c r="K74" s="76">
        <v>44013</v>
      </c>
      <c r="L74" s="76">
        <v>44183</v>
      </c>
      <c r="M74" s="89">
        <f t="shared" si="3"/>
        <v>5</v>
      </c>
      <c r="N74" s="92">
        <f t="shared" si="4"/>
        <v>17</v>
      </c>
      <c r="O74" s="70">
        <v>16</v>
      </c>
      <c r="P74" s="11">
        <v>3607060</v>
      </c>
      <c r="Q74" s="86">
        <f t="shared" si="5"/>
        <v>20079300.666666668</v>
      </c>
      <c r="R74" s="64"/>
    </row>
    <row r="75" spans="1:18" s="38" customFormat="1" ht="204" customHeight="1" x14ac:dyDescent="0.2">
      <c r="B75" s="24">
        <v>34</v>
      </c>
      <c r="C75" s="72" t="s">
        <v>54</v>
      </c>
      <c r="D75" s="27" t="s">
        <v>16</v>
      </c>
      <c r="E75" s="8" t="s">
        <v>17</v>
      </c>
      <c r="F75" s="33" t="s">
        <v>55</v>
      </c>
      <c r="G75" s="9" t="s">
        <v>20</v>
      </c>
      <c r="H75" s="9" t="s">
        <v>20</v>
      </c>
      <c r="I75" s="35">
        <v>1</v>
      </c>
      <c r="J75" s="8" t="s">
        <v>21</v>
      </c>
      <c r="K75" s="76">
        <v>44013</v>
      </c>
      <c r="L75" s="76">
        <v>44183</v>
      </c>
      <c r="M75" s="89">
        <f t="shared" si="3"/>
        <v>5</v>
      </c>
      <c r="N75" s="92">
        <f t="shared" si="4"/>
        <v>17</v>
      </c>
      <c r="O75" s="70">
        <v>16</v>
      </c>
      <c r="P75" s="11">
        <v>3607060</v>
      </c>
      <c r="Q75" s="86">
        <f t="shared" si="5"/>
        <v>20079300.666666668</v>
      </c>
      <c r="R75" s="64"/>
    </row>
    <row r="76" spans="1:18" s="38" customFormat="1" ht="204" customHeight="1" x14ac:dyDescent="0.2">
      <c r="B76" s="24">
        <v>34</v>
      </c>
      <c r="C76" s="71" t="s">
        <v>56</v>
      </c>
      <c r="D76" s="27" t="s">
        <v>16</v>
      </c>
      <c r="E76" s="8" t="s">
        <v>17</v>
      </c>
      <c r="F76" s="33" t="s">
        <v>57</v>
      </c>
      <c r="G76" s="9" t="s">
        <v>20</v>
      </c>
      <c r="H76" s="9" t="s">
        <v>20</v>
      </c>
      <c r="I76" s="35">
        <v>1</v>
      </c>
      <c r="J76" s="8" t="s">
        <v>21</v>
      </c>
      <c r="K76" s="76">
        <v>44013</v>
      </c>
      <c r="L76" s="76">
        <v>44183</v>
      </c>
      <c r="M76" s="89">
        <f t="shared" si="3"/>
        <v>5</v>
      </c>
      <c r="N76" s="92">
        <f t="shared" si="4"/>
        <v>17</v>
      </c>
      <c r="O76" s="70">
        <v>16</v>
      </c>
      <c r="P76" s="11">
        <v>3607060</v>
      </c>
      <c r="Q76" s="86">
        <f t="shared" si="5"/>
        <v>20079300.666666668</v>
      </c>
      <c r="R76" s="64"/>
    </row>
    <row r="77" spans="1:18" s="38" customFormat="1" ht="204" customHeight="1" x14ac:dyDescent="0.2">
      <c r="B77" s="24">
        <v>34</v>
      </c>
      <c r="C77" s="71" t="s">
        <v>58</v>
      </c>
      <c r="D77" s="27" t="s">
        <v>16</v>
      </c>
      <c r="E77" s="8" t="s">
        <v>17</v>
      </c>
      <c r="F77" s="33" t="s">
        <v>59</v>
      </c>
      <c r="G77" s="9" t="s">
        <v>20</v>
      </c>
      <c r="H77" s="9" t="s">
        <v>20</v>
      </c>
      <c r="I77" s="35">
        <v>1</v>
      </c>
      <c r="J77" s="8" t="s">
        <v>21</v>
      </c>
      <c r="K77" s="76">
        <v>44013</v>
      </c>
      <c r="L77" s="76">
        <v>44183</v>
      </c>
      <c r="M77" s="89">
        <f t="shared" si="3"/>
        <v>5</v>
      </c>
      <c r="N77" s="92">
        <f t="shared" si="4"/>
        <v>17</v>
      </c>
      <c r="O77" s="70">
        <v>16</v>
      </c>
      <c r="P77" s="11">
        <v>3607060</v>
      </c>
      <c r="Q77" s="86">
        <f t="shared" si="5"/>
        <v>20079300.666666668</v>
      </c>
      <c r="R77" s="64"/>
    </row>
    <row r="78" spans="1:18" s="1" customFormat="1" ht="208.5" customHeight="1" x14ac:dyDescent="0.25">
      <c r="A78" s="167"/>
      <c r="B78" s="65"/>
      <c r="C78" s="154" t="s">
        <v>60</v>
      </c>
      <c r="D78" s="154" t="s">
        <v>29</v>
      </c>
      <c r="E78" s="146" t="s">
        <v>30</v>
      </c>
      <c r="F78" s="144" t="s">
        <v>61</v>
      </c>
      <c r="G78" s="144" t="s">
        <v>31</v>
      </c>
      <c r="H78" s="144" t="s">
        <v>32</v>
      </c>
      <c r="I78" s="155">
        <v>1</v>
      </c>
      <c r="J78" s="143" t="s">
        <v>21</v>
      </c>
      <c r="K78" s="76">
        <v>44013</v>
      </c>
      <c r="L78" s="76">
        <v>44183</v>
      </c>
      <c r="M78" s="89">
        <f t="shared" si="3"/>
        <v>5</v>
      </c>
      <c r="N78" s="92">
        <f t="shared" si="4"/>
        <v>17</v>
      </c>
      <c r="O78" s="146">
        <v>16</v>
      </c>
      <c r="P78" s="147">
        <v>3607060</v>
      </c>
      <c r="Q78" s="148">
        <f t="shared" si="5"/>
        <v>20079300.666666668</v>
      </c>
      <c r="R78" s="50"/>
    </row>
    <row r="79" spans="1:18" s="1" customFormat="1" ht="208.5" customHeight="1" x14ac:dyDescent="0.25">
      <c r="A79" s="167"/>
      <c r="B79" s="65"/>
      <c r="C79" s="154" t="s">
        <v>60</v>
      </c>
      <c r="D79" s="154" t="s">
        <v>29</v>
      </c>
      <c r="E79" s="146" t="s">
        <v>30</v>
      </c>
      <c r="F79" s="144" t="s">
        <v>61</v>
      </c>
      <c r="G79" s="144" t="s">
        <v>31</v>
      </c>
      <c r="H79" s="144" t="s">
        <v>32</v>
      </c>
      <c r="I79" s="155">
        <v>1</v>
      </c>
      <c r="J79" s="143" t="s">
        <v>21</v>
      </c>
      <c r="K79" s="76">
        <v>44013</v>
      </c>
      <c r="L79" s="76">
        <v>44183</v>
      </c>
      <c r="M79" s="89">
        <f t="shared" si="3"/>
        <v>5</v>
      </c>
      <c r="N79" s="92">
        <f t="shared" si="4"/>
        <v>17</v>
      </c>
      <c r="O79" s="146">
        <v>16</v>
      </c>
      <c r="P79" s="147">
        <v>3607060</v>
      </c>
      <c r="Q79" s="148">
        <f t="shared" si="5"/>
        <v>20079300.666666668</v>
      </c>
      <c r="R79" s="50"/>
    </row>
    <row r="80" spans="1:18" s="1" customFormat="1" ht="208.5" customHeight="1" x14ac:dyDescent="0.25">
      <c r="A80" s="167"/>
      <c r="B80" s="65"/>
      <c r="C80" s="73" t="s">
        <v>62</v>
      </c>
      <c r="D80" s="73" t="s">
        <v>29</v>
      </c>
      <c r="E80" s="70" t="s">
        <v>30</v>
      </c>
      <c r="F80" s="85" t="s">
        <v>63</v>
      </c>
      <c r="G80" s="85" t="s">
        <v>31</v>
      </c>
      <c r="H80" s="85" t="s">
        <v>32</v>
      </c>
      <c r="I80" s="170">
        <v>1</v>
      </c>
      <c r="J80" s="156" t="s">
        <v>21</v>
      </c>
      <c r="K80" s="76">
        <v>44013</v>
      </c>
      <c r="L80" s="76">
        <v>44183</v>
      </c>
      <c r="M80" s="89">
        <f t="shared" si="3"/>
        <v>5</v>
      </c>
      <c r="N80" s="92">
        <f t="shared" si="4"/>
        <v>17</v>
      </c>
      <c r="O80" s="70">
        <v>16</v>
      </c>
      <c r="P80" s="66">
        <v>3607060</v>
      </c>
      <c r="Q80" s="157">
        <f t="shared" si="5"/>
        <v>20079300.666666668</v>
      </c>
      <c r="R80" s="50"/>
    </row>
    <row r="81" spans="2:18" s="38" customFormat="1" x14ac:dyDescent="0.2">
      <c r="B81" s="24"/>
      <c r="C81" s="43"/>
      <c r="D81" s="44"/>
      <c r="E81" s="45"/>
      <c r="F81" s="43"/>
      <c r="G81" s="43"/>
      <c r="H81" s="44"/>
      <c r="I81" s="168">
        <f>+SUM(I45:I80)</f>
        <v>44</v>
      </c>
      <c r="J81" s="45"/>
      <c r="K81" s="46"/>
      <c r="L81" s="47"/>
      <c r="M81" s="48"/>
      <c r="N81" s="97"/>
      <c r="O81" s="97"/>
      <c r="P81" s="49"/>
      <c r="Q81" s="25">
        <f>+SUM(Q45:Q80)</f>
        <v>883489229.33333278</v>
      </c>
      <c r="R81" s="1"/>
    </row>
    <row r="82" spans="2:18" ht="54" customHeight="1" x14ac:dyDescent="0.2">
      <c r="B82" s="26"/>
      <c r="C82" s="10"/>
      <c r="D82" s="170"/>
      <c r="E82" s="14"/>
      <c r="F82" s="10"/>
      <c r="G82" s="10"/>
      <c r="H82" s="170"/>
      <c r="I82" s="51">
        <f>+I81+I38+I42+I35+I30</f>
        <v>67</v>
      </c>
      <c r="J82" s="69"/>
      <c r="K82" s="69"/>
      <c r="L82" s="69"/>
      <c r="M82" s="69"/>
      <c r="N82" s="94"/>
      <c r="O82" s="77"/>
      <c r="P82" s="69"/>
      <c r="Q82" s="51">
        <f>+Q81+Q38+Q35+Q42+Q30</f>
        <v>1413063348.2333326</v>
      </c>
    </row>
    <row r="83" spans="2:18" ht="69.75" customHeight="1" x14ac:dyDescent="0.2">
      <c r="B83" s="296"/>
      <c r="C83" s="296"/>
      <c r="D83" s="296"/>
      <c r="E83" s="296"/>
      <c r="F83" s="296"/>
      <c r="G83" s="296"/>
      <c r="H83" s="296"/>
      <c r="I83" s="51"/>
      <c r="J83" s="168"/>
      <c r="K83" s="168"/>
      <c r="L83" s="168"/>
      <c r="M83" s="168"/>
      <c r="N83" s="98"/>
      <c r="O83" s="77"/>
      <c r="P83" s="168"/>
      <c r="Q83" s="51">
        <f>+Q82</f>
        <v>1413063348.2333326</v>
      </c>
    </row>
    <row r="84" spans="2:18" s="1" customFormat="1" ht="111" customHeight="1" thickBot="1" x14ac:dyDescent="0.3">
      <c r="B84" s="173"/>
      <c r="C84" s="52"/>
      <c r="D84" s="52"/>
      <c r="E84" s="52"/>
      <c r="F84" s="53"/>
      <c r="G84" s="54"/>
      <c r="H84" s="55"/>
      <c r="I84" s="56"/>
      <c r="J84" s="52"/>
      <c r="K84" s="57"/>
      <c r="L84" s="57"/>
      <c r="M84" s="52"/>
      <c r="N84" s="99"/>
      <c r="O84" s="106"/>
      <c r="P84" s="58"/>
      <c r="Q84" s="59" t="s">
        <v>28</v>
      </c>
      <c r="R84" s="60"/>
    </row>
    <row r="85" spans="2:18" s="1" customFormat="1" ht="111" customHeight="1" x14ac:dyDescent="0.25">
      <c r="B85" s="173"/>
      <c r="C85" s="297" t="s">
        <v>64</v>
      </c>
      <c r="D85" s="297"/>
      <c r="E85" s="297"/>
      <c r="F85" s="297"/>
      <c r="G85" s="297"/>
      <c r="H85" s="297"/>
      <c r="I85" s="297"/>
      <c r="J85" s="297"/>
      <c r="K85" s="297"/>
      <c r="L85" s="297"/>
      <c r="M85" s="297"/>
      <c r="N85" s="297"/>
      <c r="O85" s="297"/>
      <c r="P85" s="297"/>
      <c r="Q85" s="297"/>
      <c r="R85" s="60"/>
    </row>
    <row r="86" spans="2:18" ht="20.25" x14ac:dyDescent="0.2">
      <c r="O86" s="84"/>
    </row>
    <row r="87" spans="2:18" ht="20.25" x14ac:dyDescent="0.2">
      <c r="O87" s="107"/>
    </row>
    <row r="88" spans="2:18" ht="20.25" x14ac:dyDescent="0.2">
      <c r="O88" s="84"/>
    </row>
    <row r="89" spans="2:18" ht="18" x14ac:dyDescent="0.2">
      <c r="O89" s="108"/>
    </row>
    <row r="90" spans="2:18" ht="18" x14ac:dyDescent="0.2">
      <c r="O90" s="108"/>
    </row>
    <row r="91" spans="2:18" ht="18" x14ac:dyDescent="0.2">
      <c r="O91" s="108"/>
    </row>
    <row r="92" spans="2:18" ht="15" x14ac:dyDescent="0.2">
      <c r="O92" s="105"/>
    </row>
  </sheetData>
  <autoFilter ref="B44:Q44"/>
  <mergeCells count="13">
    <mergeCell ref="Q10:Q11"/>
    <mergeCell ref="B10:B11"/>
    <mergeCell ref="C10:C11"/>
    <mergeCell ref="D10:H10"/>
    <mergeCell ref="I10:I11"/>
    <mergeCell ref="J10:P10"/>
    <mergeCell ref="B44:Q44"/>
    <mergeCell ref="B83:H83"/>
    <mergeCell ref="C85:Q85"/>
    <mergeCell ref="B39:Q39"/>
    <mergeCell ref="C12:Q12"/>
    <mergeCell ref="B31:Q31"/>
    <mergeCell ref="B36:Q36"/>
  </mergeCells>
  <printOptions horizontalCentered="1"/>
  <pageMargins left="0" right="0.27559055118110237" top="0.19685039370078741" bottom="0.86614173228346458" header="0" footer="0.19685039370078741"/>
  <pageSetup paperSize="5" scale="38" orientation="landscape" r:id="rId1"/>
  <headerFooter>
    <oddFooter>&amp;C
Ministerio del Trabajo
SERVICIO NACIONAL DE APRENDIZAJE
Carrera 43 No 42 - 40 – Teléfono 3704470 – Conmutador:3510799
www.sena.edu.co - Línea gratuita nacional: 01 8000 9 10 270
&amp;R
GTH-F-075 V.02</oddFooter>
  </headerFooter>
  <colBreaks count="1" manualBreakCount="1">
    <brk id="11" max="1048575" man="1"/>
  </colBreaks>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A1"/>
  <sheetViews>
    <sheetView workbookViewId="0"/>
  </sheetViews>
  <sheetFormatPr baseColWidth="10" defaultColWidth="10.7109375" defaultRowHeight="15" x14ac:dyDescent="0.25"/>
  <sheetData/>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A1"/>
  <sheetViews>
    <sheetView workbookViewId="0"/>
  </sheetViews>
  <sheetFormatPr baseColWidth="10" defaultColWidth="10.7109375" defaultRowHeight="15" x14ac:dyDescent="0.25"/>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A1"/>
  <sheetViews>
    <sheetView workbookViewId="0"/>
  </sheetViews>
  <sheetFormatPr baseColWidth="10" defaultColWidth="10.7109375" defaultRowHeight="15" x14ac:dyDescent="0.25"/>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A1"/>
  <sheetViews>
    <sheetView workbookViewId="0"/>
  </sheetViews>
  <sheetFormatPr baseColWidth="10" defaultColWidth="10.7109375" defaultRowHeight="15" x14ac:dyDescent="0.25"/>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A1"/>
  <sheetViews>
    <sheetView workbookViewId="0"/>
  </sheetViews>
  <sheetFormatPr baseColWidth="10" defaultColWidth="10.7109375" defaultRowHeight="15" x14ac:dyDescent="0.25"/>
  <sheetData/>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A9:S41"/>
  <sheetViews>
    <sheetView showGridLines="0" tabSelected="1" topLeftCell="H7" zoomScale="77" zoomScaleNormal="77" zoomScaleSheetLayoutView="56" zoomScalePageLayoutView="55" workbookViewId="0">
      <selection activeCell="N11" sqref="N11"/>
    </sheetView>
  </sheetViews>
  <sheetFormatPr baseColWidth="10" defaultColWidth="11.42578125" defaultRowHeight="15.75" x14ac:dyDescent="0.25"/>
  <cols>
    <col min="1" max="1" width="11" style="231" bestFit="1" customWidth="1"/>
    <col min="2" max="2" width="37.5703125" style="231" customWidth="1"/>
    <col min="3" max="3" width="42.140625" style="231" customWidth="1"/>
    <col min="4" max="4" width="33.140625" style="231" bestFit="1" customWidth="1"/>
    <col min="5" max="5" width="40.5703125" style="231" customWidth="1"/>
    <col min="6" max="6" width="36" style="231" customWidth="1"/>
    <col min="7" max="7" width="27" style="231" customWidth="1"/>
    <col min="8" max="8" width="15.5703125" style="231" customWidth="1"/>
    <col min="9" max="9" width="17.85546875" style="231" customWidth="1"/>
    <col min="10" max="10" width="15.42578125" style="231" customWidth="1"/>
    <col min="11" max="11" width="16.140625" style="231" customWidth="1"/>
    <col min="12" max="12" width="19" style="231" customWidth="1"/>
    <col min="13" max="13" width="30.5703125" style="231" customWidth="1"/>
    <col min="14" max="14" width="30.5703125" style="241" customWidth="1"/>
    <col min="15" max="15" width="26.42578125" style="231" customWidth="1"/>
    <col min="16" max="16" width="28.5703125" style="231" customWidth="1"/>
    <col min="17" max="17" width="35.5703125" style="231" hidden="1" customWidth="1"/>
    <col min="18" max="18" width="30.5703125" style="231" customWidth="1"/>
    <col min="19" max="19" width="28.140625" style="231" customWidth="1"/>
    <col min="20" max="20" width="11.42578125" style="231"/>
    <col min="21" max="21" width="19.7109375" style="231" bestFit="1" customWidth="1"/>
    <col min="22" max="16384" width="11.42578125" style="231"/>
  </cols>
  <sheetData>
    <row r="9" spans="1:19" ht="24" customHeight="1" x14ac:dyDescent="0.25">
      <c r="A9" s="74"/>
      <c r="B9" s="213"/>
      <c r="C9" s="211"/>
      <c r="D9" s="211"/>
      <c r="E9" s="74"/>
      <c r="F9" s="74"/>
      <c r="G9" s="74"/>
      <c r="H9" s="74"/>
      <c r="I9" s="74"/>
      <c r="J9" s="74"/>
      <c r="K9" s="74"/>
      <c r="L9" s="74"/>
      <c r="M9" s="74"/>
      <c r="N9" s="212"/>
      <c r="O9" s="74"/>
      <c r="P9" s="211"/>
      <c r="Q9" s="213"/>
      <c r="R9" s="74"/>
    </row>
    <row r="10" spans="1:19" s="215" customFormat="1" ht="48" customHeight="1" x14ac:dyDescent="0.25">
      <c r="A10" s="306" t="s">
        <v>0</v>
      </c>
      <c r="B10" s="306" t="s">
        <v>1</v>
      </c>
      <c r="C10" s="306" t="s">
        <v>2</v>
      </c>
      <c r="D10" s="306"/>
      <c r="E10" s="306"/>
      <c r="F10" s="306"/>
      <c r="G10" s="306"/>
      <c r="H10" s="306" t="s">
        <v>3</v>
      </c>
      <c r="I10" s="306" t="s">
        <v>4</v>
      </c>
      <c r="J10" s="306"/>
      <c r="K10" s="306"/>
      <c r="L10" s="306"/>
      <c r="M10" s="306"/>
      <c r="N10" s="306"/>
      <c r="O10" s="306"/>
      <c r="P10" s="306" t="s">
        <v>5</v>
      </c>
      <c r="Q10" s="303" t="s">
        <v>65</v>
      </c>
      <c r="R10" s="304" t="s">
        <v>66</v>
      </c>
    </row>
    <row r="11" spans="1:19" s="213" customFormat="1" ht="76.5" customHeight="1" x14ac:dyDescent="0.25">
      <c r="A11" s="306"/>
      <c r="B11" s="306"/>
      <c r="C11" s="216" t="s">
        <v>122</v>
      </c>
      <c r="D11" s="216" t="s">
        <v>7</v>
      </c>
      <c r="E11" s="216" t="s">
        <v>8</v>
      </c>
      <c r="F11" s="216" t="s">
        <v>9</v>
      </c>
      <c r="G11" s="216" t="s">
        <v>10</v>
      </c>
      <c r="H11" s="306"/>
      <c r="I11" s="216" t="s">
        <v>11</v>
      </c>
      <c r="J11" s="216" t="s">
        <v>156</v>
      </c>
      <c r="K11" s="216" t="s">
        <v>157</v>
      </c>
      <c r="L11" s="216" t="s">
        <v>75</v>
      </c>
      <c r="M11" s="217" t="s">
        <v>74</v>
      </c>
      <c r="N11" s="216" t="s">
        <v>84</v>
      </c>
      <c r="O11" s="218" t="s">
        <v>14</v>
      </c>
      <c r="P11" s="306"/>
      <c r="Q11" s="303"/>
      <c r="R11" s="305"/>
    </row>
    <row r="12" spans="1:19" s="213" customFormat="1" ht="76.5" customHeight="1" x14ac:dyDescent="0.25">
      <c r="A12" s="251"/>
      <c r="B12" s="308" t="s">
        <v>138</v>
      </c>
      <c r="C12" s="308"/>
      <c r="D12" s="308"/>
      <c r="E12" s="308"/>
      <c r="F12" s="308"/>
      <c r="G12" s="308"/>
      <c r="H12" s="308"/>
      <c r="I12" s="308"/>
      <c r="J12" s="308"/>
      <c r="K12" s="308"/>
      <c r="L12" s="308"/>
      <c r="M12" s="308"/>
      <c r="N12" s="308"/>
      <c r="O12" s="308"/>
      <c r="P12" s="308"/>
      <c r="Q12" s="219"/>
      <c r="R12" s="252"/>
      <c r="S12" s="75"/>
    </row>
    <row r="13" spans="1:19" s="213" customFormat="1" ht="204.75" x14ac:dyDescent="0.25">
      <c r="A13" s="251">
        <v>1</v>
      </c>
      <c r="B13" s="242" t="s">
        <v>139</v>
      </c>
      <c r="C13" s="253" t="s">
        <v>29</v>
      </c>
      <c r="D13" s="77" t="s">
        <v>140</v>
      </c>
      <c r="E13" s="254" t="s">
        <v>141</v>
      </c>
      <c r="F13" s="253" t="s">
        <v>142</v>
      </c>
      <c r="G13" s="253" t="s">
        <v>143</v>
      </c>
      <c r="H13" s="77">
        <v>1</v>
      </c>
      <c r="I13" s="253" t="s">
        <v>21</v>
      </c>
      <c r="J13" s="255">
        <v>44170</v>
      </c>
      <c r="K13" s="255">
        <v>44181</v>
      </c>
      <c r="L13" s="256">
        <f>+DATEDIF(J13,K13,"M")</f>
        <v>0</v>
      </c>
      <c r="M13" s="257">
        <f>+DATEDIF(J13,K13,"MD")</f>
        <v>11</v>
      </c>
      <c r="N13" s="77">
        <v>0</v>
      </c>
      <c r="O13" s="210">
        <f>3502000*1.03</f>
        <v>3607060</v>
      </c>
      <c r="P13" s="232">
        <f>+(O13*L13+(O13/30*(M13-N13)))*H13</f>
        <v>1322588.6666666665</v>
      </c>
      <c r="Q13" s="252" t="s">
        <v>67</v>
      </c>
      <c r="R13" s="252" t="s">
        <v>144</v>
      </c>
      <c r="S13" s="75" t="s">
        <v>145</v>
      </c>
    </row>
    <row r="14" spans="1:19" s="213" customFormat="1" ht="57" customHeight="1" x14ac:dyDescent="0.25">
      <c r="A14" s="216"/>
      <c r="B14" s="308" t="s">
        <v>95</v>
      </c>
      <c r="C14" s="308"/>
      <c r="D14" s="308"/>
      <c r="E14" s="308"/>
      <c r="F14" s="308"/>
      <c r="G14" s="308"/>
      <c r="H14" s="308"/>
      <c r="I14" s="308"/>
      <c r="J14" s="308"/>
      <c r="K14" s="308"/>
      <c r="L14" s="308"/>
      <c r="M14" s="308"/>
      <c r="N14" s="308"/>
      <c r="O14" s="308"/>
      <c r="P14" s="308"/>
      <c r="Q14" s="219"/>
      <c r="R14" s="75"/>
      <c r="S14" s="75"/>
    </row>
    <row r="15" spans="1:19" s="213" customFormat="1" ht="201" customHeight="1" x14ac:dyDescent="0.25">
      <c r="A15" s="216">
        <v>1</v>
      </c>
      <c r="B15" s="242" t="s">
        <v>93</v>
      </c>
      <c r="C15" s="243" t="s">
        <v>88</v>
      </c>
      <c r="D15" s="220" t="s">
        <v>135</v>
      </c>
      <c r="E15" s="244" t="s">
        <v>91</v>
      </c>
      <c r="F15" s="245" t="s">
        <v>90</v>
      </c>
      <c r="G15" s="245" t="s">
        <v>89</v>
      </c>
      <c r="H15" s="214">
        <v>1</v>
      </c>
      <c r="I15" s="220" t="s">
        <v>21</v>
      </c>
      <c r="J15" s="76">
        <v>44142</v>
      </c>
      <c r="K15" s="76">
        <v>44146</v>
      </c>
      <c r="L15" s="207">
        <f t="shared" ref="L15:L22" si="0">+DATEDIF(J15,K15,"M")</f>
        <v>0</v>
      </c>
      <c r="M15" s="208">
        <f t="shared" ref="M15:M22" si="1">+DATEDIF(J15,K15,"MD")</f>
        <v>4</v>
      </c>
      <c r="N15" s="214">
        <v>0</v>
      </c>
      <c r="O15" s="210">
        <f t="shared" ref="O15:O26" si="2">3502000*1.03</f>
        <v>3607060</v>
      </c>
      <c r="P15" s="232">
        <f t="shared" ref="P15:P26" si="3">+(O15*L15+(O15/30*(M15-N15)))*H15</f>
        <v>480941.33333333331</v>
      </c>
      <c r="Q15" s="75" t="s">
        <v>67</v>
      </c>
      <c r="R15" s="250" t="s">
        <v>123</v>
      </c>
      <c r="S15" s="75" t="s">
        <v>136</v>
      </c>
    </row>
    <row r="16" spans="1:19" s="213" customFormat="1" ht="201" customHeight="1" x14ac:dyDescent="0.25">
      <c r="A16" s="216">
        <v>2</v>
      </c>
      <c r="B16" s="242" t="s">
        <v>93</v>
      </c>
      <c r="C16" s="243" t="s">
        <v>88</v>
      </c>
      <c r="D16" s="220" t="s">
        <v>135</v>
      </c>
      <c r="E16" s="244" t="s">
        <v>91</v>
      </c>
      <c r="F16" s="245" t="s">
        <v>90</v>
      </c>
      <c r="G16" s="245" t="s">
        <v>89</v>
      </c>
      <c r="H16" s="214">
        <v>1</v>
      </c>
      <c r="I16" s="220" t="s">
        <v>21</v>
      </c>
      <c r="J16" s="76">
        <v>44141</v>
      </c>
      <c r="K16" s="76">
        <v>44145</v>
      </c>
      <c r="L16" s="207">
        <f t="shared" si="0"/>
        <v>0</v>
      </c>
      <c r="M16" s="208">
        <f t="shared" si="1"/>
        <v>4</v>
      </c>
      <c r="N16" s="214">
        <v>0</v>
      </c>
      <c r="O16" s="210">
        <f t="shared" si="2"/>
        <v>3607060</v>
      </c>
      <c r="P16" s="232">
        <f t="shared" si="3"/>
        <v>480941.33333333331</v>
      </c>
      <c r="Q16" s="75" t="s">
        <v>67</v>
      </c>
      <c r="R16" s="250" t="s">
        <v>124</v>
      </c>
      <c r="S16" s="75" t="s">
        <v>136</v>
      </c>
    </row>
    <row r="17" spans="1:19" s="213" customFormat="1" ht="201" customHeight="1" x14ac:dyDescent="0.25">
      <c r="A17" s="216">
        <v>3</v>
      </c>
      <c r="B17" s="242" t="s">
        <v>93</v>
      </c>
      <c r="C17" s="243" t="s">
        <v>88</v>
      </c>
      <c r="D17" s="220" t="s">
        <v>135</v>
      </c>
      <c r="E17" s="244" t="s">
        <v>91</v>
      </c>
      <c r="F17" s="245" t="s">
        <v>90</v>
      </c>
      <c r="G17" s="245" t="s">
        <v>89</v>
      </c>
      <c r="H17" s="214">
        <v>1</v>
      </c>
      <c r="I17" s="220" t="s">
        <v>21</v>
      </c>
      <c r="J17" s="76">
        <v>44140</v>
      </c>
      <c r="K17" s="76">
        <v>44144</v>
      </c>
      <c r="L17" s="207">
        <f t="shared" si="0"/>
        <v>0</v>
      </c>
      <c r="M17" s="208">
        <v>4</v>
      </c>
      <c r="N17" s="214">
        <v>0</v>
      </c>
      <c r="O17" s="210">
        <f t="shared" si="2"/>
        <v>3607060</v>
      </c>
      <c r="P17" s="232">
        <f t="shared" si="3"/>
        <v>480941.33333333331</v>
      </c>
      <c r="Q17" s="75" t="s">
        <v>67</v>
      </c>
      <c r="R17" s="250" t="s">
        <v>125</v>
      </c>
      <c r="S17" s="75" t="s">
        <v>136</v>
      </c>
    </row>
    <row r="18" spans="1:19" s="213" customFormat="1" ht="201" customHeight="1" x14ac:dyDescent="0.25">
      <c r="A18" s="216">
        <v>4</v>
      </c>
      <c r="B18" s="242" t="s">
        <v>93</v>
      </c>
      <c r="C18" s="243" t="s">
        <v>88</v>
      </c>
      <c r="D18" s="220" t="s">
        <v>135</v>
      </c>
      <c r="E18" s="244" t="s">
        <v>91</v>
      </c>
      <c r="F18" s="245" t="s">
        <v>90</v>
      </c>
      <c r="G18" s="245" t="s">
        <v>89</v>
      </c>
      <c r="H18" s="214">
        <v>1</v>
      </c>
      <c r="I18" s="220" t="s">
        <v>21</v>
      </c>
      <c r="J18" s="76">
        <v>44141</v>
      </c>
      <c r="K18" s="76">
        <v>44145</v>
      </c>
      <c r="L18" s="207">
        <f t="shared" si="0"/>
        <v>0</v>
      </c>
      <c r="M18" s="208">
        <f t="shared" si="1"/>
        <v>4</v>
      </c>
      <c r="N18" s="214">
        <v>0</v>
      </c>
      <c r="O18" s="210">
        <f t="shared" si="2"/>
        <v>3607060</v>
      </c>
      <c r="P18" s="232">
        <f t="shared" si="3"/>
        <v>480941.33333333331</v>
      </c>
      <c r="Q18" s="75" t="s">
        <v>67</v>
      </c>
      <c r="R18" s="250" t="s">
        <v>126</v>
      </c>
      <c r="S18" s="75" t="s">
        <v>136</v>
      </c>
    </row>
    <row r="19" spans="1:19" s="213" customFormat="1" ht="201" customHeight="1" x14ac:dyDescent="0.25">
      <c r="A19" s="216">
        <v>5</v>
      </c>
      <c r="B19" s="242" t="s">
        <v>93</v>
      </c>
      <c r="C19" s="243" t="s">
        <v>88</v>
      </c>
      <c r="D19" s="220" t="s">
        <v>135</v>
      </c>
      <c r="E19" s="244" t="s">
        <v>91</v>
      </c>
      <c r="F19" s="245" t="s">
        <v>90</v>
      </c>
      <c r="G19" s="245" t="s">
        <v>89</v>
      </c>
      <c r="H19" s="214">
        <v>1</v>
      </c>
      <c r="I19" s="220" t="s">
        <v>21</v>
      </c>
      <c r="J19" s="76">
        <v>44140</v>
      </c>
      <c r="K19" s="76">
        <v>44153</v>
      </c>
      <c r="L19" s="207">
        <f t="shared" si="0"/>
        <v>0</v>
      </c>
      <c r="M19" s="208">
        <f t="shared" si="1"/>
        <v>13</v>
      </c>
      <c r="N19" s="214">
        <v>0</v>
      </c>
      <c r="O19" s="210">
        <f t="shared" si="2"/>
        <v>3607060</v>
      </c>
      <c r="P19" s="232">
        <f t="shared" si="3"/>
        <v>1563059.3333333333</v>
      </c>
      <c r="Q19" s="75" t="s">
        <v>67</v>
      </c>
      <c r="R19" s="250" t="s">
        <v>127</v>
      </c>
      <c r="S19" s="75" t="s">
        <v>136</v>
      </c>
    </row>
    <row r="20" spans="1:19" s="213" customFormat="1" ht="201" customHeight="1" x14ac:dyDescent="0.25">
      <c r="A20" s="216">
        <v>6</v>
      </c>
      <c r="B20" s="242" t="s">
        <v>93</v>
      </c>
      <c r="C20" s="243" t="s">
        <v>88</v>
      </c>
      <c r="D20" s="220" t="s">
        <v>135</v>
      </c>
      <c r="E20" s="244" t="s">
        <v>91</v>
      </c>
      <c r="F20" s="245" t="s">
        <v>90</v>
      </c>
      <c r="G20" s="245" t="s">
        <v>89</v>
      </c>
      <c r="H20" s="214">
        <v>1</v>
      </c>
      <c r="I20" s="220" t="s">
        <v>21</v>
      </c>
      <c r="J20" s="76">
        <v>44141</v>
      </c>
      <c r="K20" s="76">
        <v>44158</v>
      </c>
      <c r="L20" s="207">
        <f t="shared" si="0"/>
        <v>0</v>
      </c>
      <c r="M20" s="208">
        <f t="shared" si="1"/>
        <v>17</v>
      </c>
      <c r="N20" s="214">
        <v>0</v>
      </c>
      <c r="O20" s="210">
        <f t="shared" si="2"/>
        <v>3607060</v>
      </c>
      <c r="P20" s="232">
        <f t="shared" si="3"/>
        <v>2044000.6666666665</v>
      </c>
      <c r="Q20" s="75" t="s">
        <v>67</v>
      </c>
      <c r="R20" s="250" t="s">
        <v>128</v>
      </c>
      <c r="S20" s="75" t="s">
        <v>136</v>
      </c>
    </row>
    <row r="21" spans="1:19" s="213" customFormat="1" ht="201" customHeight="1" x14ac:dyDescent="0.25">
      <c r="A21" s="216">
        <v>7</v>
      </c>
      <c r="B21" s="242" t="s">
        <v>93</v>
      </c>
      <c r="C21" s="243" t="s">
        <v>88</v>
      </c>
      <c r="D21" s="220" t="s">
        <v>135</v>
      </c>
      <c r="E21" s="244" t="s">
        <v>91</v>
      </c>
      <c r="F21" s="245" t="s">
        <v>90</v>
      </c>
      <c r="G21" s="245" t="s">
        <v>89</v>
      </c>
      <c r="H21" s="214">
        <v>1</v>
      </c>
      <c r="I21" s="220" t="s">
        <v>21</v>
      </c>
      <c r="J21" s="76">
        <v>44141</v>
      </c>
      <c r="K21" s="76">
        <v>44153</v>
      </c>
      <c r="L21" s="207">
        <f t="shared" si="0"/>
        <v>0</v>
      </c>
      <c r="M21" s="208">
        <f t="shared" si="1"/>
        <v>12</v>
      </c>
      <c r="N21" s="214">
        <v>0</v>
      </c>
      <c r="O21" s="210">
        <f t="shared" si="2"/>
        <v>3607060</v>
      </c>
      <c r="P21" s="232">
        <f t="shared" si="3"/>
        <v>1442824</v>
      </c>
      <c r="Q21" s="75" t="s">
        <v>67</v>
      </c>
      <c r="R21" s="250" t="s">
        <v>129</v>
      </c>
      <c r="S21" s="75" t="s">
        <v>136</v>
      </c>
    </row>
    <row r="22" spans="1:19" s="213" customFormat="1" ht="201" customHeight="1" x14ac:dyDescent="0.25">
      <c r="A22" s="216">
        <v>8</v>
      </c>
      <c r="B22" s="242" t="s">
        <v>93</v>
      </c>
      <c r="C22" s="243" t="s">
        <v>88</v>
      </c>
      <c r="D22" s="220" t="s">
        <v>135</v>
      </c>
      <c r="E22" s="244" t="s">
        <v>91</v>
      </c>
      <c r="F22" s="245" t="s">
        <v>90</v>
      </c>
      <c r="G22" s="245" t="s">
        <v>89</v>
      </c>
      <c r="H22" s="214">
        <v>1</v>
      </c>
      <c r="I22" s="220" t="s">
        <v>21</v>
      </c>
      <c r="J22" s="76">
        <v>44141</v>
      </c>
      <c r="K22" s="76">
        <v>44147</v>
      </c>
      <c r="L22" s="207">
        <f t="shared" si="0"/>
        <v>0</v>
      </c>
      <c r="M22" s="208">
        <f t="shared" si="1"/>
        <v>6</v>
      </c>
      <c r="N22" s="214">
        <v>0</v>
      </c>
      <c r="O22" s="210">
        <f t="shared" si="2"/>
        <v>3607060</v>
      </c>
      <c r="P22" s="232">
        <f t="shared" si="3"/>
        <v>721412</v>
      </c>
      <c r="Q22" s="75" t="s">
        <v>67</v>
      </c>
      <c r="R22" s="250" t="s">
        <v>130</v>
      </c>
      <c r="S22" s="75" t="s">
        <v>136</v>
      </c>
    </row>
    <row r="23" spans="1:19" s="213" customFormat="1" ht="201" customHeight="1" x14ac:dyDescent="0.25">
      <c r="A23" s="247">
        <v>9</v>
      </c>
      <c r="B23" s="242" t="s">
        <v>93</v>
      </c>
      <c r="C23" s="243" t="s">
        <v>88</v>
      </c>
      <c r="D23" s="220" t="s">
        <v>135</v>
      </c>
      <c r="E23" s="244" t="s">
        <v>91</v>
      </c>
      <c r="F23" s="245" t="s">
        <v>90</v>
      </c>
      <c r="G23" s="245" t="s">
        <v>89</v>
      </c>
      <c r="H23" s="246">
        <v>1</v>
      </c>
      <c r="I23" s="220" t="s">
        <v>21</v>
      </c>
      <c r="J23" s="76">
        <v>44141</v>
      </c>
      <c r="K23" s="76">
        <v>44159</v>
      </c>
      <c r="L23" s="207">
        <f t="shared" ref="L23:L25" si="4">+DATEDIF(J23,K23,"M")</f>
        <v>0</v>
      </c>
      <c r="M23" s="208">
        <f t="shared" ref="M23:M25" si="5">+DATEDIF(J23,K23,"MD")</f>
        <v>18</v>
      </c>
      <c r="N23" s="246">
        <v>0</v>
      </c>
      <c r="O23" s="210">
        <f t="shared" si="2"/>
        <v>3607060</v>
      </c>
      <c r="P23" s="232">
        <f t="shared" si="3"/>
        <v>2164236</v>
      </c>
      <c r="Q23" s="75" t="s">
        <v>67</v>
      </c>
      <c r="R23" s="250" t="s">
        <v>131</v>
      </c>
      <c r="S23" s="75" t="s">
        <v>136</v>
      </c>
    </row>
    <row r="24" spans="1:19" s="213" customFormat="1" ht="201" customHeight="1" x14ac:dyDescent="0.25">
      <c r="A24" s="249">
        <v>10</v>
      </c>
      <c r="B24" s="242" t="s">
        <v>93</v>
      </c>
      <c r="C24" s="243" t="s">
        <v>88</v>
      </c>
      <c r="D24" s="220" t="s">
        <v>135</v>
      </c>
      <c r="E24" s="244" t="s">
        <v>91</v>
      </c>
      <c r="F24" s="245" t="s">
        <v>90</v>
      </c>
      <c r="G24" s="245" t="s">
        <v>89</v>
      </c>
      <c r="H24" s="248">
        <v>1</v>
      </c>
      <c r="I24" s="220" t="s">
        <v>21</v>
      </c>
      <c r="J24" s="76">
        <v>44140</v>
      </c>
      <c r="K24" s="76">
        <v>44146</v>
      </c>
      <c r="L24" s="207">
        <f t="shared" si="4"/>
        <v>0</v>
      </c>
      <c r="M24" s="208">
        <f t="shared" si="5"/>
        <v>6</v>
      </c>
      <c r="N24" s="248"/>
      <c r="O24" s="210">
        <f t="shared" si="2"/>
        <v>3607060</v>
      </c>
      <c r="P24" s="232">
        <f t="shared" si="3"/>
        <v>721412</v>
      </c>
      <c r="Q24" s="75"/>
      <c r="R24" s="250" t="s">
        <v>133</v>
      </c>
      <c r="S24" s="75" t="s">
        <v>136</v>
      </c>
    </row>
    <row r="25" spans="1:19" s="213" customFormat="1" ht="201" customHeight="1" x14ac:dyDescent="0.25">
      <c r="A25" s="249">
        <v>11</v>
      </c>
      <c r="B25" s="242" t="s">
        <v>93</v>
      </c>
      <c r="C25" s="243" t="s">
        <v>88</v>
      </c>
      <c r="D25" s="220" t="s">
        <v>135</v>
      </c>
      <c r="E25" s="244" t="s">
        <v>91</v>
      </c>
      <c r="F25" s="245" t="s">
        <v>90</v>
      </c>
      <c r="G25" s="245" t="s">
        <v>89</v>
      </c>
      <c r="H25" s="248">
        <v>1</v>
      </c>
      <c r="I25" s="220" t="s">
        <v>21</v>
      </c>
      <c r="J25" s="76">
        <v>44141</v>
      </c>
      <c r="K25" s="76">
        <v>44145</v>
      </c>
      <c r="L25" s="207">
        <f t="shared" si="4"/>
        <v>0</v>
      </c>
      <c r="M25" s="208">
        <f t="shared" si="5"/>
        <v>4</v>
      </c>
      <c r="N25" s="248"/>
      <c r="O25" s="210">
        <f t="shared" si="2"/>
        <v>3607060</v>
      </c>
      <c r="P25" s="232">
        <f t="shared" si="3"/>
        <v>480941.33333333331</v>
      </c>
      <c r="Q25" s="75"/>
      <c r="R25" s="250" t="s">
        <v>134</v>
      </c>
      <c r="S25" s="75" t="s">
        <v>136</v>
      </c>
    </row>
    <row r="26" spans="1:19" s="213" customFormat="1" ht="201" customHeight="1" x14ac:dyDescent="0.25">
      <c r="A26" s="247">
        <v>12</v>
      </c>
      <c r="B26" s="242" t="s">
        <v>93</v>
      </c>
      <c r="C26" s="243" t="s">
        <v>88</v>
      </c>
      <c r="D26" s="220" t="s">
        <v>135</v>
      </c>
      <c r="E26" s="244" t="s">
        <v>91</v>
      </c>
      <c r="F26" s="245" t="s">
        <v>90</v>
      </c>
      <c r="G26" s="245" t="s">
        <v>89</v>
      </c>
      <c r="H26" s="246">
        <v>1</v>
      </c>
      <c r="I26" s="220" t="s">
        <v>21</v>
      </c>
      <c r="J26" s="76">
        <v>44141</v>
      </c>
      <c r="K26" s="76">
        <v>44146</v>
      </c>
      <c r="L26" s="207">
        <f t="shared" ref="L26" si="6">+DATEDIF(J26,K26,"M")</f>
        <v>0</v>
      </c>
      <c r="M26" s="208">
        <f>+DATEDIF(J26,K26,"MD")</f>
        <v>5</v>
      </c>
      <c r="N26" s="246">
        <v>0</v>
      </c>
      <c r="O26" s="210">
        <f t="shared" si="2"/>
        <v>3607060</v>
      </c>
      <c r="P26" s="232">
        <f t="shared" si="3"/>
        <v>601176.66666666663</v>
      </c>
      <c r="Q26" s="75" t="s">
        <v>67</v>
      </c>
      <c r="R26" s="250" t="s">
        <v>132</v>
      </c>
      <c r="S26" s="75" t="s">
        <v>136</v>
      </c>
    </row>
    <row r="27" spans="1:19" s="213" customFormat="1" ht="38.25" customHeight="1" x14ac:dyDescent="0.25">
      <c r="A27" s="216"/>
      <c r="B27" s="209"/>
      <c r="C27" s="209"/>
      <c r="D27" s="209"/>
      <c r="E27" s="209"/>
      <c r="F27" s="209"/>
      <c r="G27" s="209"/>
      <c r="H27" s="282">
        <f>SUM(H15:H26)</f>
        <v>12</v>
      </c>
      <c r="I27" s="221"/>
      <c r="J27" s="222"/>
      <c r="K27" s="222"/>
      <c r="L27" s="221"/>
      <c r="M27" s="223"/>
      <c r="N27" s="221"/>
      <c r="O27" s="225"/>
      <c r="P27" s="281">
        <f>SUM(P15:P26)</f>
        <v>11662827.333333332</v>
      </c>
      <c r="Q27" s="224"/>
      <c r="R27" s="75"/>
    </row>
    <row r="28" spans="1:19" s="213" customFormat="1" ht="38.25" customHeight="1" x14ac:dyDescent="0.25">
      <c r="A28" s="258"/>
      <c r="B28" s="309" t="s">
        <v>146</v>
      </c>
      <c r="C28" s="309"/>
      <c r="D28" s="309"/>
      <c r="E28" s="309"/>
      <c r="F28" s="309"/>
      <c r="G28" s="309"/>
      <c r="H28" s="309"/>
      <c r="I28" s="309"/>
      <c r="J28" s="309"/>
      <c r="K28" s="309"/>
      <c r="L28" s="309"/>
      <c r="M28" s="309"/>
      <c r="N28" s="309"/>
      <c r="O28" s="309"/>
      <c r="P28" s="309"/>
      <c r="Q28" s="259"/>
      <c r="R28" s="260"/>
    </row>
    <row r="29" spans="1:19" s="213" customFormat="1" ht="96" customHeight="1" x14ac:dyDescent="0.25">
      <c r="A29" s="258">
        <v>10</v>
      </c>
      <c r="B29" s="261" t="s">
        <v>147</v>
      </c>
      <c r="C29" s="262" t="s">
        <v>16</v>
      </c>
      <c r="D29" s="263" t="s">
        <v>148</v>
      </c>
      <c r="E29" s="263" t="s">
        <v>149</v>
      </c>
      <c r="F29" s="264" t="s">
        <v>150</v>
      </c>
      <c r="G29" s="265" t="s">
        <v>20</v>
      </c>
      <c r="H29" s="265">
        <v>1</v>
      </c>
      <c r="I29" s="266" t="s">
        <v>154</v>
      </c>
      <c r="J29" s="267">
        <v>44138</v>
      </c>
      <c r="K29" s="268">
        <v>44181</v>
      </c>
      <c r="L29" s="269">
        <v>0</v>
      </c>
      <c r="M29" s="270">
        <f>+DATEDIF(J29,K29,"D")</f>
        <v>43</v>
      </c>
      <c r="N29" s="269">
        <v>0</v>
      </c>
      <c r="O29" s="271">
        <f>3607060-2705295</f>
        <v>901765</v>
      </c>
      <c r="P29" s="272">
        <f>+ (O29*L29+(O29/30*(M29-N29)))*H29</f>
        <v>1292529.8333333333</v>
      </c>
      <c r="Q29" s="260" t="s">
        <v>151</v>
      </c>
      <c r="R29" s="285" t="s">
        <v>155</v>
      </c>
      <c r="S29" s="278" t="s">
        <v>152</v>
      </c>
    </row>
    <row r="30" spans="1:19" s="213" customFormat="1" ht="38.25" customHeight="1" x14ac:dyDescent="0.2">
      <c r="A30" s="310" t="s">
        <v>153</v>
      </c>
      <c r="B30" s="310"/>
      <c r="C30" s="310"/>
      <c r="D30" s="310"/>
      <c r="E30" s="310"/>
      <c r="F30" s="310"/>
      <c r="G30" s="310"/>
      <c r="H30" s="273">
        <v>1</v>
      </c>
      <c r="I30" s="273"/>
      <c r="J30" s="273"/>
      <c r="K30" s="274"/>
      <c r="L30" s="273"/>
      <c r="M30" s="274"/>
      <c r="N30" s="273"/>
      <c r="O30" s="273"/>
      <c r="P30" s="275">
        <f>+P29</f>
        <v>1292529.8333333333</v>
      </c>
      <c r="Q30" s="276"/>
      <c r="R30" s="277"/>
    </row>
    <row r="31" spans="1:19" ht="61.5" customHeight="1" x14ac:dyDescent="0.25">
      <c r="A31" s="75"/>
      <c r="B31" s="311" t="s">
        <v>69</v>
      </c>
      <c r="C31" s="312"/>
      <c r="D31" s="312"/>
      <c r="E31" s="312"/>
      <c r="F31" s="312"/>
      <c r="G31" s="312"/>
      <c r="H31" s="283">
        <f>+H30+H27+H13</f>
        <v>14</v>
      </c>
      <c r="I31" s="279"/>
      <c r="J31" s="279"/>
      <c r="K31" s="279"/>
      <c r="L31" s="279"/>
      <c r="M31" s="279"/>
      <c r="N31" s="279"/>
      <c r="O31" s="280"/>
      <c r="P31" s="284">
        <f>+P30+P27+P13</f>
        <v>14277945.833333332</v>
      </c>
      <c r="Q31" s="213"/>
      <c r="R31" s="74"/>
    </row>
    <row r="32" spans="1:19" ht="12.75" customHeight="1" x14ac:dyDescent="0.25">
      <c r="A32" s="213"/>
      <c r="B32" s="79"/>
      <c r="C32" s="79"/>
      <c r="D32" s="79"/>
      <c r="E32" s="79"/>
      <c r="F32" s="79"/>
      <c r="G32" s="79"/>
      <c r="H32" s="226"/>
      <c r="I32" s="227"/>
      <c r="J32" s="78"/>
      <c r="K32" s="78"/>
      <c r="L32" s="79"/>
      <c r="M32" s="79"/>
      <c r="N32" s="79"/>
      <c r="O32" s="228"/>
      <c r="P32" s="229"/>
      <c r="Q32" s="213"/>
      <c r="R32" s="74"/>
    </row>
    <row r="33" spans="1:18" ht="69.75" customHeight="1" thickBot="1" x14ac:dyDescent="0.3">
      <c r="A33" s="74"/>
      <c r="B33" s="81"/>
      <c r="C33" s="81"/>
      <c r="D33" s="81"/>
      <c r="E33" s="233"/>
      <c r="F33" s="234"/>
      <c r="G33" s="234"/>
      <c r="H33" s="226"/>
      <c r="I33" s="81"/>
      <c r="J33" s="80"/>
      <c r="K33" s="80"/>
      <c r="L33" s="81"/>
      <c r="M33" s="81"/>
      <c r="N33" s="81"/>
      <c r="O33" s="82"/>
      <c r="P33" s="83"/>
      <c r="Q33" s="215"/>
      <c r="R33" s="74"/>
    </row>
    <row r="34" spans="1:18" ht="92.25" customHeight="1" x14ac:dyDescent="0.25">
      <c r="A34" s="74"/>
      <c r="B34" s="307" t="s">
        <v>137</v>
      </c>
      <c r="C34" s="307"/>
      <c r="D34" s="307"/>
      <c r="E34" s="307"/>
      <c r="F34" s="307"/>
      <c r="G34" s="307"/>
      <c r="H34" s="307"/>
      <c r="I34" s="307"/>
      <c r="J34" s="307"/>
      <c r="K34" s="307"/>
      <c r="L34" s="307"/>
      <c r="M34" s="307"/>
      <c r="N34" s="307"/>
      <c r="O34" s="307"/>
      <c r="P34" s="307"/>
      <c r="Q34" s="213"/>
      <c r="R34" s="74"/>
    </row>
    <row r="35" spans="1:18" ht="30" hidden="1" customHeight="1" x14ac:dyDescent="0.25">
      <c r="A35" s="74"/>
      <c r="B35" s="213"/>
      <c r="C35" s="211"/>
      <c r="D35" s="211"/>
      <c r="E35" s="74"/>
      <c r="F35" s="74"/>
      <c r="G35" s="74"/>
      <c r="H35" s="230"/>
      <c r="I35" s="230"/>
      <c r="J35" s="230"/>
      <c r="K35" s="230"/>
      <c r="L35" s="230"/>
      <c r="M35" s="235" t="s">
        <v>70</v>
      </c>
      <c r="N35" s="236"/>
      <c r="O35" s="237">
        <v>2335449298.8636365</v>
      </c>
      <c r="P35" s="230"/>
      <c r="Q35" s="213"/>
      <c r="R35" s="74"/>
    </row>
    <row r="36" spans="1:18" hidden="1" x14ac:dyDescent="0.25">
      <c r="M36" s="238"/>
      <c r="N36" s="239"/>
      <c r="O36" s="240"/>
    </row>
    <row r="37" spans="1:18" ht="55.5" hidden="1" customHeight="1" x14ac:dyDescent="0.25">
      <c r="M37" s="235" t="s">
        <v>71</v>
      </c>
      <c r="N37" s="236"/>
      <c r="O37" s="237" t="e">
        <f>#REF!</f>
        <v>#REF!</v>
      </c>
    </row>
    <row r="38" spans="1:18" hidden="1" x14ac:dyDescent="0.25">
      <c r="M38" s="238"/>
      <c r="N38" s="239"/>
      <c r="O38" s="240"/>
    </row>
    <row r="39" spans="1:18" ht="28.5" hidden="1" customHeight="1" x14ac:dyDescent="0.25">
      <c r="M39" s="238"/>
      <c r="N39" s="239"/>
      <c r="O39" s="240"/>
    </row>
    <row r="40" spans="1:18" ht="35.25" hidden="1" customHeight="1" x14ac:dyDescent="0.25">
      <c r="M40" s="238"/>
      <c r="N40" s="239"/>
      <c r="O40" s="237" t="e">
        <f>O35-#REF!</f>
        <v>#REF!</v>
      </c>
    </row>
    <row r="41" spans="1:18" x14ac:dyDescent="0.25">
      <c r="M41" s="74"/>
      <c r="N41" s="212"/>
      <c r="O41" s="74"/>
    </row>
  </sheetData>
  <mergeCells count="14">
    <mergeCell ref="Q10:Q11"/>
    <mergeCell ref="R10:R11"/>
    <mergeCell ref="P10:P11"/>
    <mergeCell ref="B34:P34"/>
    <mergeCell ref="B14:P14"/>
    <mergeCell ref="B12:P12"/>
    <mergeCell ref="B28:P28"/>
    <mergeCell ref="A30:G30"/>
    <mergeCell ref="B31:G31"/>
    <mergeCell ref="A10:A11"/>
    <mergeCell ref="B10:B11"/>
    <mergeCell ref="C10:G10"/>
    <mergeCell ref="H10:H11"/>
    <mergeCell ref="I10:O10"/>
  </mergeCells>
  <printOptions horizontalCentered="1"/>
  <pageMargins left="0" right="0.27559055118110237" top="0.19685039370078741" bottom="0.86614173228346458" header="0" footer="0.19685039370078741"/>
  <pageSetup paperSize="5" scale="35" orientation="landscape" r:id="rId1"/>
  <headerFooter>
    <oddFooter>&amp;C
Ministerio del Trabajo
SERVICIO NACIONAL DE APRENDIZAJE
Carrera 43 No 42 - 40 – Teléfono 3704470 – Conmutador:3510799
www.sena.edu.co - Línea gratuita nacional: 01 8000 9 10 270
&amp;R
GTH-F-075 V.02</oddFooter>
  </headerFooter>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H22" sqref="H22"/>
    </sheetView>
  </sheetViews>
  <sheetFormatPr baseColWidth="10" defaultColWidth="10.7109375"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13</vt:i4>
      </vt:variant>
      <vt:variant>
        <vt:lpstr>Rangos con nombre</vt:lpstr>
      </vt:variant>
      <vt:variant>
        <vt:i4>4</vt:i4>
      </vt:variant>
    </vt:vector>
  </HeadingPairs>
  <TitlesOfParts>
    <vt:vector size="17" baseType="lpstr">
      <vt:lpstr>para present</vt:lpstr>
      <vt:lpstr>Hoja8</vt:lpstr>
      <vt:lpstr>Hoja9</vt:lpstr>
      <vt:lpstr>EV PRESUPU</vt:lpstr>
      <vt:lpstr>BILINGUISMO</vt:lpstr>
      <vt:lpstr> LOGISTIC </vt:lpstr>
      <vt:lpstr>Hoja1</vt:lpstr>
      <vt:lpstr>Hoja2</vt:lpstr>
      <vt:lpstr>Hoja3</vt:lpstr>
      <vt:lpstr>Hoja4</vt:lpstr>
      <vt:lpstr>Hoja5</vt:lpstr>
      <vt:lpstr>ADICIONES COORDINACIONES</vt:lpstr>
      <vt:lpstr>Hoja6</vt:lpstr>
      <vt:lpstr>' LOGISTIC '!Área_de_impresión</vt:lpstr>
      <vt:lpstr>'ADICIONES COORDINACIONES'!Área_de_impresión</vt:lpstr>
      <vt:lpstr>' LOGISTIC '!Títulos_a_imprimir</vt:lpstr>
      <vt:lpstr>'ADICIONES COORDINACIONES'!Títulos_a_imprimir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Windows User</dc:creator>
  <cp:lastModifiedBy>APRENDIZ</cp:lastModifiedBy>
  <dcterms:created xsi:type="dcterms:W3CDTF">2019-12-07T13:21:02Z</dcterms:created>
  <dcterms:modified xsi:type="dcterms:W3CDTF">2020-11-04T01:54:08Z</dcterms:modified>
</cp:coreProperties>
</file>