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cjim\Downloads\SICC_2025\4. FONSET\ASALTO AEREO\"/>
    </mc:Choice>
  </mc:AlternateContent>
  <xr:revisionPtr revIDLastSave="0" documentId="13_ncr:1_{06B95938-16BF-4AF7-8D3A-C845A787E34C}" xr6:coauthVersionLast="47" xr6:coauthVersionMax="47" xr10:uidLastSave="{00000000-0000-0000-0000-000000000000}"/>
  <bookViews>
    <workbookView xWindow="-120" yWindow="-120" windowWidth="20730" windowHeight="11040" xr2:uid="{A1243DA5-EB60-417A-8DF1-24D5E47E14B6}"/>
  </bookViews>
  <sheets>
    <sheet name="ESTUDIO DE MERCADO" sheetId="1" r:id="rId1"/>
  </sheets>
  <definedNames>
    <definedName name="_Hlk209168456" localSheetId="0">'ESTUDIO DE MERCADO'!$A$2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L9" i="1" s="1"/>
  <c r="D8" i="1"/>
  <c r="P8" i="1" s="1"/>
  <c r="D7" i="1"/>
  <c r="L7" i="1" s="1"/>
  <c r="D6" i="1"/>
  <c r="D5" i="1"/>
  <c r="J5" i="1" s="1"/>
  <c r="F8" i="1"/>
  <c r="G8" i="1" s="1"/>
  <c r="F7" i="1"/>
  <c r="G7" i="1" s="1"/>
  <c r="F6" i="1"/>
  <c r="F5" i="1"/>
  <c r="G6" i="1"/>
  <c r="G9" i="1"/>
  <c r="F9" i="1"/>
  <c r="J6" i="1"/>
  <c r="P5" i="1"/>
  <c r="H15" i="1"/>
  <c r="P6" i="1"/>
  <c r="P7" i="1"/>
  <c r="P9" i="1"/>
  <c r="N6" i="1"/>
  <c r="N9" i="1"/>
  <c r="L6" i="1"/>
  <c r="J7" i="1"/>
  <c r="I9" i="1"/>
  <c r="I6" i="1"/>
  <c r="I7" i="1"/>
  <c r="I8" i="1"/>
  <c r="I5" i="1"/>
  <c r="H10" i="1" s="1"/>
  <c r="J9" i="1" l="1"/>
  <c r="N8" i="1"/>
  <c r="N7" i="1"/>
  <c r="J8" i="1"/>
  <c r="L8" i="1"/>
  <c r="L5" i="1"/>
  <c r="N5" i="1"/>
  <c r="G5" i="1"/>
  <c r="E6" i="1"/>
  <c r="E7" i="1"/>
  <c r="E8" i="1"/>
  <c r="E9" i="1"/>
  <c r="E5" i="1"/>
  <c r="Q9" i="1" l="1"/>
  <c r="M9" i="1"/>
  <c r="O9" i="1"/>
  <c r="K9" i="1"/>
  <c r="Q8" i="1"/>
  <c r="K8" i="1"/>
  <c r="M8" i="1"/>
  <c r="O8" i="1"/>
  <c r="M7" i="1"/>
  <c r="K7" i="1"/>
  <c r="O7" i="1"/>
  <c r="Q7" i="1"/>
  <c r="K6" i="1"/>
  <c r="M6" i="1"/>
  <c r="Q6" i="1"/>
  <c r="O6" i="1"/>
  <c r="K5" i="1"/>
  <c r="Q5" i="1"/>
  <c r="O5" i="1"/>
  <c r="M5" i="1"/>
  <c r="D10" i="1"/>
  <c r="D15" i="1" s="1"/>
  <c r="F10" i="1"/>
  <c r="F15" i="1" s="1"/>
  <c r="J10" i="1" l="1"/>
  <c r="J15" i="1" s="1"/>
  <c r="P10" i="1"/>
  <c r="L10" i="1"/>
  <c r="N10" i="1"/>
</calcChain>
</file>

<file path=xl/sharedStrings.xml><?xml version="1.0" encoding="utf-8"?>
<sst xmlns="http://schemas.openxmlformats.org/spreadsheetml/2006/main" count="37" uniqueCount="22">
  <si>
    <t>No.</t>
  </si>
  <si>
    <t>ELEMENTO</t>
  </si>
  <si>
    <t>CANTIDAD</t>
  </si>
  <si>
    <t>VALOR UNI IVA INCLUIDO</t>
  </si>
  <si>
    <t>VALOR TOTAL</t>
  </si>
  <si>
    <t>ARNES PELVICO TACTICO</t>
  </si>
  <si>
    <t>SOGA RAPIDA 60 PIES + BOLSA DE ALMACENAMIENTO</t>
  </si>
  <si>
    <t>GUANTE TACTICO PARA RAPPEL Y SOGA RAPIDA</t>
  </si>
  <si>
    <t>CUERDA DINAMICA 60 METROS 11 MM. BLUEWATER ROPES + BOLSAS DE TRANSPORTE</t>
  </si>
  <si>
    <t>CUERDA ESTATICA POR 200 METROS 11 MM. BLUEWATER ROPES + 3 BOLSAS DE TRANSPORTE</t>
  </si>
  <si>
    <t xml:space="preserve">TOTAL, Incluye, impuestos, tasas, gravamenes </t>
  </si>
  <si>
    <t>OBJETO: CONTRATAR LA ADQUISICIÓN DE UN (1) EQUIPO DE ASALTO AÉREO CON DESTINO A LA FUERZA NAVAL DEL CARIBE EN LA GUARNICIÓN DE CARTAGENA DE INDIAS, EN EL MARCO DEL PROYECTO “FORTALECIMIENTO DE LAS CAPACIDADES OPERATIVAS DE LA ARMADA NACIONAL PARA LA OPORTUNA ASISTENCIA MILITAR E INCREMENTO DE LA PROTECCIÓN Y SEGURIDAD CIUDADANA EN EL DISTRITO DE CARTAGENA DE INDIAS.</t>
  </si>
  <si>
    <t>ESTUDIO DE MERCADO</t>
  </si>
  <si>
    <t>COTIZACIÓN 2: EXPLOINT COLOMBIA SAS</t>
  </si>
  <si>
    <t>COTIZACIÓN 1: AMERICAN TACTICAL</t>
  </si>
  <si>
    <t>PROMEDIO ARITMÉTICO - PRECIO DE REFERENCIA</t>
  </si>
  <si>
    <t xml:space="preserve">PRECIO MINÍMO </t>
  </si>
  <si>
    <t>PRECIO MÁXIMO</t>
  </si>
  <si>
    <t>DESVIACIÓN ESTÁNDAR</t>
  </si>
  <si>
    <t>V UNITARIO</t>
  </si>
  <si>
    <t>ESTUDIO DE MERCADO:OBJETO: CONTRATAR LA ADQUISICIÓN DE UN (1) EQUIPO DE ASALTO AÉREO CON DESTINO A LA FUERZA NAVAL DEL CARIBE EN LA GUARNICIÓN DE CARTAGENA DE INDIAS, EN EL MARCO DEL PROYECTO “FORTALECIMIENTO DE LAS CAPACIDADES OPERATIVAS DE LA ARMADA NACIONAL PARA LA OPORTUNA ASISTENCIA MILITAR E INCREMENTO DE LA PROTECCIÓN Y SEGURIDAD CIUDADANA EN EL DISTRITO DE CARTAGENA DE INDIAS.</t>
  </si>
  <si>
    <t>COTIZACIÓN 3: AT ATLANTIC TACTICAL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</si>
</sst>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  <numFmt numFmtId="165" formatCode="_-&quot;$&quot;\ * #,##0.00_-;\-&quot;$&quot;\ * #,##0.00_-;_-&quot;$&quot;\ * &quot;-&quot;_-;_-@"/>
  </numFmts>
  <fonts count="9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7" tint="0.79998168889431442"/>
        <bgColor rgb="FFA5A5A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5A5A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164" fontId="3" fillId="6" borderId="1" xfId="2" applyNumberFormat="1" applyFont="1" applyFill="1" applyBorder="1" applyAlignment="1">
      <alignment horizontal="center" vertical="center" wrapText="1"/>
    </xf>
    <xf numFmtId="8" fontId="4" fillId="7" borderId="1" xfId="1" applyNumberFormat="1" applyFont="1" applyFill="1" applyBorder="1" applyAlignment="1">
      <alignment horizontal="center" vertical="center" wrapText="1"/>
    </xf>
    <xf numFmtId="165" fontId="4" fillId="8" borderId="1" xfId="1" applyNumberFormat="1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top" wrapText="1"/>
    </xf>
    <xf numFmtId="0" fontId="3" fillId="10" borderId="1" xfId="0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165" fontId="3" fillId="11" borderId="2" xfId="2" applyNumberFormat="1" applyFont="1" applyFill="1" applyBorder="1" applyAlignment="1">
      <alignment horizontal="center" vertical="center"/>
    </xf>
    <xf numFmtId="165" fontId="3" fillId="11" borderId="4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4" fontId="3" fillId="10" borderId="2" xfId="0" applyNumberFormat="1" applyFont="1" applyFill="1" applyBorder="1" applyAlignment="1">
      <alignment horizontal="center"/>
    </xf>
    <xf numFmtId="44" fontId="3" fillId="10" borderId="4" xfId="0" applyNumberFormat="1" applyFont="1" applyFill="1" applyBorder="1" applyAlignment="1">
      <alignment horizontal="center"/>
    </xf>
    <xf numFmtId="44" fontId="3" fillId="3" borderId="1" xfId="0" applyNumberFormat="1" applyFont="1" applyFill="1" applyBorder="1" applyAlignment="1">
      <alignment horizontal="center"/>
    </xf>
    <xf numFmtId="44" fontId="3" fillId="4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8" fontId="3" fillId="5" borderId="1" xfId="0" applyNumberFormat="1" applyFont="1" applyFill="1" applyBorder="1" applyAlignment="1">
      <alignment horizontal="center"/>
    </xf>
    <xf numFmtId="44" fontId="3" fillId="5" borderId="1" xfId="0" applyNumberFormat="1" applyFont="1" applyFill="1" applyBorder="1" applyAlignment="1">
      <alignment horizontal="center"/>
    </xf>
    <xf numFmtId="44" fontId="3" fillId="3" borderId="1" xfId="0" applyNumberFormat="1" applyFont="1" applyFill="1" applyBorder="1" applyAlignment="1">
      <alignment horizontal="center" vertical="center"/>
    </xf>
    <xf numFmtId="44" fontId="3" fillId="4" borderId="1" xfId="0" applyNumberFormat="1" applyFont="1" applyFill="1" applyBorder="1" applyAlignment="1">
      <alignment horizontal="center" vertical="center"/>
    </xf>
    <xf numFmtId="164" fontId="3" fillId="9" borderId="1" xfId="2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3FB56323-327C-455D-B43C-107A0AB99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1B2D5-9DDE-4D19-8A8A-F53FA7AFC8B3}">
  <dimension ref="A1:Q15"/>
  <sheetViews>
    <sheetView tabSelected="1" topLeftCell="C13" workbookViewId="0">
      <selection activeCell="C1" sqref="A1:XFD1048576"/>
    </sheetView>
  </sheetViews>
  <sheetFormatPr baseColWidth="10" defaultColWidth="23.42578125" defaultRowHeight="30" customHeight="1" x14ac:dyDescent="0.25"/>
  <cols>
    <col min="1" max="1" width="3.5703125" style="1" bestFit="1" customWidth="1"/>
    <col min="2" max="2" width="23" style="1" bestFit="1" customWidth="1"/>
    <col min="3" max="3" width="9" style="1" bestFit="1" customWidth="1"/>
    <col min="4" max="4" width="20.42578125" style="1" bestFit="1" customWidth="1"/>
    <col min="5" max="5" width="14.7109375" style="1" bestFit="1" customWidth="1"/>
    <col min="6" max="6" width="20.42578125" style="1" bestFit="1" customWidth="1"/>
    <col min="7" max="7" width="14.7109375" style="1" bestFit="1" customWidth="1"/>
    <col min="8" max="9" width="14.7109375" style="1" customWidth="1"/>
    <col min="10" max="10" width="13.5703125" style="1" bestFit="1" customWidth="1"/>
    <col min="11" max="11" width="14.140625" style="1" bestFit="1" customWidth="1"/>
    <col min="12" max="15" width="14.7109375" style="1" bestFit="1" customWidth="1"/>
    <col min="16" max="16" width="11.140625" style="1" bestFit="1" customWidth="1"/>
    <col min="17" max="17" width="11.5703125" style="1" bestFit="1" customWidth="1"/>
    <col min="18" max="16384" width="23.42578125" style="1"/>
  </cols>
  <sheetData>
    <row r="1" spans="1:17" ht="30" customHeight="1" x14ac:dyDescent="0.25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30" customHeight="1" x14ac:dyDescent="0.25">
      <c r="A2" s="25" t="s">
        <v>11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ht="30" customHeight="1" x14ac:dyDescent="0.25">
      <c r="A3" s="26"/>
      <c r="B3" s="27"/>
      <c r="C3" s="28"/>
      <c r="D3" s="19" t="s">
        <v>14</v>
      </c>
      <c r="E3" s="19"/>
      <c r="F3" s="20" t="s">
        <v>13</v>
      </c>
      <c r="G3" s="20"/>
      <c r="H3" s="21" t="s">
        <v>21</v>
      </c>
      <c r="I3" s="21"/>
      <c r="J3" s="17" t="s">
        <v>15</v>
      </c>
      <c r="K3" s="17"/>
      <c r="L3" s="33" t="s">
        <v>16</v>
      </c>
      <c r="M3" s="33"/>
      <c r="N3" s="33" t="s">
        <v>17</v>
      </c>
      <c r="O3" s="33"/>
      <c r="P3" s="33" t="s">
        <v>18</v>
      </c>
      <c r="Q3" s="33"/>
    </row>
    <row r="4" spans="1:17" ht="30" customHeight="1" x14ac:dyDescent="0.25">
      <c r="A4" s="2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4" t="s">
        <v>3</v>
      </c>
      <c r="G4" s="4" t="s">
        <v>4</v>
      </c>
      <c r="H4" s="15" t="s">
        <v>3</v>
      </c>
      <c r="I4" s="15" t="s">
        <v>4</v>
      </c>
      <c r="J4" s="8" t="s">
        <v>19</v>
      </c>
      <c r="K4" s="8" t="s">
        <v>4</v>
      </c>
      <c r="L4" s="8" t="s">
        <v>19</v>
      </c>
      <c r="M4" s="8" t="s">
        <v>4</v>
      </c>
      <c r="N4" s="8" t="s">
        <v>19</v>
      </c>
      <c r="O4" s="8" t="s">
        <v>4</v>
      </c>
      <c r="P4" s="8" t="s">
        <v>19</v>
      </c>
      <c r="Q4" s="8" t="s">
        <v>4</v>
      </c>
    </row>
    <row r="5" spans="1:17" ht="30" customHeight="1" x14ac:dyDescent="0.25">
      <c r="A5" s="5">
        <v>1</v>
      </c>
      <c r="B5" s="5" t="s">
        <v>5</v>
      </c>
      <c r="C5" s="5">
        <v>45</v>
      </c>
      <c r="D5" s="6">
        <f>661000*1.19</f>
        <v>786590</v>
      </c>
      <c r="E5" s="7">
        <f>+C5*D5</f>
        <v>35396550</v>
      </c>
      <c r="F5" s="7">
        <f>655016*1.19</f>
        <v>779469.03999999992</v>
      </c>
      <c r="G5" s="7">
        <f>+C5*F5</f>
        <v>35076106.799999997</v>
      </c>
      <c r="H5" s="7">
        <v>776639.22</v>
      </c>
      <c r="I5" s="7">
        <f>+C5*H5</f>
        <v>34948764.899999999</v>
      </c>
      <c r="J5" s="9">
        <f>(D5+F5+H5)/3</f>
        <v>780899.41999999993</v>
      </c>
      <c r="K5" s="10">
        <f>(E5+G5+I5)/3</f>
        <v>35140473.899999999</v>
      </c>
      <c r="L5" s="11">
        <f>MIN(D5,F5,H5)</f>
        <v>776639.22</v>
      </c>
      <c r="M5" s="12">
        <f>MIN(E5,G5,I5)</f>
        <v>34948764.899999999</v>
      </c>
      <c r="N5" s="11">
        <f>MAX(D5,F5,H5)</f>
        <v>786590</v>
      </c>
      <c r="O5" s="11">
        <f>MAX(E5,G5,I5)</f>
        <v>35396550</v>
      </c>
      <c r="P5" s="13">
        <f>_xlfn.STDEV.S(D5,F5,H5)</f>
        <v>5127.2795769686909</v>
      </c>
      <c r="Q5" s="13">
        <f>_xlfn.STDEV.S(E5,G5,I5)</f>
        <v>230727.58096359108</v>
      </c>
    </row>
    <row r="6" spans="1:17" ht="40.5" x14ac:dyDescent="0.25">
      <c r="A6" s="5">
        <v>2</v>
      </c>
      <c r="B6" s="5" t="s">
        <v>6</v>
      </c>
      <c r="C6" s="5">
        <v>2</v>
      </c>
      <c r="D6" s="6">
        <f>12479400*1.19</f>
        <v>14850486</v>
      </c>
      <c r="E6" s="7">
        <f t="shared" ref="E6:E9" si="0">+C6*D6</f>
        <v>29700972</v>
      </c>
      <c r="F6" s="7">
        <f>12565830*1.19</f>
        <v>14953337.699999999</v>
      </c>
      <c r="G6" s="7">
        <f t="shared" ref="G6:G9" si="1">+C6*F6</f>
        <v>29906675.399999999</v>
      </c>
      <c r="H6" s="7">
        <v>14796029.219999999</v>
      </c>
      <c r="I6" s="7">
        <f t="shared" ref="I6:I8" si="2">+C6*H6</f>
        <v>29592058.439999998</v>
      </c>
      <c r="J6" s="9">
        <f t="shared" ref="J6:J9" si="3">(D6+F6+H6)/3</f>
        <v>14866617.640000001</v>
      </c>
      <c r="K6" s="10">
        <f t="shared" ref="K6:K9" si="4">(E6+G6+I6)/3</f>
        <v>29733235.280000001</v>
      </c>
      <c r="L6" s="11">
        <f t="shared" ref="L6:L9" si="5">MIN(D6,F6,H6)</f>
        <v>14796029.219999999</v>
      </c>
      <c r="M6" s="12">
        <f t="shared" ref="M6:M9" si="6">MIN(E6,G6,I6)</f>
        <v>29592058.439999998</v>
      </c>
      <c r="N6" s="11">
        <f t="shared" ref="N6:N9" si="7">MAX(D6,F6,H6)</f>
        <v>14953337.699999999</v>
      </c>
      <c r="O6" s="11">
        <f t="shared" ref="O6:O9" si="8">MAX(E6,G6,I6)</f>
        <v>29906675.399999999</v>
      </c>
      <c r="P6" s="13">
        <f t="shared" ref="P6:P9" si="9">_xlfn.STDEV.S(D6,F6,H6)</f>
        <v>79885.304197923775</v>
      </c>
      <c r="Q6" s="13">
        <f t="shared" ref="Q6:Q9" si="10">_xlfn.STDEV.S(E6,G6,I6)</f>
        <v>159770.60839584755</v>
      </c>
    </row>
    <row r="7" spans="1:17" ht="27" x14ac:dyDescent="0.25">
      <c r="A7" s="5">
        <v>3</v>
      </c>
      <c r="B7" s="5" t="s">
        <v>7</v>
      </c>
      <c r="C7" s="5">
        <v>30</v>
      </c>
      <c r="D7" s="6">
        <f>525450*1.19</f>
        <v>625285.5</v>
      </c>
      <c r="E7" s="7">
        <f t="shared" si="0"/>
        <v>18758565</v>
      </c>
      <c r="F7" s="7">
        <f>521000*1.19</f>
        <v>619990</v>
      </c>
      <c r="G7" s="7">
        <f t="shared" si="1"/>
        <v>18599700</v>
      </c>
      <c r="H7" s="7">
        <v>620975.31999999995</v>
      </c>
      <c r="I7" s="7">
        <f t="shared" si="2"/>
        <v>18629259.599999998</v>
      </c>
      <c r="J7" s="9">
        <f t="shared" si="3"/>
        <v>622083.60666666657</v>
      </c>
      <c r="K7" s="10">
        <f t="shared" si="4"/>
        <v>18662508.199999999</v>
      </c>
      <c r="L7" s="11">
        <f t="shared" si="5"/>
        <v>619990</v>
      </c>
      <c r="M7" s="12">
        <f t="shared" si="6"/>
        <v>18599700</v>
      </c>
      <c r="N7" s="11">
        <f t="shared" si="7"/>
        <v>625285.5</v>
      </c>
      <c r="O7" s="11">
        <f t="shared" si="8"/>
        <v>18758565</v>
      </c>
      <c r="P7" s="13">
        <f t="shared" si="9"/>
        <v>2816.3459595961203</v>
      </c>
      <c r="Q7" s="13">
        <f t="shared" si="10"/>
        <v>84490.378787883732</v>
      </c>
    </row>
    <row r="8" spans="1:17" ht="54" x14ac:dyDescent="0.25">
      <c r="A8" s="5">
        <v>4</v>
      </c>
      <c r="B8" s="5" t="s">
        <v>8</v>
      </c>
      <c r="C8" s="5">
        <v>4</v>
      </c>
      <c r="D8" s="6">
        <f>1882200*1.19</f>
        <v>2239818</v>
      </c>
      <c r="E8" s="7">
        <f t="shared" si="0"/>
        <v>8959272</v>
      </c>
      <c r="F8" s="7">
        <f>1802705*1.19</f>
        <v>2145218.9499999997</v>
      </c>
      <c r="G8" s="7">
        <f t="shared" si="1"/>
        <v>8580875.7999999989</v>
      </c>
      <c r="H8" s="7">
        <v>2230784.71</v>
      </c>
      <c r="I8" s="7">
        <f t="shared" si="2"/>
        <v>8923138.8399999999</v>
      </c>
      <c r="J8" s="9">
        <f t="shared" si="3"/>
        <v>2205273.8866666663</v>
      </c>
      <c r="K8" s="10">
        <f t="shared" si="4"/>
        <v>8821095.546666665</v>
      </c>
      <c r="L8" s="11">
        <f t="shared" si="5"/>
        <v>2145218.9499999997</v>
      </c>
      <c r="M8" s="12">
        <f t="shared" si="6"/>
        <v>8580875.7999999989</v>
      </c>
      <c r="N8" s="11">
        <f t="shared" si="7"/>
        <v>2239818</v>
      </c>
      <c r="O8" s="11">
        <f t="shared" si="8"/>
        <v>8959272</v>
      </c>
      <c r="P8" s="13">
        <f t="shared" si="9"/>
        <v>52204.852701487907</v>
      </c>
      <c r="Q8" s="13">
        <f t="shared" si="10"/>
        <v>208819.41080595163</v>
      </c>
    </row>
    <row r="9" spans="1:17" ht="54" x14ac:dyDescent="0.25">
      <c r="A9" s="5">
        <v>5</v>
      </c>
      <c r="B9" s="5" t="s">
        <v>9</v>
      </c>
      <c r="C9" s="5">
        <v>1</v>
      </c>
      <c r="D9" s="6">
        <f>5639050*1.19</f>
        <v>6710469.5</v>
      </c>
      <c r="E9" s="7">
        <f t="shared" si="0"/>
        <v>6710469.5</v>
      </c>
      <c r="F9" s="7">
        <f>5636360*1.19</f>
        <v>6707268.3999999994</v>
      </c>
      <c r="G9" s="7">
        <f t="shared" si="1"/>
        <v>6707268.3999999994</v>
      </c>
      <c r="H9" s="7">
        <v>6435499.7699999996</v>
      </c>
      <c r="I9" s="7">
        <f>+C9*H9</f>
        <v>6435499.7699999996</v>
      </c>
      <c r="J9" s="9">
        <f t="shared" si="3"/>
        <v>6617745.8899999997</v>
      </c>
      <c r="K9" s="10">
        <f t="shared" si="4"/>
        <v>6617745.8899999997</v>
      </c>
      <c r="L9" s="11">
        <f t="shared" si="5"/>
        <v>6435499.7699999996</v>
      </c>
      <c r="M9" s="12">
        <f t="shared" si="6"/>
        <v>6435499.7699999996</v>
      </c>
      <c r="N9" s="11">
        <f t="shared" si="7"/>
        <v>6710469.5</v>
      </c>
      <c r="O9" s="11">
        <f t="shared" si="8"/>
        <v>6710469.5</v>
      </c>
      <c r="P9" s="13">
        <f t="shared" si="9"/>
        <v>157837.88503269211</v>
      </c>
      <c r="Q9" s="13">
        <f t="shared" si="10"/>
        <v>157837.88503269211</v>
      </c>
    </row>
    <row r="10" spans="1:17" ht="30" customHeight="1" x14ac:dyDescent="0.25">
      <c r="A10" s="25" t="s">
        <v>10</v>
      </c>
      <c r="B10" s="25"/>
      <c r="C10" s="25"/>
      <c r="D10" s="31">
        <f>SUM(E5:E9)</f>
        <v>99525828.5</v>
      </c>
      <c r="E10" s="31"/>
      <c r="F10" s="32">
        <f>SUM(G5:G9)</f>
        <v>98870626.399999991</v>
      </c>
      <c r="G10" s="32"/>
      <c r="H10" s="29">
        <f>SUM(I5:I9)</f>
        <v>98528721.549999997</v>
      </c>
      <c r="I10" s="30"/>
      <c r="J10" s="16">
        <f>SUM(K5:K9)</f>
        <v>98975058.816666663</v>
      </c>
      <c r="K10" s="16"/>
      <c r="L10" s="16">
        <f>SUM(M5:M9)</f>
        <v>98156898.909999996</v>
      </c>
      <c r="M10" s="16"/>
      <c r="N10" s="35">
        <f>SUM(O5:O9)</f>
        <v>99731531.900000006</v>
      </c>
      <c r="O10" s="35"/>
      <c r="P10" s="34">
        <f>SUM(Q5:Q9)</f>
        <v>841645.86398596608</v>
      </c>
      <c r="Q10" s="34"/>
    </row>
    <row r="13" spans="1:17" ht="54.75" customHeight="1" x14ac:dyDescent="0.25">
      <c r="D13" s="18" t="s">
        <v>20</v>
      </c>
      <c r="E13" s="18"/>
      <c r="F13" s="18"/>
      <c r="G13" s="18"/>
      <c r="H13" s="18"/>
      <c r="I13" s="18"/>
      <c r="J13" s="18"/>
      <c r="K13" s="18"/>
      <c r="L13" s="14"/>
      <c r="M13" s="14"/>
    </row>
    <row r="14" spans="1:17" ht="30" customHeight="1" x14ac:dyDescent="0.25">
      <c r="D14" s="19" t="s">
        <v>14</v>
      </c>
      <c r="E14" s="19"/>
      <c r="F14" s="20" t="s">
        <v>13</v>
      </c>
      <c r="G14" s="20"/>
      <c r="H14" s="21" t="s">
        <v>21</v>
      </c>
      <c r="I14" s="21"/>
      <c r="J14" s="17" t="s">
        <v>15</v>
      </c>
      <c r="K14" s="17"/>
    </row>
    <row r="15" spans="1:17" ht="30" customHeight="1" x14ac:dyDescent="0.25">
      <c r="D15" s="36">
        <f>+D10</f>
        <v>99525828.5</v>
      </c>
      <c r="E15" s="36"/>
      <c r="F15" s="37">
        <f>+F10</f>
        <v>98870626.399999991</v>
      </c>
      <c r="G15" s="37"/>
      <c r="H15" s="22">
        <f>+H10</f>
        <v>98528721.549999997</v>
      </c>
      <c r="I15" s="23"/>
      <c r="J15" s="38">
        <f>+J10</f>
        <v>98975058.816666663</v>
      </c>
      <c r="K15" s="38"/>
    </row>
  </sheetData>
  <mergeCells count="27">
    <mergeCell ref="A1:Q1"/>
    <mergeCell ref="A2:Q2"/>
    <mergeCell ref="A3:C3"/>
    <mergeCell ref="H3:I3"/>
    <mergeCell ref="H10:I10"/>
    <mergeCell ref="D10:E10"/>
    <mergeCell ref="F10:G10"/>
    <mergeCell ref="L3:M3"/>
    <mergeCell ref="N3:O3"/>
    <mergeCell ref="A10:C10"/>
    <mergeCell ref="D3:E3"/>
    <mergeCell ref="F3:G3"/>
    <mergeCell ref="P3:Q3"/>
    <mergeCell ref="P10:Q10"/>
    <mergeCell ref="N10:O10"/>
    <mergeCell ref="L10:M10"/>
    <mergeCell ref="J10:K10"/>
    <mergeCell ref="J3:K3"/>
    <mergeCell ref="D15:E15"/>
    <mergeCell ref="F15:G15"/>
    <mergeCell ref="J15:K15"/>
    <mergeCell ref="D13:K13"/>
    <mergeCell ref="D14:E14"/>
    <mergeCell ref="F14:G14"/>
    <mergeCell ref="J14:K14"/>
    <mergeCell ref="H14:I14"/>
    <mergeCell ref="H1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MERCADO'!_Hlk209168456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 Carolina Jimenez Hoyos</dc:creator>
  <cp:lastModifiedBy>Brenda Carolina Jimenez Hoyos</cp:lastModifiedBy>
  <dcterms:created xsi:type="dcterms:W3CDTF">2025-10-08T20:02:54Z</dcterms:created>
  <dcterms:modified xsi:type="dcterms:W3CDTF">2025-11-08T00:52:36Z</dcterms:modified>
</cp:coreProperties>
</file>