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lferc\OneDrive\Desktop\CONNECT BOGOTA REGION\BOGOTECH ABIERTA 2020\II ENTREGABLE BOGOTECH ABIERTA\OBSERVACIONES SDDE\VERSION FINAL 19 OCTUBRE\"/>
    </mc:Choice>
  </mc:AlternateContent>
  <xr:revisionPtr revIDLastSave="0" documentId="8_{EE573DB8-B7E1-43DD-BEC3-97C5FEC5D2AF}" xr6:coauthVersionLast="45" xr6:coauthVersionMax="45" xr10:uidLastSave="{00000000-0000-0000-0000-000000000000}"/>
  <bookViews>
    <workbookView xWindow="-120" yWindow="-120" windowWidth="29040" windowHeight="15840" tabRatio="642" activeTab="1" xr2:uid="{00000000-000D-0000-FFFF-FFFF00000000}"/>
  </bookViews>
  <sheets>
    <sheet name="Instrucciones" sheetId="18" r:id="rId1"/>
    <sheet name="Flujo de Caja" sheetId="9" r:id="rId2"/>
    <sheet name="Supuestos" sheetId="3" r:id="rId3"/>
    <sheet name="Ingresos detallado" sheetId="2" r:id="rId4"/>
    <sheet name="Equipo Núcleo" sheetId="7" r:id="rId5"/>
    <sheet name="Plataforma" sheetId="5" r:id="rId6"/>
    <sheet name="Consult_Bogotech" sheetId="10" r:id="rId7"/>
    <sheet name="Consult_Innov_Abierta" sheetId="19" r:id="rId8"/>
    <sheet name="Flujo Mensual" sheetId="12" r:id="rId9"/>
    <sheet name="Mes minimo" sheetId="2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9" l="1"/>
  <c r="A10" i="9"/>
  <c r="A5" i="9"/>
  <c r="H30" i="20" l="1"/>
  <c r="G30" i="20"/>
  <c r="F30" i="20"/>
  <c r="E30" i="20"/>
  <c r="D30" i="20"/>
  <c r="E23" i="20"/>
  <c r="D12" i="20"/>
  <c r="E13" i="20"/>
  <c r="D10" i="20"/>
  <c r="E10" i="20" s="1"/>
  <c r="D22" i="20"/>
  <c r="E25" i="20"/>
  <c r="E24" i="20"/>
  <c r="E20" i="20"/>
  <c r="D19" i="20"/>
  <c r="D18" i="20"/>
  <c r="E18" i="20" s="1"/>
  <c r="E6" i="20"/>
  <c r="F6" i="20" s="1"/>
  <c r="G6" i="20" s="1"/>
  <c r="H6" i="20" s="1"/>
  <c r="E5" i="20"/>
  <c r="F5" i="20" s="1"/>
  <c r="G5" i="20" s="1"/>
  <c r="H5" i="20" s="1"/>
  <c r="E4" i="20"/>
  <c r="F4" i="20" s="1"/>
  <c r="A1" i="20"/>
  <c r="D9" i="20" l="1"/>
  <c r="D8" i="20" s="1"/>
  <c r="F10" i="20"/>
  <c r="F13" i="20"/>
  <c r="G13" i="20" s="1"/>
  <c r="G12" i="20" s="1"/>
  <c r="E12" i="20"/>
  <c r="G10" i="20"/>
  <c r="F9" i="20"/>
  <c r="E9" i="20"/>
  <c r="F26" i="20"/>
  <c r="G26" i="20" s="1"/>
  <c r="D17" i="20"/>
  <c r="D16" i="20" s="1"/>
  <c r="D28" i="20" s="1"/>
  <c r="D34" i="20" s="1"/>
  <c r="E22" i="20"/>
  <c r="F25" i="20"/>
  <c r="G25" i="20" s="1"/>
  <c r="F23" i="20"/>
  <c r="F24" i="20"/>
  <c r="G24" i="20" s="1"/>
  <c r="E17" i="20"/>
  <c r="F18" i="20"/>
  <c r="F20" i="20"/>
  <c r="G20" i="20" s="1"/>
  <c r="G4" i="20"/>
  <c r="H13" i="20" s="1"/>
  <c r="H12" i="20" s="1"/>
  <c r="F12" i="20" l="1"/>
  <c r="E8" i="20"/>
  <c r="F8" i="20"/>
  <c r="H10" i="20"/>
  <c r="H9" i="20" s="1"/>
  <c r="H8" i="20" s="1"/>
  <c r="G9" i="20"/>
  <c r="G8" i="20" s="1"/>
  <c r="E16" i="20"/>
  <c r="G23" i="20"/>
  <c r="G22" i="20" s="1"/>
  <c r="F22" i="20"/>
  <c r="H26" i="20"/>
  <c r="H25" i="20"/>
  <c r="H24" i="20"/>
  <c r="G18" i="20"/>
  <c r="G17" i="20" s="1"/>
  <c r="F17" i="20"/>
  <c r="H20" i="20"/>
  <c r="H4" i="20"/>
  <c r="D23" i="3"/>
  <c r="I30" i="3"/>
  <c r="E28" i="20" l="1"/>
  <c r="E34" i="20" s="1"/>
  <c r="F16" i="20"/>
  <c r="F28" i="20" s="1"/>
  <c r="F34" i="20" s="1"/>
  <c r="G16" i="20"/>
  <c r="G28" i="20" s="1"/>
  <c r="G34" i="20" s="1"/>
  <c r="H23" i="20"/>
  <c r="H22" i="20"/>
  <c r="H18" i="20"/>
  <c r="H17" i="20" s="1"/>
  <c r="I43" i="3"/>
  <c r="H16" i="20" l="1"/>
  <c r="H28" i="20" s="1"/>
  <c r="H34" i="20" s="1"/>
  <c r="I37" i="3"/>
  <c r="F129" i="3"/>
  <c r="I48" i="3"/>
  <c r="E46" i="2" s="1"/>
  <c r="B46" i="2"/>
  <c r="B44" i="2"/>
  <c r="E44" i="2"/>
  <c r="E30" i="3"/>
  <c r="F30" i="3" s="1"/>
  <c r="G30" i="3" s="1"/>
  <c r="H30" i="3" s="1"/>
  <c r="E24" i="3"/>
  <c r="E24" i="2"/>
  <c r="H44" i="3"/>
  <c r="G44" i="3"/>
  <c r="F44" i="3"/>
  <c r="E44" i="3"/>
  <c r="D44" i="3"/>
  <c r="H39" i="3"/>
  <c r="G39" i="3"/>
  <c r="F39" i="3"/>
  <c r="E39" i="3"/>
  <c r="D39" i="3"/>
  <c r="F124" i="3"/>
  <c r="F127" i="3" s="1"/>
  <c r="E127" i="3"/>
  <c r="E126" i="3"/>
  <c r="E125" i="3"/>
  <c r="E124" i="3"/>
  <c r="D127" i="3"/>
  <c r="D126" i="3"/>
  <c r="D125" i="3"/>
  <c r="D124" i="3"/>
  <c r="F50" i="19"/>
  <c r="G50" i="19" s="1"/>
  <c r="H50" i="19" s="1"/>
  <c r="I50" i="19" s="1"/>
  <c r="J50" i="19" s="1"/>
  <c r="K50" i="19" s="1"/>
  <c r="L50" i="19" s="1"/>
  <c r="M50" i="19" s="1"/>
  <c r="N50" i="19" s="1"/>
  <c r="O50" i="19" s="1"/>
  <c r="P50" i="19" s="1"/>
  <c r="Q50" i="19" s="1"/>
  <c r="R50" i="19" s="1"/>
  <c r="S50" i="19" s="1"/>
  <c r="T50" i="19" s="1"/>
  <c r="U50" i="19" s="1"/>
  <c r="V50" i="19" s="1"/>
  <c r="W50" i="19" s="1"/>
  <c r="X50" i="19" s="1"/>
  <c r="Y50" i="19" s="1"/>
  <c r="Z50" i="19" s="1"/>
  <c r="AA50" i="19" s="1"/>
  <c r="AB50" i="19" s="1"/>
  <c r="AC50" i="19" s="1"/>
  <c r="AD50" i="19" s="1"/>
  <c r="AE50" i="19" s="1"/>
  <c r="AF50" i="19" s="1"/>
  <c r="AG50" i="19" s="1"/>
  <c r="AH50" i="19" s="1"/>
  <c r="AI50" i="19" s="1"/>
  <c r="AJ50" i="19" s="1"/>
  <c r="AK50" i="19" s="1"/>
  <c r="AL50" i="19" s="1"/>
  <c r="AM50" i="19" s="1"/>
  <c r="AN50" i="19" s="1"/>
  <c r="AO50" i="19" s="1"/>
  <c r="AP50" i="19" s="1"/>
  <c r="AQ50" i="19" s="1"/>
  <c r="AR50" i="19" s="1"/>
  <c r="AS50" i="19" s="1"/>
  <c r="AT50" i="19" s="1"/>
  <c r="AU50" i="19" s="1"/>
  <c r="AV50" i="19" s="1"/>
  <c r="AW50" i="19" s="1"/>
  <c r="AX50" i="19" s="1"/>
  <c r="AY50" i="19" s="1"/>
  <c r="AZ50" i="19" s="1"/>
  <c r="BA50" i="19" s="1"/>
  <c r="BB50" i="19" s="1"/>
  <c r="BC50" i="19" s="1"/>
  <c r="BD50" i="19" s="1"/>
  <c r="BE50" i="19" s="1"/>
  <c r="BF50" i="19" s="1"/>
  <c r="BG50" i="19" s="1"/>
  <c r="BH50" i="19" s="1"/>
  <c r="BI50" i="19" s="1"/>
  <c r="BJ50" i="19" s="1"/>
  <c r="BK50" i="19" s="1"/>
  <c r="BL50" i="19" s="1"/>
  <c r="BM50" i="19" s="1"/>
  <c r="B47" i="19"/>
  <c r="B46" i="19"/>
  <c r="B39" i="19"/>
  <c r="B38" i="19"/>
  <c r="B32" i="19"/>
  <c r="B31" i="19"/>
  <c r="B25" i="19"/>
  <c r="B24" i="19"/>
  <c r="C7" i="19"/>
  <c r="B7" i="19" s="1"/>
  <c r="F4" i="19"/>
  <c r="F51" i="19" s="1"/>
  <c r="BM3" i="19"/>
  <c r="BL3" i="19"/>
  <c r="BK3" i="19"/>
  <c r="BJ3" i="19"/>
  <c r="BI3" i="19"/>
  <c r="BH3" i="19"/>
  <c r="BG3" i="19"/>
  <c r="BF3" i="19"/>
  <c r="BE3" i="19"/>
  <c r="BD3" i="19"/>
  <c r="BC3" i="19"/>
  <c r="BB3" i="19"/>
  <c r="BA3" i="19"/>
  <c r="AZ3" i="19"/>
  <c r="AY3" i="19"/>
  <c r="AX3" i="19"/>
  <c r="AW3" i="19"/>
  <c r="AV3" i="19"/>
  <c r="AU3" i="19"/>
  <c r="AT3" i="19"/>
  <c r="AS3" i="19"/>
  <c r="AR3" i="19"/>
  <c r="AQ3" i="19"/>
  <c r="AP3" i="19"/>
  <c r="AO3" i="19"/>
  <c r="AN3" i="19"/>
  <c r="AM3" i="19"/>
  <c r="AL3" i="19"/>
  <c r="AK3" i="19"/>
  <c r="AJ3" i="19"/>
  <c r="AI3" i="19"/>
  <c r="AH3" i="19"/>
  <c r="AG3" i="19"/>
  <c r="AF3" i="19"/>
  <c r="AE3" i="19"/>
  <c r="AD3" i="19"/>
  <c r="AC3" i="19"/>
  <c r="AB3" i="19"/>
  <c r="AA3" i="19"/>
  <c r="Z3" i="19"/>
  <c r="Y3" i="19"/>
  <c r="X3" i="19"/>
  <c r="W3" i="19"/>
  <c r="V3" i="19"/>
  <c r="U3" i="19"/>
  <c r="T3" i="19"/>
  <c r="S3" i="19"/>
  <c r="R3" i="19"/>
  <c r="Q3" i="19"/>
  <c r="P3" i="19"/>
  <c r="O3" i="19"/>
  <c r="N3" i="19"/>
  <c r="M3" i="19"/>
  <c r="L3" i="19"/>
  <c r="K3" i="19"/>
  <c r="J3" i="19"/>
  <c r="I3" i="19"/>
  <c r="H3" i="19"/>
  <c r="G3" i="19"/>
  <c r="F3" i="19"/>
  <c r="BM1" i="19"/>
  <c r="BL1" i="19"/>
  <c r="BK1" i="19"/>
  <c r="BJ1" i="19"/>
  <c r="BI1" i="19"/>
  <c r="BH1" i="19"/>
  <c r="BG1" i="19"/>
  <c r="BF1" i="19"/>
  <c r="BE1" i="19"/>
  <c r="BD1" i="19"/>
  <c r="BC1" i="19"/>
  <c r="BB1" i="19"/>
  <c r="BA1" i="19"/>
  <c r="AZ1" i="19"/>
  <c r="AY1" i="19"/>
  <c r="AX1" i="19"/>
  <c r="AW1" i="19"/>
  <c r="AV1" i="19"/>
  <c r="AU1" i="19"/>
  <c r="AT1" i="19"/>
  <c r="AS1" i="19"/>
  <c r="AR1" i="19"/>
  <c r="AQ1" i="19"/>
  <c r="AP1" i="19"/>
  <c r="AO1" i="19"/>
  <c r="AN1" i="19"/>
  <c r="AM1" i="19"/>
  <c r="AL1" i="19"/>
  <c r="AK1" i="19"/>
  <c r="AJ1" i="19"/>
  <c r="AI1" i="19"/>
  <c r="AH1" i="19"/>
  <c r="AG1" i="19"/>
  <c r="AF1" i="19"/>
  <c r="AE1" i="19"/>
  <c r="AD1" i="19"/>
  <c r="AC1" i="19"/>
  <c r="AB1" i="19"/>
  <c r="AA1" i="19"/>
  <c r="Z1" i="19"/>
  <c r="Y1" i="19"/>
  <c r="X1" i="19"/>
  <c r="W1" i="19"/>
  <c r="V1" i="19"/>
  <c r="U1" i="19"/>
  <c r="T1" i="19"/>
  <c r="S1" i="19"/>
  <c r="R1" i="19"/>
  <c r="Q1" i="19"/>
  <c r="P1" i="19"/>
  <c r="O1" i="19"/>
  <c r="N1" i="19"/>
  <c r="M1" i="19"/>
  <c r="L1" i="19"/>
  <c r="K1" i="19"/>
  <c r="J1" i="19"/>
  <c r="I1" i="19"/>
  <c r="H1" i="19"/>
  <c r="G1" i="19"/>
  <c r="F1" i="19"/>
  <c r="B1" i="19"/>
  <c r="F24" i="3" l="1"/>
  <c r="G24" i="3" s="1"/>
  <c r="H24" i="3" s="1"/>
  <c r="I42" i="3"/>
  <c r="E42" i="3" s="1"/>
  <c r="E37" i="3"/>
  <c r="H37" i="3" s="1"/>
  <c r="F126" i="3"/>
  <c r="F125" i="3"/>
  <c r="G42" i="3" l="1"/>
  <c r="F42" i="3"/>
  <c r="H42" i="3"/>
  <c r="F37" i="3"/>
  <c r="G37" i="3"/>
  <c r="I109" i="3" l="1"/>
  <c r="I114" i="3" s="1"/>
  <c r="H27" i="9"/>
  <c r="A7" i="9"/>
  <c r="D129" i="3"/>
  <c r="D128" i="3"/>
  <c r="C7" i="5" l="1"/>
  <c r="B7" i="5" s="1"/>
  <c r="C7" i="10"/>
  <c r="B7" i="10" s="1"/>
  <c r="C7" i="7"/>
  <c r="B7" i="7" s="1"/>
  <c r="D6" i="3"/>
  <c r="E6" i="3" s="1"/>
  <c r="F6" i="3" s="1"/>
  <c r="G6" i="3" s="1"/>
  <c r="H6" i="3" s="1"/>
  <c r="D48" i="3"/>
  <c r="D47" i="3"/>
  <c r="C43" i="2"/>
  <c r="C53" i="2"/>
  <c r="D132" i="3"/>
  <c r="E133" i="3"/>
  <c r="E132" i="3"/>
  <c r="F132" i="3"/>
  <c r="F133" i="3"/>
  <c r="C60" i="2"/>
  <c r="B60" i="2" s="1"/>
  <c r="C59" i="2"/>
  <c r="B59" i="2" s="1"/>
  <c r="C55" i="2"/>
  <c r="H52" i="3"/>
  <c r="G52" i="3"/>
  <c r="F52" i="3"/>
  <c r="E52" i="3"/>
  <c r="D52" i="3"/>
  <c r="E60" i="2" s="1"/>
  <c r="H51" i="3"/>
  <c r="G51" i="3"/>
  <c r="F51" i="3"/>
  <c r="E51" i="3"/>
  <c r="D51" i="3"/>
  <c r="E59" i="2" s="1"/>
  <c r="D50" i="3"/>
  <c r="E50" i="3" s="1"/>
  <c r="F50" i="3" s="1"/>
  <c r="G50" i="3" s="1"/>
  <c r="H50" i="3" s="1"/>
  <c r="D133" i="3"/>
  <c r="E23" i="3"/>
  <c r="F23" i="3" s="1"/>
  <c r="G23" i="3" s="1"/>
  <c r="H23" i="3" s="1"/>
  <c r="D29" i="3"/>
  <c r="E29" i="3" s="1"/>
  <c r="F29" i="3" l="1"/>
  <c r="G29" i="3" s="1"/>
  <c r="H29" i="3" s="1"/>
  <c r="E128" i="3" l="1"/>
  <c r="C32" i="2"/>
  <c r="B32" i="2" s="1"/>
  <c r="C31" i="2"/>
  <c r="B31" i="2" s="1"/>
  <c r="C30" i="2"/>
  <c r="B30" i="2" s="1"/>
  <c r="C18" i="2"/>
  <c r="B18" i="2" s="1"/>
  <c r="C17" i="2"/>
  <c r="B17" i="2" s="1"/>
  <c r="C16" i="2"/>
  <c r="B16" i="2" s="1"/>
  <c r="C134" i="2"/>
  <c r="C146" i="2"/>
  <c r="J8" i="3" l="1"/>
  <c r="F128" i="3"/>
  <c r="D112" i="3"/>
  <c r="D111" i="3"/>
  <c r="D110" i="3"/>
  <c r="D107" i="3"/>
  <c r="D106" i="3"/>
  <c r="D105" i="3"/>
  <c r="E87" i="2"/>
  <c r="E86" i="2"/>
  <c r="C87" i="2"/>
  <c r="B87" i="2" s="1"/>
  <c r="C86" i="2"/>
  <c r="B86" i="2" s="1"/>
  <c r="C82" i="2"/>
  <c r="B82" i="2" s="1"/>
  <c r="E101" i="2"/>
  <c r="E100" i="2"/>
  <c r="C101" i="2"/>
  <c r="B101" i="2" s="1"/>
  <c r="C100" i="2"/>
  <c r="B100" i="2" s="1"/>
  <c r="C96" i="2"/>
  <c r="B96" i="2" s="1"/>
  <c r="E114" i="2"/>
  <c r="E115" i="2"/>
  <c r="C110" i="2"/>
  <c r="B110" i="2" s="1"/>
  <c r="B114" i="2"/>
  <c r="B115" i="2"/>
  <c r="E139" i="2"/>
  <c r="E138" i="2"/>
  <c r="E151" i="2"/>
  <c r="E150" i="2"/>
  <c r="E127" i="2"/>
  <c r="F127" i="2" s="1"/>
  <c r="G127" i="2" s="1"/>
  <c r="H127" i="2" s="1"/>
  <c r="I127" i="2" s="1"/>
  <c r="J127" i="2" s="1"/>
  <c r="K127" i="2" s="1"/>
  <c r="L127" i="2" s="1"/>
  <c r="M127" i="2" s="1"/>
  <c r="N127" i="2" s="1"/>
  <c r="O127" i="2" s="1"/>
  <c r="P127" i="2" s="1"/>
  <c r="Q127" i="2" s="1"/>
  <c r="R127" i="2" s="1"/>
  <c r="S127" i="2" s="1"/>
  <c r="T127" i="2" s="1"/>
  <c r="U127" i="2" s="1"/>
  <c r="V127" i="2" s="1"/>
  <c r="W127" i="2" s="1"/>
  <c r="X127" i="2" s="1"/>
  <c r="Y127" i="2" s="1"/>
  <c r="Z127" i="2" s="1"/>
  <c r="AA127" i="2" s="1"/>
  <c r="AB127" i="2" s="1"/>
  <c r="AC127" i="2" s="1"/>
  <c r="AD127" i="2" s="1"/>
  <c r="AE127" i="2" s="1"/>
  <c r="AF127" i="2" s="1"/>
  <c r="AG127" i="2" s="1"/>
  <c r="AH127" i="2" s="1"/>
  <c r="AI127" i="2" s="1"/>
  <c r="AJ127" i="2" s="1"/>
  <c r="AK127" i="2" s="1"/>
  <c r="AL127" i="2" s="1"/>
  <c r="AM127" i="2" s="1"/>
  <c r="AN127" i="2" s="1"/>
  <c r="AO127" i="2" s="1"/>
  <c r="AP127" i="2" s="1"/>
  <c r="AQ127" i="2" s="1"/>
  <c r="AR127" i="2" s="1"/>
  <c r="AS127" i="2" s="1"/>
  <c r="AT127" i="2" s="1"/>
  <c r="AU127" i="2" s="1"/>
  <c r="AV127" i="2" s="1"/>
  <c r="AW127" i="2" s="1"/>
  <c r="AX127" i="2" s="1"/>
  <c r="AY127" i="2" s="1"/>
  <c r="AZ127" i="2" s="1"/>
  <c r="BA127" i="2" s="1"/>
  <c r="BB127" i="2" s="1"/>
  <c r="BC127" i="2" s="1"/>
  <c r="BD127" i="2" s="1"/>
  <c r="BE127" i="2" s="1"/>
  <c r="BF127" i="2" s="1"/>
  <c r="BG127" i="2" s="1"/>
  <c r="BH127" i="2" s="1"/>
  <c r="BI127" i="2" s="1"/>
  <c r="BJ127" i="2" s="1"/>
  <c r="BK127" i="2" s="1"/>
  <c r="BL127" i="2" s="1"/>
  <c r="BM127" i="2" s="1"/>
  <c r="E126" i="2"/>
  <c r="F126" i="2" s="1"/>
  <c r="G126" i="2" s="1"/>
  <c r="H126" i="2" s="1"/>
  <c r="I126" i="2" s="1"/>
  <c r="J126" i="2" s="1"/>
  <c r="K126" i="2" s="1"/>
  <c r="L126" i="2" s="1"/>
  <c r="M126" i="2" s="1"/>
  <c r="N126" i="2" s="1"/>
  <c r="O126" i="2" s="1"/>
  <c r="P126" i="2" s="1"/>
  <c r="Q126" i="2" s="1"/>
  <c r="R126" i="2" s="1"/>
  <c r="S126" i="2" s="1"/>
  <c r="T126" i="2" s="1"/>
  <c r="U126" i="2" s="1"/>
  <c r="V126" i="2" s="1"/>
  <c r="W126" i="2" s="1"/>
  <c r="X126" i="2" s="1"/>
  <c r="Y126" i="2" s="1"/>
  <c r="Z126" i="2" s="1"/>
  <c r="AA126" i="2" s="1"/>
  <c r="AB126" i="2" s="1"/>
  <c r="AC126" i="2" s="1"/>
  <c r="AD126" i="2" s="1"/>
  <c r="AE126" i="2" s="1"/>
  <c r="AF126" i="2" s="1"/>
  <c r="AG126" i="2" s="1"/>
  <c r="AH126" i="2" s="1"/>
  <c r="AI126" i="2" s="1"/>
  <c r="AJ126" i="2" s="1"/>
  <c r="AK126" i="2" s="1"/>
  <c r="AL126" i="2" s="1"/>
  <c r="AM126" i="2" s="1"/>
  <c r="AN126" i="2" s="1"/>
  <c r="AO126" i="2" s="1"/>
  <c r="AP126" i="2" s="1"/>
  <c r="AQ126" i="2" s="1"/>
  <c r="AR126" i="2" s="1"/>
  <c r="AS126" i="2" s="1"/>
  <c r="AT126" i="2" s="1"/>
  <c r="AU126" i="2" s="1"/>
  <c r="AV126" i="2" s="1"/>
  <c r="AW126" i="2" s="1"/>
  <c r="AX126" i="2" s="1"/>
  <c r="AY126" i="2" s="1"/>
  <c r="AZ126" i="2" s="1"/>
  <c r="BA126" i="2" s="1"/>
  <c r="BB126" i="2" s="1"/>
  <c r="BC126" i="2" s="1"/>
  <c r="BD126" i="2" s="1"/>
  <c r="BE126" i="2" s="1"/>
  <c r="BF126" i="2" s="1"/>
  <c r="BG126" i="2" s="1"/>
  <c r="BH126" i="2" s="1"/>
  <c r="BI126" i="2" s="1"/>
  <c r="BJ126" i="2" s="1"/>
  <c r="BK126" i="2" s="1"/>
  <c r="BL126" i="2" s="1"/>
  <c r="BM126" i="2" s="1"/>
  <c r="H32" i="3"/>
  <c r="G32" i="3"/>
  <c r="F32" i="3"/>
  <c r="E32" i="3"/>
  <c r="D32" i="3"/>
  <c r="H31" i="3"/>
  <c r="G31" i="3"/>
  <c r="F31" i="3"/>
  <c r="E31" i="3"/>
  <c r="D31" i="3"/>
  <c r="H27" i="3"/>
  <c r="G27" i="3"/>
  <c r="F27" i="3"/>
  <c r="E27" i="3"/>
  <c r="D27" i="3"/>
  <c r="H26" i="3"/>
  <c r="G26" i="3"/>
  <c r="F26" i="3"/>
  <c r="E26" i="3"/>
  <c r="D26" i="3"/>
  <c r="D20" i="3"/>
  <c r="E20" i="3" s="1"/>
  <c r="F20" i="3" s="1"/>
  <c r="G20" i="3" s="1"/>
  <c r="H20" i="3" s="1"/>
  <c r="D19" i="3"/>
  <c r="E19" i="3" s="1"/>
  <c r="F19" i="3" s="1"/>
  <c r="G19" i="3" s="1"/>
  <c r="H19" i="3" s="1"/>
  <c r="D15" i="3"/>
  <c r="D12" i="3"/>
  <c r="H17" i="3"/>
  <c r="G17" i="3"/>
  <c r="F17" i="3"/>
  <c r="E17" i="3"/>
  <c r="D17" i="3"/>
  <c r="H16" i="3"/>
  <c r="G16" i="3"/>
  <c r="F16" i="3"/>
  <c r="E16" i="3"/>
  <c r="D16" i="3"/>
  <c r="H14" i="3"/>
  <c r="G14" i="3"/>
  <c r="F14" i="3"/>
  <c r="E14" i="3"/>
  <c r="D14" i="3"/>
  <c r="H13" i="3"/>
  <c r="G13" i="3"/>
  <c r="F13" i="3"/>
  <c r="E13" i="3"/>
  <c r="D13" i="3"/>
  <c r="H10" i="3"/>
  <c r="G10" i="3"/>
  <c r="F10" i="3"/>
  <c r="E10" i="3"/>
  <c r="D10" i="3"/>
  <c r="H11" i="3"/>
  <c r="G11" i="3"/>
  <c r="F11" i="3"/>
  <c r="E11" i="3"/>
  <c r="D11" i="3"/>
  <c r="D9" i="3"/>
  <c r="C127" i="2"/>
  <c r="C126" i="2"/>
  <c r="D36" i="3"/>
  <c r="E36" i="3" s="1"/>
  <c r="D41" i="3"/>
  <c r="E41" i="3" s="1"/>
  <c r="F41" i="3" s="1"/>
  <c r="G41" i="3" s="1"/>
  <c r="H41" i="3" s="1"/>
  <c r="H114" i="3"/>
  <c r="H109" i="3"/>
  <c r="G109" i="3"/>
  <c r="F109" i="3"/>
  <c r="E109" i="3"/>
  <c r="B78" i="2"/>
  <c r="B92" i="2"/>
  <c r="B106" i="2"/>
  <c r="H28" i="3" l="1"/>
  <c r="G28" i="3"/>
  <c r="E28" i="3"/>
  <c r="F28" i="3"/>
  <c r="H22" i="3"/>
  <c r="D28" i="3"/>
  <c r="G22" i="3"/>
  <c r="E22" i="3"/>
  <c r="F22" i="3"/>
  <c r="D22" i="3"/>
  <c r="F36" i="3"/>
  <c r="G36" i="3" s="1"/>
  <c r="H36" i="3" s="1"/>
  <c r="E107" i="3"/>
  <c r="E105" i="3"/>
  <c r="F105" i="3" s="1"/>
  <c r="E106" i="3"/>
  <c r="E114" i="3"/>
  <c r="F114" i="3"/>
  <c r="G114" i="3"/>
  <c r="C4" i="9"/>
  <c r="N3" i="9"/>
  <c r="N2" i="9"/>
  <c r="F150" i="2"/>
  <c r="G150" i="2" s="1"/>
  <c r="H150" i="2" s="1"/>
  <c r="I150" i="2" s="1"/>
  <c r="J150" i="2" s="1"/>
  <c r="K150" i="2" s="1"/>
  <c r="L150" i="2" s="1"/>
  <c r="M150" i="2" s="1"/>
  <c r="N150" i="2" s="1"/>
  <c r="O150" i="2" s="1"/>
  <c r="P150" i="2" s="1"/>
  <c r="Q150" i="2" s="1"/>
  <c r="R150" i="2" s="1"/>
  <c r="S150" i="2" s="1"/>
  <c r="T150" i="2" s="1"/>
  <c r="U150" i="2" s="1"/>
  <c r="V150" i="2" s="1"/>
  <c r="W150" i="2" s="1"/>
  <c r="X150" i="2" s="1"/>
  <c r="Y150" i="2" s="1"/>
  <c r="Z150" i="2" s="1"/>
  <c r="AA150" i="2" s="1"/>
  <c r="AB150" i="2" s="1"/>
  <c r="AC150" i="2" s="1"/>
  <c r="AD150" i="2" s="1"/>
  <c r="AE150" i="2" s="1"/>
  <c r="AF150" i="2" s="1"/>
  <c r="AG150" i="2" s="1"/>
  <c r="AH150" i="2" s="1"/>
  <c r="AI150" i="2" s="1"/>
  <c r="AJ150" i="2" s="1"/>
  <c r="AK150" i="2" s="1"/>
  <c r="AL150" i="2" s="1"/>
  <c r="AM150" i="2" s="1"/>
  <c r="AN150" i="2" s="1"/>
  <c r="AO150" i="2" s="1"/>
  <c r="AP150" i="2" s="1"/>
  <c r="AQ150" i="2" s="1"/>
  <c r="AR150" i="2" s="1"/>
  <c r="AS150" i="2" s="1"/>
  <c r="AT150" i="2" s="1"/>
  <c r="AU150" i="2" s="1"/>
  <c r="AV150" i="2" s="1"/>
  <c r="AW150" i="2" s="1"/>
  <c r="AX150" i="2" s="1"/>
  <c r="AY150" i="2" s="1"/>
  <c r="AZ150" i="2" s="1"/>
  <c r="BA150" i="2" s="1"/>
  <c r="BB150" i="2" s="1"/>
  <c r="BC150" i="2" s="1"/>
  <c r="BD150" i="2" s="1"/>
  <c r="BE150" i="2" s="1"/>
  <c r="BF150" i="2" s="1"/>
  <c r="BG150" i="2" s="1"/>
  <c r="BH150" i="2" s="1"/>
  <c r="BI150" i="2" s="1"/>
  <c r="BJ150" i="2" s="1"/>
  <c r="BK150" i="2" s="1"/>
  <c r="BL150" i="2" s="1"/>
  <c r="BM150" i="2" s="1"/>
  <c r="F151" i="2"/>
  <c r="G151" i="2" s="1"/>
  <c r="H151" i="2" s="1"/>
  <c r="I151" i="2" s="1"/>
  <c r="J151" i="2" s="1"/>
  <c r="K151" i="2" s="1"/>
  <c r="L151" i="2" s="1"/>
  <c r="M151" i="2" s="1"/>
  <c r="N151" i="2" s="1"/>
  <c r="O151" i="2" s="1"/>
  <c r="P151" i="2" s="1"/>
  <c r="Q151" i="2" s="1"/>
  <c r="R151" i="2" s="1"/>
  <c r="S151" i="2" s="1"/>
  <c r="T151" i="2" s="1"/>
  <c r="U151" i="2" s="1"/>
  <c r="V151" i="2" s="1"/>
  <c r="W151" i="2" s="1"/>
  <c r="X151" i="2" s="1"/>
  <c r="Y151" i="2" s="1"/>
  <c r="Z151" i="2" s="1"/>
  <c r="AA151" i="2" s="1"/>
  <c r="AB151" i="2" s="1"/>
  <c r="AC151" i="2" s="1"/>
  <c r="AD151" i="2" s="1"/>
  <c r="AE151" i="2" s="1"/>
  <c r="AF151" i="2" s="1"/>
  <c r="AG151" i="2" s="1"/>
  <c r="AH151" i="2" s="1"/>
  <c r="AI151" i="2" s="1"/>
  <c r="AJ151" i="2" s="1"/>
  <c r="AK151" i="2" s="1"/>
  <c r="AL151" i="2" s="1"/>
  <c r="AM151" i="2" s="1"/>
  <c r="AN151" i="2" s="1"/>
  <c r="AO151" i="2" s="1"/>
  <c r="AP151" i="2" s="1"/>
  <c r="AQ151" i="2" s="1"/>
  <c r="AR151" i="2" s="1"/>
  <c r="AS151" i="2" s="1"/>
  <c r="AT151" i="2" s="1"/>
  <c r="AU151" i="2" s="1"/>
  <c r="AV151" i="2" s="1"/>
  <c r="AW151" i="2" s="1"/>
  <c r="AX151" i="2" s="1"/>
  <c r="AY151" i="2" s="1"/>
  <c r="AZ151" i="2" s="1"/>
  <c r="BA151" i="2" s="1"/>
  <c r="BB151" i="2" s="1"/>
  <c r="BC151" i="2" s="1"/>
  <c r="BD151" i="2" s="1"/>
  <c r="BE151" i="2" s="1"/>
  <c r="BF151" i="2" s="1"/>
  <c r="BG151" i="2" s="1"/>
  <c r="BH151" i="2" s="1"/>
  <c r="BI151" i="2" s="1"/>
  <c r="BJ151" i="2" s="1"/>
  <c r="BK151" i="2" s="1"/>
  <c r="BL151" i="2" s="1"/>
  <c r="BM151" i="2" s="1"/>
  <c r="F139" i="2"/>
  <c r="G139" i="2" s="1"/>
  <c r="H139" i="2" s="1"/>
  <c r="I139" i="2" s="1"/>
  <c r="J139" i="2" s="1"/>
  <c r="K139" i="2" s="1"/>
  <c r="L139" i="2" s="1"/>
  <c r="M139" i="2" s="1"/>
  <c r="N139" i="2" s="1"/>
  <c r="O139" i="2" s="1"/>
  <c r="P139" i="2" s="1"/>
  <c r="Q139" i="2" s="1"/>
  <c r="R139" i="2" s="1"/>
  <c r="S139" i="2" s="1"/>
  <c r="T139" i="2" s="1"/>
  <c r="U139" i="2" s="1"/>
  <c r="V139" i="2" s="1"/>
  <c r="W139" i="2" s="1"/>
  <c r="X139" i="2" s="1"/>
  <c r="Y139" i="2" s="1"/>
  <c r="Z139" i="2" s="1"/>
  <c r="AA139" i="2" s="1"/>
  <c r="AB139" i="2" s="1"/>
  <c r="AC139" i="2" s="1"/>
  <c r="AD139" i="2" s="1"/>
  <c r="AE139" i="2" s="1"/>
  <c r="AF139" i="2" s="1"/>
  <c r="AG139" i="2" s="1"/>
  <c r="AH139" i="2" s="1"/>
  <c r="AI139" i="2" s="1"/>
  <c r="AJ139" i="2" s="1"/>
  <c r="AK139" i="2" s="1"/>
  <c r="AL139" i="2" s="1"/>
  <c r="AM139" i="2" s="1"/>
  <c r="AN139" i="2" s="1"/>
  <c r="AO139" i="2" s="1"/>
  <c r="AP139" i="2" s="1"/>
  <c r="AQ139" i="2" s="1"/>
  <c r="AR139" i="2" s="1"/>
  <c r="AS139" i="2" s="1"/>
  <c r="AT139" i="2" s="1"/>
  <c r="AU139" i="2" s="1"/>
  <c r="AV139" i="2" s="1"/>
  <c r="AW139" i="2" s="1"/>
  <c r="AX139" i="2" s="1"/>
  <c r="AY139" i="2" s="1"/>
  <c r="AZ139" i="2" s="1"/>
  <c r="BA139" i="2" s="1"/>
  <c r="BB139" i="2" s="1"/>
  <c r="BC139" i="2" s="1"/>
  <c r="BD139" i="2" s="1"/>
  <c r="BE139" i="2" s="1"/>
  <c r="BF139" i="2" s="1"/>
  <c r="BG139" i="2" s="1"/>
  <c r="BH139" i="2" s="1"/>
  <c r="BI139" i="2" s="1"/>
  <c r="BJ139" i="2" s="1"/>
  <c r="BK139" i="2" s="1"/>
  <c r="BL139" i="2" s="1"/>
  <c r="BM139" i="2" s="1"/>
  <c r="I89" i="3"/>
  <c r="L156" i="3"/>
  <c r="F138" i="2"/>
  <c r="G138" i="2" s="1"/>
  <c r="H138" i="2" s="1"/>
  <c r="I138" i="2" s="1"/>
  <c r="J138" i="2" s="1"/>
  <c r="K138" i="2" s="1"/>
  <c r="L138" i="2" s="1"/>
  <c r="M138" i="2" s="1"/>
  <c r="N138" i="2" s="1"/>
  <c r="O138" i="2" s="1"/>
  <c r="P138" i="2" s="1"/>
  <c r="Q138" i="2" s="1"/>
  <c r="R138" i="2" s="1"/>
  <c r="S138" i="2" s="1"/>
  <c r="T138" i="2" s="1"/>
  <c r="U138" i="2" s="1"/>
  <c r="V138" i="2" s="1"/>
  <c r="W138" i="2" s="1"/>
  <c r="X138" i="2" s="1"/>
  <c r="Y138" i="2" s="1"/>
  <c r="Z138" i="2" s="1"/>
  <c r="AA138" i="2" s="1"/>
  <c r="AB138" i="2" s="1"/>
  <c r="AC138" i="2" s="1"/>
  <c r="AD138" i="2" s="1"/>
  <c r="AE138" i="2" s="1"/>
  <c r="AF138" i="2" s="1"/>
  <c r="AG138" i="2" s="1"/>
  <c r="AH138" i="2" s="1"/>
  <c r="AI138" i="2" s="1"/>
  <c r="AJ138" i="2" s="1"/>
  <c r="AK138" i="2" s="1"/>
  <c r="AL138" i="2" s="1"/>
  <c r="AM138" i="2" s="1"/>
  <c r="AN138" i="2" s="1"/>
  <c r="AO138" i="2" s="1"/>
  <c r="AP138" i="2" s="1"/>
  <c r="AQ138" i="2" s="1"/>
  <c r="AR138" i="2" s="1"/>
  <c r="AS138" i="2" s="1"/>
  <c r="AT138" i="2" s="1"/>
  <c r="AU138" i="2" s="1"/>
  <c r="AV138" i="2" s="1"/>
  <c r="AW138" i="2" s="1"/>
  <c r="AX138" i="2" s="1"/>
  <c r="AY138" i="2" s="1"/>
  <c r="AZ138" i="2" s="1"/>
  <c r="BA138" i="2" s="1"/>
  <c r="BB138" i="2" s="1"/>
  <c r="BC138" i="2" s="1"/>
  <c r="BD138" i="2" s="1"/>
  <c r="BE138" i="2" s="1"/>
  <c r="BF138" i="2" s="1"/>
  <c r="BG138" i="2" s="1"/>
  <c r="BH138" i="2" s="1"/>
  <c r="BI138" i="2" s="1"/>
  <c r="BJ138" i="2" s="1"/>
  <c r="BK138" i="2" s="1"/>
  <c r="BL138" i="2" s="1"/>
  <c r="BM138" i="2" s="1"/>
  <c r="G105" i="3" l="1"/>
  <c r="F106" i="3"/>
  <c r="F107" i="3"/>
  <c r="E111" i="3"/>
  <c r="E110" i="3"/>
  <c r="E112" i="3"/>
  <c r="L159" i="3"/>
  <c r="G107" i="3" l="1"/>
  <c r="G106" i="3"/>
  <c r="H105" i="3"/>
  <c r="F110" i="3"/>
  <c r="F112" i="3"/>
  <c r="F111" i="3"/>
  <c r="J154" i="3"/>
  <c r="O165" i="3"/>
  <c r="O164" i="3" s="1"/>
  <c r="N165" i="3"/>
  <c r="N164" i="3" s="1"/>
  <c r="O153" i="3"/>
  <c r="N153" i="3"/>
  <c r="L173" i="3"/>
  <c r="L172" i="3"/>
  <c r="L171" i="3"/>
  <c r="L170" i="3"/>
  <c r="L169" i="3"/>
  <c r="L168" i="3"/>
  <c r="L166" i="3"/>
  <c r="M165" i="3"/>
  <c r="M164" i="3" s="1"/>
  <c r="M153" i="3"/>
  <c r="L163" i="3"/>
  <c r="L162" i="3"/>
  <c r="L161" i="3"/>
  <c r="L160" i="3"/>
  <c r="L158" i="3"/>
  <c r="L157" i="3"/>
  <c r="L155" i="3"/>
  <c r="L154" i="3"/>
  <c r="K153" i="3"/>
  <c r="K154" i="3" s="1"/>
  <c r="K155" i="3" s="1"/>
  <c r="K156" i="3" s="1"/>
  <c r="K157" i="3" s="1"/>
  <c r="K158" i="3" s="1"/>
  <c r="K159" i="3" s="1"/>
  <c r="K160" i="3" s="1"/>
  <c r="K161" i="3" s="1"/>
  <c r="K162" i="3" s="1"/>
  <c r="K163" i="3" s="1"/>
  <c r="K164" i="3" s="1"/>
  <c r="K165" i="3" s="1"/>
  <c r="K166" i="3" s="1"/>
  <c r="K167" i="3" s="1"/>
  <c r="K168" i="3" s="1"/>
  <c r="K169" i="3" s="1"/>
  <c r="K170" i="3" s="1"/>
  <c r="K171" i="3" s="1"/>
  <c r="K172" i="3" s="1"/>
  <c r="K173" i="3" s="1"/>
  <c r="H106" i="3" l="1"/>
  <c r="H107" i="3"/>
  <c r="G110" i="3"/>
  <c r="G111" i="3"/>
  <c r="G112" i="3"/>
  <c r="D157" i="3"/>
  <c r="D160" i="3"/>
  <c r="D166" i="3"/>
  <c r="D170" i="3"/>
  <c r="D161" i="3"/>
  <c r="D158" i="3"/>
  <c r="D169" i="3"/>
  <c r="D173" i="3"/>
  <c r="D154" i="3"/>
  <c r="D162" i="3"/>
  <c r="D167" i="3"/>
  <c r="D171" i="3"/>
  <c r="D159" i="3"/>
  <c r="D155" i="3"/>
  <c r="D156" i="3"/>
  <c r="D168" i="3"/>
  <c r="D172" i="3"/>
  <c r="J41" i="3"/>
  <c r="H112" i="3" l="1"/>
  <c r="H111" i="3"/>
  <c r="H110" i="3"/>
  <c r="A1" i="12"/>
  <c r="L74" i="3"/>
  <c r="L73" i="3"/>
  <c r="L72" i="3"/>
  <c r="L71" i="3"/>
  <c r="L70" i="3"/>
  <c r="L69" i="3"/>
  <c r="L68" i="3"/>
  <c r="L67" i="3"/>
  <c r="L66" i="3"/>
  <c r="L65" i="3"/>
  <c r="L64" i="3"/>
  <c r="L63" i="3"/>
  <c r="C3" i="9" l="1"/>
  <c r="D146" i="3"/>
  <c r="B49" i="10"/>
  <c r="B41" i="10"/>
  <c r="B34" i="10"/>
  <c r="B27" i="10"/>
  <c r="B36" i="7"/>
  <c r="B28" i="7"/>
  <c r="B19" i="7"/>
  <c r="B11" i="7"/>
  <c r="D5" i="3"/>
  <c r="D4" i="3"/>
  <c r="I165" i="3"/>
  <c r="L165" i="3" s="1"/>
  <c r="D165" i="3" s="1"/>
  <c r="I153" i="3"/>
  <c r="L153" i="3" s="1"/>
  <c r="F4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BM1" i="12"/>
  <c r="BL1" i="12"/>
  <c r="BK1" i="12"/>
  <c r="BJ1" i="12"/>
  <c r="BI1" i="12"/>
  <c r="BH1" i="12"/>
  <c r="BG1" i="12"/>
  <c r="BF1" i="12"/>
  <c r="BE1" i="12"/>
  <c r="BD1" i="12"/>
  <c r="BC1" i="12"/>
  <c r="BB1" i="12"/>
  <c r="BA1" i="12"/>
  <c r="AZ1" i="12"/>
  <c r="AY1" i="12"/>
  <c r="AX1" i="12"/>
  <c r="AW1" i="12"/>
  <c r="AV1" i="12"/>
  <c r="AU1" i="12"/>
  <c r="AT1" i="12"/>
  <c r="AS1" i="12"/>
  <c r="AR1" i="12"/>
  <c r="AQ1" i="12"/>
  <c r="AP1" i="12"/>
  <c r="AO1" i="12"/>
  <c r="AN1" i="12"/>
  <c r="AM1" i="12"/>
  <c r="AL1" i="12"/>
  <c r="AK1" i="12"/>
  <c r="AJ1" i="12"/>
  <c r="AI1" i="12"/>
  <c r="AH1" i="12"/>
  <c r="AG1" i="12"/>
  <c r="AF1" i="12"/>
  <c r="AE1" i="12"/>
  <c r="AD1" i="12"/>
  <c r="AC1" i="12"/>
  <c r="AB1" i="12"/>
  <c r="AA1" i="12"/>
  <c r="Z1" i="12"/>
  <c r="Y1" i="12"/>
  <c r="X1" i="12"/>
  <c r="W1" i="12"/>
  <c r="V1" i="12"/>
  <c r="U1" i="12"/>
  <c r="T1" i="12"/>
  <c r="S1" i="12"/>
  <c r="R1" i="12"/>
  <c r="Q1" i="12"/>
  <c r="P1" i="12"/>
  <c r="O1" i="12"/>
  <c r="N1" i="12"/>
  <c r="M1" i="12"/>
  <c r="L1" i="12"/>
  <c r="K1" i="12"/>
  <c r="J1" i="12"/>
  <c r="I1" i="12"/>
  <c r="H1" i="12"/>
  <c r="G1" i="12"/>
  <c r="F1" i="12"/>
  <c r="F4" i="10"/>
  <c r="BM3" i="10"/>
  <c r="BL3" i="10"/>
  <c r="BK3" i="10"/>
  <c r="BJ3" i="10"/>
  <c r="BI3" i="10"/>
  <c r="BH3" i="10"/>
  <c r="BG3" i="10"/>
  <c r="BF3" i="10"/>
  <c r="BE3" i="10"/>
  <c r="BD3" i="10"/>
  <c r="BC3" i="10"/>
  <c r="BB3" i="10"/>
  <c r="BA3" i="10"/>
  <c r="AZ3" i="10"/>
  <c r="AY3" i="10"/>
  <c r="AX3" i="10"/>
  <c r="AW3" i="10"/>
  <c r="AV3" i="10"/>
  <c r="AU3" i="10"/>
  <c r="AT3" i="10"/>
  <c r="AS3" i="10"/>
  <c r="AR3" i="10"/>
  <c r="AQ3" i="10"/>
  <c r="AP3" i="10"/>
  <c r="AO3" i="10"/>
  <c r="AN3" i="10"/>
  <c r="AM3" i="10"/>
  <c r="AL3" i="10"/>
  <c r="AK3" i="10"/>
  <c r="AJ3" i="10"/>
  <c r="AI3" i="10"/>
  <c r="AH3" i="10"/>
  <c r="AG3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BM1" i="10"/>
  <c r="BL1" i="10"/>
  <c r="BK1" i="10"/>
  <c r="BJ1" i="10"/>
  <c r="BI1" i="10"/>
  <c r="BH1" i="10"/>
  <c r="BG1" i="10"/>
  <c r="BF1" i="10"/>
  <c r="BE1" i="10"/>
  <c r="BD1" i="10"/>
  <c r="BC1" i="10"/>
  <c r="BB1" i="10"/>
  <c r="BA1" i="10"/>
  <c r="AZ1" i="10"/>
  <c r="AY1" i="10"/>
  <c r="AX1" i="10"/>
  <c r="AW1" i="10"/>
  <c r="AV1" i="10"/>
  <c r="AU1" i="10"/>
  <c r="AT1" i="10"/>
  <c r="AS1" i="10"/>
  <c r="AR1" i="10"/>
  <c r="AQ1" i="10"/>
  <c r="AP1" i="10"/>
  <c r="AO1" i="10"/>
  <c r="AN1" i="10"/>
  <c r="AM1" i="10"/>
  <c r="AL1" i="10"/>
  <c r="AK1" i="10"/>
  <c r="AJ1" i="10"/>
  <c r="AI1" i="10"/>
  <c r="AH1" i="10"/>
  <c r="AG1" i="10"/>
  <c r="AF1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F4" i="5"/>
  <c r="BM3" i="5"/>
  <c r="BL3" i="5"/>
  <c r="BK3" i="5"/>
  <c r="BJ3" i="5"/>
  <c r="BI3" i="5"/>
  <c r="BH3" i="5"/>
  <c r="BG3" i="5"/>
  <c r="BF3" i="5"/>
  <c r="BE3" i="5"/>
  <c r="BD3" i="5"/>
  <c r="BC3" i="5"/>
  <c r="BB3" i="5"/>
  <c r="BA3" i="5"/>
  <c r="AZ3" i="5"/>
  <c r="AY3" i="5"/>
  <c r="AX3" i="5"/>
  <c r="AW3" i="5"/>
  <c r="AV3" i="5"/>
  <c r="AU3" i="5"/>
  <c r="AT3" i="5"/>
  <c r="AS3" i="5"/>
  <c r="AR3" i="5"/>
  <c r="AQ3" i="5"/>
  <c r="AP3" i="5"/>
  <c r="AO3" i="5"/>
  <c r="AN3" i="5"/>
  <c r="AM3" i="5"/>
  <c r="AL3" i="5"/>
  <c r="AK3" i="5"/>
  <c r="AJ3" i="5"/>
  <c r="AI3" i="5"/>
  <c r="AH3" i="5"/>
  <c r="AG3" i="5"/>
  <c r="AF3" i="5"/>
  <c r="AE3" i="5"/>
  <c r="AD3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BM1" i="5"/>
  <c r="BL1" i="5"/>
  <c r="BK1" i="5"/>
  <c r="BJ1" i="5"/>
  <c r="BI1" i="5"/>
  <c r="BH1" i="5"/>
  <c r="BG1" i="5"/>
  <c r="BF1" i="5"/>
  <c r="BE1" i="5"/>
  <c r="BD1" i="5"/>
  <c r="BC1" i="5"/>
  <c r="BB1" i="5"/>
  <c r="BA1" i="5"/>
  <c r="AZ1" i="5"/>
  <c r="AY1" i="5"/>
  <c r="AX1" i="5"/>
  <c r="AW1" i="5"/>
  <c r="AV1" i="5"/>
  <c r="AU1" i="5"/>
  <c r="AT1" i="5"/>
  <c r="AS1" i="5"/>
  <c r="AR1" i="5"/>
  <c r="AQ1" i="5"/>
  <c r="AP1" i="5"/>
  <c r="AO1" i="5"/>
  <c r="AN1" i="5"/>
  <c r="AM1" i="5"/>
  <c r="AL1" i="5"/>
  <c r="AK1" i="5"/>
  <c r="AJ1" i="5"/>
  <c r="AI1" i="5"/>
  <c r="AH1" i="5"/>
  <c r="AG1" i="5"/>
  <c r="AF1" i="5"/>
  <c r="AE1" i="5"/>
  <c r="AD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BM3" i="7"/>
  <c r="BL3" i="7"/>
  <c r="BK3" i="7"/>
  <c r="BJ3" i="7"/>
  <c r="BI3" i="7"/>
  <c r="BH3" i="7"/>
  <c r="BG3" i="7"/>
  <c r="BF3" i="7"/>
  <c r="BE3" i="7"/>
  <c r="BD3" i="7"/>
  <c r="BC3" i="7"/>
  <c r="BB3" i="7"/>
  <c r="BA3" i="7"/>
  <c r="AZ3" i="7"/>
  <c r="AY3" i="7"/>
  <c r="AX3" i="7"/>
  <c r="AW3" i="7"/>
  <c r="AV3" i="7"/>
  <c r="AU3" i="7"/>
  <c r="AT3" i="7"/>
  <c r="AS3" i="7"/>
  <c r="AR3" i="7"/>
  <c r="AQ3" i="7"/>
  <c r="AP3" i="7"/>
  <c r="AO3" i="7"/>
  <c r="AN3" i="7"/>
  <c r="AM3" i="7"/>
  <c r="AL3" i="7"/>
  <c r="AK3" i="7"/>
  <c r="AJ3" i="7"/>
  <c r="AI3" i="7"/>
  <c r="AH3" i="7"/>
  <c r="AG3" i="7"/>
  <c r="AF3" i="7"/>
  <c r="AE3" i="7"/>
  <c r="AD3" i="7"/>
  <c r="AC3" i="7"/>
  <c r="AB3" i="7"/>
  <c r="AA3" i="7"/>
  <c r="Z3" i="7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BM1" i="7"/>
  <c r="BL1" i="7"/>
  <c r="BK1" i="7"/>
  <c r="BJ1" i="7"/>
  <c r="BI1" i="7"/>
  <c r="BH1" i="7"/>
  <c r="BG1" i="7"/>
  <c r="BF1" i="7"/>
  <c r="BE1" i="7"/>
  <c r="BD1" i="7"/>
  <c r="BC1" i="7"/>
  <c r="BB1" i="7"/>
  <c r="BA1" i="7"/>
  <c r="AZ1" i="7"/>
  <c r="AY1" i="7"/>
  <c r="AX1" i="7"/>
  <c r="AW1" i="7"/>
  <c r="AV1" i="7"/>
  <c r="AU1" i="7"/>
  <c r="AT1" i="7"/>
  <c r="AS1" i="7"/>
  <c r="AR1" i="7"/>
  <c r="AQ1" i="7"/>
  <c r="AP1" i="7"/>
  <c r="AO1" i="7"/>
  <c r="AN1" i="7"/>
  <c r="AM1" i="7"/>
  <c r="AL1" i="7"/>
  <c r="AK1" i="7"/>
  <c r="AJ1" i="7"/>
  <c r="AI1" i="7"/>
  <c r="AH1" i="7"/>
  <c r="AG1" i="7"/>
  <c r="AF1" i="7"/>
  <c r="AE1" i="7"/>
  <c r="AD1" i="7"/>
  <c r="AC1" i="7"/>
  <c r="AB1" i="7"/>
  <c r="AA1" i="7"/>
  <c r="Z1" i="7"/>
  <c r="Y1" i="7"/>
  <c r="X1" i="7"/>
  <c r="W1" i="7"/>
  <c r="V1" i="7"/>
  <c r="U1" i="7"/>
  <c r="T1" i="7"/>
  <c r="S1" i="7"/>
  <c r="R1" i="7"/>
  <c r="Q1" i="7"/>
  <c r="P1" i="7"/>
  <c r="O1" i="7"/>
  <c r="N1" i="7"/>
  <c r="M1" i="7"/>
  <c r="L1" i="7"/>
  <c r="K1" i="7"/>
  <c r="J1" i="7"/>
  <c r="I1" i="7"/>
  <c r="H1" i="7"/>
  <c r="G1" i="7"/>
  <c r="F4" i="7"/>
  <c r="F3" i="7"/>
  <c r="F1" i="7"/>
  <c r="A9" i="9"/>
  <c r="E46" i="19" l="1"/>
  <c r="E5" i="3"/>
  <c r="I164" i="3"/>
  <c r="L164" i="3" s="1"/>
  <c r="J64" i="3"/>
  <c r="K63" i="3"/>
  <c r="K64" i="3" s="1"/>
  <c r="K65" i="3" s="1"/>
  <c r="K66" i="3" s="1"/>
  <c r="K67" i="3" s="1"/>
  <c r="K68" i="3" s="1"/>
  <c r="K69" i="3" s="1"/>
  <c r="K70" i="3" s="1"/>
  <c r="K71" i="3" s="1"/>
  <c r="K72" i="3" s="1"/>
  <c r="K73" i="3" s="1"/>
  <c r="K74" i="3" s="1"/>
  <c r="B1" i="10"/>
  <c r="A1" i="5"/>
  <c r="A1" i="3"/>
  <c r="A1" i="2"/>
  <c r="A1" i="7"/>
  <c r="F5" i="3" l="1"/>
  <c r="G5" i="3"/>
  <c r="D67" i="3"/>
  <c r="D64" i="3"/>
  <c r="D65" i="3"/>
  <c r="C19" i="9"/>
  <c r="H5" i="3" l="1"/>
  <c r="D66" i="3"/>
  <c r="D63" i="3" l="1"/>
  <c r="D72" i="3"/>
  <c r="D143" i="3"/>
  <c r="D137" i="3"/>
  <c r="D74" i="3"/>
  <c r="E74" i="3" s="1"/>
  <c r="F74" i="3" s="1"/>
  <c r="D69" i="3"/>
  <c r="D71" i="3"/>
  <c r="D140" i="3"/>
  <c r="E37" i="5"/>
  <c r="E42" i="5"/>
  <c r="F43" i="5" s="1"/>
  <c r="E41" i="5"/>
  <c r="E36" i="5"/>
  <c r="E33" i="5"/>
  <c r="B41" i="5"/>
  <c r="B36" i="5"/>
  <c r="B33" i="5"/>
  <c r="B30" i="5"/>
  <c r="B29" i="5"/>
  <c r="B24" i="5"/>
  <c r="B19" i="5"/>
  <c r="B16" i="5"/>
  <c r="B10" i="5"/>
  <c r="B13" i="5"/>
  <c r="E31" i="19" l="1"/>
  <c r="E24" i="19"/>
  <c r="E38" i="19"/>
  <c r="G74" i="3"/>
  <c r="H74" i="3" s="1"/>
  <c r="D153" i="3"/>
  <c r="I88" i="3"/>
  <c r="H18" i="9"/>
  <c r="G18" i="9"/>
  <c r="F18" i="9"/>
  <c r="E18" i="9"/>
  <c r="D18" i="9"/>
  <c r="C18" i="9"/>
  <c r="J116" i="3"/>
  <c r="J35" i="3"/>
  <c r="E40" i="3" s="1"/>
  <c r="D104" i="3"/>
  <c r="J54" i="3"/>
  <c r="J152" i="3"/>
  <c r="D163" i="3" s="1"/>
  <c r="J136" i="3"/>
  <c r="J62" i="3"/>
  <c r="J97" i="3"/>
  <c r="D101" i="3" s="1"/>
  <c r="J78" i="3"/>
  <c r="D92" i="3" s="1"/>
  <c r="H49" i="3" l="1"/>
  <c r="D45" i="3"/>
  <c r="F49" i="3"/>
  <c r="G49" i="3"/>
  <c r="E49" i="3"/>
  <c r="D49" i="3"/>
  <c r="E18" i="3"/>
  <c r="F18" i="3"/>
  <c r="H18" i="3"/>
  <c r="D18" i="3"/>
  <c r="G18" i="3"/>
  <c r="F45" i="3"/>
  <c r="E45" i="3"/>
  <c r="H45" i="3"/>
  <c r="G45" i="3"/>
  <c r="G40" i="3"/>
  <c r="F40" i="3"/>
  <c r="H40" i="3"/>
  <c r="D40" i="3"/>
  <c r="D95" i="3"/>
  <c r="D89" i="3"/>
  <c r="D138" i="3"/>
  <c r="E27" i="19" s="1"/>
  <c r="D141" i="3"/>
  <c r="E34" i="19" s="1"/>
  <c r="D144" i="3"/>
  <c r="D70" i="3"/>
  <c r="E41" i="19" s="1"/>
  <c r="D73" i="3"/>
  <c r="D55" i="3"/>
  <c r="D58" i="3"/>
  <c r="E65" i="2" s="1"/>
  <c r="D54" i="3"/>
  <c r="D57" i="3"/>
  <c r="D56" i="3"/>
  <c r="D103" i="3"/>
  <c r="E144" i="2" s="1"/>
  <c r="D99" i="3"/>
  <c r="E92" i="2" s="1"/>
  <c r="D102" i="3"/>
  <c r="E132" i="2" s="1"/>
  <c r="D98" i="3"/>
  <c r="E78" i="2" s="1"/>
  <c r="E101" i="3"/>
  <c r="D100" i="3"/>
  <c r="E106" i="2" s="1"/>
  <c r="D174" i="3"/>
  <c r="D80" i="3"/>
  <c r="D84" i="3"/>
  <c r="D91" i="3"/>
  <c r="E128" i="2" s="1"/>
  <c r="D81" i="3"/>
  <c r="D88" i="3"/>
  <c r="E140" i="2"/>
  <c r="D82" i="3"/>
  <c r="D93" i="3"/>
  <c r="D83" i="3"/>
  <c r="D90" i="3"/>
  <c r="E4" i="3"/>
  <c r="D59" i="3"/>
  <c r="E129" i="3"/>
  <c r="J53" i="3"/>
  <c r="J87" i="3"/>
  <c r="E11" i="5"/>
  <c r="E14" i="5"/>
  <c r="E17" i="5"/>
  <c r="E20" i="5"/>
  <c r="E25" i="5"/>
  <c r="E34" i="5"/>
  <c r="E31" i="5"/>
  <c r="D164" i="3"/>
  <c r="B39" i="7"/>
  <c r="B31" i="7"/>
  <c r="B22" i="7"/>
  <c r="B14" i="7"/>
  <c r="B53" i="2"/>
  <c r="B122" i="2"/>
  <c r="B120" i="2"/>
  <c r="B134" i="2"/>
  <c r="B132" i="2"/>
  <c r="B146" i="2"/>
  <c r="B144" i="2"/>
  <c r="B66" i="2"/>
  <c r="B65" i="2"/>
  <c r="E48" i="3"/>
  <c r="E47" i="3"/>
  <c r="E48" i="10"/>
  <c r="B48" i="10"/>
  <c r="B40" i="10"/>
  <c r="B33" i="10"/>
  <c r="B26" i="10"/>
  <c r="B43" i="2"/>
  <c r="B15" i="2"/>
  <c r="B29" i="2"/>
  <c r="B35" i="7"/>
  <c r="B27" i="7"/>
  <c r="B18" i="7"/>
  <c r="B10" i="7"/>
  <c r="B55" i="2"/>
  <c r="B34" i="2"/>
  <c r="B20" i="2"/>
  <c r="E55" i="3" l="1"/>
  <c r="F47" i="3"/>
  <c r="F48" i="3"/>
  <c r="E84" i="3"/>
  <c r="D68" i="3" s="1"/>
  <c r="E68" i="3" s="1"/>
  <c r="F68" i="3" s="1"/>
  <c r="G68" i="3" s="1"/>
  <c r="H68" i="3" s="1"/>
  <c r="E53" i="2"/>
  <c r="A12" i="9"/>
  <c r="E25" i="2"/>
  <c r="J45" i="3"/>
  <c r="E174" i="3"/>
  <c r="E104" i="3"/>
  <c r="F101" i="3" s="1"/>
  <c r="D53" i="3"/>
  <c r="E53" i="3" s="1"/>
  <c r="E120" i="2"/>
  <c r="E103" i="3"/>
  <c r="E102" i="3"/>
  <c r="E172" i="3"/>
  <c r="E170" i="3"/>
  <c r="E61" i="2"/>
  <c r="E54" i="3"/>
  <c r="F4" i="3"/>
  <c r="F104" i="3" s="1"/>
  <c r="E98" i="3"/>
  <c r="E100" i="3"/>
  <c r="E56" i="3"/>
  <c r="E57" i="3"/>
  <c r="E99" i="3"/>
  <c r="E158" i="3"/>
  <c r="E160" i="3"/>
  <c r="E165" i="3"/>
  <c r="E166" i="3"/>
  <c r="E154" i="3"/>
  <c r="E162" i="3"/>
  <c r="E168" i="3"/>
  <c r="E156" i="3"/>
  <c r="E58" i="3"/>
  <c r="J94" i="3"/>
  <c r="E116" i="2"/>
  <c r="G47" i="3" l="1"/>
  <c r="G48" i="3"/>
  <c r="F53" i="3"/>
  <c r="F102" i="3"/>
  <c r="E164" i="3"/>
  <c r="F99" i="3"/>
  <c r="F100" i="3"/>
  <c r="F168" i="3"/>
  <c r="F170" i="3"/>
  <c r="F172" i="3"/>
  <c r="F98" i="3"/>
  <c r="F103" i="3"/>
  <c r="G103" i="3" s="1"/>
  <c r="E153" i="3"/>
  <c r="G4" i="3"/>
  <c r="F174" i="3"/>
  <c r="F166" i="3"/>
  <c r="F162" i="3"/>
  <c r="F165" i="3"/>
  <c r="F154" i="3"/>
  <c r="F156" i="3"/>
  <c r="F158" i="3"/>
  <c r="F160" i="3"/>
  <c r="E29" i="10"/>
  <c r="E36" i="10"/>
  <c r="E38" i="7"/>
  <c r="E33" i="10"/>
  <c r="E40" i="10"/>
  <c r="E26" i="10"/>
  <c r="D149" i="3"/>
  <c r="F52" i="10"/>
  <c r="G52" i="10" s="1"/>
  <c r="H52" i="10" s="1"/>
  <c r="I52" i="10" s="1"/>
  <c r="J52" i="10" s="1"/>
  <c r="K52" i="10" s="1"/>
  <c r="L52" i="10" s="1"/>
  <c r="M52" i="10" s="1"/>
  <c r="N52" i="10" s="1"/>
  <c r="O52" i="10" s="1"/>
  <c r="P52" i="10" s="1"/>
  <c r="Q52" i="10" s="1"/>
  <c r="R52" i="10" s="1"/>
  <c r="S52" i="10" s="1"/>
  <c r="T52" i="10" s="1"/>
  <c r="U52" i="10" s="1"/>
  <c r="V52" i="10" s="1"/>
  <c r="W52" i="10" s="1"/>
  <c r="X52" i="10" s="1"/>
  <c r="Y52" i="10" s="1"/>
  <c r="Z52" i="10" s="1"/>
  <c r="AA52" i="10" s="1"/>
  <c r="AB52" i="10" s="1"/>
  <c r="AC52" i="10" s="1"/>
  <c r="AD52" i="10" s="1"/>
  <c r="AE52" i="10" s="1"/>
  <c r="AF52" i="10" s="1"/>
  <c r="AG52" i="10" s="1"/>
  <c r="AH52" i="10" s="1"/>
  <c r="AI52" i="10" s="1"/>
  <c r="AJ52" i="10" s="1"/>
  <c r="AK52" i="10" s="1"/>
  <c r="AL52" i="10" s="1"/>
  <c r="AM52" i="10" s="1"/>
  <c r="AN52" i="10" s="1"/>
  <c r="AO52" i="10" s="1"/>
  <c r="AP52" i="10" s="1"/>
  <c r="AQ52" i="10" s="1"/>
  <c r="AR52" i="10" s="1"/>
  <c r="AS52" i="10" s="1"/>
  <c r="AT52" i="10" s="1"/>
  <c r="AU52" i="10" s="1"/>
  <c r="AV52" i="10" s="1"/>
  <c r="AW52" i="10" s="1"/>
  <c r="AX52" i="10" s="1"/>
  <c r="AY52" i="10" s="1"/>
  <c r="AZ52" i="10" s="1"/>
  <c r="BA52" i="10" s="1"/>
  <c r="BB52" i="10" s="1"/>
  <c r="BC52" i="10" s="1"/>
  <c r="BD52" i="10" s="1"/>
  <c r="BE52" i="10" s="1"/>
  <c r="BF52" i="10" s="1"/>
  <c r="BG52" i="10" s="1"/>
  <c r="BH52" i="10" s="1"/>
  <c r="BI52" i="10" s="1"/>
  <c r="BJ52" i="10" s="1"/>
  <c r="BK52" i="10" s="1"/>
  <c r="BL52" i="10" s="1"/>
  <c r="BM52" i="10" s="1"/>
  <c r="F53" i="10"/>
  <c r="E43" i="10"/>
  <c r="H47" i="3" l="1"/>
  <c r="H48" i="3"/>
  <c r="G154" i="3"/>
  <c r="F164" i="3"/>
  <c r="G170" i="3"/>
  <c r="G174" i="3"/>
  <c r="G104" i="3"/>
  <c r="H103" i="3" s="1"/>
  <c r="H4" i="3"/>
  <c r="F153" i="3"/>
  <c r="G172" i="3"/>
  <c r="G98" i="3"/>
  <c r="G165" i="3"/>
  <c r="G158" i="3"/>
  <c r="G166" i="3"/>
  <c r="G168" i="3"/>
  <c r="G162" i="3"/>
  <c r="G160" i="3"/>
  <c r="G156" i="3"/>
  <c r="G100" i="3"/>
  <c r="G101" i="3"/>
  <c r="G99" i="3"/>
  <c r="G102" i="3"/>
  <c r="E149" i="3"/>
  <c r="F149" i="3" s="1"/>
  <c r="G149" i="3" s="1"/>
  <c r="E140" i="3"/>
  <c r="E137" i="3"/>
  <c r="E143" i="3"/>
  <c r="F32" i="5"/>
  <c r="F35" i="5"/>
  <c r="F38" i="5"/>
  <c r="E29" i="5"/>
  <c r="F26" i="5"/>
  <c r="F21" i="5"/>
  <c r="F18" i="5"/>
  <c r="F15" i="5"/>
  <c r="F12" i="5"/>
  <c r="E65" i="3"/>
  <c r="E39" i="7"/>
  <c r="F40" i="7"/>
  <c r="E35" i="7"/>
  <c r="F161" i="2"/>
  <c r="E152" i="2"/>
  <c r="F129" i="2"/>
  <c r="F117" i="2"/>
  <c r="E102" i="2"/>
  <c r="E88" i="2"/>
  <c r="E69" i="2"/>
  <c r="F70" i="2" s="1"/>
  <c r="F62" i="2"/>
  <c r="E39" i="2"/>
  <c r="E49" i="2"/>
  <c r="F50" i="2" s="1"/>
  <c r="F26" i="2"/>
  <c r="D75" i="3"/>
  <c r="E14" i="7"/>
  <c r="E13" i="7"/>
  <c r="F15" i="7" s="1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AA15" i="7" s="1"/>
  <c r="AB15" i="7" s="1"/>
  <c r="AC15" i="7" s="1"/>
  <c r="AD15" i="7" s="1"/>
  <c r="AE15" i="7" s="1"/>
  <c r="AF15" i="7" s="1"/>
  <c r="AG15" i="7" s="1"/>
  <c r="AH15" i="7" s="1"/>
  <c r="AI15" i="7" s="1"/>
  <c r="AJ15" i="7" s="1"/>
  <c r="AK15" i="7" s="1"/>
  <c r="AL15" i="7" s="1"/>
  <c r="AM15" i="7" s="1"/>
  <c r="AN15" i="7" s="1"/>
  <c r="AO15" i="7" s="1"/>
  <c r="AP15" i="7" s="1"/>
  <c r="AQ15" i="7" s="1"/>
  <c r="AR15" i="7" s="1"/>
  <c r="AS15" i="7" s="1"/>
  <c r="AT15" i="7" s="1"/>
  <c r="AU15" i="7" s="1"/>
  <c r="AV15" i="7" s="1"/>
  <c r="AW15" i="7" s="1"/>
  <c r="AX15" i="7" s="1"/>
  <c r="AY15" i="7" s="1"/>
  <c r="AZ15" i="7" s="1"/>
  <c r="BA15" i="7" s="1"/>
  <c r="BB15" i="7" s="1"/>
  <c r="BC15" i="7" s="1"/>
  <c r="BD15" i="7" s="1"/>
  <c r="BE15" i="7" s="1"/>
  <c r="BF15" i="7" s="1"/>
  <c r="BG15" i="7" s="1"/>
  <c r="BH15" i="7" s="1"/>
  <c r="BI15" i="7" s="1"/>
  <c r="BJ15" i="7" s="1"/>
  <c r="BK15" i="7" s="1"/>
  <c r="BL15" i="7" s="1"/>
  <c r="BM15" i="7" s="1"/>
  <c r="E31" i="7"/>
  <c r="E22" i="7"/>
  <c r="E21" i="7"/>
  <c r="F23" i="7" s="1"/>
  <c r="E30" i="7"/>
  <c r="F32" i="7" s="1"/>
  <c r="E10" i="7"/>
  <c r="E18" i="7"/>
  <c r="E27" i="7"/>
  <c r="E56" i="2" l="1"/>
  <c r="F89" i="2"/>
  <c r="E83" i="2" s="1"/>
  <c r="F103" i="2"/>
  <c r="E97" i="2" s="1"/>
  <c r="E111" i="2"/>
  <c r="E123" i="2"/>
  <c r="F153" i="2"/>
  <c r="F141" i="2"/>
  <c r="G53" i="3"/>
  <c r="F40" i="2"/>
  <c r="E35" i="2" s="1"/>
  <c r="E21" i="2"/>
  <c r="G164" i="3"/>
  <c r="H170" i="3"/>
  <c r="H168" i="3"/>
  <c r="H154" i="3"/>
  <c r="H101" i="3"/>
  <c r="G153" i="3"/>
  <c r="H172" i="3"/>
  <c r="H99" i="3"/>
  <c r="H98" i="3"/>
  <c r="H100" i="3"/>
  <c r="H102" i="3"/>
  <c r="H166" i="3"/>
  <c r="H162" i="3"/>
  <c r="H165" i="3"/>
  <c r="H156" i="3"/>
  <c r="H160" i="3"/>
  <c r="H158" i="3"/>
  <c r="F140" i="3"/>
  <c r="F137" i="3"/>
  <c r="E75" i="3"/>
  <c r="F75" i="3" s="1"/>
  <c r="G75" i="3" s="1"/>
  <c r="E66" i="3"/>
  <c r="E69" i="3"/>
  <c r="E63" i="3"/>
  <c r="E72" i="3"/>
  <c r="F143" i="3"/>
  <c r="F65" i="3"/>
  <c r="E59" i="3"/>
  <c r="E43" i="2"/>
  <c r="E15" i="2"/>
  <c r="E29" i="2"/>
  <c r="F2" i="2"/>
  <c r="E37" i="2"/>
  <c r="E45" i="2"/>
  <c r="BJ159" i="2"/>
  <c r="BK159" i="2" s="1"/>
  <c r="BL159" i="2" s="1"/>
  <c r="BM159" i="2" s="1"/>
  <c r="BD159" i="2"/>
  <c r="BE159" i="2" s="1"/>
  <c r="BF159" i="2" s="1"/>
  <c r="BG159" i="2" s="1"/>
  <c r="AX159" i="2"/>
  <c r="AY159" i="2" s="1"/>
  <c r="AZ159" i="2" s="1"/>
  <c r="BA159" i="2" s="1"/>
  <c r="AR159" i="2"/>
  <c r="AS159" i="2" s="1"/>
  <c r="AT159" i="2" s="1"/>
  <c r="AU159" i="2" s="1"/>
  <c r="AL159" i="2"/>
  <c r="AM159" i="2" s="1"/>
  <c r="AN159" i="2" s="1"/>
  <c r="AO159" i="2" s="1"/>
  <c r="AF159" i="2"/>
  <c r="AG159" i="2" s="1"/>
  <c r="AH159" i="2" s="1"/>
  <c r="AI159" i="2" s="1"/>
  <c r="Z159" i="2"/>
  <c r="AA159" i="2" s="1"/>
  <c r="AB159" i="2" s="1"/>
  <c r="AC159" i="2" s="1"/>
  <c r="T159" i="2"/>
  <c r="U159" i="2" s="1"/>
  <c r="V159" i="2" s="1"/>
  <c r="W159" i="2" s="1"/>
  <c r="N159" i="2"/>
  <c r="O159" i="2" s="1"/>
  <c r="P159" i="2" s="1"/>
  <c r="Q159" i="2" s="1"/>
  <c r="H159" i="2"/>
  <c r="I159" i="2" s="1"/>
  <c r="J159" i="2" s="1"/>
  <c r="K159" i="2" s="1"/>
  <c r="F159" i="2"/>
  <c r="L159" i="2" s="1"/>
  <c r="R159" i="2" s="1"/>
  <c r="X159" i="2" s="1"/>
  <c r="AD159" i="2" s="1"/>
  <c r="AJ159" i="2" s="1"/>
  <c r="AP159" i="2" s="1"/>
  <c r="AV159" i="2" s="1"/>
  <c r="BB159" i="2" s="1"/>
  <c r="F158" i="2"/>
  <c r="E47" i="2"/>
  <c r="F38" i="2"/>
  <c r="G38" i="2" s="1"/>
  <c r="H38" i="2" s="1"/>
  <c r="I38" i="2" s="1"/>
  <c r="J38" i="2" s="1"/>
  <c r="K38" i="2" s="1"/>
  <c r="L38" i="2" s="1"/>
  <c r="M38" i="2" s="1"/>
  <c r="N38" i="2" s="1"/>
  <c r="O38" i="2" s="1"/>
  <c r="P38" i="2" s="1"/>
  <c r="Q38" i="2" s="1"/>
  <c r="R38" i="2" s="1"/>
  <c r="S38" i="2" s="1"/>
  <c r="T38" i="2" s="1"/>
  <c r="U38" i="2" s="1"/>
  <c r="V38" i="2" s="1"/>
  <c r="W38" i="2" s="1"/>
  <c r="X38" i="2" s="1"/>
  <c r="F24" i="2"/>
  <c r="G4" i="2"/>
  <c r="G4" i="19" s="1"/>
  <c r="G51" i="19" s="1"/>
  <c r="F21" i="2" l="1"/>
  <c r="G20" i="2" s="1"/>
  <c r="F34" i="2"/>
  <c r="F55" i="2"/>
  <c r="F54" i="2" s="1"/>
  <c r="F2" i="19"/>
  <c r="F59" i="2"/>
  <c r="F60" i="2"/>
  <c r="F56" i="2" s="1"/>
  <c r="G55" i="2" s="1"/>
  <c r="F46" i="2"/>
  <c r="F44" i="2"/>
  <c r="F20" i="2"/>
  <c r="E146" i="3"/>
  <c r="F122" i="2"/>
  <c r="F96" i="2"/>
  <c r="F66" i="2"/>
  <c r="F31" i="2"/>
  <c r="F17" i="2"/>
  <c r="F18" i="2"/>
  <c r="F16" i="2"/>
  <c r="F87" i="2"/>
  <c r="F83" i="2" s="1"/>
  <c r="F114" i="2"/>
  <c r="F32" i="2"/>
  <c r="F101" i="2"/>
  <c r="F97" i="2" s="1"/>
  <c r="F30" i="2"/>
  <c r="F86" i="2"/>
  <c r="F100" i="2"/>
  <c r="F115" i="2"/>
  <c r="F111" i="2" s="1"/>
  <c r="F123" i="2"/>
  <c r="G122" i="2" s="1"/>
  <c r="F110" i="2"/>
  <c r="F82" i="2"/>
  <c r="G143" i="3"/>
  <c r="G137" i="3"/>
  <c r="G140" i="3"/>
  <c r="E135" i="2"/>
  <c r="F134" i="2" s="1"/>
  <c r="F135" i="2"/>
  <c r="F147" i="2"/>
  <c r="E147" i="2"/>
  <c r="F146" i="2" s="1"/>
  <c r="H53" i="3"/>
  <c r="F157" i="2"/>
  <c r="F155" i="2" s="1"/>
  <c r="F35" i="2"/>
  <c r="G34" i="2" s="1"/>
  <c r="G24" i="2"/>
  <c r="H24" i="2" s="1"/>
  <c r="I24" i="2" s="1"/>
  <c r="J24" i="2" s="1"/>
  <c r="K24" i="2" s="1"/>
  <c r="L24" i="2" s="1"/>
  <c r="M24" i="2" s="1"/>
  <c r="N24" i="2" s="1"/>
  <c r="O24" i="2" s="1"/>
  <c r="P24" i="2" s="1"/>
  <c r="Q24" i="2" s="1"/>
  <c r="R24" i="2" s="1"/>
  <c r="S24" i="2" s="1"/>
  <c r="T24" i="2" s="1"/>
  <c r="U24" i="2" s="1"/>
  <c r="V24" i="2" s="1"/>
  <c r="W24" i="2" s="1"/>
  <c r="X24" i="2" s="1"/>
  <c r="F2" i="12"/>
  <c r="F2" i="10"/>
  <c r="F2" i="7"/>
  <c r="F31" i="7" s="1"/>
  <c r="F2" i="5"/>
  <c r="F144" i="2"/>
  <c r="G103" i="2"/>
  <c r="G4" i="5"/>
  <c r="G4" i="7"/>
  <c r="G23" i="7" s="1"/>
  <c r="G4" i="12"/>
  <c r="G4" i="10"/>
  <c r="J40" i="3"/>
  <c r="J36" i="3"/>
  <c r="H164" i="3"/>
  <c r="H153" i="3"/>
  <c r="F72" i="3"/>
  <c r="G72" i="3" s="1"/>
  <c r="F66" i="3"/>
  <c r="G66" i="3" s="1"/>
  <c r="H66" i="3" s="1"/>
  <c r="F63" i="3"/>
  <c r="G63" i="3" s="1"/>
  <c r="H63" i="3" s="1"/>
  <c r="F69" i="3"/>
  <c r="G69" i="3" s="1"/>
  <c r="H69" i="3" s="1"/>
  <c r="F57" i="3"/>
  <c r="F56" i="3"/>
  <c r="F58" i="3"/>
  <c r="F55" i="3"/>
  <c r="F54" i="3"/>
  <c r="G65" i="3"/>
  <c r="F65" i="2"/>
  <c r="F132" i="2"/>
  <c r="F106" i="2"/>
  <c r="F78" i="2"/>
  <c r="F92" i="2"/>
  <c r="F53" i="2"/>
  <c r="F120" i="2"/>
  <c r="F29" i="2"/>
  <c r="F15" i="2"/>
  <c r="F43" i="2"/>
  <c r="F146" i="3"/>
  <c r="F59" i="3"/>
  <c r="G59" i="3" s="1"/>
  <c r="G89" i="2"/>
  <c r="G141" i="2"/>
  <c r="G161" i="2"/>
  <c r="G50" i="2"/>
  <c r="G26" i="2"/>
  <c r="G153" i="2"/>
  <c r="G70" i="2"/>
  <c r="G62" i="2"/>
  <c r="G129" i="2"/>
  <c r="G117" i="2"/>
  <c r="G40" i="2"/>
  <c r="G2" i="2"/>
  <c r="BH159" i="2"/>
  <c r="G158" i="2"/>
  <c r="Y24" i="2"/>
  <c r="Z24" i="2" s="1"/>
  <c r="AA24" i="2" s="1"/>
  <c r="AB24" i="2" s="1"/>
  <c r="AC24" i="2" s="1"/>
  <c r="AD24" i="2" s="1"/>
  <c r="AE24" i="2" s="1"/>
  <c r="AF24" i="2" s="1"/>
  <c r="AG24" i="2" s="1"/>
  <c r="AH24" i="2" s="1"/>
  <c r="AI24" i="2" s="1"/>
  <c r="AJ24" i="2" s="1"/>
  <c r="AK24" i="2" s="1"/>
  <c r="AL24" i="2" s="1"/>
  <c r="AM24" i="2" s="1"/>
  <c r="AN24" i="2" s="1"/>
  <c r="AO24" i="2" s="1"/>
  <c r="AP24" i="2" s="1"/>
  <c r="AQ24" i="2" s="1"/>
  <c r="AR24" i="2" s="1"/>
  <c r="AS24" i="2" s="1"/>
  <c r="AT24" i="2" s="1"/>
  <c r="AU24" i="2" s="1"/>
  <c r="AV24" i="2" s="1"/>
  <c r="AW24" i="2" s="1"/>
  <c r="AX24" i="2" s="1"/>
  <c r="AY24" i="2" s="1"/>
  <c r="AZ24" i="2" s="1"/>
  <c r="BA24" i="2" s="1"/>
  <c r="BB24" i="2" s="1"/>
  <c r="BC24" i="2" s="1"/>
  <c r="BD24" i="2" s="1"/>
  <c r="BE24" i="2" s="1"/>
  <c r="BF24" i="2" s="1"/>
  <c r="BG24" i="2" s="1"/>
  <c r="BH24" i="2" s="1"/>
  <c r="BI24" i="2" s="1"/>
  <c r="BJ24" i="2" s="1"/>
  <c r="BK24" i="2" s="1"/>
  <c r="BL24" i="2" s="1"/>
  <c r="BM24" i="2" s="1"/>
  <c r="Y38" i="2"/>
  <c r="Z38" i="2" s="1"/>
  <c r="AA38" i="2" s="1"/>
  <c r="AB38" i="2" s="1"/>
  <c r="AC38" i="2" s="1"/>
  <c r="AD38" i="2" s="1"/>
  <c r="AE38" i="2" s="1"/>
  <c r="AF38" i="2" s="1"/>
  <c r="AG38" i="2" s="1"/>
  <c r="AH38" i="2" s="1"/>
  <c r="AI38" i="2" s="1"/>
  <c r="AJ38" i="2" s="1"/>
  <c r="AK38" i="2" s="1"/>
  <c r="AL38" i="2" s="1"/>
  <c r="AM38" i="2" s="1"/>
  <c r="AN38" i="2" s="1"/>
  <c r="AO38" i="2" s="1"/>
  <c r="AP38" i="2" s="1"/>
  <c r="AQ38" i="2" s="1"/>
  <c r="AR38" i="2" s="1"/>
  <c r="AS38" i="2" s="1"/>
  <c r="AT38" i="2" s="1"/>
  <c r="AU38" i="2" s="1"/>
  <c r="AV38" i="2" s="1"/>
  <c r="AW38" i="2" s="1"/>
  <c r="AX38" i="2" s="1"/>
  <c r="AY38" i="2" s="1"/>
  <c r="AZ38" i="2" s="1"/>
  <c r="BA38" i="2" s="1"/>
  <c r="BB38" i="2" s="1"/>
  <c r="BC38" i="2" s="1"/>
  <c r="BD38" i="2" s="1"/>
  <c r="BE38" i="2" s="1"/>
  <c r="BF38" i="2" s="1"/>
  <c r="BG38" i="2" s="1"/>
  <c r="BH38" i="2" s="1"/>
  <c r="BI38" i="2" s="1"/>
  <c r="BJ38" i="2" s="1"/>
  <c r="BK38" i="2" s="1"/>
  <c r="BL38" i="2" s="1"/>
  <c r="BM38" i="2" s="1"/>
  <c r="H4" i="2"/>
  <c r="H4" i="19" s="1"/>
  <c r="H51" i="19" s="1"/>
  <c r="G2" i="19" l="1"/>
  <c r="G44" i="2"/>
  <c r="G59" i="2"/>
  <c r="G46" i="2"/>
  <c r="G60" i="2"/>
  <c r="G56" i="2" s="1"/>
  <c r="G15" i="5"/>
  <c r="G12" i="5"/>
  <c r="F32" i="19"/>
  <c r="F46" i="19"/>
  <c r="F47" i="19"/>
  <c r="F25" i="19"/>
  <c r="F39" i="19"/>
  <c r="F24" i="19"/>
  <c r="F31" i="19"/>
  <c r="F38" i="19"/>
  <c r="G121" i="2"/>
  <c r="F119" i="2"/>
  <c r="F121" i="2"/>
  <c r="F105" i="2"/>
  <c r="F52" i="2"/>
  <c r="F28" i="2"/>
  <c r="F14" i="2"/>
  <c r="G96" i="2"/>
  <c r="G110" i="2"/>
  <c r="F64" i="2"/>
  <c r="G82" i="2"/>
  <c r="G32" i="2"/>
  <c r="G30" i="2"/>
  <c r="G17" i="2"/>
  <c r="G18" i="2"/>
  <c r="G87" i="2"/>
  <c r="G83" i="2" s="1"/>
  <c r="H82" i="2" s="1"/>
  <c r="G16" i="2"/>
  <c r="G86" i="2"/>
  <c r="G101" i="2"/>
  <c r="G97" i="2" s="1"/>
  <c r="G115" i="2"/>
  <c r="G111" i="2" s="1"/>
  <c r="H110" i="2" s="1"/>
  <c r="G31" i="2"/>
  <c r="G100" i="2"/>
  <c r="G114" i="2"/>
  <c r="G54" i="2"/>
  <c r="G32" i="7"/>
  <c r="G40" i="7"/>
  <c r="H140" i="3"/>
  <c r="F145" i="2"/>
  <c r="H137" i="3"/>
  <c r="H143" i="3"/>
  <c r="G123" i="2"/>
  <c r="F133" i="2"/>
  <c r="F131" i="2"/>
  <c r="G134" i="2"/>
  <c r="G146" i="2"/>
  <c r="F143" i="2"/>
  <c r="G147" i="2"/>
  <c r="G135" i="2"/>
  <c r="G66" i="2"/>
  <c r="G35" i="2"/>
  <c r="H34" i="2" s="1"/>
  <c r="G21" i="2"/>
  <c r="H20" i="2" s="1"/>
  <c r="F34" i="10"/>
  <c r="F27" i="10"/>
  <c r="F41" i="10"/>
  <c r="F49" i="10"/>
  <c r="F26" i="10"/>
  <c r="F33" i="10"/>
  <c r="F48" i="10"/>
  <c r="F40" i="10"/>
  <c r="G2" i="5"/>
  <c r="G2" i="7"/>
  <c r="G31" i="7" s="1"/>
  <c r="G2" i="10"/>
  <c r="G2" i="12"/>
  <c r="G144" i="2"/>
  <c r="G53" i="10"/>
  <c r="G18" i="5"/>
  <c r="G38" i="5"/>
  <c r="G43" i="5"/>
  <c r="G35" i="5"/>
  <c r="G26" i="5"/>
  <c r="G21" i="5"/>
  <c r="G32" i="5"/>
  <c r="H2" i="2"/>
  <c r="H4" i="12"/>
  <c r="H4" i="10"/>
  <c r="H4" i="5"/>
  <c r="H4" i="7"/>
  <c r="H23" i="7" s="1"/>
  <c r="F41" i="5"/>
  <c r="F40" i="5" s="1"/>
  <c r="F33" i="5"/>
  <c r="F30" i="5"/>
  <c r="F36" i="5"/>
  <c r="G36" i="5" s="1"/>
  <c r="H36" i="5" s="1"/>
  <c r="I36" i="5" s="1"/>
  <c r="J36" i="5" s="1"/>
  <c r="K36" i="5" s="1"/>
  <c r="L36" i="5" s="1"/>
  <c r="M36" i="5" s="1"/>
  <c r="N36" i="5" s="1"/>
  <c r="O36" i="5" s="1"/>
  <c r="P36" i="5" s="1"/>
  <c r="Q36" i="5" s="1"/>
  <c r="R36" i="5" s="1"/>
  <c r="S36" i="5" s="1"/>
  <c r="T36" i="5" s="1"/>
  <c r="U36" i="5" s="1"/>
  <c r="V36" i="5" s="1"/>
  <c r="W36" i="5" s="1"/>
  <c r="X36" i="5" s="1"/>
  <c r="Y36" i="5" s="1"/>
  <c r="Z36" i="5" s="1"/>
  <c r="AA36" i="5" s="1"/>
  <c r="AB36" i="5" s="1"/>
  <c r="AC36" i="5" s="1"/>
  <c r="AD36" i="5" s="1"/>
  <c r="AE36" i="5" s="1"/>
  <c r="AF36" i="5" s="1"/>
  <c r="AG36" i="5" s="1"/>
  <c r="AH36" i="5" s="1"/>
  <c r="AI36" i="5" s="1"/>
  <c r="AJ36" i="5" s="1"/>
  <c r="AK36" i="5" s="1"/>
  <c r="AL36" i="5" s="1"/>
  <c r="AM36" i="5" s="1"/>
  <c r="AN36" i="5" s="1"/>
  <c r="AO36" i="5" s="1"/>
  <c r="AP36" i="5" s="1"/>
  <c r="AQ36" i="5" s="1"/>
  <c r="AR36" i="5" s="1"/>
  <c r="AS36" i="5" s="1"/>
  <c r="AT36" i="5" s="1"/>
  <c r="AU36" i="5" s="1"/>
  <c r="AV36" i="5" s="1"/>
  <c r="AW36" i="5" s="1"/>
  <c r="AX36" i="5" s="1"/>
  <c r="AY36" i="5" s="1"/>
  <c r="AZ36" i="5" s="1"/>
  <c r="BA36" i="5" s="1"/>
  <c r="BB36" i="5" s="1"/>
  <c r="BC36" i="5" s="1"/>
  <c r="BD36" i="5" s="1"/>
  <c r="BE36" i="5" s="1"/>
  <c r="BF36" i="5" s="1"/>
  <c r="BG36" i="5" s="1"/>
  <c r="BH36" i="5" s="1"/>
  <c r="BI36" i="5" s="1"/>
  <c r="BJ36" i="5" s="1"/>
  <c r="BK36" i="5" s="1"/>
  <c r="BL36" i="5" s="1"/>
  <c r="BM36" i="5" s="1"/>
  <c r="F10" i="5"/>
  <c r="F16" i="5"/>
  <c r="F19" i="5"/>
  <c r="F13" i="5"/>
  <c r="F29" i="5"/>
  <c r="F24" i="5"/>
  <c r="F23" i="5" s="1"/>
  <c r="F19" i="7"/>
  <c r="F11" i="7"/>
  <c r="F28" i="7"/>
  <c r="F36" i="7"/>
  <c r="F22" i="7"/>
  <c r="F27" i="7"/>
  <c r="F35" i="7"/>
  <c r="F14" i="7"/>
  <c r="F18" i="7"/>
  <c r="F39" i="7"/>
  <c r="F10" i="7"/>
  <c r="H72" i="3"/>
  <c r="G58" i="3"/>
  <c r="H58" i="3" s="1"/>
  <c r="G56" i="3"/>
  <c r="H56" i="3" s="1"/>
  <c r="G54" i="3"/>
  <c r="H54" i="3" s="1"/>
  <c r="G57" i="3"/>
  <c r="H57" i="3" s="1"/>
  <c r="G55" i="3"/>
  <c r="H55" i="3" s="1"/>
  <c r="H65" i="3"/>
  <c r="G132" i="2"/>
  <c r="G120" i="2"/>
  <c r="G119" i="2" s="1"/>
  <c r="G106" i="2"/>
  <c r="G92" i="2"/>
  <c r="G78" i="2"/>
  <c r="G53" i="2"/>
  <c r="G65" i="2"/>
  <c r="H106" i="2"/>
  <c r="H53" i="2"/>
  <c r="G15" i="2"/>
  <c r="G29" i="2"/>
  <c r="G43" i="2"/>
  <c r="H43" i="2"/>
  <c r="G146" i="3"/>
  <c r="G157" i="2"/>
  <c r="G155" i="2" s="1"/>
  <c r="H153" i="2"/>
  <c r="H89" i="2"/>
  <c r="H40" i="2"/>
  <c r="H117" i="2"/>
  <c r="H62" i="2"/>
  <c r="H50" i="2"/>
  <c r="H129" i="2"/>
  <c r="H70" i="2"/>
  <c r="H66" i="2" s="1"/>
  <c r="H161" i="2"/>
  <c r="H141" i="2"/>
  <c r="H103" i="2"/>
  <c r="H26" i="2"/>
  <c r="F95" i="2"/>
  <c r="F81" i="2"/>
  <c r="F9" i="2"/>
  <c r="G9" i="2" s="1"/>
  <c r="H158" i="2"/>
  <c r="I4" i="2"/>
  <c r="I4" i="19" s="1"/>
  <c r="I51" i="19" s="1"/>
  <c r="J51" i="19" l="1"/>
  <c r="H12" i="5"/>
  <c r="H43" i="5"/>
  <c r="H15" i="5"/>
  <c r="H55" i="2"/>
  <c r="H54" i="2" s="1"/>
  <c r="H2" i="19"/>
  <c r="H46" i="2"/>
  <c r="H60" i="2"/>
  <c r="H56" i="2" s="1"/>
  <c r="I55" i="2" s="1"/>
  <c r="H59" i="2"/>
  <c r="H44" i="2"/>
  <c r="H122" i="2"/>
  <c r="H123" i="2"/>
  <c r="F45" i="19"/>
  <c r="G39" i="19"/>
  <c r="G47" i="19"/>
  <c r="G46" i="19"/>
  <c r="G25" i="19"/>
  <c r="G32" i="19"/>
  <c r="G31" i="19"/>
  <c r="G38" i="19"/>
  <c r="G24" i="19"/>
  <c r="F45" i="2"/>
  <c r="F33" i="2"/>
  <c r="F47" i="2"/>
  <c r="G19" i="2"/>
  <c r="F19" i="2"/>
  <c r="G105" i="2"/>
  <c r="H92" i="2"/>
  <c r="H32" i="2"/>
  <c r="H87" i="2"/>
  <c r="H83" i="2" s="1"/>
  <c r="H86" i="2"/>
  <c r="H114" i="2"/>
  <c r="H16" i="2"/>
  <c r="H18" i="2"/>
  <c r="H17" i="2"/>
  <c r="H30" i="2"/>
  <c r="H100" i="2"/>
  <c r="H31" i="2"/>
  <c r="H101" i="2"/>
  <c r="H97" i="2" s="1"/>
  <c r="H115" i="2"/>
  <c r="H111" i="2" s="1"/>
  <c r="G33" i="2"/>
  <c r="G52" i="2"/>
  <c r="H96" i="2"/>
  <c r="H32" i="7"/>
  <c r="H40" i="7"/>
  <c r="G145" i="2"/>
  <c r="G133" i="2"/>
  <c r="H105" i="2"/>
  <c r="F75" i="2"/>
  <c r="G131" i="2"/>
  <c r="G143" i="2"/>
  <c r="H134" i="2"/>
  <c r="H146" i="2"/>
  <c r="H147" i="2"/>
  <c r="H135" i="2"/>
  <c r="F17" i="7"/>
  <c r="G64" i="2"/>
  <c r="H29" i="2"/>
  <c r="H120" i="2"/>
  <c r="H15" i="2"/>
  <c r="H78" i="2"/>
  <c r="H132" i="2"/>
  <c r="H65" i="2"/>
  <c r="H64" i="2" s="1"/>
  <c r="H35" i="2"/>
  <c r="G109" i="2"/>
  <c r="H26" i="5"/>
  <c r="H18" i="5"/>
  <c r="H21" i="2"/>
  <c r="F28" i="5"/>
  <c r="F9" i="5"/>
  <c r="F26" i="7"/>
  <c r="H2" i="12"/>
  <c r="H2" i="10"/>
  <c r="H2" i="7"/>
  <c r="H31" i="7" s="1"/>
  <c r="H2" i="5"/>
  <c r="H144" i="2"/>
  <c r="H35" i="5"/>
  <c r="G49" i="10"/>
  <c r="G34" i="10"/>
  <c r="G27" i="10"/>
  <c r="G41" i="10"/>
  <c r="G26" i="10"/>
  <c r="G33" i="10"/>
  <c r="G48" i="10"/>
  <c r="G40" i="10"/>
  <c r="F47" i="10"/>
  <c r="I2" i="2"/>
  <c r="I4" i="12"/>
  <c r="I4" i="10"/>
  <c r="I4" i="7"/>
  <c r="I23" i="7" s="1"/>
  <c r="I4" i="5"/>
  <c r="I26" i="2"/>
  <c r="F9" i="7"/>
  <c r="H32" i="5"/>
  <c r="H53" i="10"/>
  <c r="G11" i="7"/>
  <c r="G28" i="7"/>
  <c r="G19" i="7"/>
  <c r="G36" i="7"/>
  <c r="G10" i="7"/>
  <c r="G39" i="7"/>
  <c r="G35" i="7"/>
  <c r="G27" i="7"/>
  <c r="G14" i="7"/>
  <c r="G22" i="7"/>
  <c r="G18" i="7"/>
  <c r="F34" i="7"/>
  <c r="H21" i="5"/>
  <c r="H38" i="5"/>
  <c r="G33" i="5"/>
  <c r="G41" i="5"/>
  <c r="G40" i="5" s="1"/>
  <c r="G29" i="5"/>
  <c r="G13" i="5"/>
  <c r="G10" i="5"/>
  <c r="G16" i="5"/>
  <c r="G24" i="5"/>
  <c r="G23" i="5" s="1"/>
  <c r="G19" i="5"/>
  <c r="G30" i="5"/>
  <c r="H146" i="3"/>
  <c r="I103" i="2"/>
  <c r="I117" i="2"/>
  <c r="H157" i="2"/>
  <c r="H155" i="2" s="1"/>
  <c r="F77" i="2"/>
  <c r="F91" i="2"/>
  <c r="I129" i="2"/>
  <c r="I40" i="2"/>
  <c r="I153" i="2"/>
  <c r="I70" i="2"/>
  <c r="I141" i="2"/>
  <c r="I50" i="2"/>
  <c r="I89" i="2"/>
  <c r="I161" i="2"/>
  <c r="I62" i="2"/>
  <c r="H9" i="2"/>
  <c r="I158" i="2"/>
  <c r="J4" i="2"/>
  <c r="J4" i="19" s="1"/>
  <c r="G45" i="19" l="1"/>
  <c r="I110" i="2"/>
  <c r="H47" i="19"/>
  <c r="H32" i="19"/>
  <c r="H25" i="19"/>
  <c r="H46" i="19"/>
  <c r="H39" i="19"/>
  <c r="H31" i="19"/>
  <c r="H24" i="19"/>
  <c r="H38" i="19"/>
  <c r="I20" i="2"/>
  <c r="I2" i="19"/>
  <c r="I46" i="2"/>
  <c r="I59" i="2"/>
  <c r="I44" i="2"/>
  <c r="I60" i="2"/>
  <c r="I56" i="2" s="1"/>
  <c r="J55" i="2" s="1"/>
  <c r="I15" i="5"/>
  <c r="I43" i="5"/>
  <c r="I12" i="5"/>
  <c r="I122" i="2"/>
  <c r="I66" i="2"/>
  <c r="I34" i="2"/>
  <c r="G14" i="2"/>
  <c r="I32" i="7"/>
  <c r="F48" i="2"/>
  <c r="G45" i="2"/>
  <c r="G47" i="2"/>
  <c r="H121" i="2"/>
  <c r="H14" i="2"/>
  <c r="H52" i="2"/>
  <c r="H119" i="2"/>
  <c r="G28" i="2"/>
  <c r="H33" i="2"/>
  <c r="I96" i="2"/>
  <c r="I78" i="2"/>
  <c r="I87" i="2"/>
  <c r="I83" i="2" s="1"/>
  <c r="I101" i="2"/>
  <c r="I97" i="2" s="1"/>
  <c r="I100" i="2"/>
  <c r="I30" i="2"/>
  <c r="I32" i="2"/>
  <c r="I31" i="2"/>
  <c r="I16" i="2"/>
  <c r="I115" i="2"/>
  <c r="I111" i="2" s="1"/>
  <c r="I18" i="2"/>
  <c r="I17" i="2"/>
  <c r="I86" i="2"/>
  <c r="I114" i="2"/>
  <c r="I54" i="2"/>
  <c r="I82" i="2"/>
  <c r="I40" i="7"/>
  <c r="H133" i="2"/>
  <c r="G81" i="2"/>
  <c r="G95" i="2"/>
  <c r="H143" i="2"/>
  <c r="G75" i="2"/>
  <c r="I121" i="2"/>
  <c r="I123" i="2"/>
  <c r="H131" i="2"/>
  <c r="H145" i="2"/>
  <c r="I134" i="2"/>
  <c r="I146" i="2"/>
  <c r="I43" i="2"/>
  <c r="I53" i="2"/>
  <c r="I147" i="2"/>
  <c r="I135" i="2"/>
  <c r="I106" i="2"/>
  <c r="I105" i="2" s="1"/>
  <c r="G91" i="2"/>
  <c r="I15" i="2"/>
  <c r="I92" i="2"/>
  <c r="I65" i="2"/>
  <c r="I120" i="2"/>
  <c r="I132" i="2"/>
  <c r="I29" i="2"/>
  <c r="I53" i="10"/>
  <c r="I35" i="2"/>
  <c r="J34" i="2" s="1"/>
  <c r="I18" i="5"/>
  <c r="I26" i="5"/>
  <c r="I38" i="5"/>
  <c r="I21" i="5"/>
  <c r="I32" i="5"/>
  <c r="G77" i="2"/>
  <c r="F6" i="5"/>
  <c r="J26" i="2"/>
  <c r="I21" i="2"/>
  <c r="G17" i="7"/>
  <c r="G28" i="5"/>
  <c r="H95" i="2"/>
  <c r="G34" i="7"/>
  <c r="G47" i="10"/>
  <c r="G9" i="5"/>
  <c r="I2" i="12"/>
  <c r="I2" i="10"/>
  <c r="I2" i="7"/>
  <c r="I31" i="7" s="1"/>
  <c r="I2" i="5"/>
  <c r="I144" i="2"/>
  <c r="I35" i="5"/>
  <c r="H33" i="5"/>
  <c r="H41" i="5"/>
  <c r="H40" i="5" s="1"/>
  <c r="H30" i="5"/>
  <c r="H29" i="5"/>
  <c r="H16" i="5"/>
  <c r="H19" i="5"/>
  <c r="H13" i="5"/>
  <c r="H10" i="5"/>
  <c r="H24" i="5"/>
  <c r="H23" i="5" s="1"/>
  <c r="G9" i="7"/>
  <c r="H36" i="7"/>
  <c r="H11" i="7"/>
  <c r="H19" i="7"/>
  <c r="H28" i="7"/>
  <c r="H27" i="7"/>
  <c r="H18" i="7"/>
  <c r="H35" i="7"/>
  <c r="H39" i="7"/>
  <c r="H14" i="7"/>
  <c r="H22" i="7"/>
  <c r="H10" i="7"/>
  <c r="J2" i="2"/>
  <c r="J4" i="12"/>
  <c r="J4" i="10"/>
  <c r="J4" i="5"/>
  <c r="J4" i="7"/>
  <c r="J23" i="7" s="1"/>
  <c r="G26" i="7"/>
  <c r="F6" i="7"/>
  <c r="H49" i="10"/>
  <c r="H41" i="10"/>
  <c r="H27" i="10"/>
  <c r="H34" i="10"/>
  <c r="H26" i="10"/>
  <c r="H40" i="10"/>
  <c r="H48" i="10"/>
  <c r="H33" i="10"/>
  <c r="J53" i="2"/>
  <c r="J103" i="2"/>
  <c r="J117" i="2"/>
  <c r="I157" i="2"/>
  <c r="I155" i="2" s="1"/>
  <c r="J62" i="2"/>
  <c r="J141" i="2"/>
  <c r="J135" i="2" s="1"/>
  <c r="J70" i="2"/>
  <c r="J161" i="2"/>
  <c r="J153" i="2"/>
  <c r="J129" i="2"/>
  <c r="J89" i="2"/>
  <c r="J50" i="2"/>
  <c r="J40" i="2"/>
  <c r="K23" i="7"/>
  <c r="I9" i="2"/>
  <c r="J158" i="2"/>
  <c r="K4" i="2"/>
  <c r="K4" i="19" s="1"/>
  <c r="K51" i="19" s="1"/>
  <c r="I119" i="2" l="1"/>
  <c r="H45" i="19"/>
  <c r="I64" i="2"/>
  <c r="L51" i="19"/>
  <c r="I32" i="19"/>
  <c r="I47" i="19"/>
  <c r="I46" i="19"/>
  <c r="I25" i="19"/>
  <c r="I39" i="19"/>
  <c r="I31" i="19"/>
  <c r="I38" i="19"/>
  <c r="I24" i="19"/>
  <c r="J15" i="2"/>
  <c r="J2" i="19"/>
  <c r="J60" i="2"/>
  <c r="J56" i="2" s="1"/>
  <c r="K55" i="2" s="1"/>
  <c r="J46" i="2"/>
  <c r="J59" i="2"/>
  <c r="J44" i="2"/>
  <c r="J12" i="5"/>
  <c r="K12" i="5" s="1"/>
  <c r="J43" i="5"/>
  <c r="K43" i="5" s="1"/>
  <c r="J20" i="2"/>
  <c r="J82" i="2"/>
  <c r="J15" i="5"/>
  <c r="F13" i="10"/>
  <c r="F7" i="7"/>
  <c r="F7" i="5"/>
  <c r="J32" i="7"/>
  <c r="F42" i="2"/>
  <c r="G48" i="2"/>
  <c r="H45" i="2"/>
  <c r="H19" i="2"/>
  <c r="H47" i="2"/>
  <c r="H28" i="2"/>
  <c r="I33" i="2"/>
  <c r="J122" i="2"/>
  <c r="J96" i="2"/>
  <c r="I45" i="2"/>
  <c r="J120" i="2"/>
  <c r="J18" i="2"/>
  <c r="J32" i="2"/>
  <c r="J17" i="2"/>
  <c r="J31" i="2"/>
  <c r="J101" i="2"/>
  <c r="J97" i="2" s="1"/>
  <c r="J30" i="2"/>
  <c r="J87" i="2"/>
  <c r="J83" i="2" s="1"/>
  <c r="J114" i="2"/>
  <c r="J86" i="2"/>
  <c r="J100" i="2"/>
  <c r="J16" i="2"/>
  <c r="J115" i="2"/>
  <c r="J111" i="2" s="1"/>
  <c r="J54" i="2"/>
  <c r="I52" i="2"/>
  <c r="J110" i="2"/>
  <c r="J40" i="7"/>
  <c r="I145" i="2"/>
  <c r="I133" i="2"/>
  <c r="H81" i="2"/>
  <c r="H75" i="2"/>
  <c r="H109" i="2"/>
  <c r="G74" i="2"/>
  <c r="J123" i="2"/>
  <c r="K122" i="2" s="1"/>
  <c r="I143" i="2"/>
  <c r="I131" i="2"/>
  <c r="J65" i="2"/>
  <c r="J106" i="2"/>
  <c r="J146" i="2"/>
  <c r="J29" i="2"/>
  <c r="J78" i="2"/>
  <c r="J92" i="2"/>
  <c r="J134" i="2"/>
  <c r="J66" i="2"/>
  <c r="J43" i="2"/>
  <c r="J132" i="2"/>
  <c r="J147" i="2"/>
  <c r="I81" i="2"/>
  <c r="J21" i="5"/>
  <c r="I95" i="2"/>
  <c r="G73" i="2"/>
  <c r="J53" i="10"/>
  <c r="J21" i="2"/>
  <c r="J35" i="2"/>
  <c r="J35" i="5"/>
  <c r="J26" i="5"/>
  <c r="H91" i="2"/>
  <c r="G6" i="5"/>
  <c r="G7" i="5" s="1"/>
  <c r="K26" i="2"/>
  <c r="H77" i="2"/>
  <c r="H34" i="7"/>
  <c r="H9" i="5"/>
  <c r="H28" i="5"/>
  <c r="H17" i="7"/>
  <c r="H47" i="10"/>
  <c r="J2" i="12"/>
  <c r="J2" i="10"/>
  <c r="J2" i="5"/>
  <c r="J2" i="7"/>
  <c r="J31" i="7" s="1"/>
  <c r="J144" i="2"/>
  <c r="H26" i="7"/>
  <c r="I11" i="7"/>
  <c r="I19" i="7"/>
  <c r="I28" i="7"/>
  <c r="I36" i="7"/>
  <c r="I14" i="7"/>
  <c r="I22" i="7"/>
  <c r="I10" i="7"/>
  <c r="I39" i="7"/>
  <c r="I27" i="7"/>
  <c r="I35" i="7"/>
  <c r="I18" i="7"/>
  <c r="J18" i="5"/>
  <c r="I33" i="5"/>
  <c r="I41" i="5"/>
  <c r="I40" i="5" s="1"/>
  <c r="I30" i="5"/>
  <c r="I16" i="5"/>
  <c r="I29" i="5"/>
  <c r="I13" i="5"/>
  <c r="I19" i="5"/>
  <c r="I10" i="5"/>
  <c r="I24" i="5"/>
  <c r="I23" i="5" s="1"/>
  <c r="H9" i="7"/>
  <c r="G6" i="7"/>
  <c r="G7" i="7" s="1"/>
  <c r="I34" i="10"/>
  <c r="I27" i="10"/>
  <c r="I49" i="10"/>
  <c r="I41" i="10"/>
  <c r="I48" i="10"/>
  <c r="I40" i="10"/>
  <c r="I33" i="10"/>
  <c r="I26" i="10"/>
  <c r="J32" i="5"/>
  <c r="K2" i="2"/>
  <c r="K4" i="7"/>
  <c r="K4" i="10"/>
  <c r="K4" i="12"/>
  <c r="K4" i="5"/>
  <c r="K161" i="2"/>
  <c r="J38" i="5"/>
  <c r="K103" i="2"/>
  <c r="K117" i="2"/>
  <c r="J157" i="2"/>
  <c r="J155" i="2" s="1"/>
  <c r="K153" i="2"/>
  <c r="K70" i="2"/>
  <c r="K141" i="2"/>
  <c r="K40" i="2"/>
  <c r="K89" i="2"/>
  <c r="K50" i="2"/>
  <c r="K129" i="2"/>
  <c r="K62" i="2"/>
  <c r="L23" i="7"/>
  <c r="J9" i="2"/>
  <c r="K158" i="2"/>
  <c r="L4" i="2"/>
  <c r="L4" i="19" s="1"/>
  <c r="I45" i="19" l="1"/>
  <c r="L43" i="5"/>
  <c r="K110" i="2"/>
  <c r="K34" i="2"/>
  <c r="K20" i="2"/>
  <c r="K2" i="19"/>
  <c r="K46" i="2"/>
  <c r="K59" i="2"/>
  <c r="K60" i="2"/>
  <c r="K56" i="2" s="1"/>
  <c r="L55" i="2" s="1"/>
  <c r="K44" i="2"/>
  <c r="K15" i="5"/>
  <c r="L15" i="5" s="1"/>
  <c r="J47" i="19"/>
  <c r="J25" i="19"/>
  <c r="J46" i="19"/>
  <c r="J32" i="19"/>
  <c r="J39" i="19"/>
  <c r="J24" i="19"/>
  <c r="J38" i="19"/>
  <c r="J31" i="19"/>
  <c r="G13" i="10"/>
  <c r="G42" i="2"/>
  <c r="K32" i="7"/>
  <c r="H48" i="2"/>
  <c r="J52" i="2"/>
  <c r="I19" i="2"/>
  <c r="I14" i="2"/>
  <c r="J105" i="2"/>
  <c r="I28" i="2"/>
  <c r="I47" i="2"/>
  <c r="I48" i="2" s="1"/>
  <c r="J45" i="2"/>
  <c r="J28" i="2"/>
  <c r="J119" i="2"/>
  <c r="K92" i="2"/>
  <c r="K31" i="2"/>
  <c r="K30" i="2"/>
  <c r="K18" i="2"/>
  <c r="K101" i="2"/>
  <c r="K97" i="2" s="1"/>
  <c r="K100" i="2"/>
  <c r="K16" i="2"/>
  <c r="K17" i="2"/>
  <c r="K32" i="2"/>
  <c r="K87" i="2"/>
  <c r="K83" i="2" s="1"/>
  <c r="K114" i="2"/>
  <c r="K86" i="2"/>
  <c r="K115" i="2"/>
  <c r="K111" i="2" s="1"/>
  <c r="K54" i="2"/>
  <c r="K82" i="2"/>
  <c r="K134" i="2"/>
  <c r="J121" i="2"/>
  <c r="K96" i="2"/>
  <c r="K35" i="2"/>
  <c r="L34" i="2" s="1"/>
  <c r="K40" i="7"/>
  <c r="J133" i="2"/>
  <c r="L89" i="2"/>
  <c r="K38" i="5"/>
  <c r="I109" i="2"/>
  <c r="J131" i="2"/>
  <c r="H74" i="2"/>
  <c r="I75" i="2"/>
  <c r="J143" i="2"/>
  <c r="K121" i="2"/>
  <c r="K123" i="2"/>
  <c r="J145" i="2"/>
  <c r="J64" i="2"/>
  <c r="K146" i="2"/>
  <c r="K147" i="2"/>
  <c r="K135" i="2"/>
  <c r="K21" i="5"/>
  <c r="K66" i="2"/>
  <c r="L40" i="2"/>
  <c r="M40" i="2" s="1"/>
  <c r="N40" i="2" s="1"/>
  <c r="O40" i="2" s="1"/>
  <c r="P40" i="2" s="1"/>
  <c r="Q40" i="2" s="1"/>
  <c r="R40" i="2" s="1"/>
  <c r="S40" i="2" s="1"/>
  <c r="T40" i="2" s="1"/>
  <c r="U40" i="2" s="1"/>
  <c r="V40" i="2" s="1"/>
  <c r="W40" i="2" s="1"/>
  <c r="X40" i="2" s="1"/>
  <c r="Y40" i="2" s="1"/>
  <c r="Z40" i="2" s="1"/>
  <c r="AA40" i="2" s="1"/>
  <c r="AB40" i="2" s="1"/>
  <c r="AC40" i="2" s="1"/>
  <c r="AD40" i="2" s="1"/>
  <c r="AE40" i="2" s="1"/>
  <c r="AF40" i="2" s="1"/>
  <c r="AG40" i="2" s="1"/>
  <c r="AH40" i="2" s="1"/>
  <c r="AI40" i="2" s="1"/>
  <c r="AJ40" i="2" s="1"/>
  <c r="AK40" i="2" s="1"/>
  <c r="AL40" i="2" s="1"/>
  <c r="AM40" i="2" s="1"/>
  <c r="AN40" i="2" s="1"/>
  <c r="AO40" i="2" s="1"/>
  <c r="AP40" i="2" s="1"/>
  <c r="AQ40" i="2" s="1"/>
  <c r="AR40" i="2" s="1"/>
  <c r="AS40" i="2" s="1"/>
  <c r="AT40" i="2" s="1"/>
  <c r="AU40" i="2" s="1"/>
  <c r="AV40" i="2" s="1"/>
  <c r="AW40" i="2" s="1"/>
  <c r="AX40" i="2" s="1"/>
  <c r="AY40" i="2" s="1"/>
  <c r="AZ40" i="2" s="1"/>
  <c r="BA40" i="2" s="1"/>
  <c r="K43" i="2"/>
  <c r="K106" i="2"/>
  <c r="K53" i="10"/>
  <c r="K29" i="2"/>
  <c r="K53" i="2"/>
  <c r="K120" i="2"/>
  <c r="K119" i="2" s="1"/>
  <c r="K15" i="2"/>
  <c r="K78" i="2"/>
  <c r="K132" i="2"/>
  <c r="K21" i="2"/>
  <c r="K65" i="2"/>
  <c r="K18" i="5"/>
  <c r="H73" i="2"/>
  <c r="L26" i="2"/>
  <c r="H6" i="5"/>
  <c r="H7" i="5" s="1"/>
  <c r="H6" i="7"/>
  <c r="H7" i="7" s="1"/>
  <c r="I9" i="5"/>
  <c r="I26" i="7"/>
  <c r="I91" i="2"/>
  <c r="J33" i="5"/>
  <c r="J41" i="5"/>
  <c r="J40" i="5" s="1"/>
  <c r="J10" i="5"/>
  <c r="J30" i="5"/>
  <c r="J16" i="5"/>
  <c r="J13" i="5"/>
  <c r="J29" i="5"/>
  <c r="J24" i="5"/>
  <c r="J23" i="5" s="1"/>
  <c r="J19" i="5"/>
  <c r="L4" i="12"/>
  <c r="L4" i="10"/>
  <c r="L4" i="5"/>
  <c r="L12" i="5" s="1"/>
  <c r="M12" i="5" s="1"/>
  <c r="N12" i="5" s="1"/>
  <c r="O12" i="5" s="1"/>
  <c r="P12" i="5" s="1"/>
  <c r="Q12" i="5" s="1"/>
  <c r="R12" i="5" s="1"/>
  <c r="S12" i="5" s="1"/>
  <c r="T12" i="5" s="1"/>
  <c r="U12" i="5" s="1"/>
  <c r="V12" i="5" s="1"/>
  <c r="W12" i="5" s="1"/>
  <c r="X12" i="5" s="1"/>
  <c r="Y12" i="5" s="1"/>
  <c r="Z12" i="5" s="1"/>
  <c r="AA12" i="5" s="1"/>
  <c r="AB12" i="5" s="1"/>
  <c r="AC12" i="5" s="1"/>
  <c r="AD12" i="5" s="1"/>
  <c r="AE12" i="5" s="1"/>
  <c r="AF12" i="5" s="1"/>
  <c r="AG12" i="5" s="1"/>
  <c r="AH12" i="5" s="1"/>
  <c r="AI12" i="5" s="1"/>
  <c r="AJ12" i="5" s="1"/>
  <c r="AK12" i="5" s="1"/>
  <c r="AL12" i="5" s="1"/>
  <c r="AM12" i="5" s="1"/>
  <c r="AN12" i="5" s="1"/>
  <c r="AO12" i="5" s="1"/>
  <c r="AP12" i="5" s="1"/>
  <c r="AQ12" i="5" s="1"/>
  <c r="AR12" i="5" s="1"/>
  <c r="AS12" i="5" s="1"/>
  <c r="AT12" i="5" s="1"/>
  <c r="AU12" i="5" s="1"/>
  <c r="AV12" i="5" s="1"/>
  <c r="AW12" i="5" s="1"/>
  <c r="AX12" i="5" s="1"/>
  <c r="AY12" i="5" s="1"/>
  <c r="AZ12" i="5" s="1"/>
  <c r="BA12" i="5" s="1"/>
  <c r="BB12" i="5" s="1"/>
  <c r="BC12" i="5" s="1"/>
  <c r="BD12" i="5" s="1"/>
  <c r="BE12" i="5" s="1"/>
  <c r="BF12" i="5" s="1"/>
  <c r="BG12" i="5" s="1"/>
  <c r="BH12" i="5" s="1"/>
  <c r="BI12" i="5" s="1"/>
  <c r="BJ12" i="5" s="1"/>
  <c r="BK12" i="5" s="1"/>
  <c r="BL12" i="5" s="1"/>
  <c r="BM12" i="5" s="1"/>
  <c r="L4" i="7"/>
  <c r="L50" i="2"/>
  <c r="L103" i="2"/>
  <c r="I77" i="2"/>
  <c r="K35" i="5"/>
  <c r="J81" i="2"/>
  <c r="J49" i="10"/>
  <c r="J27" i="10"/>
  <c r="J34" i="10"/>
  <c r="J41" i="10"/>
  <c r="J40" i="10"/>
  <c r="J26" i="10"/>
  <c r="J33" i="10"/>
  <c r="J48" i="10"/>
  <c r="K26" i="5"/>
  <c r="K32" i="5"/>
  <c r="I47" i="10"/>
  <c r="I17" i="7"/>
  <c r="J95" i="2"/>
  <c r="L161" i="2"/>
  <c r="K2" i="5"/>
  <c r="K2" i="10"/>
  <c r="K2" i="12"/>
  <c r="K2" i="7"/>
  <c r="K31" i="7" s="1"/>
  <c r="K144" i="2"/>
  <c r="I28" i="5"/>
  <c r="I34" i="7"/>
  <c r="I9" i="7"/>
  <c r="J19" i="7"/>
  <c r="J28" i="7"/>
  <c r="J36" i="7"/>
  <c r="J11" i="7"/>
  <c r="J35" i="7"/>
  <c r="J27" i="7"/>
  <c r="J22" i="7"/>
  <c r="J10" i="7"/>
  <c r="J18" i="7"/>
  <c r="J14" i="7"/>
  <c r="J39" i="7"/>
  <c r="L129" i="2"/>
  <c r="L123" i="2" s="1"/>
  <c r="L117" i="2"/>
  <c r="L62" i="2"/>
  <c r="L2" i="2"/>
  <c r="L70" i="2"/>
  <c r="K157" i="2"/>
  <c r="K155" i="2" s="1"/>
  <c r="L141" i="2"/>
  <c r="L153" i="2"/>
  <c r="L147" i="2" s="1"/>
  <c r="M23" i="7"/>
  <c r="K9" i="2"/>
  <c r="L158" i="2"/>
  <c r="M4" i="2"/>
  <c r="M4" i="19" s="1"/>
  <c r="M51" i="19" s="1"/>
  <c r="K105" i="2" l="1"/>
  <c r="J45" i="19"/>
  <c r="K25" i="19"/>
  <c r="K46" i="19"/>
  <c r="K39" i="19"/>
  <c r="K47" i="19"/>
  <c r="K32" i="19"/>
  <c r="K31" i="19"/>
  <c r="K38" i="19"/>
  <c r="K24" i="19"/>
  <c r="L110" i="2"/>
  <c r="L96" i="2"/>
  <c r="L82" i="2"/>
  <c r="L2" i="19"/>
  <c r="L60" i="2"/>
  <c r="L56" i="2" s="1"/>
  <c r="M55" i="2" s="1"/>
  <c r="L44" i="2"/>
  <c r="L59" i="2"/>
  <c r="L46" i="2"/>
  <c r="L20" i="2"/>
  <c r="I6" i="7"/>
  <c r="I7" i="7" s="1"/>
  <c r="I13" i="10"/>
  <c r="H13" i="10"/>
  <c r="L32" i="7"/>
  <c r="H42" i="2"/>
  <c r="J33" i="2"/>
  <c r="J47" i="2"/>
  <c r="J48" i="2" s="1"/>
  <c r="J19" i="2"/>
  <c r="K131" i="2"/>
  <c r="J14" i="2"/>
  <c r="K52" i="2"/>
  <c r="K14" i="2"/>
  <c r="K33" i="2"/>
  <c r="K133" i="2"/>
  <c r="L32" i="2"/>
  <c r="L17" i="2"/>
  <c r="L100" i="2"/>
  <c r="L18" i="2"/>
  <c r="L86" i="2"/>
  <c r="L31" i="2"/>
  <c r="L30" i="2"/>
  <c r="L87" i="2"/>
  <c r="L83" i="2" s="1"/>
  <c r="L101" i="2"/>
  <c r="L97" i="2" s="1"/>
  <c r="L115" i="2"/>
  <c r="L111" i="2" s="1"/>
  <c r="L16" i="2"/>
  <c r="L114" i="2"/>
  <c r="L54" i="2"/>
  <c r="L40" i="7"/>
  <c r="I42" i="2"/>
  <c r="I12" i="2" s="1"/>
  <c r="K145" i="2"/>
  <c r="L38" i="5"/>
  <c r="M89" i="2"/>
  <c r="M103" i="2"/>
  <c r="L122" i="2"/>
  <c r="J109" i="2"/>
  <c r="J75" i="2"/>
  <c r="I74" i="2"/>
  <c r="K143" i="2"/>
  <c r="L146" i="2"/>
  <c r="L157" i="2"/>
  <c r="L155" i="2" s="1"/>
  <c r="L66" i="2"/>
  <c r="M146" i="2"/>
  <c r="L134" i="2"/>
  <c r="L21" i="5"/>
  <c r="L135" i="2"/>
  <c r="L35" i="2"/>
  <c r="K64" i="2"/>
  <c r="L53" i="10"/>
  <c r="L21" i="2"/>
  <c r="M20" i="2" s="1"/>
  <c r="BB40" i="2"/>
  <c r="BC40" i="2" s="1"/>
  <c r="L26" i="5"/>
  <c r="L35" i="5"/>
  <c r="I6" i="5"/>
  <c r="I7" i="5" s="1"/>
  <c r="L32" i="5"/>
  <c r="M26" i="2"/>
  <c r="J47" i="10"/>
  <c r="J28" i="5"/>
  <c r="J9" i="5"/>
  <c r="I73" i="2"/>
  <c r="M2" i="2"/>
  <c r="M4" i="12"/>
  <c r="M4" i="10"/>
  <c r="M4" i="5"/>
  <c r="M43" i="5" s="1"/>
  <c r="M4" i="7"/>
  <c r="M50" i="2"/>
  <c r="K95" i="2"/>
  <c r="K41" i="5"/>
  <c r="K40" i="5" s="1"/>
  <c r="K33" i="5"/>
  <c r="K10" i="5"/>
  <c r="K24" i="5"/>
  <c r="K23" i="5" s="1"/>
  <c r="K13" i="5"/>
  <c r="K30" i="5"/>
  <c r="K19" i="5"/>
  <c r="K29" i="5"/>
  <c r="K16" i="5"/>
  <c r="J17" i="7"/>
  <c r="J34" i="7"/>
  <c r="K19" i="7"/>
  <c r="K11" i="7"/>
  <c r="K28" i="7"/>
  <c r="K36" i="7"/>
  <c r="K27" i="7"/>
  <c r="K18" i="7"/>
  <c r="K22" i="7"/>
  <c r="K14" i="7"/>
  <c r="K39" i="7"/>
  <c r="K35" i="7"/>
  <c r="K10" i="7"/>
  <c r="M161" i="2"/>
  <c r="K34" i="10"/>
  <c r="K41" i="10"/>
  <c r="K27" i="10"/>
  <c r="K49" i="10"/>
  <c r="K48" i="10"/>
  <c r="K26" i="10"/>
  <c r="K33" i="10"/>
  <c r="K40" i="10"/>
  <c r="J91" i="2"/>
  <c r="J77" i="2"/>
  <c r="J26" i="7"/>
  <c r="L2" i="12"/>
  <c r="L2" i="10"/>
  <c r="L2" i="7"/>
  <c r="L31" i="7" s="1"/>
  <c r="L2" i="5"/>
  <c r="L144" i="2"/>
  <c r="J9" i="7"/>
  <c r="K81" i="2"/>
  <c r="L18" i="5"/>
  <c r="M129" i="2"/>
  <c r="L132" i="2"/>
  <c r="L120" i="2"/>
  <c r="L106" i="2"/>
  <c r="L105" i="2" s="1"/>
  <c r="L92" i="2"/>
  <c r="L78" i="2"/>
  <c r="L53" i="2"/>
  <c r="L65" i="2"/>
  <c r="M120" i="2"/>
  <c r="M132" i="2"/>
  <c r="M106" i="2"/>
  <c r="L15" i="2"/>
  <c r="L29" i="2"/>
  <c r="L28" i="2" s="1"/>
  <c r="L43" i="2"/>
  <c r="M43" i="2"/>
  <c r="M117" i="2"/>
  <c r="M62" i="2"/>
  <c r="M70" i="2"/>
  <c r="M66" i="2" s="1"/>
  <c r="M141" i="2"/>
  <c r="M153" i="2"/>
  <c r="N23" i="7"/>
  <c r="L9" i="2"/>
  <c r="M158" i="2"/>
  <c r="N4" i="2"/>
  <c r="N4" i="19" s="1"/>
  <c r="N51" i="19" s="1"/>
  <c r="L25" i="19" l="1"/>
  <c r="L47" i="19"/>
  <c r="L46" i="19"/>
  <c r="L39" i="19"/>
  <c r="L32" i="19"/>
  <c r="L38" i="19"/>
  <c r="L24" i="19"/>
  <c r="L31" i="19"/>
  <c r="M15" i="5"/>
  <c r="M110" i="2"/>
  <c r="M105" i="2" s="1"/>
  <c r="M34" i="2"/>
  <c r="M82" i="2"/>
  <c r="K45" i="19"/>
  <c r="M2" i="19"/>
  <c r="M46" i="2"/>
  <c r="M59" i="2"/>
  <c r="M44" i="2"/>
  <c r="M60" i="2"/>
  <c r="M56" i="2" s="1"/>
  <c r="N55" i="2" s="1"/>
  <c r="M32" i="7"/>
  <c r="J13" i="10"/>
  <c r="K28" i="2"/>
  <c r="K47" i="2"/>
  <c r="K75" i="2"/>
  <c r="K45" i="2"/>
  <c r="K19" i="2"/>
  <c r="L19" i="2"/>
  <c r="L33" i="2"/>
  <c r="M17" i="2"/>
  <c r="M18" i="2"/>
  <c r="M86" i="2"/>
  <c r="M115" i="2"/>
  <c r="M111" i="2" s="1"/>
  <c r="M32" i="2"/>
  <c r="M16" i="2"/>
  <c r="M101" i="2"/>
  <c r="M97" i="2" s="1"/>
  <c r="M100" i="2"/>
  <c r="M114" i="2"/>
  <c r="M87" i="2"/>
  <c r="M83" i="2" s="1"/>
  <c r="N82" i="2" s="1"/>
  <c r="M30" i="2"/>
  <c r="M31" i="2"/>
  <c r="M54" i="2"/>
  <c r="M122" i="2"/>
  <c r="M35" i="2"/>
  <c r="M96" i="2"/>
  <c r="M18" i="5"/>
  <c r="M32" i="5"/>
  <c r="M40" i="7"/>
  <c r="J42" i="2"/>
  <c r="M145" i="2"/>
  <c r="L121" i="2"/>
  <c r="L133" i="2"/>
  <c r="N89" i="2"/>
  <c r="M21" i="5"/>
  <c r="N103" i="2"/>
  <c r="M53" i="10"/>
  <c r="K109" i="2"/>
  <c r="J74" i="2"/>
  <c r="M123" i="2"/>
  <c r="L64" i="2"/>
  <c r="M134" i="2"/>
  <c r="M147" i="2"/>
  <c r="L145" i="2"/>
  <c r="M135" i="2"/>
  <c r="M26" i="5"/>
  <c r="M15" i="2"/>
  <c r="M65" i="2"/>
  <c r="M64" i="2" s="1"/>
  <c r="M53" i="2"/>
  <c r="M52" i="2" s="1"/>
  <c r="M29" i="2"/>
  <c r="M78" i="2"/>
  <c r="M92" i="2"/>
  <c r="M35" i="5"/>
  <c r="M38" i="5"/>
  <c r="BD40" i="2"/>
  <c r="K28" i="5"/>
  <c r="J6" i="5"/>
  <c r="J7" i="5" s="1"/>
  <c r="N26" i="2"/>
  <c r="O26" i="2" s="1"/>
  <c r="M21" i="2"/>
  <c r="N20" i="2" s="1"/>
  <c r="L143" i="2"/>
  <c r="K34" i="7"/>
  <c r="K9" i="7"/>
  <c r="L119" i="2"/>
  <c r="J73" i="2"/>
  <c r="K17" i="7"/>
  <c r="L49" i="10"/>
  <c r="L27" i="10"/>
  <c r="L41" i="10"/>
  <c r="L34" i="10"/>
  <c r="L26" i="10"/>
  <c r="L33" i="10"/>
  <c r="L48" i="10"/>
  <c r="L40" i="10"/>
  <c r="K91" i="2"/>
  <c r="K26" i="7"/>
  <c r="K9" i="5"/>
  <c r="M2" i="12"/>
  <c r="M2" i="10"/>
  <c r="M2" i="7"/>
  <c r="M31" i="7" s="1"/>
  <c r="M2" i="5"/>
  <c r="M144" i="2"/>
  <c r="M143" i="2" s="1"/>
  <c r="N161" i="2"/>
  <c r="J6" i="7"/>
  <c r="J7" i="7" s="1"/>
  <c r="L33" i="5"/>
  <c r="L41" i="5"/>
  <c r="L40" i="5" s="1"/>
  <c r="L10" i="5"/>
  <c r="L30" i="5"/>
  <c r="L16" i="5"/>
  <c r="L24" i="5"/>
  <c r="L23" i="5" s="1"/>
  <c r="L13" i="5"/>
  <c r="L29" i="5"/>
  <c r="L19" i="5"/>
  <c r="N2" i="2"/>
  <c r="N4" i="12"/>
  <c r="N4" i="10"/>
  <c r="N4" i="5"/>
  <c r="N43" i="5" s="1"/>
  <c r="N4" i="7"/>
  <c r="M157" i="2"/>
  <c r="M155" i="2" s="1"/>
  <c r="L131" i="2"/>
  <c r="K77" i="2"/>
  <c r="L11" i="7"/>
  <c r="L28" i="7"/>
  <c r="L36" i="7"/>
  <c r="L19" i="7"/>
  <c r="L39" i="7"/>
  <c r="L27" i="7"/>
  <c r="L35" i="7"/>
  <c r="L18" i="7"/>
  <c r="L14" i="7"/>
  <c r="L10" i="7"/>
  <c r="L22" i="7"/>
  <c r="K47" i="10"/>
  <c r="N50" i="2"/>
  <c r="N129" i="2"/>
  <c r="N123" i="2" s="1"/>
  <c r="L52" i="2"/>
  <c r="N120" i="2"/>
  <c r="L109" i="2"/>
  <c r="L81" i="2"/>
  <c r="N62" i="2"/>
  <c r="N117" i="2"/>
  <c r="N70" i="2"/>
  <c r="N141" i="2"/>
  <c r="N153" i="2"/>
  <c r="O23" i="7"/>
  <c r="M9" i="2"/>
  <c r="N158" i="2"/>
  <c r="O4" i="2"/>
  <c r="O4" i="19" s="1"/>
  <c r="O51" i="19" s="1"/>
  <c r="N32" i="7" l="1"/>
  <c r="N34" i="2"/>
  <c r="L45" i="19"/>
  <c r="N15" i="5"/>
  <c r="M39" i="19"/>
  <c r="M32" i="19"/>
  <c r="M25" i="19"/>
  <c r="M47" i="19"/>
  <c r="M46" i="19"/>
  <c r="M24" i="19"/>
  <c r="M38" i="19"/>
  <c r="M31" i="19"/>
  <c r="N2" i="19"/>
  <c r="N59" i="2"/>
  <c r="N46" i="2"/>
  <c r="N44" i="2"/>
  <c r="N60" i="2"/>
  <c r="N56" i="2" s="1"/>
  <c r="O55" i="2" s="1"/>
  <c r="L14" i="2"/>
  <c r="N157" i="2"/>
  <c r="K48" i="2"/>
  <c r="L45" i="2"/>
  <c r="M119" i="2"/>
  <c r="L47" i="2"/>
  <c r="M33" i="2"/>
  <c r="M14" i="2"/>
  <c r="N66" i="2"/>
  <c r="N18" i="5"/>
  <c r="M121" i="2"/>
  <c r="N110" i="2"/>
  <c r="N122" i="2"/>
  <c r="N96" i="2"/>
  <c r="N31" i="2"/>
  <c r="N32" i="2"/>
  <c r="N86" i="2"/>
  <c r="N100" i="2"/>
  <c r="N18" i="2"/>
  <c r="N87" i="2"/>
  <c r="N83" i="2" s="1"/>
  <c r="O82" i="2" s="1"/>
  <c r="N101" i="2"/>
  <c r="N97" i="2" s="1"/>
  <c r="N30" i="2"/>
  <c r="N16" i="2"/>
  <c r="N17" i="2"/>
  <c r="N115" i="2"/>
  <c r="N114" i="2"/>
  <c r="N54" i="2"/>
  <c r="N35" i="2"/>
  <c r="O34" i="2" s="1"/>
  <c r="N111" i="2"/>
  <c r="N40" i="7"/>
  <c r="N32" i="5"/>
  <c r="M133" i="2"/>
  <c r="O89" i="2"/>
  <c r="N53" i="10"/>
  <c r="O103" i="2"/>
  <c r="L95" i="2"/>
  <c r="K6" i="5"/>
  <c r="K7" i="5" s="1"/>
  <c r="L75" i="2"/>
  <c r="K74" i="2"/>
  <c r="M131" i="2"/>
  <c r="M75" i="2" s="1"/>
  <c r="N134" i="2"/>
  <c r="N29" i="2"/>
  <c r="N132" i="2"/>
  <c r="N146" i="2"/>
  <c r="N135" i="2"/>
  <c r="N15" i="2"/>
  <c r="N65" i="2"/>
  <c r="N53" i="2"/>
  <c r="N147" i="2"/>
  <c r="N78" i="2"/>
  <c r="N43" i="2"/>
  <c r="N92" i="2"/>
  <c r="N106" i="2"/>
  <c r="N38" i="5"/>
  <c r="BE40" i="2"/>
  <c r="N26" i="5"/>
  <c r="N35" i="5"/>
  <c r="N21" i="2"/>
  <c r="O20" i="2" s="1"/>
  <c r="P26" i="2"/>
  <c r="K6" i="7"/>
  <c r="K7" i="7" s="1"/>
  <c r="L17" i="7"/>
  <c r="L47" i="10"/>
  <c r="L26" i="7"/>
  <c r="K73" i="2"/>
  <c r="L28" i="5"/>
  <c r="O2" i="2"/>
  <c r="O4" i="10"/>
  <c r="O4" i="5"/>
  <c r="O43" i="5" s="1"/>
  <c r="O4" i="7"/>
  <c r="O4" i="12"/>
  <c r="L34" i="7"/>
  <c r="N2" i="12"/>
  <c r="N2" i="10"/>
  <c r="N2" i="5"/>
  <c r="N2" i="7"/>
  <c r="N31" i="7" s="1"/>
  <c r="N144" i="2"/>
  <c r="L9" i="5"/>
  <c r="M19" i="7"/>
  <c r="M28" i="7"/>
  <c r="M11" i="7"/>
  <c r="M36" i="7"/>
  <c r="M22" i="7"/>
  <c r="M27" i="7"/>
  <c r="M10" i="7"/>
  <c r="M14" i="7"/>
  <c r="M35" i="7"/>
  <c r="M39" i="7"/>
  <c r="M18" i="7"/>
  <c r="N21" i="5"/>
  <c r="M41" i="5"/>
  <c r="M40" i="5" s="1"/>
  <c r="M33" i="5"/>
  <c r="M19" i="5"/>
  <c r="M10" i="5"/>
  <c r="M16" i="5"/>
  <c r="M29" i="5"/>
  <c r="M13" i="5"/>
  <c r="M30" i="5"/>
  <c r="M24" i="5"/>
  <c r="M23" i="5" s="1"/>
  <c r="O50" i="2"/>
  <c r="L9" i="7"/>
  <c r="M34" i="10"/>
  <c r="M49" i="10"/>
  <c r="M41" i="10"/>
  <c r="M27" i="10"/>
  <c r="M48" i="10"/>
  <c r="M40" i="10"/>
  <c r="M33" i="10"/>
  <c r="M26" i="10"/>
  <c r="O117" i="2"/>
  <c r="O161" i="2"/>
  <c r="M95" i="2"/>
  <c r="M81" i="2"/>
  <c r="O129" i="2"/>
  <c r="L77" i="2"/>
  <c r="O120" i="2"/>
  <c r="O53" i="2"/>
  <c r="O70" i="2"/>
  <c r="L91" i="2"/>
  <c r="O62" i="2"/>
  <c r="O141" i="2"/>
  <c r="O153" i="2"/>
  <c r="P23" i="7"/>
  <c r="N9" i="2"/>
  <c r="O158" i="2"/>
  <c r="N155" i="2"/>
  <c r="P4" i="2"/>
  <c r="P4" i="19" s="1"/>
  <c r="P51" i="19" s="1"/>
  <c r="M45" i="19" l="1"/>
  <c r="O122" i="2"/>
  <c r="O119" i="2" s="1"/>
  <c r="O2" i="19"/>
  <c r="O60" i="2"/>
  <c r="O56" i="2" s="1"/>
  <c r="P55" i="2" s="1"/>
  <c r="O44" i="2"/>
  <c r="O46" i="2"/>
  <c r="O59" i="2"/>
  <c r="N39" i="19"/>
  <c r="N46" i="19"/>
  <c r="N25" i="19"/>
  <c r="N32" i="19"/>
  <c r="N47" i="19"/>
  <c r="N31" i="19"/>
  <c r="N38" i="19"/>
  <c r="N24" i="19"/>
  <c r="O32" i="7"/>
  <c r="O15" i="5"/>
  <c r="O29" i="2"/>
  <c r="O66" i="2"/>
  <c r="O18" i="5"/>
  <c r="N121" i="2"/>
  <c r="O121" i="2"/>
  <c r="K13" i="10"/>
  <c r="K42" i="2"/>
  <c r="L48" i="2"/>
  <c r="L42" i="2" s="1"/>
  <c r="M28" i="2"/>
  <c r="M47" i="2"/>
  <c r="N105" i="2"/>
  <c r="M19" i="2"/>
  <c r="M45" i="2"/>
  <c r="N52" i="2"/>
  <c r="N33" i="2"/>
  <c r="N14" i="2"/>
  <c r="O40" i="7"/>
  <c r="N64" i="2"/>
  <c r="N119" i="2"/>
  <c r="O146" i="2"/>
  <c r="O35" i="2"/>
  <c r="P34" i="2" s="1"/>
  <c r="O123" i="2"/>
  <c r="O32" i="2"/>
  <c r="O16" i="2"/>
  <c r="O30" i="2"/>
  <c r="O101" i="2"/>
  <c r="O97" i="2" s="1"/>
  <c r="O17" i="2"/>
  <c r="O100" i="2"/>
  <c r="O115" i="2"/>
  <c r="O111" i="2" s="1"/>
  <c r="O31" i="2"/>
  <c r="O86" i="2"/>
  <c r="O114" i="2"/>
  <c r="O18" i="2"/>
  <c r="O87" i="2"/>
  <c r="O83" i="2" s="1"/>
  <c r="O54" i="2"/>
  <c r="O110" i="2"/>
  <c r="O32" i="5"/>
  <c r="O53" i="10"/>
  <c r="N133" i="2"/>
  <c r="N145" i="2"/>
  <c r="P89" i="2"/>
  <c r="P103" i="2"/>
  <c r="P117" i="2"/>
  <c r="M109" i="2"/>
  <c r="L74" i="2"/>
  <c r="N131" i="2"/>
  <c r="P50" i="2"/>
  <c r="N143" i="2"/>
  <c r="O135" i="2"/>
  <c r="O134" i="2"/>
  <c r="O147" i="2"/>
  <c r="O15" i="2"/>
  <c r="O65" i="2"/>
  <c r="O64" i="2" s="1"/>
  <c r="O92" i="2"/>
  <c r="O38" i="5"/>
  <c r="O43" i="2"/>
  <c r="O78" i="2"/>
  <c r="O132" i="2"/>
  <c r="O106" i="2"/>
  <c r="O26" i="5"/>
  <c r="O21" i="2"/>
  <c r="P20" i="2" s="1"/>
  <c r="O157" i="2"/>
  <c r="O155" i="2" s="1"/>
  <c r="BF40" i="2"/>
  <c r="O21" i="5"/>
  <c r="O35" i="5"/>
  <c r="L6" i="5"/>
  <c r="L7" i="5" s="1"/>
  <c r="Q26" i="2"/>
  <c r="M17" i="7"/>
  <c r="M9" i="5"/>
  <c r="L6" i="7"/>
  <c r="L7" i="7" s="1"/>
  <c r="M9" i="7"/>
  <c r="N81" i="2"/>
  <c r="N95" i="2"/>
  <c r="M91" i="2"/>
  <c r="M26" i="7"/>
  <c r="N19" i="7"/>
  <c r="N36" i="7"/>
  <c r="N11" i="7"/>
  <c r="N28" i="7"/>
  <c r="N39" i="7"/>
  <c r="N10" i="7"/>
  <c r="N27" i="7"/>
  <c r="N22" i="7"/>
  <c r="N35" i="7"/>
  <c r="N14" i="7"/>
  <c r="N18" i="7"/>
  <c r="O2" i="10"/>
  <c r="O2" i="12"/>
  <c r="O2" i="5"/>
  <c r="O2" i="7"/>
  <c r="O31" i="7" s="1"/>
  <c r="O144" i="2"/>
  <c r="M47" i="10"/>
  <c r="M28" i="5"/>
  <c r="M34" i="7"/>
  <c r="N33" i="5"/>
  <c r="N41" i="5"/>
  <c r="N40" i="5" s="1"/>
  <c r="N13" i="5"/>
  <c r="N19" i="5"/>
  <c r="N24" i="5"/>
  <c r="N23" i="5" s="1"/>
  <c r="N30" i="5"/>
  <c r="N10" i="5"/>
  <c r="N29" i="5"/>
  <c r="N16" i="5"/>
  <c r="M77" i="2"/>
  <c r="P2" i="2"/>
  <c r="P4" i="12"/>
  <c r="P4" i="10"/>
  <c r="P4" i="5"/>
  <c r="P18" i="5" s="1"/>
  <c r="P4" i="7"/>
  <c r="P161" i="2"/>
  <c r="N34" i="10"/>
  <c r="N27" i="10"/>
  <c r="N49" i="10"/>
  <c r="N41" i="10"/>
  <c r="N48" i="10"/>
  <c r="N40" i="10"/>
  <c r="N33" i="10"/>
  <c r="N26" i="10"/>
  <c r="P129" i="2"/>
  <c r="L73" i="2"/>
  <c r="O52" i="2"/>
  <c r="P70" i="2"/>
  <c r="P62" i="2"/>
  <c r="P141" i="2"/>
  <c r="P153" i="2"/>
  <c r="Q23" i="7"/>
  <c r="O9" i="2"/>
  <c r="P158" i="2"/>
  <c r="Q4" i="2"/>
  <c r="Q4" i="19" s="1"/>
  <c r="Q51" i="19" s="1"/>
  <c r="P66" i="2" l="1"/>
  <c r="O46" i="19"/>
  <c r="O25" i="19"/>
  <c r="O47" i="19"/>
  <c r="O32" i="19"/>
  <c r="O39" i="19"/>
  <c r="O38" i="19"/>
  <c r="O24" i="19"/>
  <c r="O31" i="19"/>
  <c r="P26" i="5"/>
  <c r="Q26" i="5" s="1"/>
  <c r="P15" i="5"/>
  <c r="N45" i="19"/>
  <c r="P2" i="19"/>
  <c r="P46" i="2"/>
  <c r="P60" i="2"/>
  <c r="P56" i="2" s="1"/>
  <c r="Q55" i="2" s="1"/>
  <c r="P59" i="2"/>
  <c r="P44" i="2"/>
  <c r="P32" i="7"/>
  <c r="Q32" i="7" s="1"/>
  <c r="P43" i="5"/>
  <c r="P122" i="2"/>
  <c r="P121" i="2" s="1"/>
  <c r="L13" i="10"/>
  <c r="P40" i="7"/>
  <c r="N45" i="2"/>
  <c r="O145" i="2"/>
  <c r="N47" i="2"/>
  <c r="M48" i="2"/>
  <c r="N19" i="2"/>
  <c r="N28" i="2"/>
  <c r="O143" i="2"/>
  <c r="P53" i="10"/>
  <c r="P101" i="2"/>
  <c r="P97" i="2" s="1"/>
  <c r="P31" i="2"/>
  <c r="P100" i="2"/>
  <c r="P114" i="2"/>
  <c r="P18" i="2"/>
  <c r="P17" i="2"/>
  <c r="P32" i="2"/>
  <c r="P87" i="2"/>
  <c r="P83" i="2" s="1"/>
  <c r="P16" i="2"/>
  <c r="P30" i="2"/>
  <c r="P86" i="2"/>
  <c r="P115" i="2"/>
  <c r="P111" i="2" s="1"/>
  <c r="P54" i="2"/>
  <c r="O105" i="2"/>
  <c r="P123" i="2"/>
  <c r="P110" i="2"/>
  <c r="P82" i="2"/>
  <c r="P35" i="2"/>
  <c r="P135" i="2"/>
  <c r="P32" i="5"/>
  <c r="P35" i="5"/>
  <c r="P157" i="2"/>
  <c r="P155" i="2" s="1"/>
  <c r="O133" i="2"/>
  <c r="Q89" i="2"/>
  <c r="Q103" i="2"/>
  <c r="Q117" i="2"/>
  <c r="N109" i="2"/>
  <c r="M74" i="2"/>
  <c r="N75" i="2"/>
  <c r="O131" i="2"/>
  <c r="P78" i="2"/>
  <c r="Q50" i="2"/>
  <c r="P92" i="2"/>
  <c r="P29" i="2"/>
  <c r="P132" i="2"/>
  <c r="P146" i="2"/>
  <c r="P134" i="2"/>
  <c r="P147" i="2"/>
  <c r="P15" i="2"/>
  <c r="P65" i="2"/>
  <c r="P64" i="2" s="1"/>
  <c r="P106" i="2"/>
  <c r="P43" i="2"/>
  <c r="P53" i="2"/>
  <c r="P120" i="2"/>
  <c r="P38" i="5"/>
  <c r="P21" i="2"/>
  <c r="P21" i="5"/>
  <c r="BG40" i="2"/>
  <c r="M6" i="5"/>
  <c r="M7" i="5" s="1"/>
  <c r="R26" i="2"/>
  <c r="N47" i="10"/>
  <c r="N17" i="7"/>
  <c r="M6" i="7"/>
  <c r="M7" i="7" s="1"/>
  <c r="N28" i="5"/>
  <c r="N34" i="7"/>
  <c r="N9" i="5"/>
  <c r="O33" i="5"/>
  <c r="O41" i="5"/>
  <c r="O40" i="5" s="1"/>
  <c r="O29" i="5"/>
  <c r="O10" i="5"/>
  <c r="O13" i="5"/>
  <c r="O16" i="5"/>
  <c r="O30" i="5"/>
  <c r="O19" i="5"/>
  <c r="O24" i="5"/>
  <c r="O23" i="5" s="1"/>
  <c r="N26" i="7"/>
  <c r="N91" i="2"/>
  <c r="O36" i="7"/>
  <c r="O19" i="7"/>
  <c r="O11" i="7"/>
  <c r="O28" i="7"/>
  <c r="O27" i="7"/>
  <c r="O14" i="7"/>
  <c r="O10" i="7"/>
  <c r="O35" i="7"/>
  <c r="O39" i="7"/>
  <c r="O22" i="7"/>
  <c r="O18" i="7"/>
  <c r="P2" i="12"/>
  <c r="P2" i="10"/>
  <c r="P2" i="5"/>
  <c r="P2" i="7"/>
  <c r="P31" i="7" s="1"/>
  <c r="P144" i="2"/>
  <c r="N9" i="7"/>
  <c r="N77" i="2"/>
  <c r="Q2" i="2"/>
  <c r="Q92" i="2" s="1"/>
  <c r="Q4" i="12"/>
  <c r="Q4" i="10"/>
  <c r="Q53" i="10" s="1"/>
  <c r="Q4" i="5"/>
  <c r="Q18" i="5" s="1"/>
  <c r="Q4" i="7"/>
  <c r="Q161" i="2"/>
  <c r="M73" i="2"/>
  <c r="O81" i="2"/>
  <c r="O34" i="10"/>
  <c r="O27" i="10"/>
  <c r="O49" i="10"/>
  <c r="O41" i="10"/>
  <c r="O40" i="10"/>
  <c r="O48" i="10"/>
  <c r="O26" i="10"/>
  <c r="O33" i="10"/>
  <c r="Q129" i="2"/>
  <c r="Q70" i="2"/>
  <c r="Q62" i="2"/>
  <c r="Q56" i="2" s="1"/>
  <c r="Q153" i="2"/>
  <c r="Q141" i="2"/>
  <c r="R23" i="7"/>
  <c r="P9" i="2"/>
  <c r="Q158" i="2"/>
  <c r="R4" i="2"/>
  <c r="R4" i="19" s="1"/>
  <c r="R51" i="19" s="1"/>
  <c r="P119" i="2" l="1"/>
  <c r="O45" i="19"/>
  <c r="Q20" i="2"/>
  <c r="P32" i="19"/>
  <c r="P39" i="19"/>
  <c r="P46" i="19"/>
  <c r="P47" i="19"/>
  <c r="P25" i="19"/>
  <c r="P38" i="19"/>
  <c r="P31" i="19"/>
  <c r="P24" i="19"/>
  <c r="Q110" i="2"/>
  <c r="Q43" i="5"/>
  <c r="Q15" i="5"/>
  <c r="Q66" i="2"/>
  <c r="Q34" i="2"/>
  <c r="R55" i="2"/>
  <c r="Q29" i="2"/>
  <c r="Q2" i="19"/>
  <c r="Q44" i="2"/>
  <c r="Q59" i="2"/>
  <c r="Q60" i="2"/>
  <c r="Q46" i="2"/>
  <c r="R26" i="5"/>
  <c r="Q132" i="2"/>
  <c r="Q82" i="2"/>
  <c r="M13" i="10"/>
  <c r="Q40" i="7"/>
  <c r="N48" i="2"/>
  <c r="M42" i="2"/>
  <c r="O75" i="2"/>
  <c r="P105" i="2"/>
  <c r="P52" i="2"/>
  <c r="Q35" i="2"/>
  <c r="Q147" i="2"/>
  <c r="Q123" i="2"/>
  <c r="Q16" i="2"/>
  <c r="Q17" i="2"/>
  <c r="Q30" i="2"/>
  <c r="Q86" i="2"/>
  <c r="Q115" i="2"/>
  <c r="Q111" i="2" s="1"/>
  <c r="Q31" i="2"/>
  <c r="Q32" i="2"/>
  <c r="Q18" i="2"/>
  <c r="Q114" i="2"/>
  <c r="Q101" i="2"/>
  <c r="Q97" i="2" s="1"/>
  <c r="Q87" i="2"/>
  <c r="Q83" i="2" s="1"/>
  <c r="Q100" i="2"/>
  <c r="Q54" i="2"/>
  <c r="Q122" i="2"/>
  <c r="Q35" i="5"/>
  <c r="Q32" i="5"/>
  <c r="P133" i="2"/>
  <c r="P145" i="2"/>
  <c r="R89" i="2"/>
  <c r="R103" i="2"/>
  <c r="N6" i="5"/>
  <c r="N7" i="5" s="1"/>
  <c r="R117" i="2"/>
  <c r="O109" i="2"/>
  <c r="N74" i="2"/>
  <c r="P143" i="2"/>
  <c r="P131" i="2"/>
  <c r="Q146" i="2"/>
  <c r="Q134" i="2"/>
  <c r="R50" i="2"/>
  <c r="Q135" i="2"/>
  <c r="R62" i="2"/>
  <c r="Q120" i="2"/>
  <c r="Q43" i="2"/>
  <c r="Q65" i="2"/>
  <c r="Q78" i="2"/>
  <c r="Q15" i="2"/>
  <c r="Q53" i="2"/>
  <c r="Q106" i="2"/>
  <c r="Q105" i="2" s="1"/>
  <c r="Q157" i="2"/>
  <c r="Q155" i="2" s="1"/>
  <c r="Q21" i="5"/>
  <c r="Q21" i="2"/>
  <c r="BH40" i="2"/>
  <c r="S26" i="2"/>
  <c r="O47" i="10"/>
  <c r="N6" i="7"/>
  <c r="N7" i="7" s="1"/>
  <c r="N73" i="2"/>
  <c r="O26" i="7"/>
  <c r="P11" i="7"/>
  <c r="P19" i="7"/>
  <c r="P36" i="7"/>
  <c r="P28" i="7"/>
  <c r="P39" i="7"/>
  <c r="P10" i="7"/>
  <c r="P18" i="7"/>
  <c r="P22" i="7"/>
  <c r="P27" i="7"/>
  <c r="P14" i="7"/>
  <c r="P35" i="7"/>
  <c r="O34" i="7"/>
  <c r="Q2" i="12"/>
  <c r="Q2" i="10"/>
  <c r="Q2" i="7"/>
  <c r="Q31" i="7" s="1"/>
  <c r="Q2" i="5"/>
  <c r="Q144" i="2"/>
  <c r="P33" i="5"/>
  <c r="P41" i="5"/>
  <c r="P40" i="5" s="1"/>
  <c r="P16" i="5"/>
  <c r="P29" i="5"/>
  <c r="P13" i="5"/>
  <c r="P10" i="5"/>
  <c r="P30" i="5"/>
  <c r="P19" i="5"/>
  <c r="P24" i="5"/>
  <c r="P23" i="5" s="1"/>
  <c r="O17" i="7"/>
  <c r="O9" i="7"/>
  <c r="O9" i="5"/>
  <c r="Q38" i="5"/>
  <c r="P81" i="2"/>
  <c r="R4" i="12"/>
  <c r="R4" i="10"/>
  <c r="R53" i="10" s="1"/>
  <c r="R4" i="5"/>
  <c r="R18" i="5" s="1"/>
  <c r="S18" i="5" s="1"/>
  <c r="T18" i="5" s="1"/>
  <c r="U18" i="5" s="1"/>
  <c r="V18" i="5" s="1"/>
  <c r="W18" i="5" s="1"/>
  <c r="X18" i="5" s="1"/>
  <c r="Y18" i="5" s="1"/>
  <c r="Z18" i="5" s="1"/>
  <c r="AA18" i="5" s="1"/>
  <c r="AB18" i="5" s="1"/>
  <c r="AC18" i="5" s="1"/>
  <c r="AD18" i="5" s="1"/>
  <c r="AE18" i="5" s="1"/>
  <c r="AF18" i="5" s="1"/>
  <c r="AG18" i="5" s="1"/>
  <c r="AH18" i="5" s="1"/>
  <c r="AI18" i="5" s="1"/>
  <c r="AJ18" i="5" s="1"/>
  <c r="AK18" i="5" s="1"/>
  <c r="AL18" i="5" s="1"/>
  <c r="AM18" i="5" s="1"/>
  <c r="AN18" i="5" s="1"/>
  <c r="AO18" i="5" s="1"/>
  <c r="AP18" i="5" s="1"/>
  <c r="AQ18" i="5" s="1"/>
  <c r="AR18" i="5" s="1"/>
  <c r="AS18" i="5" s="1"/>
  <c r="AT18" i="5" s="1"/>
  <c r="AU18" i="5" s="1"/>
  <c r="AV18" i="5" s="1"/>
  <c r="AW18" i="5" s="1"/>
  <c r="AX18" i="5" s="1"/>
  <c r="AY18" i="5" s="1"/>
  <c r="AZ18" i="5" s="1"/>
  <c r="BA18" i="5" s="1"/>
  <c r="BB18" i="5" s="1"/>
  <c r="BC18" i="5" s="1"/>
  <c r="BD18" i="5" s="1"/>
  <c r="BE18" i="5" s="1"/>
  <c r="BF18" i="5" s="1"/>
  <c r="BG18" i="5" s="1"/>
  <c r="BH18" i="5" s="1"/>
  <c r="BI18" i="5" s="1"/>
  <c r="BJ18" i="5" s="1"/>
  <c r="BK18" i="5" s="1"/>
  <c r="BL18" i="5" s="1"/>
  <c r="BM18" i="5" s="1"/>
  <c r="R4" i="7"/>
  <c r="R32" i="7" s="1"/>
  <c r="S32" i="7" s="1"/>
  <c r="T32" i="7" s="1"/>
  <c r="U32" i="7" s="1"/>
  <c r="V32" i="7" s="1"/>
  <c r="W32" i="7" s="1"/>
  <c r="X32" i="7" s="1"/>
  <c r="Y32" i="7" s="1"/>
  <c r="Z32" i="7" s="1"/>
  <c r="AA32" i="7" s="1"/>
  <c r="AB32" i="7" s="1"/>
  <c r="AC32" i="7" s="1"/>
  <c r="AD32" i="7" s="1"/>
  <c r="AE32" i="7" s="1"/>
  <c r="AF32" i="7" s="1"/>
  <c r="AG32" i="7" s="1"/>
  <c r="AH32" i="7" s="1"/>
  <c r="AI32" i="7" s="1"/>
  <c r="AJ32" i="7" s="1"/>
  <c r="AK32" i="7" s="1"/>
  <c r="AL32" i="7" s="1"/>
  <c r="AM32" i="7" s="1"/>
  <c r="AN32" i="7" s="1"/>
  <c r="AO32" i="7" s="1"/>
  <c r="AP32" i="7" s="1"/>
  <c r="AQ32" i="7" s="1"/>
  <c r="AR32" i="7" s="1"/>
  <c r="AS32" i="7" s="1"/>
  <c r="AT32" i="7" s="1"/>
  <c r="AU32" i="7" s="1"/>
  <c r="AV32" i="7" s="1"/>
  <c r="AW32" i="7" s="1"/>
  <c r="AX32" i="7" s="1"/>
  <c r="AY32" i="7" s="1"/>
  <c r="AZ32" i="7" s="1"/>
  <c r="BA32" i="7" s="1"/>
  <c r="BB32" i="7" s="1"/>
  <c r="BC32" i="7" s="1"/>
  <c r="BD32" i="7" s="1"/>
  <c r="BE32" i="7" s="1"/>
  <c r="BF32" i="7" s="1"/>
  <c r="BG32" i="7" s="1"/>
  <c r="BH32" i="7" s="1"/>
  <c r="BI32" i="7" s="1"/>
  <c r="BJ32" i="7" s="1"/>
  <c r="BK32" i="7" s="1"/>
  <c r="BL32" i="7" s="1"/>
  <c r="BM32" i="7" s="1"/>
  <c r="O77" i="2"/>
  <c r="R161" i="2"/>
  <c r="P27" i="10"/>
  <c r="P41" i="10"/>
  <c r="P34" i="10"/>
  <c r="P49" i="10"/>
  <c r="P48" i="10"/>
  <c r="P26" i="10"/>
  <c r="P33" i="10"/>
  <c r="P40" i="10"/>
  <c r="O28" i="5"/>
  <c r="R141" i="2"/>
  <c r="R129" i="2"/>
  <c r="R153" i="2"/>
  <c r="R70" i="2"/>
  <c r="R2" i="2"/>
  <c r="S23" i="7"/>
  <c r="Q9" i="2"/>
  <c r="R158" i="2"/>
  <c r="S4" i="2"/>
  <c r="S4" i="19" s="1"/>
  <c r="S51" i="19" s="1"/>
  <c r="Q64" i="2" l="1"/>
  <c r="P45" i="19"/>
  <c r="R20" i="2"/>
  <c r="R15" i="5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AC15" i="5" s="1"/>
  <c r="AD15" i="5" s="1"/>
  <c r="AE15" i="5" s="1"/>
  <c r="AF15" i="5" s="1"/>
  <c r="AG15" i="5" s="1"/>
  <c r="AH15" i="5" s="1"/>
  <c r="AI15" i="5" s="1"/>
  <c r="AJ15" i="5" s="1"/>
  <c r="AK15" i="5" s="1"/>
  <c r="AL15" i="5" s="1"/>
  <c r="AM15" i="5" s="1"/>
  <c r="AN15" i="5" s="1"/>
  <c r="AO15" i="5" s="1"/>
  <c r="AP15" i="5" s="1"/>
  <c r="AQ15" i="5" s="1"/>
  <c r="AR15" i="5" s="1"/>
  <c r="AS15" i="5" s="1"/>
  <c r="AT15" i="5" s="1"/>
  <c r="AU15" i="5" s="1"/>
  <c r="AV15" i="5" s="1"/>
  <c r="AW15" i="5" s="1"/>
  <c r="AX15" i="5" s="1"/>
  <c r="AY15" i="5" s="1"/>
  <c r="AZ15" i="5" s="1"/>
  <c r="BA15" i="5" s="1"/>
  <c r="BB15" i="5" s="1"/>
  <c r="BC15" i="5" s="1"/>
  <c r="BD15" i="5" s="1"/>
  <c r="BE15" i="5" s="1"/>
  <c r="BF15" i="5" s="1"/>
  <c r="BG15" i="5" s="1"/>
  <c r="BH15" i="5" s="1"/>
  <c r="BI15" i="5" s="1"/>
  <c r="BJ15" i="5" s="1"/>
  <c r="BK15" i="5" s="1"/>
  <c r="BL15" i="5" s="1"/>
  <c r="BM15" i="5" s="1"/>
  <c r="R43" i="5"/>
  <c r="S43" i="5" s="1"/>
  <c r="T43" i="5" s="1"/>
  <c r="U43" i="5" s="1"/>
  <c r="V43" i="5" s="1"/>
  <c r="W43" i="5" s="1"/>
  <c r="X43" i="5" s="1"/>
  <c r="Y43" i="5" s="1"/>
  <c r="Q25" i="19"/>
  <c r="Q46" i="19"/>
  <c r="Q45" i="19" s="1"/>
  <c r="Q39" i="19"/>
  <c r="Q47" i="19"/>
  <c r="Q32" i="19"/>
  <c r="Q24" i="19"/>
  <c r="Q38" i="19"/>
  <c r="Q31" i="19"/>
  <c r="R2" i="19"/>
  <c r="R60" i="2"/>
  <c r="R56" i="2" s="1"/>
  <c r="S55" i="2" s="1"/>
  <c r="R59" i="2"/>
  <c r="R54" i="2" s="1"/>
  <c r="F57" i="2" s="1"/>
  <c r="R44" i="2"/>
  <c r="R46" i="2"/>
  <c r="R34" i="2"/>
  <c r="R82" i="2"/>
  <c r="N13" i="10"/>
  <c r="Q121" i="2"/>
  <c r="R40" i="7"/>
  <c r="R146" i="2"/>
  <c r="N42" i="2"/>
  <c r="Q119" i="2"/>
  <c r="Q52" i="2"/>
  <c r="R35" i="2"/>
  <c r="R147" i="2"/>
  <c r="R122" i="2"/>
  <c r="R110" i="2"/>
  <c r="R135" i="2"/>
  <c r="R87" i="2"/>
  <c r="R83" i="2" s="1"/>
  <c r="R86" i="2"/>
  <c r="R115" i="2"/>
  <c r="R111" i="2" s="1"/>
  <c r="R114" i="2"/>
  <c r="R100" i="2"/>
  <c r="R101" i="2"/>
  <c r="R97" i="2" s="1"/>
  <c r="R16" i="2"/>
  <c r="R18" i="2"/>
  <c r="R17" i="2"/>
  <c r="R32" i="2"/>
  <c r="R31" i="2"/>
  <c r="R30" i="2"/>
  <c r="R123" i="2"/>
  <c r="S122" i="2" s="1"/>
  <c r="R32" i="5"/>
  <c r="S32" i="5" s="1"/>
  <c r="R35" i="5"/>
  <c r="S35" i="5" s="1"/>
  <c r="T35" i="5" s="1"/>
  <c r="U35" i="5" s="1"/>
  <c r="V35" i="5" s="1"/>
  <c r="W35" i="5" s="1"/>
  <c r="X35" i="5" s="1"/>
  <c r="Y35" i="5" s="1"/>
  <c r="Z35" i="5" s="1"/>
  <c r="AA35" i="5" s="1"/>
  <c r="AB35" i="5" s="1"/>
  <c r="AC35" i="5" s="1"/>
  <c r="AD35" i="5" s="1"/>
  <c r="AE35" i="5" s="1"/>
  <c r="AF35" i="5" s="1"/>
  <c r="AG35" i="5" s="1"/>
  <c r="AH35" i="5" s="1"/>
  <c r="AI35" i="5" s="1"/>
  <c r="AJ35" i="5" s="1"/>
  <c r="AK35" i="5" s="1"/>
  <c r="AL35" i="5" s="1"/>
  <c r="AM35" i="5" s="1"/>
  <c r="AN35" i="5" s="1"/>
  <c r="AO35" i="5" s="1"/>
  <c r="AP35" i="5" s="1"/>
  <c r="AQ35" i="5" s="1"/>
  <c r="AR35" i="5" s="1"/>
  <c r="AS35" i="5" s="1"/>
  <c r="AT35" i="5" s="1"/>
  <c r="AU35" i="5" s="1"/>
  <c r="AV35" i="5" s="1"/>
  <c r="AW35" i="5" s="1"/>
  <c r="AX35" i="5" s="1"/>
  <c r="AY35" i="5" s="1"/>
  <c r="AZ35" i="5" s="1"/>
  <c r="BA35" i="5" s="1"/>
  <c r="BB35" i="5" s="1"/>
  <c r="BC35" i="5" s="1"/>
  <c r="BD35" i="5" s="1"/>
  <c r="BE35" i="5" s="1"/>
  <c r="BF35" i="5" s="1"/>
  <c r="BG35" i="5" s="1"/>
  <c r="BH35" i="5" s="1"/>
  <c r="BI35" i="5" s="1"/>
  <c r="BJ35" i="5" s="1"/>
  <c r="BK35" i="5" s="1"/>
  <c r="BL35" i="5" s="1"/>
  <c r="BM35" i="5" s="1"/>
  <c r="Q133" i="2"/>
  <c r="Q145" i="2"/>
  <c r="S89" i="2"/>
  <c r="S103" i="2"/>
  <c r="S117" i="2"/>
  <c r="P109" i="2"/>
  <c r="Q143" i="2"/>
  <c r="P75" i="2"/>
  <c r="Q131" i="2"/>
  <c r="S62" i="2"/>
  <c r="R134" i="2"/>
  <c r="S50" i="2"/>
  <c r="R66" i="2"/>
  <c r="R21" i="5"/>
  <c r="R157" i="2"/>
  <c r="R155" i="2" s="1"/>
  <c r="R21" i="2"/>
  <c r="BI40" i="2"/>
  <c r="T26" i="2"/>
  <c r="P47" i="10"/>
  <c r="O6" i="5"/>
  <c r="O7" i="5" s="1"/>
  <c r="O6" i="7"/>
  <c r="O7" i="7" s="1"/>
  <c r="S2" i="2"/>
  <c r="S65" i="2" s="1"/>
  <c r="S4" i="12"/>
  <c r="S4" i="7"/>
  <c r="S4" i="10"/>
  <c r="S53" i="10" s="1"/>
  <c r="S4" i="5"/>
  <c r="S26" i="5" s="1"/>
  <c r="R2" i="12"/>
  <c r="R2" i="10"/>
  <c r="R2" i="5"/>
  <c r="R2" i="7"/>
  <c r="R31" i="7" s="1"/>
  <c r="R144" i="2"/>
  <c r="Q27" i="10"/>
  <c r="Q41" i="10"/>
  <c r="Q49" i="10"/>
  <c r="Q34" i="10"/>
  <c r="Q26" i="10"/>
  <c r="Q48" i="10"/>
  <c r="Q40" i="10"/>
  <c r="Q33" i="10"/>
  <c r="P9" i="7"/>
  <c r="Q81" i="2"/>
  <c r="P9" i="5"/>
  <c r="P26" i="7"/>
  <c r="S161" i="2"/>
  <c r="R38" i="5"/>
  <c r="Q33" i="5"/>
  <c r="Q41" i="5"/>
  <c r="Q40" i="5" s="1"/>
  <c r="Q29" i="5"/>
  <c r="Q10" i="5"/>
  <c r="Q30" i="5"/>
  <c r="Q24" i="5"/>
  <c r="Q23" i="5" s="1"/>
  <c r="Q16" i="5"/>
  <c r="Q13" i="5"/>
  <c r="Q19" i="5"/>
  <c r="P34" i="7"/>
  <c r="P77" i="2"/>
  <c r="P28" i="5"/>
  <c r="Q19" i="7"/>
  <c r="Q36" i="7"/>
  <c r="Q11" i="7"/>
  <c r="Q28" i="7"/>
  <c r="Q35" i="7"/>
  <c r="Q14" i="7"/>
  <c r="Q10" i="7"/>
  <c r="Q22" i="7"/>
  <c r="Q39" i="7"/>
  <c r="Q27" i="7"/>
  <c r="Q18" i="7"/>
  <c r="P17" i="7"/>
  <c r="S129" i="2"/>
  <c r="S153" i="2"/>
  <c r="S141" i="2"/>
  <c r="Z43" i="5"/>
  <c r="R120" i="2"/>
  <c r="R92" i="2"/>
  <c r="R132" i="2"/>
  <c r="R78" i="2"/>
  <c r="R53" i="2"/>
  <c r="R106" i="2"/>
  <c r="R65" i="2"/>
  <c r="S70" i="2"/>
  <c r="R29" i="2"/>
  <c r="R15" i="2"/>
  <c r="R43" i="2"/>
  <c r="S29" i="2"/>
  <c r="T23" i="7"/>
  <c r="R9" i="2"/>
  <c r="S158" i="2"/>
  <c r="T4" i="2"/>
  <c r="T4" i="19" s="1"/>
  <c r="T51" i="19" s="1"/>
  <c r="R47" i="19" l="1"/>
  <c r="R25" i="19"/>
  <c r="R39" i="19"/>
  <c r="R32" i="19"/>
  <c r="R38" i="19"/>
  <c r="R24" i="19"/>
  <c r="R31" i="19"/>
  <c r="R46" i="19"/>
  <c r="R45" i="19" s="1"/>
  <c r="S34" i="2"/>
  <c r="S2" i="19"/>
  <c r="S60" i="2"/>
  <c r="S56" i="2" s="1"/>
  <c r="T55" i="2" s="1"/>
  <c r="S59" i="2"/>
  <c r="S46" i="2"/>
  <c r="S44" i="2"/>
  <c r="S20" i="2"/>
  <c r="S121" i="2"/>
  <c r="R121" i="2"/>
  <c r="S40" i="7"/>
  <c r="R105" i="2"/>
  <c r="S147" i="2"/>
  <c r="S110" i="2"/>
  <c r="S82" i="2"/>
  <c r="S86" i="2"/>
  <c r="S100" i="2"/>
  <c r="S87" i="2"/>
  <c r="S83" i="2" s="1"/>
  <c r="S114" i="2"/>
  <c r="S101" i="2"/>
  <c r="S97" i="2" s="1"/>
  <c r="S115" i="2"/>
  <c r="S111" i="2" s="1"/>
  <c r="T110" i="2" s="1"/>
  <c r="S16" i="2"/>
  <c r="S17" i="2"/>
  <c r="S18" i="2"/>
  <c r="S30" i="2"/>
  <c r="S32" i="2"/>
  <c r="S31" i="2"/>
  <c r="S54" i="2"/>
  <c r="G57" i="2" s="1"/>
  <c r="S134" i="2"/>
  <c r="S35" i="2"/>
  <c r="S123" i="2"/>
  <c r="S21" i="5"/>
  <c r="R133" i="2"/>
  <c r="T89" i="2"/>
  <c r="T103" i="2"/>
  <c r="T117" i="2"/>
  <c r="Q75" i="2"/>
  <c r="Q109" i="2"/>
  <c r="S106" i="2"/>
  <c r="S146" i="2"/>
  <c r="S135" i="2"/>
  <c r="T50" i="2"/>
  <c r="U50" i="2" s="1"/>
  <c r="V50" i="2" s="1"/>
  <c r="W50" i="2" s="1"/>
  <c r="X50" i="2" s="1"/>
  <c r="Y50" i="2" s="1"/>
  <c r="Z50" i="2" s="1"/>
  <c r="AA50" i="2" s="1"/>
  <c r="AB50" i="2" s="1"/>
  <c r="AC50" i="2" s="1"/>
  <c r="AD50" i="2" s="1"/>
  <c r="AE50" i="2" s="1"/>
  <c r="AF50" i="2" s="1"/>
  <c r="AG50" i="2" s="1"/>
  <c r="AH50" i="2" s="1"/>
  <c r="AI50" i="2" s="1"/>
  <c r="AJ50" i="2" s="1"/>
  <c r="AK50" i="2" s="1"/>
  <c r="AL50" i="2" s="1"/>
  <c r="AM50" i="2" s="1"/>
  <c r="AN50" i="2" s="1"/>
  <c r="AO50" i="2" s="1"/>
  <c r="AP50" i="2" s="1"/>
  <c r="AQ50" i="2" s="1"/>
  <c r="AR50" i="2" s="1"/>
  <c r="AS50" i="2" s="1"/>
  <c r="AT50" i="2" s="1"/>
  <c r="AU50" i="2" s="1"/>
  <c r="AV50" i="2" s="1"/>
  <c r="AW50" i="2" s="1"/>
  <c r="AX50" i="2" s="1"/>
  <c r="AY50" i="2" s="1"/>
  <c r="AZ50" i="2" s="1"/>
  <c r="BA50" i="2" s="1"/>
  <c r="BB50" i="2" s="1"/>
  <c r="BC50" i="2" s="1"/>
  <c r="BD50" i="2" s="1"/>
  <c r="BE50" i="2" s="1"/>
  <c r="BF50" i="2" s="1"/>
  <c r="BG50" i="2" s="1"/>
  <c r="BH50" i="2" s="1"/>
  <c r="BI50" i="2" s="1"/>
  <c r="BJ50" i="2" s="1"/>
  <c r="BK50" i="2" s="1"/>
  <c r="BL50" i="2" s="1"/>
  <c r="BM50" i="2" s="1"/>
  <c r="T62" i="2"/>
  <c r="R64" i="2"/>
  <c r="R52" i="2"/>
  <c r="R145" i="2"/>
  <c r="S15" i="2"/>
  <c r="S53" i="2"/>
  <c r="S120" i="2"/>
  <c r="S119" i="2" s="1"/>
  <c r="S66" i="2"/>
  <c r="S64" i="2" s="1"/>
  <c r="S78" i="2"/>
  <c r="S132" i="2"/>
  <c r="S43" i="2"/>
  <c r="S92" i="2"/>
  <c r="S21" i="2"/>
  <c r="S157" i="2"/>
  <c r="S155" i="2" s="1"/>
  <c r="BJ40" i="2"/>
  <c r="S38" i="5"/>
  <c r="U26" i="2"/>
  <c r="R119" i="2"/>
  <c r="P6" i="5"/>
  <c r="P7" i="5" s="1"/>
  <c r="R131" i="2"/>
  <c r="Q26" i="7"/>
  <c r="Q17" i="7"/>
  <c r="Q28" i="5"/>
  <c r="Q77" i="2"/>
  <c r="T2" i="2"/>
  <c r="T4" i="12"/>
  <c r="T4" i="10"/>
  <c r="T53" i="10" s="1"/>
  <c r="T4" i="5"/>
  <c r="T26" i="5" s="1"/>
  <c r="T4" i="7"/>
  <c r="Q47" i="10"/>
  <c r="R19" i="7"/>
  <c r="R11" i="7"/>
  <c r="R36" i="7"/>
  <c r="R28" i="7"/>
  <c r="R27" i="7"/>
  <c r="R35" i="7"/>
  <c r="R14" i="7"/>
  <c r="R39" i="7"/>
  <c r="R10" i="7"/>
  <c r="R22" i="7"/>
  <c r="R18" i="7"/>
  <c r="Q9" i="7"/>
  <c r="Q9" i="5"/>
  <c r="R143" i="2"/>
  <c r="Q34" i="7"/>
  <c r="P6" i="7"/>
  <c r="P7" i="7" s="1"/>
  <c r="R33" i="5"/>
  <c r="R41" i="5"/>
  <c r="R40" i="5" s="1"/>
  <c r="R24" i="5"/>
  <c r="R23" i="5" s="1"/>
  <c r="R19" i="5"/>
  <c r="R30" i="5"/>
  <c r="R29" i="5"/>
  <c r="R10" i="5"/>
  <c r="R13" i="5"/>
  <c r="R16" i="5"/>
  <c r="S2" i="12"/>
  <c r="S2" i="7"/>
  <c r="S31" i="7" s="1"/>
  <c r="S2" i="10"/>
  <c r="S2" i="5"/>
  <c r="S144" i="2"/>
  <c r="T161" i="2"/>
  <c r="R49" i="10"/>
  <c r="R41" i="10"/>
  <c r="R34" i="10"/>
  <c r="R27" i="10"/>
  <c r="R40" i="10"/>
  <c r="R33" i="10"/>
  <c r="R26" i="10"/>
  <c r="R48" i="10"/>
  <c r="T141" i="2"/>
  <c r="T129" i="2"/>
  <c r="T153" i="2"/>
  <c r="AA43" i="5"/>
  <c r="T120" i="2"/>
  <c r="T70" i="2"/>
  <c r="T66" i="2" s="1"/>
  <c r="R81" i="2"/>
  <c r="U23" i="7"/>
  <c r="S9" i="2"/>
  <c r="T158" i="2"/>
  <c r="U4" i="2"/>
  <c r="U4" i="19" s="1"/>
  <c r="U51" i="19" s="1"/>
  <c r="T2" i="19" l="1"/>
  <c r="T59" i="2"/>
  <c r="T60" i="2"/>
  <c r="T56" i="2" s="1"/>
  <c r="T46" i="2"/>
  <c r="T44" i="2"/>
  <c r="S32" i="19"/>
  <c r="S47" i="19"/>
  <c r="S39" i="19"/>
  <c r="S25" i="19"/>
  <c r="S31" i="19"/>
  <c r="S38" i="19"/>
  <c r="S24" i="19"/>
  <c r="S46" i="19"/>
  <c r="T32" i="5"/>
  <c r="T20" i="2"/>
  <c r="T122" i="2"/>
  <c r="T119" i="2" s="1"/>
  <c r="T34" i="2"/>
  <c r="T40" i="7"/>
  <c r="U62" i="2"/>
  <c r="S105" i="2"/>
  <c r="S52" i="2"/>
  <c r="S133" i="2"/>
  <c r="T35" i="2"/>
  <c r="T123" i="2"/>
  <c r="T134" i="2"/>
  <c r="T92" i="2"/>
  <c r="T114" i="2"/>
  <c r="T87" i="2"/>
  <c r="T83" i="2" s="1"/>
  <c r="T101" i="2"/>
  <c r="T97" i="2" s="1"/>
  <c r="T86" i="2"/>
  <c r="T115" i="2"/>
  <c r="T111" i="2" s="1"/>
  <c r="T100" i="2"/>
  <c r="T18" i="2"/>
  <c r="T16" i="2"/>
  <c r="T17" i="2"/>
  <c r="T30" i="2"/>
  <c r="T32" i="2"/>
  <c r="T31" i="2"/>
  <c r="T54" i="2"/>
  <c r="H57" i="2" s="1"/>
  <c r="S131" i="2"/>
  <c r="T82" i="2"/>
  <c r="T21" i="5"/>
  <c r="S145" i="2"/>
  <c r="U89" i="2"/>
  <c r="U103" i="2"/>
  <c r="U117" i="2"/>
  <c r="R109" i="2"/>
  <c r="S143" i="2"/>
  <c r="R75" i="2"/>
  <c r="T147" i="2"/>
  <c r="T135" i="2"/>
  <c r="T146" i="2"/>
  <c r="T38" i="5"/>
  <c r="U161" i="2"/>
  <c r="T21" i="2"/>
  <c r="U20" i="2" s="1"/>
  <c r="T15" i="2"/>
  <c r="T53" i="2"/>
  <c r="T52" i="2" s="1"/>
  <c r="BK40" i="2"/>
  <c r="V26" i="2"/>
  <c r="Q6" i="5"/>
  <c r="Q7" i="5" s="1"/>
  <c r="R47" i="10"/>
  <c r="R17" i="7"/>
  <c r="R34" i="7"/>
  <c r="Q6" i="7"/>
  <c r="Q7" i="7" s="1"/>
  <c r="U2" i="2"/>
  <c r="U4" i="12"/>
  <c r="U4" i="10"/>
  <c r="U53" i="10" s="1"/>
  <c r="U4" i="5"/>
  <c r="U26" i="5" s="1"/>
  <c r="U4" i="7"/>
  <c r="T29" i="2"/>
  <c r="T78" i="2"/>
  <c r="T132" i="2"/>
  <c r="S27" i="10"/>
  <c r="S41" i="10"/>
  <c r="S49" i="10"/>
  <c r="S34" i="10"/>
  <c r="S40" i="10"/>
  <c r="S48" i="10"/>
  <c r="S33" i="10"/>
  <c r="S26" i="10"/>
  <c r="T157" i="2"/>
  <c r="T155" i="2" s="1"/>
  <c r="S11" i="7"/>
  <c r="S36" i="7"/>
  <c r="S19" i="7"/>
  <c r="S28" i="7"/>
  <c r="S14" i="7"/>
  <c r="S10" i="7"/>
  <c r="S18" i="7"/>
  <c r="S39" i="7"/>
  <c r="S35" i="7"/>
  <c r="S22" i="7"/>
  <c r="S27" i="7"/>
  <c r="R9" i="5"/>
  <c r="R9" i="7"/>
  <c r="R26" i="7"/>
  <c r="S41" i="5"/>
  <c r="S40" i="5" s="1"/>
  <c r="S33" i="5"/>
  <c r="S19" i="5"/>
  <c r="S16" i="5"/>
  <c r="S24" i="5"/>
  <c r="S23" i="5" s="1"/>
  <c r="S10" i="5"/>
  <c r="S30" i="5"/>
  <c r="S29" i="5"/>
  <c r="S13" i="5"/>
  <c r="T2" i="12"/>
  <c r="T2" i="10"/>
  <c r="T2" i="5"/>
  <c r="T2" i="7"/>
  <c r="T31" i="7" s="1"/>
  <c r="T144" i="2"/>
  <c r="T43" i="2"/>
  <c r="T65" i="2"/>
  <c r="T64" i="2" s="1"/>
  <c r="T106" i="2"/>
  <c r="T105" i="2" s="1"/>
  <c r="R28" i="5"/>
  <c r="U129" i="2"/>
  <c r="U153" i="2"/>
  <c r="U141" i="2"/>
  <c r="AB43" i="5"/>
  <c r="U70" i="2"/>
  <c r="R77" i="2"/>
  <c r="V23" i="7"/>
  <c r="T9" i="2"/>
  <c r="U158" i="2"/>
  <c r="V4" i="2"/>
  <c r="V4" i="19" s="1"/>
  <c r="V51" i="19" s="1"/>
  <c r="U40" i="7" l="1"/>
  <c r="S45" i="19"/>
  <c r="T121" i="2"/>
  <c r="W51" i="19"/>
  <c r="U32" i="5"/>
  <c r="U55" i="2"/>
  <c r="U2" i="19"/>
  <c r="U59" i="2"/>
  <c r="U60" i="2"/>
  <c r="U56" i="2" s="1"/>
  <c r="V55" i="2" s="1"/>
  <c r="U46" i="2"/>
  <c r="U44" i="2"/>
  <c r="U34" i="2"/>
  <c r="T32" i="19"/>
  <c r="T47" i="19"/>
  <c r="T25" i="19"/>
  <c r="T39" i="19"/>
  <c r="T24" i="19"/>
  <c r="T31" i="19"/>
  <c r="T38" i="19"/>
  <c r="T46" i="19"/>
  <c r="V62" i="2"/>
  <c r="T131" i="2"/>
  <c r="T133" i="2"/>
  <c r="S75" i="2"/>
  <c r="U110" i="2"/>
  <c r="U82" i="2"/>
  <c r="U43" i="2"/>
  <c r="U86" i="2"/>
  <c r="U87" i="2"/>
  <c r="U83" i="2" s="1"/>
  <c r="U114" i="2"/>
  <c r="U101" i="2"/>
  <c r="U97" i="2" s="1"/>
  <c r="U100" i="2"/>
  <c r="U115" i="2"/>
  <c r="U111" i="2" s="1"/>
  <c r="U16" i="2"/>
  <c r="U18" i="2"/>
  <c r="U17" i="2"/>
  <c r="U32" i="2"/>
  <c r="U30" i="2"/>
  <c r="U31" i="2"/>
  <c r="U54" i="2"/>
  <c r="I57" i="2" s="1"/>
  <c r="U123" i="2"/>
  <c r="U122" i="2"/>
  <c r="U157" i="2"/>
  <c r="U155" i="2" s="1"/>
  <c r="U21" i="5"/>
  <c r="T145" i="2"/>
  <c r="V89" i="2"/>
  <c r="S77" i="2"/>
  <c r="S81" i="2"/>
  <c r="V103" i="2"/>
  <c r="V117" i="2"/>
  <c r="S109" i="2"/>
  <c r="U147" i="2"/>
  <c r="U135" i="2"/>
  <c r="U134" i="2"/>
  <c r="T143" i="2"/>
  <c r="U146" i="2"/>
  <c r="U38" i="5"/>
  <c r="U66" i="2"/>
  <c r="U106" i="2"/>
  <c r="U120" i="2"/>
  <c r="V161" i="2"/>
  <c r="U35" i="2"/>
  <c r="U21" i="2"/>
  <c r="BL40" i="2"/>
  <c r="W26" i="2"/>
  <c r="R6" i="5"/>
  <c r="R7" i="5" s="1"/>
  <c r="S9" i="7"/>
  <c r="T109" i="2"/>
  <c r="S9" i="5"/>
  <c r="S17" i="7"/>
  <c r="S34" i="7"/>
  <c r="U15" i="2"/>
  <c r="U132" i="2"/>
  <c r="T11" i="7"/>
  <c r="T36" i="7"/>
  <c r="T28" i="7"/>
  <c r="T19" i="7"/>
  <c r="T22" i="7"/>
  <c r="T35" i="7"/>
  <c r="T27" i="7"/>
  <c r="T14" i="7"/>
  <c r="T10" i="7"/>
  <c r="T39" i="7"/>
  <c r="T18" i="7"/>
  <c r="R6" i="7"/>
  <c r="R7" i="7" s="1"/>
  <c r="U2" i="12"/>
  <c r="U2" i="10"/>
  <c r="U2" i="5"/>
  <c r="U2" i="7"/>
  <c r="U31" i="7" s="1"/>
  <c r="U144" i="2"/>
  <c r="U29" i="2"/>
  <c r="U65" i="2"/>
  <c r="U53" i="2"/>
  <c r="T41" i="5"/>
  <c r="T40" i="5" s="1"/>
  <c r="T33" i="5"/>
  <c r="T13" i="5"/>
  <c r="T30" i="5"/>
  <c r="T19" i="5"/>
  <c r="T29" i="5"/>
  <c r="T16" i="5"/>
  <c r="T24" i="5"/>
  <c r="T23" i="5" s="1"/>
  <c r="T10" i="5"/>
  <c r="S28" i="5"/>
  <c r="S47" i="10"/>
  <c r="V2" i="2"/>
  <c r="V78" i="2" s="1"/>
  <c r="V4" i="12"/>
  <c r="V4" i="10"/>
  <c r="V53" i="10" s="1"/>
  <c r="V4" i="5"/>
  <c r="V26" i="5" s="1"/>
  <c r="V4" i="7"/>
  <c r="V40" i="7" s="1"/>
  <c r="U78" i="2"/>
  <c r="U92" i="2"/>
  <c r="T41" i="10"/>
  <c r="T34" i="10"/>
  <c r="T27" i="10"/>
  <c r="T49" i="10"/>
  <c r="T40" i="10"/>
  <c r="T48" i="10"/>
  <c r="T33" i="10"/>
  <c r="T26" i="10"/>
  <c r="S26" i="7"/>
  <c r="V141" i="2"/>
  <c r="V129" i="2"/>
  <c r="V123" i="2" s="1"/>
  <c r="V153" i="2"/>
  <c r="AC43" i="5"/>
  <c r="V70" i="2"/>
  <c r="W23" i="7"/>
  <c r="U9" i="2"/>
  <c r="V158" i="2"/>
  <c r="W4" i="2"/>
  <c r="W4" i="19" s="1"/>
  <c r="T45" i="19" l="1"/>
  <c r="V110" i="2"/>
  <c r="V15" i="2"/>
  <c r="V66" i="2"/>
  <c r="V20" i="2"/>
  <c r="U32" i="19"/>
  <c r="U39" i="19"/>
  <c r="U25" i="19"/>
  <c r="U47" i="19"/>
  <c r="U31" i="19"/>
  <c r="U38" i="19"/>
  <c r="U24" i="19"/>
  <c r="U46" i="19"/>
  <c r="V2" i="19"/>
  <c r="V59" i="2"/>
  <c r="V60" i="2"/>
  <c r="V56" i="2" s="1"/>
  <c r="W55" i="2" s="1"/>
  <c r="V46" i="2"/>
  <c r="V44" i="2"/>
  <c r="V65" i="2"/>
  <c r="V34" i="2"/>
  <c r="V32" i="5"/>
  <c r="U121" i="2"/>
  <c r="U119" i="2"/>
  <c r="V157" i="2"/>
  <c r="W62" i="2"/>
  <c r="U105" i="2"/>
  <c r="T75" i="2"/>
  <c r="V135" i="2"/>
  <c r="V92" i="2"/>
  <c r="V87" i="2"/>
  <c r="V83" i="2" s="1"/>
  <c r="V100" i="2"/>
  <c r="V101" i="2"/>
  <c r="V97" i="2" s="1"/>
  <c r="V115" i="2"/>
  <c r="V111" i="2" s="1"/>
  <c r="V86" i="2"/>
  <c r="V114" i="2"/>
  <c r="V17" i="2"/>
  <c r="V16" i="2"/>
  <c r="V18" i="2"/>
  <c r="V31" i="2"/>
  <c r="V30" i="2"/>
  <c r="V32" i="2"/>
  <c r="V54" i="2"/>
  <c r="J57" i="2" s="1"/>
  <c r="V35" i="2"/>
  <c r="W34" i="2" s="1"/>
  <c r="V147" i="2"/>
  <c r="U52" i="2"/>
  <c r="V82" i="2"/>
  <c r="V122" i="2"/>
  <c r="V21" i="5"/>
  <c r="U133" i="2"/>
  <c r="U145" i="2"/>
  <c r="W89" i="2"/>
  <c r="T77" i="2"/>
  <c r="T81" i="2"/>
  <c r="W103" i="2"/>
  <c r="W117" i="2"/>
  <c r="U143" i="2"/>
  <c r="U131" i="2"/>
  <c r="V134" i="2"/>
  <c r="V38" i="5"/>
  <c r="V146" i="2"/>
  <c r="U64" i="2"/>
  <c r="V64" i="2"/>
  <c r="V120" i="2"/>
  <c r="V106" i="2"/>
  <c r="V105" i="2" s="1"/>
  <c r="V43" i="2"/>
  <c r="V53" i="2"/>
  <c r="V132" i="2"/>
  <c r="V29" i="2"/>
  <c r="V21" i="2"/>
  <c r="W20" i="2" s="1"/>
  <c r="BM40" i="2"/>
  <c r="BM35" i="2" s="1"/>
  <c r="X26" i="2"/>
  <c r="S6" i="7"/>
  <c r="S7" i="7" s="1"/>
  <c r="T47" i="10"/>
  <c r="T9" i="5"/>
  <c r="T9" i="7"/>
  <c r="T34" i="7"/>
  <c r="S6" i="5"/>
  <c r="S7" i="5" s="1"/>
  <c r="T28" i="5"/>
  <c r="U81" i="2"/>
  <c r="T17" i="7"/>
  <c r="U41" i="5"/>
  <c r="U40" i="5" s="1"/>
  <c r="U33" i="5"/>
  <c r="U24" i="5"/>
  <c r="U23" i="5" s="1"/>
  <c r="U30" i="5"/>
  <c r="U29" i="5"/>
  <c r="U10" i="5"/>
  <c r="U16" i="5"/>
  <c r="U13" i="5"/>
  <c r="U19" i="5"/>
  <c r="U49" i="10"/>
  <c r="U27" i="10"/>
  <c r="U34" i="10"/>
  <c r="U41" i="10"/>
  <c r="U33" i="10"/>
  <c r="U48" i="10"/>
  <c r="U26" i="10"/>
  <c r="U40" i="10"/>
  <c r="W2" i="2"/>
  <c r="W4" i="5"/>
  <c r="W26" i="5" s="1"/>
  <c r="W4" i="7"/>
  <c r="W40" i="7" s="1"/>
  <c r="W4" i="12"/>
  <c r="W4" i="10"/>
  <c r="W53" i="10" s="1"/>
  <c r="V2" i="12"/>
  <c r="V2" i="10"/>
  <c r="V2" i="5"/>
  <c r="V2" i="7"/>
  <c r="V31" i="7" s="1"/>
  <c r="V144" i="2"/>
  <c r="U11" i="7"/>
  <c r="U28" i="7"/>
  <c r="U19" i="7"/>
  <c r="U36" i="7"/>
  <c r="U14" i="7"/>
  <c r="U27" i="7"/>
  <c r="U22" i="7"/>
  <c r="U39" i="7"/>
  <c r="U18" i="7"/>
  <c r="U10" i="7"/>
  <c r="U35" i="7"/>
  <c r="T26" i="7"/>
  <c r="W161" i="2"/>
  <c r="W153" i="2"/>
  <c r="W129" i="2"/>
  <c r="W141" i="2"/>
  <c r="W135" i="2" s="1"/>
  <c r="AD43" i="5"/>
  <c r="W70" i="2"/>
  <c r="X23" i="7"/>
  <c r="V9" i="2"/>
  <c r="V155" i="2"/>
  <c r="W158" i="2"/>
  <c r="X4" i="2"/>
  <c r="X4" i="19" s="1"/>
  <c r="X51" i="19" s="1"/>
  <c r="V25" i="19" l="1"/>
  <c r="V47" i="19"/>
  <c r="V32" i="19"/>
  <c r="V39" i="19"/>
  <c r="V31" i="19"/>
  <c r="V38" i="19"/>
  <c r="V24" i="19"/>
  <c r="V46" i="19"/>
  <c r="W32" i="5"/>
  <c r="U45" i="19"/>
  <c r="W122" i="2"/>
  <c r="W121" i="2" s="1"/>
  <c r="W2" i="19"/>
  <c r="W60" i="2"/>
  <c r="W56" i="2" s="1"/>
  <c r="X55" i="2" s="1"/>
  <c r="W59" i="2"/>
  <c r="W46" i="2"/>
  <c r="W44" i="2"/>
  <c r="V121" i="2"/>
  <c r="X62" i="2"/>
  <c r="V52" i="2"/>
  <c r="V119" i="2"/>
  <c r="W43" i="2"/>
  <c r="W110" i="2"/>
  <c r="W132" i="2"/>
  <c r="W87" i="2"/>
  <c r="W83" i="2" s="1"/>
  <c r="W86" i="2"/>
  <c r="W101" i="2"/>
  <c r="W97" i="2" s="1"/>
  <c r="W100" i="2"/>
  <c r="W114" i="2"/>
  <c r="W115" i="2"/>
  <c r="W111" i="2" s="1"/>
  <c r="W17" i="2"/>
  <c r="W18" i="2"/>
  <c r="W16" i="2"/>
  <c r="W30" i="2"/>
  <c r="W31" i="2"/>
  <c r="W32" i="2"/>
  <c r="W54" i="2"/>
  <c r="K57" i="2" s="1"/>
  <c r="W35" i="2"/>
  <c r="W123" i="2"/>
  <c r="W147" i="2"/>
  <c r="W82" i="2"/>
  <c r="W21" i="5"/>
  <c r="V133" i="2"/>
  <c r="V145" i="2"/>
  <c r="X89" i="2"/>
  <c r="X103" i="2"/>
  <c r="U75" i="2"/>
  <c r="X117" i="2"/>
  <c r="U109" i="2"/>
  <c r="V131" i="2"/>
  <c r="V143" i="2"/>
  <c r="W38" i="5"/>
  <c r="W134" i="2"/>
  <c r="W146" i="2"/>
  <c r="T6" i="5"/>
  <c r="T7" i="5" s="1"/>
  <c r="W53" i="2"/>
  <c r="W66" i="2"/>
  <c r="W120" i="2"/>
  <c r="W119" i="2" s="1"/>
  <c r="U77" i="2"/>
  <c r="W157" i="2"/>
  <c r="W155" i="2" s="1"/>
  <c r="W21" i="2"/>
  <c r="X20" i="2" s="1"/>
  <c r="U34" i="7"/>
  <c r="Y26" i="2"/>
  <c r="T6" i="7"/>
  <c r="T7" i="7" s="1"/>
  <c r="U9" i="7"/>
  <c r="V109" i="2"/>
  <c r="U17" i="7"/>
  <c r="W29" i="2"/>
  <c r="W78" i="2"/>
  <c r="V28" i="7"/>
  <c r="V19" i="7"/>
  <c r="V11" i="7"/>
  <c r="V36" i="7"/>
  <c r="V14" i="7"/>
  <c r="V35" i="7"/>
  <c r="V22" i="7"/>
  <c r="V10" i="7"/>
  <c r="V39" i="7"/>
  <c r="V18" i="7"/>
  <c r="V27" i="7"/>
  <c r="U9" i="5"/>
  <c r="U26" i="7"/>
  <c r="W2" i="12"/>
  <c r="W2" i="10"/>
  <c r="W2" i="7"/>
  <c r="W31" i="7" s="1"/>
  <c r="W2" i="5"/>
  <c r="W144" i="2"/>
  <c r="W15" i="2"/>
  <c r="W92" i="2"/>
  <c r="X161" i="2"/>
  <c r="V41" i="5"/>
  <c r="V40" i="5" s="1"/>
  <c r="V33" i="5"/>
  <c r="V13" i="5"/>
  <c r="V16" i="5"/>
  <c r="V19" i="5"/>
  <c r="V10" i="5"/>
  <c r="V29" i="5"/>
  <c r="V30" i="5"/>
  <c r="V24" i="5"/>
  <c r="V23" i="5" s="1"/>
  <c r="U28" i="5"/>
  <c r="X4" i="12"/>
  <c r="X4" i="10"/>
  <c r="X53" i="10" s="1"/>
  <c r="X4" i="5"/>
  <c r="X26" i="5" s="1"/>
  <c r="Y26" i="5" s="1"/>
  <c r="Z26" i="5" s="1"/>
  <c r="AA26" i="5" s="1"/>
  <c r="AB26" i="5" s="1"/>
  <c r="AC26" i="5" s="1"/>
  <c r="AD26" i="5" s="1"/>
  <c r="AE26" i="5" s="1"/>
  <c r="AF26" i="5" s="1"/>
  <c r="AG26" i="5" s="1"/>
  <c r="AH26" i="5" s="1"/>
  <c r="AI26" i="5" s="1"/>
  <c r="AJ26" i="5" s="1"/>
  <c r="AK26" i="5" s="1"/>
  <c r="AL26" i="5" s="1"/>
  <c r="AM26" i="5" s="1"/>
  <c r="AN26" i="5" s="1"/>
  <c r="AO26" i="5" s="1"/>
  <c r="AP26" i="5" s="1"/>
  <c r="AQ26" i="5" s="1"/>
  <c r="AR26" i="5" s="1"/>
  <c r="AS26" i="5" s="1"/>
  <c r="AT26" i="5" s="1"/>
  <c r="AU26" i="5" s="1"/>
  <c r="AV26" i="5" s="1"/>
  <c r="AW26" i="5" s="1"/>
  <c r="AX26" i="5" s="1"/>
  <c r="AY26" i="5" s="1"/>
  <c r="AZ26" i="5" s="1"/>
  <c r="BA26" i="5" s="1"/>
  <c r="BB26" i="5" s="1"/>
  <c r="BC26" i="5" s="1"/>
  <c r="BD26" i="5" s="1"/>
  <c r="BE26" i="5" s="1"/>
  <c r="BF26" i="5" s="1"/>
  <c r="BG26" i="5" s="1"/>
  <c r="BH26" i="5" s="1"/>
  <c r="BI26" i="5" s="1"/>
  <c r="BJ26" i="5" s="1"/>
  <c r="BK26" i="5" s="1"/>
  <c r="BL26" i="5" s="1"/>
  <c r="BM26" i="5" s="1"/>
  <c r="X4" i="7"/>
  <c r="X40" i="7" s="1"/>
  <c r="W65" i="2"/>
  <c r="W106" i="2"/>
  <c r="V34" i="10"/>
  <c r="V27" i="10"/>
  <c r="V41" i="10"/>
  <c r="V49" i="10"/>
  <c r="V26" i="10"/>
  <c r="V33" i="10"/>
  <c r="V48" i="10"/>
  <c r="V40" i="10"/>
  <c r="U47" i="10"/>
  <c r="X141" i="2"/>
  <c r="X129" i="2"/>
  <c r="X153" i="2"/>
  <c r="AE43" i="5"/>
  <c r="X70" i="2"/>
  <c r="X2" i="2"/>
  <c r="Y23" i="7"/>
  <c r="W9" i="2"/>
  <c r="X158" i="2"/>
  <c r="Y4" i="2"/>
  <c r="Y4" i="19" s="1"/>
  <c r="Y51" i="19" s="1"/>
  <c r="Z51" i="19" l="1"/>
  <c r="W32" i="19"/>
  <c r="W39" i="19"/>
  <c r="W47" i="19"/>
  <c r="W25" i="19"/>
  <c r="W31" i="19"/>
  <c r="W24" i="19"/>
  <c r="W38" i="19"/>
  <c r="W46" i="19"/>
  <c r="X2" i="19"/>
  <c r="X59" i="2"/>
  <c r="X60" i="2"/>
  <c r="X44" i="2"/>
  <c r="X46" i="2"/>
  <c r="X32" i="5"/>
  <c r="Y32" i="5" s="1"/>
  <c r="Z32" i="5" s="1"/>
  <c r="AA32" i="5" s="1"/>
  <c r="AB32" i="5" s="1"/>
  <c r="AC32" i="5" s="1"/>
  <c r="AD32" i="5" s="1"/>
  <c r="AE32" i="5" s="1"/>
  <c r="AF32" i="5" s="1"/>
  <c r="AG32" i="5" s="1"/>
  <c r="AH32" i="5" s="1"/>
  <c r="AI32" i="5" s="1"/>
  <c r="AJ32" i="5" s="1"/>
  <c r="AK32" i="5" s="1"/>
  <c r="AL32" i="5" s="1"/>
  <c r="AM32" i="5" s="1"/>
  <c r="AN32" i="5" s="1"/>
  <c r="AO32" i="5" s="1"/>
  <c r="AP32" i="5" s="1"/>
  <c r="AQ32" i="5" s="1"/>
  <c r="AR32" i="5" s="1"/>
  <c r="AS32" i="5" s="1"/>
  <c r="AT32" i="5" s="1"/>
  <c r="AU32" i="5" s="1"/>
  <c r="AV32" i="5" s="1"/>
  <c r="AW32" i="5" s="1"/>
  <c r="AX32" i="5" s="1"/>
  <c r="AY32" i="5" s="1"/>
  <c r="AZ32" i="5" s="1"/>
  <c r="BA32" i="5" s="1"/>
  <c r="BB32" i="5" s="1"/>
  <c r="BC32" i="5" s="1"/>
  <c r="BD32" i="5" s="1"/>
  <c r="BE32" i="5" s="1"/>
  <c r="BF32" i="5" s="1"/>
  <c r="BG32" i="5" s="1"/>
  <c r="BH32" i="5" s="1"/>
  <c r="BI32" i="5" s="1"/>
  <c r="BJ32" i="5" s="1"/>
  <c r="BK32" i="5" s="1"/>
  <c r="BL32" i="5" s="1"/>
  <c r="BM32" i="5" s="1"/>
  <c r="Y40" i="7"/>
  <c r="V45" i="19"/>
  <c r="X34" i="2"/>
  <c r="Y62" i="2"/>
  <c r="X56" i="2"/>
  <c r="W52" i="2"/>
  <c r="W105" i="2"/>
  <c r="X87" i="2"/>
  <c r="X83" i="2" s="1"/>
  <c r="X86" i="2"/>
  <c r="X100" i="2"/>
  <c r="X114" i="2"/>
  <c r="X115" i="2"/>
  <c r="X111" i="2" s="1"/>
  <c r="X101" i="2"/>
  <c r="X97" i="2" s="1"/>
  <c r="X17" i="2"/>
  <c r="X16" i="2"/>
  <c r="X18" i="2"/>
  <c r="X30" i="2"/>
  <c r="X32" i="2"/>
  <c r="X31" i="2"/>
  <c r="X54" i="2"/>
  <c r="L57" i="2" s="1"/>
  <c r="X82" i="2"/>
  <c r="X66" i="2"/>
  <c r="X123" i="2"/>
  <c r="X134" i="2"/>
  <c r="X35" i="2"/>
  <c r="X122" i="2"/>
  <c r="X110" i="2"/>
  <c r="X21" i="5"/>
  <c r="W133" i="2"/>
  <c r="W145" i="2"/>
  <c r="Y89" i="2"/>
  <c r="V77" i="2"/>
  <c r="V81" i="2"/>
  <c r="Y103" i="2"/>
  <c r="Y117" i="2"/>
  <c r="X38" i="5"/>
  <c r="V75" i="2"/>
  <c r="W131" i="2"/>
  <c r="W143" i="2"/>
  <c r="X135" i="2"/>
  <c r="X147" i="2"/>
  <c r="X146" i="2"/>
  <c r="W64" i="2"/>
  <c r="X21" i="2"/>
  <c r="X157" i="2"/>
  <c r="X155" i="2" s="1"/>
  <c r="U6" i="5"/>
  <c r="U7" i="5" s="1"/>
  <c r="Z26" i="2"/>
  <c r="V28" i="5"/>
  <c r="W109" i="2"/>
  <c r="V17" i="7"/>
  <c r="U6" i="7"/>
  <c r="U7" i="7" s="1"/>
  <c r="V9" i="7"/>
  <c r="V47" i="10"/>
  <c r="W41" i="5"/>
  <c r="W40" i="5" s="1"/>
  <c r="W33" i="5"/>
  <c r="W30" i="5"/>
  <c r="W13" i="5"/>
  <c r="W16" i="5"/>
  <c r="W24" i="5"/>
  <c r="W23" i="5" s="1"/>
  <c r="W29" i="5"/>
  <c r="W19" i="5"/>
  <c r="W10" i="5"/>
  <c r="V9" i="5"/>
  <c r="W19" i="7"/>
  <c r="W11" i="7"/>
  <c r="W28" i="7"/>
  <c r="W36" i="7"/>
  <c r="W39" i="7"/>
  <c r="W10" i="7"/>
  <c r="W18" i="7"/>
  <c r="W14" i="7"/>
  <c r="W22" i="7"/>
  <c r="W27" i="7"/>
  <c r="W35" i="7"/>
  <c r="V26" i="7"/>
  <c r="X2" i="12"/>
  <c r="X2" i="10"/>
  <c r="X2" i="7"/>
  <c r="X31" i="7" s="1"/>
  <c r="X2" i="5"/>
  <c r="X144" i="2"/>
  <c r="Y2" i="2"/>
  <c r="Y15" i="2" s="1"/>
  <c r="Y4" i="12"/>
  <c r="Y4" i="10"/>
  <c r="Y53" i="10" s="1"/>
  <c r="Y4" i="5"/>
  <c r="Y4" i="7"/>
  <c r="W49" i="10"/>
  <c r="W41" i="10"/>
  <c r="W34" i="10"/>
  <c r="W27" i="10"/>
  <c r="W40" i="10"/>
  <c r="W26" i="10"/>
  <c r="W48" i="10"/>
  <c r="W33" i="10"/>
  <c r="Y161" i="2"/>
  <c r="V34" i="7"/>
  <c r="Y153" i="2"/>
  <c r="Y129" i="2"/>
  <c r="Y141" i="2"/>
  <c r="AF43" i="5"/>
  <c r="X132" i="2"/>
  <c r="X120" i="2"/>
  <c r="X106" i="2"/>
  <c r="X92" i="2"/>
  <c r="X78" i="2"/>
  <c r="X53" i="2"/>
  <c r="X65" i="2"/>
  <c r="Y70" i="2"/>
  <c r="X29" i="2"/>
  <c r="X15" i="2"/>
  <c r="X43" i="2"/>
  <c r="Z23" i="7"/>
  <c r="X9" i="2"/>
  <c r="Y158" i="2"/>
  <c r="Z4" i="2"/>
  <c r="Z4" i="19" s="1"/>
  <c r="W45" i="19" l="1"/>
  <c r="Y34" i="2"/>
  <c r="Y2" i="19"/>
  <c r="Y60" i="2"/>
  <c r="Y56" i="2" s="1"/>
  <c r="Y59" i="2"/>
  <c r="Y46" i="2"/>
  <c r="Y44" i="2"/>
  <c r="Z40" i="7"/>
  <c r="Y55" i="2"/>
  <c r="Y20" i="2"/>
  <c r="Y110" i="2"/>
  <c r="Y66" i="2"/>
  <c r="X39" i="19"/>
  <c r="X47" i="19"/>
  <c r="X32" i="19"/>
  <c r="X25" i="19"/>
  <c r="X31" i="19"/>
  <c r="X24" i="19"/>
  <c r="X38" i="19"/>
  <c r="X46" i="19"/>
  <c r="X121" i="2"/>
  <c r="X64" i="2"/>
  <c r="Z62" i="2"/>
  <c r="X133" i="2"/>
  <c r="X105" i="2"/>
  <c r="Y123" i="2"/>
  <c r="Y87" i="2"/>
  <c r="Y101" i="2"/>
  <c r="Y97" i="2" s="1"/>
  <c r="Y100" i="2"/>
  <c r="Y86" i="2"/>
  <c r="Y114" i="2"/>
  <c r="Y115" i="2"/>
  <c r="Y111" i="2" s="1"/>
  <c r="Y18" i="2"/>
  <c r="Y17" i="2"/>
  <c r="Y16" i="2"/>
  <c r="Y30" i="2"/>
  <c r="Y31" i="2"/>
  <c r="Y32" i="2"/>
  <c r="Y54" i="2"/>
  <c r="M57" i="2" s="1"/>
  <c r="Y82" i="2"/>
  <c r="Y122" i="2"/>
  <c r="Y35" i="2"/>
  <c r="Z34" i="2" s="1"/>
  <c r="Y135" i="2"/>
  <c r="Y78" i="2"/>
  <c r="Y21" i="5"/>
  <c r="Z89" i="2"/>
  <c r="W81" i="2"/>
  <c r="Z103" i="2"/>
  <c r="Z117" i="2"/>
  <c r="Y38" i="5"/>
  <c r="W75" i="2"/>
  <c r="Y147" i="2"/>
  <c r="Y146" i="2"/>
  <c r="Y134" i="2"/>
  <c r="X145" i="2"/>
  <c r="Y157" i="2"/>
  <c r="Y155" i="2" s="1"/>
  <c r="X143" i="2"/>
  <c r="W26" i="7"/>
  <c r="Y21" i="2"/>
  <c r="Y29" i="2"/>
  <c r="Y92" i="2"/>
  <c r="Y106" i="2"/>
  <c r="Y105" i="2" s="1"/>
  <c r="Y120" i="2"/>
  <c r="Y132" i="2"/>
  <c r="Y43" i="2"/>
  <c r="Y65" i="2"/>
  <c r="Y53" i="2"/>
  <c r="AA26" i="2"/>
  <c r="V6" i="5"/>
  <c r="V7" i="5" s="1"/>
  <c r="X131" i="2"/>
  <c r="W77" i="2"/>
  <c r="W34" i="7"/>
  <c r="X119" i="2"/>
  <c r="W17" i="7"/>
  <c r="W9" i="5"/>
  <c r="V6" i="7"/>
  <c r="V7" i="7" s="1"/>
  <c r="W28" i="5"/>
  <c r="Z161" i="2"/>
  <c r="X41" i="5"/>
  <c r="X40" i="5" s="1"/>
  <c r="X33" i="5"/>
  <c r="X30" i="5"/>
  <c r="X19" i="5"/>
  <c r="X16" i="5"/>
  <c r="X24" i="5"/>
  <c r="X23" i="5" s="1"/>
  <c r="X13" i="5"/>
  <c r="X10" i="5"/>
  <c r="X29" i="5"/>
  <c r="W9" i="7"/>
  <c r="W47" i="10"/>
  <c r="X36" i="7"/>
  <c r="X28" i="7"/>
  <c r="X11" i="7"/>
  <c r="X19" i="7"/>
  <c r="X39" i="7"/>
  <c r="X27" i="7"/>
  <c r="X35" i="7"/>
  <c r="X22" i="7"/>
  <c r="X18" i="7"/>
  <c r="X14" i="7"/>
  <c r="X10" i="7"/>
  <c r="Z2" i="2"/>
  <c r="Z4" i="12"/>
  <c r="Z4" i="10"/>
  <c r="Z53" i="10" s="1"/>
  <c r="Z4" i="5"/>
  <c r="Z4" i="7"/>
  <c r="Y2" i="12"/>
  <c r="Y2" i="10"/>
  <c r="Y2" i="7"/>
  <c r="Y31" i="7" s="1"/>
  <c r="Y2" i="5"/>
  <c r="Y144" i="2"/>
  <c r="X41" i="10"/>
  <c r="X34" i="10"/>
  <c r="X27" i="10"/>
  <c r="X49" i="10"/>
  <c r="X26" i="10"/>
  <c r="X40" i="10"/>
  <c r="X33" i="10"/>
  <c r="X48" i="10"/>
  <c r="Z129" i="2"/>
  <c r="Z141" i="2"/>
  <c r="Z153" i="2"/>
  <c r="X52" i="2"/>
  <c r="AG43" i="5"/>
  <c r="Z120" i="2"/>
  <c r="Z92" i="2"/>
  <c r="Z106" i="2"/>
  <c r="Z53" i="2"/>
  <c r="Z132" i="2"/>
  <c r="Z65" i="2"/>
  <c r="Z70" i="2"/>
  <c r="Z66" i="2" s="1"/>
  <c r="Z29" i="2"/>
  <c r="Z15" i="2"/>
  <c r="Z43" i="2"/>
  <c r="X109" i="2"/>
  <c r="AA23" i="7"/>
  <c r="Y9" i="2"/>
  <c r="Z158" i="2"/>
  <c r="AA4" i="2"/>
  <c r="AA4" i="19" s="1"/>
  <c r="AA51" i="19" s="1"/>
  <c r="Y64" i="2" l="1"/>
  <c r="X45" i="19"/>
  <c r="Z2" i="19"/>
  <c r="Z59" i="2"/>
  <c r="Z60" i="2"/>
  <c r="Z56" i="2" s="1"/>
  <c r="Z44" i="2"/>
  <c r="Z46" i="2"/>
  <c r="Z20" i="2"/>
  <c r="Z78" i="2"/>
  <c r="Y39" i="19"/>
  <c r="Y32" i="19"/>
  <c r="Y25" i="19"/>
  <c r="Y47" i="19"/>
  <c r="Y38" i="19"/>
  <c r="Y24" i="19"/>
  <c r="Y31" i="19"/>
  <c r="Y46" i="19"/>
  <c r="Y121" i="2"/>
  <c r="AA62" i="2"/>
  <c r="Y119" i="2"/>
  <c r="Y83" i="2"/>
  <c r="Z82" i="2" s="1"/>
  <c r="Z123" i="2"/>
  <c r="Z122" i="2"/>
  <c r="Z35" i="2"/>
  <c r="Z147" i="2"/>
  <c r="Z134" i="2"/>
  <c r="Z87" i="2"/>
  <c r="Z83" i="2" s="1"/>
  <c r="Z101" i="2"/>
  <c r="Z97" i="2" s="1"/>
  <c r="Z86" i="2"/>
  <c r="Z114" i="2"/>
  <c r="Z100" i="2"/>
  <c r="Z115" i="2"/>
  <c r="Z111" i="2" s="1"/>
  <c r="Z16" i="2"/>
  <c r="Z17" i="2"/>
  <c r="Z18" i="2"/>
  <c r="Z30" i="2"/>
  <c r="Z31" i="2"/>
  <c r="Z32" i="2"/>
  <c r="Y52" i="2"/>
  <c r="Z110" i="2"/>
  <c r="Z21" i="5"/>
  <c r="Y133" i="2"/>
  <c r="Y145" i="2"/>
  <c r="AA89" i="2"/>
  <c r="X81" i="2"/>
  <c r="AA103" i="2"/>
  <c r="AA117" i="2"/>
  <c r="Z38" i="5"/>
  <c r="Y143" i="2"/>
  <c r="X75" i="2"/>
  <c r="Y131" i="2"/>
  <c r="Z135" i="2"/>
  <c r="Z146" i="2"/>
  <c r="Z64" i="2"/>
  <c r="Z157" i="2"/>
  <c r="Z155" i="2" s="1"/>
  <c r="Z21" i="2"/>
  <c r="X47" i="10"/>
  <c r="AB26" i="2"/>
  <c r="W6" i="7"/>
  <c r="W7" i="7" s="1"/>
  <c r="X17" i="7"/>
  <c r="W6" i="5"/>
  <c r="W7" i="5" s="1"/>
  <c r="X9" i="7"/>
  <c r="Y34" i="10"/>
  <c r="Y41" i="10"/>
  <c r="Y27" i="10"/>
  <c r="Y49" i="10"/>
  <c r="Y40" i="10"/>
  <c r="Y48" i="10"/>
  <c r="Y33" i="10"/>
  <c r="Y26" i="10"/>
  <c r="X28" i="5"/>
  <c r="AA2" i="2"/>
  <c r="AA4" i="7"/>
  <c r="AA40" i="7" s="1"/>
  <c r="AA4" i="10"/>
  <c r="AA53" i="10" s="1"/>
  <c r="AA4" i="12"/>
  <c r="AA4" i="5"/>
  <c r="X34" i="7"/>
  <c r="X9" i="5"/>
  <c r="Y11" i="7"/>
  <c r="Y19" i="7"/>
  <c r="Y36" i="7"/>
  <c r="Y28" i="7"/>
  <c r="Y14" i="7"/>
  <c r="Y18" i="7"/>
  <c r="Y22" i="7"/>
  <c r="Y27" i="7"/>
  <c r="Y10" i="7"/>
  <c r="Y39" i="7"/>
  <c r="Y35" i="7"/>
  <c r="Y41" i="5"/>
  <c r="Y40" i="5" s="1"/>
  <c r="Y33" i="5"/>
  <c r="Y29" i="5"/>
  <c r="Y13" i="5"/>
  <c r="Y10" i="5"/>
  <c r="Y30" i="5"/>
  <c r="Y19" i="5"/>
  <c r="Y24" i="5"/>
  <c r="Y23" i="5" s="1"/>
  <c r="Y16" i="5"/>
  <c r="Z2" i="12"/>
  <c r="Z2" i="10"/>
  <c r="Z2" i="5"/>
  <c r="Z2" i="7"/>
  <c r="Z31" i="7" s="1"/>
  <c r="Z144" i="2"/>
  <c r="X26" i="7"/>
  <c r="AA161" i="2"/>
  <c r="AA141" i="2"/>
  <c r="AA153" i="2"/>
  <c r="AA129" i="2"/>
  <c r="AH43" i="5"/>
  <c r="AA70" i="2"/>
  <c r="X77" i="2"/>
  <c r="AB23" i="7"/>
  <c r="Z9" i="2"/>
  <c r="AA158" i="2"/>
  <c r="AB4" i="2"/>
  <c r="AB4" i="19" s="1"/>
  <c r="AB51" i="19" s="1"/>
  <c r="Y45" i="19" l="1"/>
  <c r="Z39" i="19"/>
  <c r="Z32" i="19"/>
  <c r="Z47" i="19"/>
  <c r="Z25" i="19"/>
  <c r="Z38" i="19"/>
  <c r="Z31" i="19"/>
  <c r="Z24" i="19"/>
  <c r="Z46" i="19"/>
  <c r="AA135" i="2"/>
  <c r="AA15" i="2"/>
  <c r="AA2" i="19"/>
  <c r="AA60" i="2"/>
  <c r="AA59" i="2"/>
  <c r="AA46" i="2"/>
  <c r="AA44" i="2"/>
  <c r="AA20" i="2"/>
  <c r="AA110" i="2"/>
  <c r="AA34" i="2"/>
  <c r="Z121" i="2"/>
  <c r="AB62" i="2"/>
  <c r="AA56" i="2"/>
  <c r="Z105" i="2"/>
  <c r="Z131" i="2"/>
  <c r="Z133" i="2"/>
  <c r="AA122" i="2"/>
  <c r="AA146" i="2"/>
  <c r="AA87" i="2"/>
  <c r="AA86" i="2"/>
  <c r="AA101" i="2"/>
  <c r="AA97" i="2" s="1"/>
  <c r="AA115" i="2"/>
  <c r="AA111" i="2" s="1"/>
  <c r="AA100" i="2"/>
  <c r="AA114" i="2"/>
  <c r="AA18" i="2"/>
  <c r="AA16" i="2"/>
  <c r="AA17" i="2"/>
  <c r="AA31" i="2"/>
  <c r="AA32" i="2"/>
  <c r="AA30" i="2"/>
  <c r="AA35" i="2"/>
  <c r="AA66" i="2"/>
  <c r="AA82" i="2"/>
  <c r="AA123" i="2"/>
  <c r="Z119" i="2"/>
  <c r="AA106" i="2"/>
  <c r="AA147" i="2"/>
  <c r="AA21" i="5"/>
  <c r="Z145" i="2"/>
  <c r="AA38" i="5"/>
  <c r="AB89" i="2"/>
  <c r="Y77" i="2"/>
  <c r="Y81" i="2"/>
  <c r="AB103" i="2"/>
  <c r="AB117" i="2"/>
  <c r="Y109" i="2"/>
  <c r="Y75" i="2"/>
  <c r="AA134" i="2"/>
  <c r="Z143" i="2"/>
  <c r="AA157" i="2"/>
  <c r="AA155" i="2" s="1"/>
  <c r="X6" i="5"/>
  <c r="X7" i="5" s="1"/>
  <c r="AA21" i="2"/>
  <c r="AC26" i="2"/>
  <c r="Y9" i="7"/>
  <c r="Y26" i="7"/>
  <c r="AA2" i="5"/>
  <c r="AA2" i="10"/>
  <c r="AA2" i="7"/>
  <c r="AA31" i="7" s="1"/>
  <c r="AA2" i="12"/>
  <c r="AA144" i="2"/>
  <c r="AA53" i="2"/>
  <c r="AA120" i="2"/>
  <c r="X6" i="7"/>
  <c r="X7" i="7" s="1"/>
  <c r="Z19" i="7"/>
  <c r="Z28" i="7"/>
  <c r="Z36" i="7"/>
  <c r="Z11" i="7"/>
  <c r="Z22" i="7"/>
  <c r="Z27" i="7"/>
  <c r="Z14" i="7"/>
  <c r="Z10" i="7"/>
  <c r="Z18" i="7"/>
  <c r="Z39" i="7"/>
  <c r="Z35" i="7"/>
  <c r="Y9" i="5"/>
  <c r="Y17" i="7"/>
  <c r="AB2" i="2"/>
  <c r="AB4" i="12"/>
  <c r="AB4" i="10"/>
  <c r="AB53" i="10" s="1"/>
  <c r="AB4" i="5"/>
  <c r="AB4" i="7"/>
  <c r="AB40" i="7" s="1"/>
  <c r="Z41" i="5"/>
  <c r="Z40" i="5" s="1"/>
  <c r="Z33" i="5"/>
  <c r="Z16" i="5"/>
  <c r="Z30" i="5"/>
  <c r="Z19" i="5"/>
  <c r="Z24" i="5"/>
  <c r="Z23" i="5" s="1"/>
  <c r="Z13" i="5"/>
  <c r="Z10" i="5"/>
  <c r="Z29" i="5"/>
  <c r="Y47" i="10"/>
  <c r="AB161" i="2"/>
  <c r="AA43" i="2"/>
  <c r="AA78" i="2"/>
  <c r="AA132" i="2"/>
  <c r="AA29" i="2"/>
  <c r="AA65" i="2"/>
  <c r="AA92" i="2"/>
  <c r="Z34" i="10"/>
  <c r="Z27" i="10"/>
  <c r="Z49" i="10"/>
  <c r="Z41" i="10"/>
  <c r="Z33" i="10"/>
  <c r="Z26" i="10"/>
  <c r="Z48" i="10"/>
  <c r="Z40" i="10"/>
  <c r="Y28" i="5"/>
  <c r="Y34" i="7"/>
  <c r="AB129" i="2"/>
  <c r="AB141" i="2"/>
  <c r="AB153" i="2"/>
  <c r="AI43" i="5"/>
  <c r="AB70" i="2"/>
  <c r="AC23" i="7"/>
  <c r="AA9" i="2"/>
  <c r="AB158" i="2"/>
  <c r="AC4" i="2"/>
  <c r="AC4" i="19" s="1"/>
  <c r="AC51" i="19" s="1"/>
  <c r="AB20" i="2" l="1"/>
  <c r="AA105" i="2"/>
  <c r="AA47" i="19"/>
  <c r="AA25" i="19"/>
  <c r="AA39" i="19"/>
  <c r="AA32" i="19"/>
  <c r="AA38" i="19"/>
  <c r="AA24" i="19"/>
  <c r="AA31" i="19"/>
  <c r="AA46" i="19"/>
  <c r="AB2" i="19"/>
  <c r="AB59" i="2"/>
  <c r="AB60" i="2"/>
  <c r="AB44" i="2"/>
  <c r="AB46" i="2"/>
  <c r="AB29" i="2"/>
  <c r="Z45" i="19"/>
  <c r="AB34" i="2"/>
  <c r="AA121" i="2"/>
  <c r="AC62" i="2"/>
  <c r="AB56" i="2"/>
  <c r="AB38" i="5"/>
  <c r="AA143" i="2"/>
  <c r="AA83" i="2"/>
  <c r="AB82" i="2" s="1"/>
  <c r="AA145" i="2"/>
  <c r="AA119" i="2"/>
  <c r="Z75" i="2"/>
  <c r="AA64" i="2"/>
  <c r="AB110" i="2"/>
  <c r="AB66" i="2"/>
  <c r="AB135" i="2"/>
  <c r="AB134" i="2"/>
  <c r="AB100" i="2"/>
  <c r="AB86" i="2"/>
  <c r="AB114" i="2"/>
  <c r="AB115" i="2"/>
  <c r="AB111" i="2" s="1"/>
  <c r="AB87" i="2"/>
  <c r="AB101" i="2"/>
  <c r="AB97" i="2" s="1"/>
  <c r="AB18" i="2"/>
  <c r="AB17" i="2"/>
  <c r="AB16" i="2"/>
  <c r="AB31" i="2"/>
  <c r="AB32" i="2"/>
  <c r="AB30" i="2"/>
  <c r="AB35" i="2"/>
  <c r="AC34" i="2" s="1"/>
  <c r="AB106" i="2"/>
  <c r="AB123" i="2"/>
  <c r="AB146" i="2"/>
  <c r="AB145" i="2" s="1"/>
  <c r="AB122" i="2"/>
  <c r="AB21" i="5"/>
  <c r="AA133" i="2"/>
  <c r="AC89" i="2"/>
  <c r="Z81" i="2"/>
  <c r="AC103" i="2"/>
  <c r="AC117" i="2"/>
  <c r="Z109" i="2"/>
  <c r="AA131" i="2"/>
  <c r="AB157" i="2"/>
  <c r="AB155" i="2" s="1"/>
  <c r="AB147" i="2"/>
  <c r="AB15" i="2"/>
  <c r="AB53" i="2"/>
  <c r="AB120" i="2"/>
  <c r="AB132" i="2"/>
  <c r="AB21" i="2"/>
  <c r="AB78" i="2"/>
  <c r="AB43" i="2"/>
  <c r="AB65" i="2"/>
  <c r="AB92" i="2"/>
  <c r="Z17" i="7"/>
  <c r="Z47" i="10"/>
  <c r="AD26" i="2"/>
  <c r="Z34" i="7"/>
  <c r="Z9" i="5"/>
  <c r="Z77" i="2"/>
  <c r="Z9" i="7"/>
  <c r="Y6" i="5"/>
  <c r="Y7" i="5" s="1"/>
  <c r="AC161" i="2"/>
  <c r="Y6" i="7"/>
  <c r="Y7" i="7" s="1"/>
  <c r="AA41" i="5"/>
  <c r="AA40" i="5" s="1"/>
  <c r="AA33" i="5"/>
  <c r="AA29" i="5"/>
  <c r="AA30" i="5"/>
  <c r="AA16" i="5"/>
  <c r="AA13" i="5"/>
  <c r="AA10" i="5"/>
  <c r="AA19" i="5"/>
  <c r="AA24" i="5"/>
  <c r="AA23" i="5" s="1"/>
  <c r="AA41" i="10"/>
  <c r="AA34" i="10"/>
  <c r="AA27" i="10"/>
  <c r="AA49" i="10"/>
  <c r="AA26" i="10"/>
  <c r="AA33" i="10"/>
  <c r="AA40" i="10"/>
  <c r="AA48" i="10"/>
  <c r="AC2" i="2"/>
  <c r="AC4" i="12"/>
  <c r="AC4" i="10"/>
  <c r="AC53" i="10" s="1"/>
  <c r="AC4" i="5"/>
  <c r="AC4" i="7"/>
  <c r="AC40" i="7" s="1"/>
  <c r="Z26" i="7"/>
  <c r="AA81" i="2"/>
  <c r="Z28" i="5"/>
  <c r="AB2" i="12"/>
  <c r="AB2" i="10"/>
  <c r="AB2" i="7"/>
  <c r="AB31" i="7" s="1"/>
  <c r="AB2" i="5"/>
  <c r="AB144" i="2"/>
  <c r="AA19" i="7"/>
  <c r="AA11" i="7"/>
  <c r="AA28" i="7"/>
  <c r="AA36" i="7"/>
  <c r="AA18" i="7"/>
  <c r="AA14" i="7"/>
  <c r="AA39" i="7"/>
  <c r="AA10" i="7"/>
  <c r="AA22" i="7"/>
  <c r="AA27" i="7"/>
  <c r="AA35" i="7"/>
  <c r="AC153" i="2"/>
  <c r="AC129" i="2"/>
  <c r="AC141" i="2"/>
  <c r="AJ43" i="5"/>
  <c r="AC65" i="2"/>
  <c r="AC70" i="2"/>
  <c r="AD23" i="7"/>
  <c r="AB9" i="2"/>
  <c r="AC158" i="2"/>
  <c r="AD4" i="2"/>
  <c r="AD4" i="19" s="1"/>
  <c r="AD51" i="19" s="1"/>
  <c r="AA45" i="19" l="1"/>
  <c r="AB39" i="19"/>
  <c r="AB25" i="19"/>
  <c r="AB32" i="19"/>
  <c r="AB47" i="19"/>
  <c r="AB38" i="19"/>
  <c r="AB24" i="19"/>
  <c r="AB31" i="19"/>
  <c r="AB46" i="19"/>
  <c r="AC92" i="2"/>
  <c r="AC2" i="19"/>
  <c r="AC59" i="2"/>
  <c r="AC60" i="2"/>
  <c r="AC56" i="2" s="1"/>
  <c r="AC44" i="2"/>
  <c r="AC46" i="2"/>
  <c r="AC20" i="2"/>
  <c r="AB121" i="2"/>
  <c r="AA75" i="2"/>
  <c r="AB131" i="2"/>
  <c r="AC38" i="5"/>
  <c r="AD62" i="2"/>
  <c r="AB64" i="2"/>
  <c r="AB105" i="2"/>
  <c r="AB83" i="2"/>
  <c r="AC82" i="2" s="1"/>
  <c r="AB133" i="2"/>
  <c r="AB143" i="2"/>
  <c r="AB119" i="2"/>
  <c r="AC35" i="2"/>
  <c r="AC122" i="2"/>
  <c r="AC123" i="2"/>
  <c r="AC110" i="2"/>
  <c r="AC86" i="2"/>
  <c r="AC101" i="2"/>
  <c r="AC97" i="2" s="1"/>
  <c r="AC100" i="2"/>
  <c r="AC87" i="2"/>
  <c r="AC115" i="2"/>
  <c r="AC111" i="2" s="1"/>
  <c r="AC114" i="2"/>
  <c r="AC16" i="2"/>
  <c r="AC17" i="2"/>
  <c r="AC18" i="2"/>
  <c r="AC30" i="2"/>
  <c r="AC32" i="2"/>
  <c r="AC31" i="2"/>
  <c r="AC43" i="2"/>
  <c r="AC21" i="5"/>
  <c r="AD89" i="2"/>
  <c r="AD103" i="2"/>
  <c r="AD117" i="2"/>
  <c r="AA109" i="2"/>
  <c r="AC120" i="2"/>
  <c r="AC146" i="2"/>
  <c r="AC29" i="2"/>
  <c r="AC78" i="2"/>
  <c r="AC15" i="2"/>
  <c r="AC106" i="2"/>
  <c r="AC53" i="2"/>
  <c r="AC135" i="2"/>
  <c r="AC147" i="2"/>
  <c r="AC66" i="2"/>
  <c r="AC64" i="2" s="1"/>
  <c r="AC132" i="2"/>
  <c r="AC134" i="2"/>
  <c r="AA47" i="10"/>
  <c r="AA34" i="7"/>
  <c r="AC21" i="2"/>
  <c r="AD161" i="2"/>
  <c r="Z6" i="7"/>
  <c r="Z7" i="7" s="1"/>
  <c r="AE26" i="2"/>
  <c r="Z6" i="5"/>
  <c r="Z7" i="5" s="1"/>
  <c r="AA9" i="7"/>
  <c r="AB11" i="7"/>
  <c r="AB36" i="7"/>
  <c r="AB28" i="7"/>
  <c r="AB19" i="7"/>
  <c r="AB39" i="7"/>
  <c r="AB35" i="7"/>
  <c r="AB10" i="7"/>
  <c r="AB18" i="7"/>
  <c r="AB14" i="7"/>
  <c r="AB22" i="7"/>
  <c r="AB27" i="7"/>
  <c r="AD4" i="12"/>
  <c r="AD4" i="10"/>
  <c r="AD53" i="10" s="1"/>
  <c r="AD4" i="5"/>
  <c r="AD4" i="7"/>
  <c r="AD40" i="7" s="1"/>
  <c r="AE40" i="7" s="1"/>
  <c r="AF40" i="7" s="1"/>
  <c r="AG40" i="7" s="1"/>
  <c r="AH40" i="7" s="1"/>
  <c r="AI40" i="7" s="1"/>
  <c r="AJ40" i="7" s="1"/>
  <c r="AK40" i="7" s="1"/>
  <c r="AL40" i="7" s="1"/>
  <c r="AM40" i="7" s="1"/>
  <c r="AN40" i="7" s="1"/>
  <c r="AO40" i="7" s="1"/>
  <c r="AP40" i="7" s="1"/>
  <c r="AQ40" i="7" s="1"/>
  <c r="AR40" i="7" s="1"/>
  <c r="AS40" i="7" s="1"/>
  <c r="AT40" i="7" s="1"/>
  <c r="AU40" i="7" s="1"/>
  <c r="AV40" i="7" s="1"/>
  <c r="AW40" i="7" s="1"/>
  <c r="AX40" i="7" s="1"/>
  <c r="AY40" i="7" s="1"/>
  <c r="AZ40" i="7" s="1"/>
  <c r="BA40" i="7" s="1"/>
  <c r="BB40" i="7" s="1"/>
  <c r="BC40" i="7" s="1"/>
  <c r="BD40" i="7" s="1"/>
  <c r="BE40" i="7" s="1"/>
  <c r="BF40" i="7" s="1"/>
  <c r="BG40" i="7" s="1"/>
  <c r="BH40" i="7" s="1"/>
  <c r="BI40" i="7" s="1"/>
  <c r="BJ40" i="7" s="1"/>
  <c r="BK40" i="7" s="1"/>
  <c r="BL40" i="7" s="1"/>
  <c r="BM40" i="7" s="1"/>
  <c r="AA26" i="7"/>
  <c r="AB81" i="2"/>
  <c r="AB27" i="10"/>
  <c r="AB34" i="10"/>
  <c r="AB49" i="10"/>
  <c r="AB41" i="10"/>
  <c r="AB33" i="10"/>
  <c r="AB40" i="10"/>
  <c r="AB48" i="10"/>
  <c r="AB26" i="10"/>
  <c r="AA77" i="2"/>
  <c r="AC2" i="12"/>
  <c r="AC2" i="10"/>
  <c r="AC2" i="7"/>
  <c r="AC31" i="7" s="1"/>
  <c r="AC2" i="5"/>
  <c r="AC144" i="2"/>
  <c r="AA9" i="5"/>
  <c r="AA28" i="5"/>
  <c r="AB41" i="5"/>
  <c r="AB40" i="5" s="1"/>
  <c r="AB33" i="5"/>
  <c r="AB30" i="5"/>
  <c r="AB10" i="5"/>
  <c r="AB24" i="5"/>
  <c r="AB23" i="5" s="1"/>
  <c r="AB29" i="5"/>
  <c r="AB13" i="5"/>
  <c r="AB16" i="5"/>
  <c r="AB19" i="5"/>
  <c r="AC157" i="2"/>
  <c r="AC155" i="2" s="1"/>
  <c r="AA17" i="7"/>
  <c r="AD141" i="2"/>
  <c r="AD153" i="2"/>
  <c r="AD129" i="2"/>
  <c r="AK43" i="5"/>
  <c r="AD70" i="2"/>
  <c r="AD2" i="2"/>
  <c r="AE23" i="7"/>
  <c r="AC9" i="2"/>
  <c r="AD158" i="2"/>
  <c r="AE4" i="2"/>
  <c r="AE4" i="19" s="1"/>
  <c r="AE51" i="19" s="1"/>
  <c r="AF51" i="19" l="1"/>
  <c r="AD110" i="2"/>
  <c r="AD34" i="2"/>
  <c r="AC39" i="19"/>
  <c r="AC25" i="19"/>
  <c r="AC32" i="19"/>
  <c r="AC47" i="19"/>
  <c r="AC24" i="19"/>
  <c r="AC31" i="19"/>
  <c r="AC38" i="19"/>
  <c r="AC46" i="19"/>
  <c r="AD20" i="2"/>
  <c r="AB45" i="19"/>
  <c r="AD2" i="19"/>
  <c r="AD59" i="2"/>
  <c r="AD60" i="2"/>
  <c r="AD56" i="2" s="1"/>
  <c r="AD46" i="2"/>
  <c r="AD44" i="2"/>
  <c r="AC121" i="2"/>
  <c r="AD38" i="5"/>
  <c r="AB75" i="2"/>
  <c r="AE62" i="2"/>
  <c r="AC83" i="2"/>
  <c r="AD82" i="2" s="1"/>
  <c r="AC119" i="2"/>
  <c r="AD157" i="2"/>
  <c r="AD155" i="2" s="1"/>
  <c r="AC105" i="2"/>
  <c r="AD35" i="2"/>
  <c r="AD122" i="2"/>
  <c r="AD86" i="2"/>
  <c r="AD101" i="2"/>
  <c r="AD97" i="2" s="1"/>
  <c r="AD87" i="2"/>
  <c r="AD100" i="2"/>
  <c r="AD115" i="2"/>
  <c r="AD111" i="2" s="1"/>
  <c r="AD114" i="2"/>
  <c r="AD16" i="2"/>
  <c r="AD17" i="2"/>
  <c r="AD18" i="2"/>
  <c r="AD30" i="2"/>
  <c r="AD31" i="2"/>
  <c r="AD32" i="2"/>
  <c r="AD123" i="2"/>
  <c r="AD21" i="5"/>
  <c r="AE21" i="5" s="1"/>
  <c r="AF21" i="5" s="1"/>
  <c r="AG21" i="5" s="1"/>
  <c r="AH21" i="5" s="1"/>
  <c r="AI21" i="5" s="1"/>
  <c r="AJ21" i="5" s="1"/>
  <c r="AK21" i="5" s="1"/>
  <c r="AL21" i="5" s="1"/>
  <c r="AM21" i="5" s="1"/>
  <c r="AN21" i="5" s="1"/>
  <c r="AO21" i="5" s="1"/>
  <c r="AP21" i="5" s="1"/>
  <c r="AQ21" i="5" s="1"/>
  <c r="AR21" i="5" s="1"/>
  <c r="AS21" i="5" s="1"/>
  <c r="AT21" i="5" s="1"/>
  <c r="AU21" i="5" s="1"/>
  <c r="AV21" i="5" s="1"/>
  <c r="AW21" i="5" s="1"/>
  <c r="AX21" i="5" s="1"/>
  <c r="AY21" i="5" s="1"/>
  <c r="AZ21" i="5" s="1"/>
  <c r="BA21" i="5" s="1"/>
  <c r="BB21" i="5" s="1"/>
  <c r="BC21" i="5" s="1"/>
  <c r="BD21" i="5" s="1"/>
  <c r="BE21" i="5" s="1"/>
  <c r="BF21" i="5" s="1"/>
  <c r="BG21" i="5" s="1"/>
  <c r="BH21" i="5" s="1"/>
  <c r="BI21" i="5" s="1"/>
  <c r="BJ21" i="5" s="1"/>
  <c r="BK21" i="5" s="1"/>
  <c r="BL21" i="5" s="1"/>
  <c r="BM21" i="5" s="1"/>
  <c r="AC133" i="2"/>
  <c r="AC145" i="2"/>
  <c r="AE89" i="2"/>
  <c r="AE103" i="2"/>
  <c r="AE117" i="2"/>
  <c r="AB109" i="2"/>
  <c r="AC143" i="2"/>
  <c r="AD134" i="2"/>
  <c r="AC131" i="2"/>
  <c r="AD135" i="2"/>
  <c r="AD147" i="2"/>
  <c r="AD146" i="2"/>
  <c r="AB47" i="10"/>
  <c r="AD66" i="2"/>
  <c r="AD21" i="2"/>
  <c r="AF26" i="2"/>
  <c r="AA6" i="7"/>
  <c r="AA7" i="7" s="1"/>
  <c r="AB26" i="7"/>
  <c r="AB28" i="5"/>
  <c r="AA6" i="5"/>
  <c r="AA7" i="5" s="1"/>
  <c r="AC109" i="2"/>
  <c r="AB34" i="7"/>
  <c r="AB9" i="7"/>
  <c r="AB9" i="5"/>
  <c r="AC81" i="2"/>
  <c r="AD2" i="12"/>
  <c r="AD2" i="10"/>
  <c r="AD2" i="5"/>
  <c r="AD2" i="7"/>
  <c r="AD31" i="7" s="1"/>
  <c r="AD144" i="2"/>
  <c r="AC41" i="10"/>
  <c r="AC34" i="10"/>
  <c r="AC27" i="10"/>
  <c r="AC49" i="10"/>
  <c r="AC26" i="10"/>
  <c r="AC33" i="10"/>
  <c r="AC48" i="10"/>
  <c r="AC40" i="10"/>
  <c r="AC41" i="5"/>
  <c r="AC40" i="5" s="1"/>
  <c r="AC33" i="5"/>
  <c r="AC24" i="5"/>
  <c r="AC23" i="5" s="1"/>
  <c r="AC10" i="5"/>
  <c r="AC19" i="5"/>
  <c r="AC13" i="5"/>
  <c r="AC29" i="5"/>
  <c r="AC30" i="5"/>
  <c r="AC16" i="5"/>
  <c r="AE4" i="10"/>
  <c r="AE53" i="10" s="1"/>
  <c r="AE4" i="5"/>
  <c r="AE4" i="7"/>
  <c r="AE4" i="12"/>
  <c r="AC11" i="7"/>
  <c r="AC28" i="7"/>
  <c r="AC36" i="7"/>
  <c r="AC19" i="7"/>
  <c r="AC14" i="7"/>
  <c r="AC35" i="7"/>
  <c r="AC10" i="7"/>
  <c r="AC18" i="7"/>
  <c r="AC39" i="7"/>
  <c r="AC27" i="7"/>
  <c r="AC22" i="7"/>
  <c r="AB77" i="2"/>
  <c r="AE161" i="2"/>
  <c r="AB17" i="7"/>
  <c r="AE129" i="2"/>
  <c r="AE141" i="2"/>
  <c r="AE153" i="2"/>
  <c r="AL43" i="5"/>
  <c r="AD53" i="2"/>
  <c r="AD132" i="2"/>
  <c r="AD106" i="2"/>
  <c r="AD105" i="2" s="1"/>
  <c r="AD78" i="2"/>
  <c r="AD120" i="2"/>
  <c r="AD92" i="2"/>
  <c r="AD65" i="2"/>
  <c r="AE70" i="2"/>
  <c r="AD15" i="2"/>
  <c r="AD29" i="2"/>
  <c r="AD43" i="2"/>
  <c r="AE2" i="2"/>
  <c r="AF4" i="2"/>
  <c r="AF4" i="19" s="1"/>
  <c r="AF23" i="7"/>
  <c r="AD9" i="2"/>
  <c r="AE158" i="2"/>
  <c r="AE38" i="5" l="1"/>
  <c r="AD39" i="19"/>
  <c r="AD32" i="19"/>
  <c r="AD25" i="19"/>
  <c r="AD47" i="19"/>
  <c r="AD24" i="19"/>
  <c r="AD31" i="19"/>
  <c r="AD38" i="19"/>
  <c r="AD46" i="19"/>
  <c r="AE2" i="19"/>
  <c r="AE60" i="2"/>
  <c r="AE59" i="2"/>
  <c r="AE44" i="2"/>
  <c r="AE46" i="2"/>
  <c r="AE34" i="2"/>
  <c r="AC45" i="19"/>
  <c r="AE20" i="2"/>
  <c r="AF62" i="2"/>
  <c r="AE56" i="2"/>
  <c r="AD83" i="2"/>
  <c r="AE82" i="2" s="1"/>
  <c r="AE122" i="2"/>
  <c r="AE147" i="2"/>
  <c r="AE86" i="2"/>
  <c r="AE101" i="2"/>
  <c r="AE97" i="2" s="1"/>
  <c r="AE115" i="2"/>
  <c r="AE111" i="2" s="1"/>
  <c r="AE87" i="2"/>
  <c r="AE100" i="2"/>
  <c r="AE114" i="2"/>
  <c r="AE16" i="2"/>
  <c r="AE18" i="2"/>
  <c r="AE17" i="2"/>
  <c r="AE30" i="2"/>
  <c r="AE31" i="2"/>
  <c r="AE32" i="2"/>
  <c r="AE66" i="2"/>
  <c r="AE110" i="2"/>
  <c r="AE35" i="2"/>
  <c r="AE123" i="2"/>
  <c r="AE134" i="2"/>
  <c r="AD133" i="2"/>
  <c r="AF89" i="2"/>
  <c r="AF103" i="2"/>
  <c r="AF117" i="2"/>
  <c r="AC75" i="2"/>
  <c r="AD121" i="2"/>
  <c r="AE135" i="2"/>
  <c r="AE146" i="2"/>
  <c r="AD64" i="2"/>
  <c r="AD145" i="2"/>
  <c r="AE157" i="2"/>
  <c r="AE155" i="2" s="1"/>
  <c r="AE21" i="2"/>
  <c r="AG26" i="2"/>
  <c r="AB6" i="5"/>
  <c r="AB7" i="5" s="1"/>
  <c r="AD143" i="2"/>
  <c r="AB6" i="7"/>
  <c r="AB7" i="7" s="1"/>
  <c r="AD119" i="2"/>
  <c r="AD131" i="2"/>
  <c r="AC17" i="7"/>
  <c r="AC34" i="7"/>
  <c r="AC9" i="5"/>
  <c r="AD19" i="7"/>
  <c r="AD36" i="7"/>
  <c r="AD11" i="7"/>
  <c r="AD28" i="7"/>
  <c r="AD39" i="7"/>
  <c r="AD27" i="7"/>
  <c r="AD22" i="7"/>
  <c r="AD10" i="7"/>
  <c r="AD14" i="7"/>
  <c r="AD18" i="7"/>
  <c r="AD35" i="7"/>
  <c r="AC77" i="2"/>
  <c r="AF4" i="12"/>
  <c r="AF4" i="10"/>
  <c r="AF53" i="10" s="1"/>
  <c r="AF4" i="5"/>
  <c r="AF4" i="7"/>
  <c r="AF161" i="2"/>
  <c r="AC28" i="5"/>
  <c r="AC47" i="10"/>
  <c r="AD41" i="5"/>
  <c r="AD40" i="5" s="1"/>
  <c r="AD33" i="5"/>
  <c r="AD13" i="5"/>
  <c r="AD19" i="5"/>
  <c r="AD29" i="5"/>
  <c r="AD16" i="5"/>
  <c r="AD30" i="5"/>
  <c r="AD10" i="5"/>
  <c r="AD24" i="5"/>
  <c r="AD23" i="5" s="1"/>
  <c r="AE2" i="10"/>
  <c r="AE2" i="7"/>
  <c r="AE31" i="7" s="1"/>
  <c r="AE2" i="12"/>
  <c r="AE2" i="5"/>
  <c r="AE144" i="2"/>
  <c r="AC26" i="7"/>
  <c r="AC9" i="7"/>
  <c r="AD49" i="10"/>
  <c r="AD41" i="10"/>
  <c r="AD27" i="10"/>
  <c r="AD34" i="10"/>
  <c r="AD26" i="10"/>
  <c r="AD40" i="10"/>
  <c r="AD33" i="10"/>
  <c r="AD48" i="10"/>
  <c r="AF153" i="2"/>
  <c r="AF129" i="2"/>
  <c r="AF141" i="2"/>
  <c r="AM43" i="5"/>
  <c r="AE132" i="2"/>
  <c r="AE120" i="2"/>
  <c r="AE106" i="2"/>
  <c r="AE92" i="2"/>
  <c r="AE78" i="2"/>
  <c r="AE53" i="2"/>
  <c r="AE65" i="2"/>
  <c r="AF70" i="2"/>
  <c r="AD81" i="2"/>
  <c r="AE29" i="2"/>
  <c r="AE15" i="2"/>
  <c r="AE43" i="2"/>
  <c r="AF2" i="2"/>
  <c r="AG4" i="2"/>
  <c r="AG4" i="19" s="1"/>
  <c r="AG51" i="19" s="1"/>
  <c r="AF158" i="2"/>
  <c r="AG23" i="7"/>
  <c r="AE9" i="2"/>
  <c r="AF38" i="5" l="1"/>
  <c r="AD45" i="19"/>
  <c r="AF34" i="2"/>
  <c r="AF2" i="19"/>
  <c r="AF59" i="2"/>
  <c r="AF60" i="2"/>
  <c r="AF46" i="2"/>
  <c r="AF44" i="2"/>
  <c r="AF20" i="2"/>
  <c r="AF135" i="2"/>
  <c r="AF110" i="2"/>
  <c r="AE32" i="19"/>
  <c r="AE47" i="19"/>
  <c r="AE25" i="19"/>
  <c r="AE39" i="19"/>
  <c r="AE38" i="19"/>
  <c r="AE31" i="19"/>
  <c r="AE24" i="19"/>
  <c r="AE46" i="19"/>
  <c r="AE121" i="2"/>
  <c r="AG62" i="2"/>
  <c r="AF56" i="2"/>
  <c r="AE64" i="2"/>
  <c r="AE119" i="2"/>
  <c r="AE83" i="2"/>
  <c r="AF82" i="2" s="1"/>
  <c r="AE131" i="2"/>
  <c r="AE133" i="2"/>
  <c r="AF101" i="2"/>
  <c r="AF97" i="2" s="1"/>
  <c r="AF100" i="2"/>
  <c r="AF114" i="2"/>
  <c r="AF86" i="2"/>
  <c r="AF87" i="2"/>
  <c r="AF115" i="2"/>
  <c r="AF111" i="2" s="1"/>
  <c r="AF16" i="2"/>
  <c r="AF17" i="2"/>
  <c r="AF18" i="2"/>
  <c r="AF31" i="2"/>
  <c r="AF32" i="2"/>
  <c r="AF30" i="2"/>
  <c r="AF123" i="2"/>
  <c r="AF122" i="2"/>
  <c r="AF35" i="2"/>
  <c r="AE105" i="2"/>
  <c r="AF147" i="2"/>
  <c r="AE145" i="2"/>
  <c r="AG89" i="2"/>
  <c r="AG103" i="2"/>
  <c r="AG117" i="2"/>
  <c r="AD109" i="2"/>
  <c r="AE143" i="2"/>
  <c r="AD75" i="2"/>
  <c r="AF134" i="2"/>
  <c r="AF146" i="2"/>
  <c r="AF157" i="2"/>
  <c r="AF155" i="2" s="1"/>
  <c r="AF66" i="2"/>
  <c r="AF21" i="2"/>
  <c r="AG20" i="2" s="1"/>
  <c r="AH26" i="2"/>
  <c r="AD17" i="7"/>
  <c r="AD28" i="5"/>
  <c r="AD26" i="7"/>
  <c r="AC6" i="5"/>
  <c r="AC7" i="5" s="1"/>
  <c r="AD9" i="5"/>
  <c r="AD47" i="10"/>
  <c r="AE109" i="2"/>
  <c r="AG4" i="12"/>
  <c r="AG4" i="10"/>
  <c r="AG53" i="10" s="1"/>
  <c r="AG4" i="5"/>
  <c r="AG38" i="5" s="1"/>
  <c r="AG4" i="7"/>
  <c r="AF2" i="12"/>
  <c r="AF2" i="10"/>
  <c r="AF2" i="5"/>
  <c r="AF2" i="7"/>
  <c r="AF31" i="7" s="1"/>
  <c r="AF144" i="2"/>
  <c r="AE36" i="7"/>
  <c r="AE19" i="7"/>
  <c r="AE11" i="7"/>
  <c r="AE28" i="7"/>
  <c r="AE14" i="7"/>
  <c r="AE18" i="7"/>
  <c r="AE39" i="7"/>
  <c r="AE27" i="7"/>
  <c r="AE10" i="7"/>
  <c r="AE22" i="7"/>
  <c r="AE35" i="7"/>
  <c r="AD9" i="7"/>
  <c r="AC6" i="7"/>
  <c r="AC7" i="7" s="1"/>
  <c r="AE34" i="10"/>
  <c r="AE27" i="10"/>
  <c r="AE49" i="10"/>
  <c r="AE41" i="10"/>
  <c r="AE33" i="10"/>
  <c r="AE40" i="10"/>
  <c r="AE48" i="10"/>
  <c r="AE26" i="10"/>
  <c r="AG161" i="2"/>
  <c r="AD34" i="7"/>
  <c r="AE41" i="5"/>
  <c r="AE40" i="5" s="1"/>
  <c r="AE33" i="5"/>
  <c r="AE30" i="5"/>
  <c r="AE13" i="5"/>
  <c r="AE19" i="5"/>
  <c r="AE29" i="5"/>
  <c r="AE16" i="5"/>
  <c r="AE24" i="5"/>
  <c r="AE23" i="5" s="1"/>
  <c r="AE10" i="5"/>
  <c r="AG129" i="2"/>
  <c r="AG141" i="2"/>
  <c r="AG153" i="2"/>
  <c r="AD77" i="2"/>
  <c r="AN43" i="5"/>
  <c r="AF132" i="2"/>
  <c r="AF120" i="2"/>
  <c r="AF106" i="2"/>
  <c r="AF105" i="2" s="1"/>
  <c r="AF92" i="2"/>
  <c r="AF78" i="2"/>
  <c r="AF53" i="2"/>
  <c r="AF65" i="2"/>
  <c r="AG70" i="2"/>
  <c r="AF15" i="2"/>
  <c r="AF29" i="2"/>
  <c r="AF43" i="2"/>
  <c r="AF9" i="2"/>
  <c r="AG2" i="2"/>
  <c r="AH4" i="2"/>
  <c r="AH4" i="19" s="1"/>
  <c r="AH51" i="19" s="1"/>
  <c r="AG158" i="2"/>
  <c r="AH23" i="7"/>
  <c r="AF32" i="19" l="1"/>
  <c r="AF47" i="19"/>
  <c r="AF25" i="19"/>
  <c r="AF39" i="19"/>
  <c r="AF38" i="19"/>
  <c r="AF31" i="19"/>
  <c r="AF24" i="19"/>
  <c r="AF46" i="19"/>
  <c r="AG2" i="19"/>
  <c r="AG60" i="2"/>
  <c r="AG56" i="2" s="1"/>
  <c r="AG59" i="2"/>
  <c r="AG44" i="2"/>
  <c r="AG46" i="2"/>
  <c r="AE45" i="19"/>
  <c r="AG34" i="2"/>
  <c r="AF121" i="2"/>
  <c r="AG157" i="2"/>
  <c r="AG155" i="2" s="1"/>
  <c r="AH62" i="2"/>
  <c r="AF119" i="2"/>
  <c r="AF83" i="2"/>
  <c r="AG82" i="2" s="1"/>
  <c r="AE75" i="2"/>
  <c r="AG35" i="2"/>
  <c r="AH34" i="2" s="1"/>
  <c r="AG123" i="2"/>
  <c r="AG86" i="2"/>
  <c r="AG115" i="2"/>
  <c r="AG111" i="2" s="1"/>
  <c r="AG114" i="2"/>
  <c r="AG87" i="2"/>
  <c r="AG101" i="2"/>
  <c r="AG97" i="2" s="1"/>
  <c r="AG100" i="2"/>
  <c r="AG16" i="2"/>
  <c r="AG17" i="2"/>
  <c r="AG18" i="2"/>
  <c r="AG32" i="2"/>
  <c r="AG30" i="2"/>
  <c r="AG31" i="2"/>
  <c r="AG147" i="2"/>
  <c r="AG110" i="2"/>
  <c r="AG122" i="2"/>
  <c r="AF145" i="2"/>
  <c r="AF133" i="2"/>
  <c r="AH89" i="2"/>
  <c r="AE77" i="2"/>
  <c r="AE81" i="2"/>
  <c r="AH103" i="2"/>
  <c r="AH117" i="2"/>
  <c r="AF143" i="2"/>
  <c r="AF131" i="2"/>
  <c r="AG135" i="2"/>
  <c r="AG134" i="2"/>
  <c r="AG146" i="2"/>
  <c r="AF64" i="2"/>
  <c r="AG66" i="2"/>
  <c r="AD6" i="5"/>
  <c r="AD7" i="5" s="1"/>
  <c r="AG21" i="2"/>
  <c r="AH20" i="2" s="1"/>
  <c r="AE47" i="10"/>
  <c r="AI26" i="2"/>
  <c r="AE26" i="7"/>
  <c r="AE9" i="5"/>
  <c r="AE28" i="5"/>
  <c r="AH161" i="2"/>
  <c r="AE9" i="7"/>
  <c r="AE17" i="7"/>
  <c r="AF27" i="10"/>
  <c r="AF49" i="10"/>
  <c r="AF34" i="10"/>
  <c r="AF41" i="10"/>
  <c r="AF40" i="10"/>
  <c r="AF48" i="10"/>
  <c r="AF33" i="10"/>
  <c r="AF26" i="10"/>
  <c r="AH4" i="12"/>
  <c r="AH4" i="10"/>
  <c r="AH53" i="10" s="1"/>
  <c r="AH4" i="5"/>
  <c r="AH38" i="5" s="1"/>
  <c r="AH4" i="7"/>
  <c r="AD6" i="7"/>
  <c r="AD7" i="7" s="1"/>
  <c r="AF109" i="2"/>
  <c r="AF41" i="5"/>
  <c r="AF40" i="5" s="1"/>
  <c r="AF33" i="5"/>
  <c r="AF30" i="5"/>
  <c r="AF29" i="5"/>
  <c r="AF24" i="5"/>
  <c r="AF23" i="5" s="1"/>
  <c r="AF19" i="5"/>
  <c r="AF13" i="5"/>
  <c r="AF10" i="5"/>
  <c r="AF16" i="5"/>
  <c r="AG2" i="12"/>
  <c r="AG2" i="10"/>
  <c r="AG2" i="7"/>
  <c r="AG31" i="7" s="1"/>
  <c r="AG2" i="5"/>
  <c r="AG144" i="2"/>
  <c r="AE34" i="7"/>
  <c r="AF36" i="7"/>
  <c r="AF11" i="7"/>
  <c r="AF28" i="7"/>
  <c r="AF19" i="7"/>
  <c r="AF22" i="7"/>
  <c r="AF27" i="7"/>
  <c r="AF39" i="7"/>
  <c r="AF35" i="7"/>
  <c r="AF18" i="7"/>
  <c r="AF14" i="7"/>
  <c r="AF10" i="7"/>
  <c r="AH153" i="2"/>
  <c r="AH129" i="2"/>
  <c r="AH141" i="2"/>
  <c r="AH135" i="2" s="1"/>
  <c r="AO43" i="5"/>
  <c r="AG53" i="2"/>
  <c r="AG132" i="2"/>
  <c r="AG106" i="2"/>
  <c r="AG78" i="2"/>
  <c r="AG120" i="2"/>
  <c r="AG92" i="2"/>
  <c r="AG65" i="2"/>
  <c r="AH70" i="2"/>
  <c r="AG15" i="2"/>
  <c r="AG29" i="2"/>
  <c r="AG43" i="2"/>
  <c r="AG9" i="2"/>
  <c r="AH158" i="2"/>
  <c r="AI4" i="2"/>
  <c r="AI4" i="19" s="1"/>
  <c r="AI51" i="19" s="1"/>
  <c r="AH2" i="2"/>
  <c r="AI23" i="7"/>
  <c r="AH2" i="19" l="1"/>
  <c r="AH59" i="2"/>
  <c r="AH60" i="2"/>
  <c r="AH56" i="2" s="1"/>
  <c r="AH44" i="2"/>
  <c r="AH46" i="2"/>
  <c r="AG47" i="19"/>
  <c r="AG39" i="19"/>
  <c r="AG32" i="19"/>
  <c r="AG25" i="19"/>
  <c r="AG24" i="19"/>
  <c r="AG31" i="19"/>
  <c r="AG38" i="19"/>
  <c r="AG46" i="19"/>
  <c r="AF45" i="19"/>
  <c r="AG121" i="2"/>
  <c r="AI62" i="2"/>
  <c r="AG83" i="2"/>
  <c r="AH82" i="2" s="1"/>
  <c r="AG105" i="2"/>
  <c r="AH110" i="2"/>
  <c r="AH122" i="2"/>
  <c r="AH86" i="2"/>
  <c r="AH100" i="2"/>
  <c r="AH115" i="2"/>
  <c r="AH111" i="2" s="1"/>
  <c r="AH87" i="2"/>
  <c r="AH114" i="2"/>
  <c r="AH101" i="2"/>
  <c r="AH97" i="2" s="1"/>
  <c r="AH16" i="2"/>
  <c r="AH18" i="2"/>
  <c r="AH17" i="2"/>
  <c r="AH31" i="2"/>
  <c r="AH30" i="2"/>
  <c r="AH32" i="2"/>
  <c r="AG119" i="2"/>
  <c r="AH123" i="2"/>
  <c r="AH35" i="2"/>
  <c r="AH66" i="2"/>
  <c r="AH147" i="2"/>
  <c r="AG145" i="2"/>
  <c r="AG133" i="2"/>
  <c r="AI89" i="2"/>
  <c r="AF77" i="2"/>
  <c r="AF81" i="2"/>
  <c r="AI103" i="2"/>
  <c r="AI117" i="2"/>
  <c r="AF75" i="2"/>
  <c r="AG64" i="2"/>
  <c r="AG143" i="2"/>
  <c r="AG131" i="2"/>
  <c r="AH146" i="2"/>
  <c r="AH134" i="2"/>
  <c r="AH21" i="2"/>
  <c r="AI161" i="2"/>
  <c r="AF47" i="10"/>
  <c r="AJ26" i="2"/>
  <c r="AF9" i="7"/>
  <c r="AE6" i="5"/>
  <c r="AE7" i="5" s="1"/>
  <c r="AF28" i="5"/>
  <c r="AG41" i="5"/>
  <c r="AG40" i="5" s="1"/>
  <c r="AG33" i="5"/>
  <c r="AG16" i="5"/>
  <c r="AG19" i="5"/>
  <c r="AG29" i="5"/>
  <c r="AG30" i="5"/>
  <c r="AG13" i="5"/>
  <c r="AG24" i="5"/>
  <c r="AG23" i="5" s="1"/>
  <c r="AG10" i="5"/>
  <c r="AH2" i="12"/>
  <c r="AH2" i="10"/>
  <c r="AH2" i="5"/>
  <c r="AH2" i="7"/>
  <c r="AH31" i="7" s="1"/>
  <c r="AH144" i="2"/>
  <c r="AF34" i="7"/>
  <c r="AG11" i="7"/>
  <c r="AG36" i="7"/>
  <c r="AG19" i="7"/>
  <c r="AG28" i="7"/>
  <c r="AG39" i="7"/>
  <c r="AG35" i="7"/>
  <c r="AG22" i="7"/>
  <c r="AG18" i="7"/>
  <c r="AG10" i="7"/>
  <c r="AG27" i="7"/>
  <c r="AG14" i="7"/>
  <c r="AF9" i="5"/>
  <c r="AI4" i="12"/>
  <c r="AI4" i="7"/>
  <c r="AI4" i="10"/>
  <c r="AI53" i="10" s="1"/>
  <c r="AI4" i="5"/>
  <c r="AI38" i="5" s="1"/>
  <c r="AG41" i="10"/>
  <c r="AG34" i="10"/>
  <c r="AG27" i="10"/>
  <c r="AG49" i="10"/>
  <c r="AG40" i="10"/>
  <c r="AG48" i="10"/>
  <c r="AG33" i="10"/>
  <c r="AG26" i="10"/>
  <c r="AH157" i="2"/>
  <c r="AH155" i="2" s="1"/>
  <c r="AF17" i="7"/>
  <c r="AF26" i="7"/>
  <c r="AE6" i="7"/>
  <c r="AE7" i="7" s="1"/>
  <c r="AI141" i="2"/>
  <c r="AI153" i="2"/>
  <c r="AI129" i="2"/>
  <c r="AP43" i="5"/>
  <c r="AH120" i="2"/>
  <c r="AH92" i="2"/>
  <c r="AH78" i="2"/>
  <c r="AH53" i="2"/>
  <c r="AH132" i="2"/>
  <c r="AH106" i="2"/>
  <c r="AH65" i="2"/>
  <c r="AI70" i="2"/>
  <c r="AH29" i="2"/>
  <c r="AH15" i="2"/>
  <c r="AH43" i="2"/>
  <c r="AH9" i="2"/>
  <c r="AI158" i="2"/>
  <c r="AI2" i="2"/>
  <c r="AJ4" i="2"/>
  <c r="AJ4" i="19" s="1"/>
  <c r="AJ51" i="19" s="1"/>
  <c r="AJ23" i="7"/>
  <c r="AK51" i="19" l="1"/>
  <c r="AG45" i="19"/>
  <c r="AI2" i="19"/>
  <c r="AI59" i="2"/>
  <c r="AI60" i="2"/>
  <c r="AI46" i="2"/>
  <c r="AI44" i="2"/>
  <c r="AI146" i="2"/>
  <c r="AI145" i="2" s="1"/>
  <c r="AI20" i="2"/>
  <c r="AI34" i="2"/>
  <c r="AH39" i="19"/>
  <c r="AH25" i="19"/>
  <c r="AH32" i="19"/>
  <c r="AH47" i="19"/>
  <c r="AH38" i="19"/>
  <c r="AH24" i="19"/>
  <c r="AH31" i="19"/>
  <c r="AH46" i="19"/>
  <c r="AH121" i="2"/>
  <c r="AI157" i="2"/>
  <c r="AI155" i="2" s="1"/>
  <c r="AJ62" i="2"/>
  <c r="AI56" i="2"/>
  <c r="AH64" i="2"/>
  <c r="AH83" i="2"/>
  <c r="AI82" i="2" s="1"/>
  <c r="AH105" i="2"/>
  <c r="AH119" i="2"/>
  <c r="AI122" i="2"/>
  <c r="AI21" i="2"/>
  <c r="AJ20" i="2" s="1"/>
  <c r="AI134" i="2"/>
  <c r="AI86" i="2"/>
  <c r="AI100" i="2"/>
  <c r="AI87" i="2"/>
  <c r="AI101" i="2"/>
  <c r="AI97" i="2" s="1"/>
  <c r="AI114" i="2"/>
  <c r="AI115" i="2"/>
  <c r="AI111" i="2" s="1"/>
  <c r="AI16" i="2"/>
  <c r="AI17" i="2"/>
  <c r="AI18" i="2"/>
  <c r="AI31" i="2"/>
  <c r="AI30" i="2"/>
  <c r="AI32" i="2"/>
  <c r="AI123" i="2"/>
  <c r="AI110" i="2"/>
  <c r="AH133" i="2"/>
  <c r="AH145" i="2"/>
  <c r="AJ89" i="2"/>
  <c r="AG81" i="2"/>
  <c r="AJ103" i="2"/>
  <c r="AJ117" i="2"/>
  <c r="AG109" i="2"/>
  <c r="AG77" i="2"/>
  <c r="AG75" i="2"/>
  <c r="AH131" i="2"/>
  <c r="AH143" i="2"/>
  <c r="AI147" i="2"/>
  <c r="AI135" i="2"/>
  <c r="AI66" i="2"/>
  <c r="AH109" i="2"/>
  <c r="AJ161" i="2"/>
  <c r="AI35" i="2"/>
  <c r="AF6" i="5"/>
  <c r="AF7" i="5" s="1"/>
  <c r="AK26" i="2"/>
  <c r="AG17" i="7"/>
  <c r="AG47" i="10"/>
  <c r="AG9" i="5"/>
  <c r="AG34" i="7"/>
  <c r="AG26" i="7"/>
  <c r="AH19" i="7"/>
  <c r="AH11" i="7"/>
  <c r="AH36" i="7"/>
  <c r="AH28" i="7"/>
  <c r="AH39" i="7"/>
  <c r="AH18" i="7"/>
  <c r="AH22" i="7"/>
  <c r="AH27" i="7"/>
  <c r="AH14" i="7"/>
  <c r="AH10" i="7"/>
  <c r="AH35" i="7"/>
  <c r="AG28" i="5"/>
  <c r="AH81" i="2"/>
  <c r="AH41" i="5"/>
  <c r="AH40" i="5" s="1"/>
  <c r="AH33" i="5"/>
  <c r="AH10" i="5"/>
  <c r="AH16" i="5"/>
  <c r="AH30" i="5"/>
  <c r="AH13" i="5"/>
  <c r="AH29" i="5"/>
  <c r="AH24" i="5"/>
  <c r="AH23" i="5" s="1"/>
  <c r="AH19" i="5"/>
  <c r="AI2" i="12"/>
  <c r="AI2" i="7"/>
  <c r="AI31" i="7" s="1"/>
  <c r="AI2" i="5"/>
  <c r="AI2" i="10"/>
  <c r="AI144" i="2"/>
  <c r="AJ4" i="12"/>
  <c r="AJ4" i="10"/>
  <c r="AJ53" i="10" s="1"/>
  <c r="AJ4" i="5"/>
  <c r="AJ38" i="5" s="1"/>
  <c r="AJ4" i="7"/>
  <c r="AF6" i="7"/>
  <c r="AF7" i="7" s="1"/>
  <c r="AG9" i="7"/>
  <c r="AH34" i="10"/>
  <c r="AH49" i="10"/>
  <c r="AH41" i="10"/>
  <c r="AH27" i="10"/>
  <c r="AH48" i="10"/>
  <c r="AH26" i="10"/>
  <c r="AH40" i="10"/>
  <c r="AH33" i="10"/>
  <c r="AJ129" i="2"/>
  <c r="AJ141" i="2"/>
  <c r="AJ153" i="2"/>
  <c r="AQ43" i="5"/>
  <c r="AI132" i="2"/>
  <c r="AI120" i="2"/>
  <c r="AI106" i="2"/>
  <c r="AI92" i="2"/>
  <c r="AI78" i="2"/>
  <c r="AI53" i="2"/>
  <c r="AI65" i="2"/>
  <c r="AJ70" i="2"/>
  <c r="AI29" i="2"/>
  <c r="AI15" i="2"/>
  <c r="AI43" i="2"/>
  <c r="AI9" i="2"/>
  <c r="AJ158" i="2"/>
  <c r="AJ2" i="2"/>
  <c r="AK4" i="2"/>
  <c r="AK4" i="19" s="1"/>
  <c r="AK23" i="7"/>
  <c r="AJ147" i="2" l="1"/>
  <c r="AJ2" i="19"/>
  <c r="AJ59" i="2"/>
  <c r="AJ60" i="2"/>
  <c r="AJ56" i="2" s="1"/>
  <c r="AJ44" i="2"/>
  <c r="AJ46" i="2"/>
  <c r="AI143" i="2"/>
  <c r="AL51" i="19"/>
  <c r="AJ34" i="2"/>
  <c r="AI25" i="19"/>
  <c r="AI47" i="19"/>
  <c r="AI32" i="19"/>
  <c r="AI39" i="19"/>
  <c r="AI24" i="19"/>
  <c r="AI38" i="19"/>
  <c r="AI31" i="19"/>
  <c r="AI46" i="19"/>
  <c r="AJ123" i="2"/>
  <c r="AH45" i="19"/>
  <c r="AI121" i="2"/>
  <c r="AK62" i="2"/>
  <c r="AI83" i="2"/>
  <c r="AJ82" i="2" s="1"/>
  <c r="AI131" i="2"/>
  <c r="AI75" i="2" s="1"/>
  <c r="AI105" i="2"/>
  <c r="AI119" i="2"/>
  <c r="AI133" i="2"/>
  <c r="AJ87" i="2"/>
  <c r="AJ83" i="2" s="1"/>
  <c r="AJ101" i="2"/>
  <c r="AJ97" i="2" s="1"/>
  <c r="AJ114" i="2"/>
  <c r="AJ86" i="2"/>
  <c r="AJ100" i="2"/>
  <c r="AJ115" i="2"/>
  <c r="AJ111" i="2" s="1"/>
  <c r="AJ16" i="2"/>
  <c r="AJ18" i="2"/>
  <c r="AJ17" i="2"/>
  <c r="AJ30" i="2"/>
  <c r="AJ31" i="2"/>
  <c r="AJ32" i="2"/>
  <c r="AJ146" i="2"/>
  <c r="AJ135" i="2"/>
  <c r="AJ21" i="2"/>
  <c r="AJ157" i="2"/>
  <c r="AJ110" i="2"/>
  <c r="AJ122" i="2"/>
  <c r="AK89" i="2"/>
  <c r="AK103" i="2"/>
  <c r="AK117" i="2"/>
  <c r="AG6" i="5"/>
  <c r="AG7" i="5" s="1"/>
  <c r="AH75" i="2"/>
  <c r="AI64" i="2"/>
  <c r="AJ134" i="2"/>
  <c r="AJ66" i="2"/>
  <c r="AK161" i="2"/>
  <c r="AJ35" i="2"/>
  <c r="AK34" i="2" s="1"/>
  <c r="AL26" i="2"/>
  <c r="AG6" i="7"/>
  <c r="AG7" i="7" s="1"/>
  <c r="AH9" i="7"/>
  <c r="AH47" i="10"/>
  <c r="AH28" i="5"/>
  <c r="AH17" i="7"/>
  <c r="AI19" i="7"/>
  <c r="AI36" i="7"/>
  <c r="AI11" i="7"/>
  <c r="AI28" i="7"/>
  <c r="AI22" i="7"/>
  <c r="AI18" i="7"/>
  <c r="AI35" i="7"/>
  <c r="AI14" i="7"/>
  <c r="AI10" i="7"/>
  <c r="AI39" i="7"/>
  <c r="AI27" i="7"/>
  <c r="AH9" i="5"/>
  <c r="AK4" i="12"/>
  <c r="AK4" i="10"/>
  <c r="AK53" i="10" s="1"/>
  <c r="AK4" i="5"/>
  <c r="AK38" i="5" s="1"/>
  <c r="AK4" i="7"/>
  <c r="AH26" i="7"/>
  <c r="AI41" i="5"/>
  <c r="AI40" i="5" s="1"/>
  <c r="AI33" i="5"/>
  <c r="AI13" i="5"/>
  <c r="AI19" i="5"/>
  <c r="AI29" i="5"/>
  <c r="AI16" i="5"/>
  <c r="AI24" i="5"/>
  <c r="AI23" i="5" s="1"/>
  <c r="AI10" i="5"/>
  <c r="AI30" i="5"/>
  <c r="AJ2" i="12"/>
  <c r="AJ2" i="10"/>
  <c r="AJ2" i="5"/>
  <c r="AJ2" i="7"/>
  <c r="AJ31" i="7" s="1"/>
  <c r="AJ144" i="2"/>
  <c r="AH77" i="2"/>
  <c r="AI27" i="10"/>
  <c r="AI49" i="10"/>
  <c r="AI34" i="10"/>
  <c r="AI41" i="10"/>
  <c r="AI26" i="10"/>
  <c r="AI33" i="10"/>
  <c r="AI48" i="10"/>
  <c r="AI40" i="10"/>
  <c r="AH34" i="7"/>
  <c r="AK153" i="2"/>
  <c r="AK129" i="2"/>
  <c r="AK123" i="2" s="1"/>
  <c r="AK141" i="2"/>
  <c r="AR43" i="5"/>
  <c r="AJ132" i="2"/>
  <c r="AJ120" i="2"/>
  <c r="AJ106" i="2"/>
  <c r="AJ92" i="2"/>
  <c r="AJ78" i="2"/>
  <c r="AJ53" i="2"/>
  <c r="AJ65" i="2"/>
  <c r="AK70" i="2"/>
  <c r="AJ9" i="2"/>
  <c r="AJ29" i="2"/>
  <c r="AJ15" i="2"/>
  <c r="AJ43" i="2"/>
  <c r="AK158" i="2"/>
  <c r="AJ155" i="2"/>
  <c r="AK2" i="2"/>
  <c r="AL4" i="2"/>
  <c r="AL4" i="19" s="1"/>
  <c r="AL23" i="7"/>
  <c r="AI45" i="19" l="1"/>
  <c r="AK20" i="2"/>
  <c r="AK2" i="19"/>
  <c r="AK59" i="2"/>
  <c r="AK60" i="2"/>
  <c r="AK56" i="2" s="1"/>
  <c r="AK46" i="2"/>
  <c r="AK44" i="2"/>
  <c r="AK122" i="2"/>
  <c r="AK121" i="2" s="1"/>
  <c r="AJ39" i="19"/>
  <c r="AJ32" i="19"/>
  <c r="AJ47" i="19"/>
  <c r="AJ25" i="19"/>
  <c r="AJ31" i="19"/>
  <c r="AJ38" i="19"/>
  <c r="AJ24" i="19"/>
  <c r="AJ46" i="19"/>
  <c r="AJ45" i="19" s="1"/>
  <c r="AK110" i="2"/>
  <c r="AL62" i="2"/>
  <c r="AJ105" i="2"/>
  <c r="AK82" i="2"/>
  <c r="AK35" i="2"/>
  <c r="AK87" i="2"/>
  <c r="AK86" i="2"/>
  <c r="AK114" i="2"/>
  <c r="AK115" i="2"/>
  <c r="AK111" i="2" s="1"/>
  <c r="AK101" i="2"/>
  <c r="AK97" i="2" s="1"/>
  <c r="AK100" i="2"/>
  <c r="AK16" i="2"/>
  <c r="AK18" i="2"/>
  <c r="AK17" i="2"/>
  <c r="AK30" i="2"/>
  <c r="AK31" i="2"/>
  <c r="AK32" i="2"/>
  <c r="AJ133" i="2"/>
  <c r="AL89" i="2"/>
  <c r="AI77" i="2"/>
  <c r="AI81" i="2"/>
  <c r="AL103" i="2"/>
  <c r="AL117" i="2"/>
  <c r="AI109" i="2"/>
  <c r="AJ121" i="2"/>
  <c r="AK147" i="2"/>
  <c r="AK134" i="2"/>
  <c r="AK135" i="2"/>
  <c r="AK146" i="2"/>
  <c r="AJ64" i="2"/>
  <c r="AJ145" i="2"/>
  <c r="AK9" i="2"/>
  <c r="AK66" i="2"/>
  <c r="AK157" i="2"/>
  <c r="AK155" i="2" s="1"/>
  <c r="AK21" i="2"/>
  <c r="AM26" i="2"/>
  <c r="AJ143" i="2"/>
  <c r="AH6" i="5"/>
  <c r="AH7" i="5" s="1"/>
  <c r="AJ131" i="2"/>
  <c r="AI17" i="7"/>
  <c r="AH6" i="7"/>
  <c r="AH7" i="7" s="1"/>
  <c r="AI26" i="7"/>
  <c r="AI9" i="7"/>
  <c r="AI47" i="10"/>
  <c r="AL4" i="12"/>
  <c r="AL4" i="10"/>
  <c r="AL53" i="10" s="1"/>
  <c r="AL4" i="5"/>
  <c r="AL38" i="5" s="1"/>
  <c r="AL4" i="7"/>
  <c r="AJ11" i="7"/>
  <c r="AJ28" i="7"/>
  <c r="AJ19" i="7"/>
  <c r="AJ36" i="7"/>
  <c r="AJ10" i="7"/>
  <c r="AJ14" i="7"/>
  <c r="AJ18" i="7"/>
  <c r="AJ27" i="7"/>
  <c r="AJ22" i="7"/>
  <c r="AJ35" i="7"/>
  <c r="AJ39" i="7"/>
  <c r="AI28" i="5"/>
  <c r="AK2" i="12"/>
  <c r="AK2" i="10"/>
  <c r="AK2" i="5"/>
  <c r="AK2" i="7"/>
  <c r="AK31" i="7" s="1"/>
  <c r="AK144" i="2"/>
  <c r="AJ41" i="5"/>
  <c r="AJ40" i="5" s="1"/>
  <c r="AJ33" i="5"/>
  <c r="AJ19" i="5"/>
  <c r="AJ16" i="5"/>
  <c r="AJ24" i="5"/>
  <c r="AJ23" i="5" s="1"/>
  <c r="AJ29" i="5"/>
  <c r="AJ10" i="5"/>
  <c r="AJ13" i="5"/>
  <c r="AJ30" i="5"/>
  <c r="AI9" i="5"/>
  <c r="AJ119" i="2"/>
  <c r="AJ49" i="10"/>
  <c r="AJ41" i="10"/>
  <c r="AJ34" i="10"/>
  <c r="AJ27" i="10"/>
  <c r="AJ26" i="10"/>
  <c r="AJ48" i="10"/>
  <c r="AJ40" i="10"/>
  <c r="AJ33" i="10"/>
  <c r="AI34" i="7"/>
  <c r="AL161" i="2"/>
  <c r="AL141" i="2"/>
  <c r="AL153" i="2"/>
  <c r="AL129" i="2"/>
  <c r="AS43" i="5"/>
  <c r="AK53" i="2"/>
  <c r="AK120" i="2"/>
  <c r="AK92" i="2"/>
  <c r="AK132" i="2"/>
  <c r="AK106" i="2"/>
  <c r="AK78" i="2"/>
  <c r="AK65" i="2"/>
  <c r="AL70" i="2"/>
  <c r="AK15" i="2"/>
  <c r="AK29" i="2"/>
  <c r="AK43" i="2"/>
  <c r="AL2" i="2"/>
  <c r="AM4" i="2"/>
  <c r="AM4" i="19" s="1"/>
  <c r="AM51" i="19" s="1"/>
  <c r="AL158" i="2"/>
  <c r="AJ109" i="2"/>
  <c r="AM23" i="7"/>
  <c r="AK105" i="2" l="1"/>
  <c r="AN51" i="19"/>
  <c r="AL34" i="2"/>
  <c r="AL20" i="2"/>
  <c r="AK119" i="2"/>
  <c r="AK32" i="19"/>
  <c r="AK39" i="19"/>
  <c r="AK25" i="19"/>
  <c r="AK47" i="19"/>
  <c r="AK31" i="19"/>
  <c r="AK24" i="19"/>
  <c r="AK38" i="19"/>
  <c r="AK46" i="19"/>
  <c r="AL2" i="19"/>
  <c r="AL59" i="2"/>
  <c r="AL60" i="2"/>
  <c r="AL56" i="2" s="1"/>
  <c r="AL46" i="2"/>
  <c r="AL44" i="2"/>
  <c r="AM62" i="2"/>
  <c r="AK83" i="2"/>
  <c r="AL82" i="2" s="1"/>
  <c r="AL100" i="2"/>
  <c r="AL87" i="2"/>
  <c r="AL115" i="2"/>
  <c r="AL111" i="2" s="1"/>
  <c r="AL101" i="2"/>
  <c r="AL97" i="2" s="1"/>
  <c r="AL86" i="2"/>
  <c r="AL114" i="2"/>
  <c r="AL16" i="2"/>
  <c r="AL17" i="2"/>
  <c r="AL18" i="2"/>
  <c r="AL31" i="2"/>
  <c r="AL32" i="2"/>
  <c r="AL30" i="2"/>
  <c r="AL122" i="2"/>
  <c r="AL110" i="2"/>
  <c r="AL35" i="2"/>
  <c r="AL123" i="2"/>
  <c r="AK133" i="2"/>
  <c r="AK145" i="2"/>
  <c r="AL9" i="2"/>
  <c r="AM89" i="2"/>
  <c r="AJ81" i="2"/>
  <c r="AM103" i="2"/>
  <c r="AM117" i="2"/>
  <c r="AJ75" i="2"/>
  <c r="AK131" i="2"/>
  <c r="AK143" i="2"/>
  <c r="AL147" i="2"/>
  <c r="AL134" i="2"/>
  <c r="AL135" i="2"/>
  <c r="AL146" i="2"/>
  <c r="AK64" i="2"/>
  <c r="AL66" i="2"/>
  <c r="AL157" i="2"/>
  <c r="AL155" i="2" s="1"/>
  <c r="AL21" i="2"/>
  <c r="AN26" i="2"/>
  <c r="AI6" i="7"/>
  <c r="AI7" i="7" s="1"/>
  <c r="AI6" i="5"/>
  <c r="AI7" i="5" s="1"/>
  <c r="AJ26" i="7"/>
  <c r="AJ17" i="7"/>
  <c r="AJ28" i="5"/>
  <c r="AL2" i="12"/>
  <c r="AL2" i="10"/>
  <c r="AL2" i="5"/>
  <c r="AL2" i="7"/>
  <c r="AL31" i="7" s="1"/>
  <c r="AL144" i="2"/>
  <c r="AK19" i="7"/>
  <c r="AK11" i="7"/>
  <c r="AK28" i="7"/>
  <c r="AK36" i="7"/>
  <c r="AK22" i="7"/>
  <c r="AK10" i="7"/>
  <c r="AK39" i="7"/>
  <c r="AK18" i="7"/>
  <c r="AK35" i="7"/>
  <c r="AK14" i="7"/>
  <c r="AK27" i="7"/>
  <c r="AJ34" i="7"/>
  <c r="AM4" i="7"/>
  <c r="AM4" i="5"/>
  <c r="AM38" i="5" s="1"/>
  <c r="AM4" i="10"/>
  <c r="AM53" i="10" s="1"/>
  <c r="AM4" i="12"/>
  <c r="AK41" i="5"/>
  <c r="AK40" i="5" s="1"/>
  <c r="AK33" i="5"/>
  <c r="AK24" i="5"/>
  <c r="AK23" i="5" s="1"/>
  <c r="AK13" i="5"/>
  <c r="AK30" i="5"/>
  <c r="AK10" i="5"/>
  <c r="AK19" i="5"/>
  <c r="AK16" i="5"/>
  <c r="AK29" i="5"/>
  <c r="AJ9" i="7"/>
  <c r="AM161" i="2"/>
  <c r="AJ47" i="10"/>
  <c r="AJ9" i="5"/>
  <c r="AK109" i="2"/>
  <c r="AK34" i="10"/>
  <c r="AK27" i="10"/>
  <c r="AK49" i="10"/>
  <c r="AK41" i="10"/>
  <c r="AK33" i="10"/>
  <c r="AK26" i="10"/>
  <c r="AK40" i="10"/>
  <c r="AK48" i="10"/>
  <c r="AM153" i="2"/>
  <c r="AM129" i="2"/>
  <c r="AM141" i="2"/>
  <c r="AT43" i="5"/>
  <c r="AL53" i="2"/>
  <c r="AL132" i="2"/>
  <c r="AL106" i="2"/>
  <c r="AL78" i="2"/>
  <c r="AL92" i="2"/>
  <c r="AL120" i="2"/>
  <c r="AL65" i="2"/>
  <c r="AM70" i="2"/>
  <c r="AL29" i="2"/>
  <c r="AL15" i="2"/>
  <c r="AL43" i="2"/>
  <c r="AJ77" i="2"/>
  <c r="AM158" i="2"/>
  <c r="AM2" i="2"/>
  <c r="AN4" i="2"/>
  <c r="AN4" i="19" s="1"/>
  <c r="AN23" i="7"/>
  <c r="AM110" i="2" l="1"/>
  <c r="AM20" i="2"/>
  <c r="AL47" i="19"/>
  <c r="AL32" i="19"/>
  <c r="AL39" i="19"/>
  <c r="AL25" i="19"/>
  <c r="AL31" i="19"/>
  <c r="AL38" i="19"/>
  <c r="AL24" i="19"/>
  <c r="AL46" i="19"/>
  <c r="AM2" i="19"/>
  <c r="AM60" i="2"/>
  <c r="AM56" i="2" s="1"/>
  <c r="AM59" i="2"/>
  <c r="AM44" i="2"/>
  <c r="AM46" i="2"/>
  <c r="AM122" i="2"/>
  <c r="AM121" i="2" s="1"/>
  <c r="AK45" i="19"/>
  <c r="AM34" i="2"/>
  <c r="AO51" i="19"/>
  <c r="AL121" i="2"/>
  <c r="AN62" i="2"/>
  <c r="AL83" i="2"/>
  <c r="AM82" i="2" s="1"/>
  <c r="AL105" i="2"/>
  <c r="AM135" i="2"/>
  <c r="AM35" i="2"/>
  <c r="AN34" i="2" s="1"/>
  <c r="AM147" i="2"/>
  <c r="AM87" i="2"/>
  <c r="AM101" i="2"/>
  <c r="AM97" i="2" s="1"/>
  <c r="AM86" i="2"/>
  <c r="AM100" i="2"/>
  <c r="AM115" i="2"/>
  <c r="AM111" i="2" s="1"/>
  <c r="AN110" i="2" s="1"/>
  <c r="AM114" i="2"/>
  <c r="AM16" i="2"/>
  <c r="AM18" i="2"/>
  <c r="AM17" i="2"/>
  <c r="AM30" i="2"/>
  <c r="AM31" i="2"/>
  <c r="AM32" i="2"/>
  <c r="AL119" i="2"/>
  <c r="AM123" i="2"/>
  <c r="AM9" i="2"/>
  <c r="AM157" i="2"/>
  <c r="AM155" i="2" s="1"/>
  <c r="AL133" i="2"/>
  <c r="AL145" i="2"/>
  <c r="AN89" i="2"/>
  <c r="AK77" i="2"/>
  <c r="AK81" i="2"/>
  <c r="AN103" i="2"/>
  <c r="AN117" i="2"/>
  <c r="AK75" i="2"/>
  <c r="AL131" i="2"/>
  <c r="AL143" i="2"/>
  <c r="AM134" i="2"/>
  <c r="AM146" i="2"/>
  <c r="AL64" i="2"/>
  <c r="AM66" i="2"/>
  <c r="AM21" i="2"/>
  <c r="AN20" i="2" s="1"/>
  <c r="AK17" i="7"/>
  <c r="AO26" i="2"/>
  <c r="AK28" i="5"/>
  <c r="AK47" i="10"/>
  <c r="AJ6" i="7"/>
  <c r="AJ7" i="7" s="1"/>
  <c r="AK26" i="7"/>
  <c r="AJ6" i="5"/>
  <c r="AJ7" i="5" s="1"/>
  <c r="AN4" i="12"/>
  <c r="AN4" i="10"/>
  <c r="AN53" i="10" s="1"/>
  <c r="AN4" i="5"/>
  <c r="AN38" i="5" s="1"/>
  <c r="AN4" i="7"/>
  <c r="AM2" i="7"/>
  <c r="AM31" i="7" s="1"/>
  <c r="AM2" i="12"/>
  <c r="AM2" i="10"/>
  <c r="AM2" i="5"/>
  <c r="AM144" i="2"/>
  <c r="AL19" i="7"/>
  <c r="AL28" i="7"/>
  <c r="AL11" i="7"/>
  <c r="AL36" i="7"/>
  <c r="AL14" i="7"/>
  <c r="AL10" i="7"/>
  <c r="AL22" i="7"/>
  <c r="AL35" i="7"/>
  <c r="AL27" i="7"/>
  <c r="AL18" i="7"/>
  <c r="AL39" i="7"/>
  <c r="AN161" i="2"/>
  <c r="AK34" i="7"/>
  <c r="AK9" i="7"/>
  <c r="AL81" i="2"/>
  <c r="AL41" i="5"/>
  <c r="AL40" i="5" s="1"/>
  <c r="AL33" i="5"/>
  <c r="AL16" i="5"/>
  <c r="AL19" i="5"/>
  <c r="AL13" i="5"/>
  <c r="AL10" i="5"/>
  <c r="AL24" i="5"/>
  <c r="AL23" i="5" s="1"/>
  <c r="AL29" i="5"/>
  <c r="AL30" i="5"/>
  <c r="AK9" i="5"/>
  <c r="AL109" i="2"/>
  <c r="AL27" i="10"/>
  <c r="AL41" i="10"/>
  <c r="AL34" i="10"/>
  <c r="AL49" i="10"/>
  <c r="AL26" i="10"/>
  <c r="AL40" i="10"/>
  <c r="AL33" i="10"/>
  <c r="AL48" i="10"/>
  <c r="AN129" i="2"/>
  <c r="AN141" i="2"/>
  <c r="AN153" i="2"/>
  <c r="AU43" i="5"/>
  <c r="AM132" i="2"/>
  <c r="AM120" i="2"/>
  <c r="AM106" i="2"/>
  <c r="AM92" i="2"/>
  <c r="AM78" i="2"/>
  <c r="AM53" i="2"/>
  <c r="AM65" i="2"/>
  <c r="AN70" i="2"/>
  <c r="AM29" i="2"/>
  <c r="AM15" i="2"/>
  <c r="AM43" i="2"/>
  <c r="AN2" i="2"/>
  <c r="AO4" i="2"/>
  <c r="AO4" i="19" s="1"/>
  <c r="AN158" i="2"/>
  <c r="AN157" i="2" s="1"/>
  <c r="AO23" i="7"/>
  <c r="AM119" i="2" l="1"/>
  <c r="AN123" i="2"/>
  <c r="AN2" i="19"/>
  <c r="AN60" i="2"/>
  <c r="AN59" i="2"/>
  <c r="AN44" i="2"/>
  <c r="AN46" i="2"/>
  <c r="AM105" i="2"/>
  <c r="AM47" i="19"/>
  <c r="AM25" i="19"/>
  <c r="AM32" i="19"/>
  <c r="AM39" i="19"/>
  <c r="AM24" i="19"/>
  <c r="AM38" i="19"/>
  <c r="AM31" i="19"/>
  <c r="AM46" i="19"/>
  <c r="AM45" i="19" s="1"/>
  <c r="AL45" i="19"/>
  <c r="AN9" i="2"/>
  <c r="AO62" i="2"/>
  <c r="AN56" i="2"/>
  <c r="AM83" i="2"/>
  <c r="AN82" i="2" s="1"/>
  <c r="AN147" i="2"/>
  <c r="AN122" i="2"/>
  <c r="AN35" i="2"/>
  <c r="AN87" i="2"/>
  <c r="AN86" i="2"/>
  <c r="AN114" i="2"/>
  <c r="AN100" i="2"/>
  <c r="AN101" i="2"/>
  <c r="AN97" i="2" s="1"/>
  <c r="AN115" i="2"/>
  <c r="AN111" i="2" s="1"/>
  <c r="AN16" i="2"/>
  <c r="AN18" i="2"/>
  <c r="AN17" i="2"/>
  <c r="AN32" i="2"/>
  <c r="AN30" i="2"/>
  <c r="AN31" i="2"/>
  <c r="AM145" i="2"/>
  <c r="AM133" i="2"/>
  <c r="AO89" i="2"/>
  <c r="AO103" i="2"/>
  <c r="AO117" i="2"/>
  <c r="AM143" i="2"/>
  <c r="AL75" i="2"/>
  <c r="AM131" i="2"/>
  <c r="AN146" i="2"/>
  <c r="AN135" i="2"/>
  <c r="AN134" i="2"/>
  <c r="AM64" i="2"/>
  <c r="AL47" i="10"/>
  <c r="AN66" i="2"/>
  <c r="AN21" i="2"/>
  <c r="AK6" i="5"/>
  <c r="AK7" i="5" s="1"/>
  <c r="AL17" i="7"/>
  <c r="AP26" i="2"/>
  <c r="AK6" i="7"/>
  <c r="AK7" i="7" s="1"/>
  <c r="AM109" i="2"/>
  <c r="AL34" i="7"/>
  <c r="AM19" i="7"/>
  <c r="AM11" i="7"/>
  <c r="AM28" i="7"/>
  <c r="AM36" i="7"/>
  <c r="AM10" i="7"/>
  <c r="AM14" i="7"/>
  <c r="AM22" i="7"/>
  <c r="AM27" i="7"/>
  <c r="AM35" i="7"/>
  <c r="AM39" i="7"/>
  <c r="AM18" i="7"/>
  <c r="AL28" i="5"/>
  <c r="AM41" i="5"/>
  <c r="AM40" i="5" s="1"/>
  <c r="AM33" i="5"/>
  <c r="AM19" i="5"/>
  <c r="AM29" i="5"/>
  <c r="AM30" i="5"/>
  <c r="AM13" i="5"/>
  <c r="AM24" i="5"/>
  <c r="AM23" i="5" s="1"/>
  <c r="AM10" i="5"/>
  <c r="AM16" i="5"/>
  <c r="AO4" i="12"/>
  <c r="AO4" i="10"/>
  <c r="AO53" i="10" s="1"/>
  <c r="AO4" i="5"/>
  <c r="AO38" i="5" s="1"/>
  <c r="AO4" i="7"/>
  <c r="AL77" i="2"/>
  <c r="AL9" i="7"/>
  <c r="AM49" i="10"/>
  <c r="AM34" i="10"/>
  <c r="AM41" i="10"/>
  <c r="AM27" i="10"/>
  <c r="AM40" i="10"/>
  <c r="AM33" i="10"/>
  <c r="AM26" i="10"/>
  <c r="AM48" i="10"/>
  <c r="AN2" i="12"/>
  <c r="AN2" i="10"/>
  <c r="AN2" i="5"/>
  <c r="AN2" i="7"/>
  <c r="AN31" i="7" s="1"/>
  <c r="AN144" i="2"/>
  <c r="AL9" i="5"/>
  <c r="AO161" i="2"/>
  <c r="AL26" i="7"/>
  <c r="AO141" i="2"/>
  <c r="AO153" i="2"/>
  <c r="AO129" i="2"/>
  <c r="AV43" i="5"/>
  <c r="AN132" i="2"/>
  <c r="AN120" i="2"/>
  <c r="AN106" i="2"/>
  <c r="AN105" i="2" s="1"/>
  <c r="AN92" i="2"/>
  <c r="AN78" i="2"/>
  <c r="AN53" i="2"/>
  <c r="AN65" i="2"/>
  <c r="AO70" i="2"/>
  <c r="AN15" i="2"/>
  <c r="AN29" i="2"/>
  <c r="AN43" i="2"/>
  <c r="AN155" i="2"/>
  <c r="AO158" i="2"/>
  <c r="AO2" i="2"/>
  <c r="AO122" i="2" s="1"/>
  <c r="AP4" i="2"/>
  <c r="AP4" i="19" s="1"/>
  <c r="AP51" i="19" s="1"/>
  <c r="AP23" i="7"/>
  <c r="AO20" i="2" l="1"/>
  <c r="AO2" i="19"/>
  <c r="AO60" i="2"/>
  <c r="AO59" i="2"/>
  <c r="AO44" i="2"/>
  <c r="AO46" i="2"/>
  <c r="AN39" i="19"/>
  <c r="AN25" i="19"/>
  <c r="AN47" i="19"/>
  <c r="AN32" i="19"/>
  <c r="AN38" i="19"/>
  <c r="AN24" i="19"/>
  <c r="AN31" i="19"/>
  <c r="AN46" i="19"/>
  <c r="AN45" i="19" s="1"/>
  <c r="AO34" i="2"/>
  <c r="AO9" i="2"/>
  <c r="AO121" i="2"/>
  <c r="AN121" i="2"/>
  <c r="AP62" i="2"/>
  <c r="AO56" i="2"/>
  <c r="AN83" i="2"/>
  <c r="AO82" i="2" s="1"/>
  <c r="AN119" i="2"/>
  <c r="AO110" i="2"/>
  <c r="AO35" i="2"/>
  <c r="AO86" i="2"/>
  <c r="AO87" i="2"/>
  <c r="AO101" i="2"/>
  <c r="AO97" i="2" s="1"/>
  <c r="AO100" i="2"/>
  <c r="AO115" i="2"/>
  <c r="AO111" i="2" s="1"/>
  <c r="AO114" i="2"/>
  <c r="AO16" i="2"/>
  <c r="AO18" i="2"/>
  <c r="AO17" i="2"/>
  <c r="AO30" i="2"/>
  <c r="AO31" i="2"/>
  <c r="AO32" i="2"/>
  <c r="AO123" i="2"/>
  <c r="AN145" i="2"/>
  <c r="AN133" i="2"/>
  <c r="AP89" i="2"/>
  <c r="AM77" i="2"/>
  <c r="AM81" i="2"/>
  <c r="AP103" i="2"/>
  <c r="AP117" i="2"/>
  <c r="AM75" i="2"/>
  <c r="AN143" i="2"/>
  <c r="AN131" i="2"/>
  <c r="AO147" i="2"/>
  <c r="AO134" i="2"/>
  <c r="AO66" i="2"/>
  <c r="AO135" i="2"/>
  <c r="AO146" i="2"/>
  <c r="AN64" i="2"/>
  <c r="AO157" i="2"/>
  <c r="AO155" i="2" s="1"/>
  <c r="AL6" i="5"/>
  <c r="AL7" i="5" s="1"/>
  <c r="AO21" i="2"/>
  <c r="AQ26" i="2"/>
  <c r="AN109" i="2"/>
  <c r="AM17" i="7"/>
  <c r="AN49" i="10"/>
  <c r="AN41" i="10"/>
  <c r="AN34" i="10"/>
  <c r="AN27" i="10"/>
  <c r="AN26" i="10"/>
  <c r="AN33" i="10"/>
  <c r="AN48" i="10"/>
  <c r="AN40" i="10"/>
  <c r="AN41" i="5"/>
  <c r="AN40" i="5" s="1"/>
  <c r="AN33" i="5"/>
  <c r="AN13" i="5"/>
  <c r="AN30" i="5"/>
  <c r="AN16" i="5"/>
  <c r="AN29" i="5"/>
  <c r="AN19" i="5"/>
  <c r="AN10" i="5"/>
  <c r="AN24" i="5"/>
  <c r="AN23" i="5" s="1"/>
  <c r="AP161" i="2"/>
  <c r="AM34" i="7"/>
  <c r="AM9" i="7"/>
  <c r="AP4" i="12"/>
  <c r="AP4" i="10"/>
  <c r="AP53" i="10" s="1"/>
  <c r="AP4" i="5"/>
  <c r="AP38" i="5" s="1"/>
  <c r="AP4" i="7"/>
  <c r="AO2" i="12"/>
  <c r="AO2" i="10"/>
  <c r="AO2" i="7"/>
  <c r="AO31" i="7" s="1"/>
  <c r="AO2" i="5"/>
  <c r="AO144" i="2"/>
  <c r="AN11" i="7"/>
  <c r="AN36" i="7"/>
  <c r="AN28" i="7"/>
  <c r="AN19" i="7"/>
  <c r="AN14" i="7"/>
  <c r="AN35" i="7"/>
  <c r="AN18" i="7"/>
  <c r="AN39" i="7"/>
  <c r="AN22" i="7"/>
  <c r="AN27" i="7"/>
  <c r="AN10" i="7"/>
  <c r="AM47" i="10"/>
  <c r="AL6" i="7"/>
  <c r="AL7" i="7" s="1"/>
  <c r="AM9" i="5"/>
  <c r="AM28" i="5"/>
  <c r="AM26" i="7"/>
  <c r="AP153" i="2"/>
  <c r="AP129" i="2"/>
  <c r="AP141" i="2"/>
  <c r="AW43" i="5"/>
  <c r="AO53" i="2"/>
  <c r="AO132" i="2"/>
  <c r="AO106" i="2"/>
  <c r="AO78" i="2"/>
  <c r="AO120" i="2"/>
  <c r="AO119" i="2" s="1"/>
  <c r="AO92" i="2"/>
  <c r="AO65" i="2"/>
  <c r="AP70" i="2"/>
  <c r="AO15" i="2"/>
  <c r="AO29" i="2"/>
  <c r="AO43" i="2"/>
  <c r="AP158" i="2"/>
  <c r="AP2" i="2"/>
  <c r="AQ4" i="2"/>
  <c r="AQ4" i="19" s="1"/>
  <c r="AQ51" i="19" s="1"/>
  <c r="AQ23" i="7"/>
  <c r="AP122" i="2" l="1"/>
  <c r="AO32" i="19"/>
  <c r="AO47" i="19"/>
  <c r="AO39" i="19"/>
  <c r="AO25" i="19"/>
  <c r="AO31" i="19"/>
  <c r="AO38" i="19"/>
  <c r="AO24" i="19"/>
  <c r="AO46" i="19"/>
  <c r="AP2" i="19"/>
  <c r="AP59" i="2"/>
  <c r="AP60" i="2"/>
  <c r="AP44" i="2"/>
  <c r="AP46" i="2"/>
  <c r="AP20" i="2"/>
  <c r="AP34" i="2"/>
  <c r="AP9" i="2"/>
  <c r="AP157" i="2"/>
  <c r="AQ62" i="2"/>
  <c r="AP56" i="2"/>
  <c r="AO83" i="2"/>
  <c r="AP82" i="2" s="1"/>
  <c r="AO105" i="2"/>
  <c r="AP110" i="2"/>
  <c r="AP35" i="2"/>
  <c r="AP101" i="2"/>
  <c r="AP97" i="2" s="1"/>
  <c r="AP100" i="2"/>
  <c r="AP114" i="2"/>
  <c r="AP86" i="2"/>
  <c r="AP87" i="2"/>
  <c r="AP115" i="2"/>
  <c r="AP111" i="2" s="1"/>
  <c r="AP16" i="2"/>
  <c r="AP17" i="2"/>
  <c r="AP18" i="2"/>
  <c r="AP31" i="2"/>
  <c r="AP32" i="2"/>
  <c r="AP30" i="2"/>
  <c r="AP123" i="2"/>
  <c r="AO133" i="2"/>
  <c r="AO145" i="2"/>
  <c r="AQ89" i="2"/>
  <c r="AN81" i="2"/>
  <c r="AQ103" i="2"/>
  <c r="AQ117" i="2"/>
  <c r="AN75" i="2"/>
  <c r="AO64" i="2"/>
  <c r="AO131" i="2"/>
  <c r="AO143" i="2"/>
  <c r="AP134" i="2"/>
  <c r="AP135" i="2"/>
  <c r="AP147" i="2"/>
  <c r="AP146" i="2"/>
  <c r="AP66" i="2"/>
  <c r="AN26" i="7"/>
  <c r="AP21" i="2"/>
  <c r="AN77" i="2"/>
  <c r="AR26" i="2"/>
  <c r="AN9" i="7"/>
  <c r="AM6" i="5"/>
  <c r="AM7" i="5" s="1"/>
  <c r="AN34" i="7"/>
  <c r="AO109" i="2"/>
  <c r="AN9" i="5"/>
  <c r="AN47" i="10"/>
  <c r="AO41" i="5"/>
  <c r="AO40" i="5" s="1"/>
  <c r="AO33" i="5"/>
  <c r="AO13" i="5"/>
  <c r="AO16" i="5"/>
  <c r="AO29" i="5"/>
  <c r="AO19" i="5"/>
  <c r="AO24" i="5"/>
  <c r="AO23" i="5" s="1"/>
  <c r="AO10" i="5"/>
  <c r="AO30" i="5"/>
  <c r="AM6" i="7"/>
  <c r="AM7" i="7" s="1"/>
  <c r="AQ161" i="2"/>
  <c r="AQ4" i="5"/>
  <c r="AQ38" i="5" s="1"/>
  <c r="AQ4" i="7"/>
  <c r="AQ4" i="10"/>
  <c r="AQ53" i="10" s="1"/>
  <c r="AQ4" i="12"/>
  <c r="AN17" i="7"/>
  <c r="AO36" i="7"/>
  <c r="AO11" i="7"/>
  <c r="AO28" i="7"/>
  <c r="AO19" i="7"/>
  <c r="AO14" i="7"/>
  <c r="AO10" i="7"/>
  <c r="AO35" i="7"/>
  <c r="AO39" i="7"/>
  <c r="AO18" i="7"/>
  <c r="AO22" i="7"/>
  <c r="AO27" i="7"/>
  <c r="AN28" i="5"/>
  <c r="AP2" i="12"/>
  <c r="AP2" i="10"/>
  <c r="AP2" i="5"/>
  <c r="AP2" i="7"/>
  <c r="AP31" i="7" s="1"/>
  <c r="AP144" i="2"/>
  <c r="AO34" i="10"/>
  <c r="AO27" i="10"/>
  <c r="AO49" i="10"/>
  <c r="AO41" i="10"/>
  <c r="AO33" i="10"/>
  <c r="AO26" i="10"/>
  <c r="AO40" i="10"/>
  <c r="AO48" i="10"/>
  <c r="AQ129" i="2"/>
  <c r="AQ141" i="2"/>
  <c r="AQ153" i="2"/>
  <c r="AX43" i="5"/>
  <c r="AP120" i="2"/>
  <c r="AP92" i="2"/>
  <c r="AP132" i="2"/>
  <c r="AP106" i="2"/>
  <c r="AP53" i="2"/>
  <c r="AP78" i="2"/>
  <c r="AP65" i="2"/>
  <c r="AQ70" i="2"/>
  <c r="AP29" i="2"/>
  <c r="AP15" i="2"/>
  <c r="AP43" i="2"/>
  <c r="AQ2" i="2"/>
  <c r="AR4" i="2"/>
  <c r="AR4" i="19" s="1"/>
  <c r="AR51" i="19" s="1"/>
  <c r="AP155" i="2"/>
  <c r="AQ158" i="2"/>
  <c r="AR23" i="7"/>
  <c r="AS51" i="19" l="1"/>
  <c r="AQ20" i="2"/>
  <c r="AP47" i="19"/>
  <c r="AP25" i="19"/>
  <c r="AP39" i="19"/>
  <c r="AP32" i="19"/>
  <c r="AP38" i="19"/>
  <c r="AP24" i="19"/>
  <c r="AP31" i="19"/>
  <c r="AP46" i="19"/>
  <c r="AQ2" i="19"/>
  <c r="AQ59" i="2"/>
  <c r="AQ60" i="2"/>
  <c r="AQ56" i="2" s="1"/>
  <c r="AQ46" i="2"/>
  <c r="AQ44" i="2"/>
  <c r="AO45" i="19"/>
  <c r="AQ123" i="2"/>
  <c r="AQ34" i="2"/>
  <c r="AR62" i="2"/>
  <c r="AP83" i="2"/>
  <c r="AQ82" i="2" s="1"/>
  <c r="AP105" i="2"/>
  <c r="AQ101" i="2"/>
  <c r="AQ97" i="2" s="1"/>
  <c r="AQ87" i="2"/>
  <c r="AQ114" i="2"/>
  <c r="AQ100" i="2"/>
  <c r="AQ86" i="2"/>
  <c r="AQ115" i="2"/>
  <c r="AQ111" i="2" s="1"/>
  <c r="AQ16" i="2"/>
  <c r="AQ17" i="2"/>
  <c r="AQ18" i="2"/>
  <c r="AQ30" i="2"/>
  <c r="AQ32" i="2"/>
  <c r="AQ31" i="2"/>
  <c r="AQ110" i="2"/>
  <c r="AQ122" i="2"/>
  <c r="AQ35" i="2"/>
  <c r="AQ157" i="2"/>
  <c r="AQ155" i="2" s="1"/>
  <c r="AP133" i="2"/>
  <c r="AR89" i="2"/>
  <c r="AO77" i="2"/>
  <c r="AO81" i="2"/>
  <c r="AR103" i="2"/>
  <c r="AR117" i="2"/>
  <c r="AO75" i="2"/>
  <c r="AP121" i="2"/>
  <c r="AQ66" i="2"/>
  <c r="AQ135" i="2"/>
  <c r="AQ146" i="2"/>
  <c r="AQ147" i="2"/>
  <c r="AQ134" i="2"/>
  <c r="AP145" i="2"/>
  <c r="AP64" i="2"/>
  <c r="AN6" i="5"/>
  <c r="AN7" i="5" s="1"/>
  <c r="AP143" i="2"/>
  <c r="AQ21" i="2"/>
  <c r="AR20" i="2" s="1"/>
  <c r="AS26" i="2"/>
  <c r="AN6" i="7"/>
  <c r="AN7" i="7" s="1"/>
  <c r="AO9" i="7"/>
  <c r="AO47" i="10"/>
  <c r="AO26" i="7"/>
  <c r="AO17" i="7"/>
  <c r="AO9" i="5"/>
  <c r="AP131" i="2"/>
  <c r="AP19" i="7"/>
  <c r="AP28" i="7"/>
  <c r="AP11" i="7"/>
  <c r="AP36" i="7"/>
  <c r="AP18" i="7"/>
  <c r="AP10" i="7"/>
  <c r="AP39" i="7"/>
  <c r="AP35" i="7"/>
  <c r="AP22" i="7"/>
  <c r="AP27" i="7"/>
  <c r="AP14" i="7"/>
  <c r="AR161" i="2"/>
  <c r="AP33" i="5"/>
  <c r="AP41" i="5"/>
  <c r="AP40" i="5" s="1"/>
  <c r="AP13" i="5"/>
  <c r="AP16" i="5"/>
  <c r="AP19" i="5"/>
  <c r="AP10" i="5"/>
  <c r="AP30" i="5"/>
  <c r="AP29" i="5"/>
  <c r="AP24" i="5"/>
  <c r="AP23" i="5" s="1"/>
  <c r="AO34" i="7"/>
  <c r="AR4" i="12"/>
  <c r="AR4" i="10"/>
  <c r="AR53" i="10" s="1"/>
  <c r="AR4" i="5"/>
  <c r="AR38" i="5" s="1"/>
  <c r="AR4" i="7"/>
  <c r="AQ2" i="10"/>
  <c r="AQ2" i="5"/>
  <c r="AQ2" i="12"/>
  <c r="AQ2" i="7"/>
  <c r="AQ31" i="7" s="1"/>
  <c r="AQ144" i="2"/>
  <c r="AP119" i="2"/>
  <c r="AP27" i="10"/>
  <c r="AP49" i="10"/>
  <c r="AP34" i="10"/>
  <c r="AP41" i="10"/>
  <c r="AP33" i="10"/>
  <c r="AP48" i="10"/>
  <c r="AP26" i="10"/>
  <c r="AP40" i="10"/>
  <c r="AO28" i="5"/>
  <c r="AR153" i="2"/>
  <c r="AR141" i="2"/>
  <c r="AR129" i="2"/>
  <c r="AY43" i="5"/>
  <c r="AQ132" i="2"/>
  <c r="AQ120" i="2"/>
  <c r="AQ106" i="2"/>
  <c r="AQ92" i="2"/>
  <c r="AQ78" i="2"/>
  <c r="AQ53" i="2"/>
  <c r="AQ65" i="2"/>
  <c r="AR70" i="2"/>
  <c r="AQ29" i="2"/>
  <c r="AQ15" i="2"/>
  <c r="AQ43" i="2"/>
  <c r="AQ9" i="2"/>
  <c r="AP81" i="2"/>
  <c r="AR2" i="2"/>
  <c r="AS4" i="2"/>
  <c r="AS4" i="19" s="1"/>
  <c r="AR158" i="2"/>
  <c r="AS23" i="7"/>
  <c r="AP45" i="19" l="1"/>
  <c r="AR34" i="2"/>
  <c r="AR110" i="2"/>
  <c r="AR122" i="2"/>
  <c r="AR121" i="2" s="1"/>
  <c r="AR2" i="19"/>
  <c r="AR60" i="2"/>
  <c r="AR56" i="2" s="1"/>
  <c r="AR59" i="2"/>
  <c r="AR44" i="2"/>
  <c r="AR46" i="2"/>
  <c r="AQ32" i="19"/>
  <c r="AQ47" i="19"/>
  <c r="AQ25" i="19"/>
  <c r="AQ39" i="19"/>
  <c r="AQ31" i="19"/>
  <c r="AQ24" i="19"/>
  <c r="AQ38" i="19"/>
  <c r="AQ46" i="19"/>
  <c r="AT51" i="19"/>
  <c r="AQ121" i="2"/>
  <c r="AS62" i="2"/>
  <c r="AQ83" i="2"/>
  <c r="AR82" i="2" s="1"/>
  <c r="AQ119" i="2"/>
  <c r="AR35" i="2"/>
  <c r="AS34" i="2" s="1"/>
  <c r="AQ105" i="2"/>
  <c r="AR100" i="2"/>
  <c r="AR114" i="2"/>
  <c r="AR86" i="2"/>
  <c r="AR87" i="2"/>
  <c r="AR101" i="2"/>
  <c r="AR97" i="2" s="1"/>
  <c r="AR115" i="2"/>
  <c r="AR111" i="2" s="1"/>
  <c r="AS110" i="2" s="1"/>
  <c r="AR16" i="2"/>
  <c r="AR17" i="2"/>
  <c r="AR18" i="2"/>
  <c r="AR32" i="2"/>
  <c r="AR30" i="2"/>
  <c r="AR31" i="2"/>
  <c r="AR123" i="2"/>
  <c r="AQ133" i="2"/>
  <c r="AQ145" i="2"/>
  <c r="AS89" i="2"/>
  <c r="AS103" i="2"/>
  <c r="AS117" i="2"/>
  <c r="AP109" i="2"/>
  <c r="AP75" i="2"/>
  <c r="AQ131" i="2"/>
  <c r="AQ64" i="2"/>
  <c r="AQ143" i="2"/>
  <c r="AR146" i="2"/>
  <c r="AR135" i="2"/>
  <c r="AR134" i="2"/>
  <c r="AR147" i="2"/>
  <c r="AR66" i="2"/>
  <c r="AR21" i="2"/>
  <c r="AS20" i="2" s="1"/>
  <c r="AT26" i="2"/>
  <c r="AO6" i="7"/>
  <c r="AO7" i="7" s="1"/>
  <c r="AO6" i="5"/>
  <c r="AO7" i="5" s="1"/>
  <c r="AP34" i="7"/>
  <c r="AP47" i="10"/>
  <c r="AS4" i="12"/>
  <c r="AS4" i="10"/>
  <c r="AS53" i="10" s="1"/>
  <c r="AS4" i="5"/>
  <c r="AS38" i="5" s="1"/>
  <c r="AS4" i="7"/>
  <c r="AQ19" i="7"/>
  <c r="AQ11" i="7"/>
  <c r="AQ28" i="7"/>
  <c r="AQ36" i="7"/>
  <c r="AQ22" i="7"/>
  <c r="AQ35" i="7"/>
  <c r="AQ18" i="7"/>
  <c r="AQ14" i="7"/>
  <c r="AQ27" i="7"/>
  <c r="AQ10" i="7"/>
  <c r="AQ39" i="7"/>
  <c r="AP17" i="7"/>
  <c r="AR2" i="12"/>
  <c r="AR2" i="10"/>
  <c r="AR2" i="5"/>
  <c r="AR2" i="7"/>
  <c r="AR31" i="7" s="1"/>
  <c r="AR144" i="2"/>
  <c r="AP9" i="5"/>
  <c r="AS161" i="2"/>
  <c r="AQ33" i="5"/>
  <c r="AQ41" i="5"/>
  <c r="AQ40" i="5" s="1"/>
  <c r="AQ30" i="5"/>
  <c r="AQ16" i="5"/>
  <c r="AQ29" i="5"/>
  <c r="AQ13" i="5"/>
  <c r="AQ10" i="5"/>
  <c r="AQ19" i="5"/>
  <c r="AQ24" i="5"/>
  <c r="AQ23" i="5" s="1"/>
  <c r="AR157" i="2"/>
  <c r="AR155" i="2" s="1"/>
  <c r="AQ109" i="2"/>
  <c r="AQ34" i="10"/>
  <c r="AQ27" i="10"/>
  <c r="AQ41" i="10"/>
  <c r="AQ49" i="10"/>
  <c r="AQ48" i="10"/>
  <c r="AQ26" i="10"/>
  <c r="AQ40" i="10"/>
  <c r="AQ33" i="10"/>
  <c r="AP28" i="5"/>
  <c r="AP26" i="7"/>
  <c r="AP9" i="7"/>
  <c r="AS141" i="2"/>
  <c r="AS135" i="2" s="1"/>
  <c r="AS129" i="2"/>
  <c r="AS153" i="2"/>
  <c r="AZ43" i="5"/>
  <c r="AR132" i="2"/>
  <c r="AR120" i="2"/>
  <c r="AR119" i="2" s="1"/>
  <c r="AR106" i="2"/>
  <c r="AR92" i="2"/>
  <c r="AR78" i="2"/>
  <c r="AR53" i="2"/>
  <c r="AR65" i="2"/>
  <c r="AS70" i="2"/>
  <c r="AR15" i="2"/>
  <c r="AR29" i="2"/>
  <c r="AR43" i="2"/>
  <c r="AR9" i="2"/>
  <c r="AP77" i="2"/>
  <c r="AS158" i="2"/>
  <c r="AS2" i="2"/>
  <c r="AT4" i="2"/>
  <c r="AT4" i="19" s="1"/>
  <c r="AT23" i="7"/>
  <c r="AR105" i="2" l="1"/>
  <c r="AQ45" i="19"/>
  <c r="AR39" i="19"/>
  <c r="AR47" i="19"/>
  <c r="AR25" i="19"/>
  <c r="AR32" i="19"/>
  <c r="AR38" i="19"/>
  <c r="AR31" i="19"/>
  <c r="AR24" i="19"/>
  <c r="AR46" i="19"/>
  <c r="AS2" i="19"/>
  <c r="AS59" i="2"/>
  <c r="AS60" i="2"/>
  <c r="AS56" i="2" s="1"/>
  <c r="AS44" i="2"/>
  <c r="AS46" i="2"/>
  <c r="AS147" i="2"/>
  <c r="AT62" i="2"/>
  <c r="AR83" i="2"/>
  <c r="AS82" i="2" s="1"/>
  <c r="AS101" i="2"/>
  <c r="AS97" i="2" s="1"/>
  <c r="AS100" i="2"/>
  <c r="AS114" i="2"/>
  <c r="AS87" i="2"/>
  <c r="AS83" i="2" s="1"/>
  <c r="AS86" i="2"/>
  <c r="AS115" i="2"/>
  <c r="AS111" i="2" s="1"/>
  <c r="AT110" i="2" s="1"/>
  <c r="AS16" i="2"/>
  <c r="AS17" i="2"/>
  <c r="AS18" i="2"/>
  <c r="AS32" i="2"/>
  <c r="AS31" i="2"/>
  <c r="AS30" i="2"/>
  <c r="AS122" i="2"/>
  <c r="AS35" i="2"/>
  <c r="AT34" i="2" s="1"/>
  <c r="AS123" i="2"/>
  <c r="AR145" i="2"/>
  <c r="AR133" i="2"/>
  <c r="AT89" i="2"/>
  <c r="AQ77" i="2"/>
  <c r="AQ81" i="2"/>
  <c r="AT103" i="2"/>
  <c r="AT117" i="2"/>
  <c r="AQ75" i="2"/>
  <c r="AR131" i="2"/>
  <c r="AR143" i="2"/>
  <c r="AS146" i="2"/>
  <c r="AS134" i="2"/>
  <c r="AR64" i="2"/>
  <c r="AS66" i="2"/>
  <c r="AS157" i="2"/>
  <c r="AS155" i="2" s="1"/>
  <c r="AS21" i="2"/>
  <c r="AU26" i="2"/>
  <c r="AQ28" i="5"/>
  <c r="AQ26" i="7"/>
  <c r="AR109" i="2"/>
  <c r="AP6" i="5"/>
  <c r="AP7" i="5" s="1"/>
  <c r="AS2" i="12"/>
  <c r="AS2" i="10"/>
  <c r="AS2" i="5"/>
  <c r="AS2" i="7"/>
  <c r="AS31" i="7" s="1"/>
  <c r="AS144" i="2"/>
  <c r="AR81" i="2"/>
  <c r="AR49" i="10"/>
  <c r="AR34" i="10"/>
  <c r="AR27" i="10"/>
  <c r="AR41" i="10"/>
  <c r="AR26" i="10"/>
  <c r="AR48" i="10"/>
  <c r="AR40" i="10"/>
  <c r="AR33" i="10"/>
  <c r="AQ9" i="7"/>
  <c r="AQ17" i="7"/>
  <c r="AT4" i="12"/>
  <c r="AT4" i="10"/>
  <c r="AT53" i="10" s="1"/>
  <c r="AT4" i="5"/>
  <c r="AT38" i="5" s="1"/>
  <c r="AT4" i="7"/>
  <c r="AR36" i="7"/>
  <c r="AR11" i="7"/>
  <c r="AR28" i="7"/>
  <c r="AR19" i="7"/>
  <c r="AR14" i="7"/>
  <c r="AR35" i="7"/>
  <c r="AR10" i="7"/>
  <c r="AR27" i="7"/>
  <c r="AR39" i="7"/>
  <c r="AR18" i="7"/>
  <c r="AR22" i="7"/>
  <c r="AP6" i="7"/>
  <c r="AP7" i="7" s="1"/>
  <c r="AR33" i="5"/>
  <c r="AR41" i="5"/>
  <c r="AR40" i="5" s="1"/>
  <c r="AR10" i="5"/>
  <c r="AR24" i="5"/>
  <c r="AR23" i="5" s="1"/>
  <c r="AR13" i="5"/>
  <c r="AR19" i="5"/>
  <c r="AR29" i="5"/>
  <c r="AR16" i="5"/>
  <c r="AR30" i="5"/>
  <c r="AQ47" i="10"/>
  <c r="AQ9" i="5"/>
  <c r="AT161" i="2"/>
  <c r="AQ34" i="7"/>
  <c r="AT153" i="2"/>
  <c r="AT129" i="2"/>
  <c r="AT141" i="2"/>
  <c r="BA43" i="5"/>
  <c r="AS53" i="2"/>
  <c r="AS120" i="2"/>
  <c r="AS92" i="2"/>
  <c r="AS132" i="2"/>
  <c r="AS106" i="2"/>
  <c r="AS105" i="2" s="1"/>
  <c r="AS78" i="2"/>
  <c r="AS65" i="2"/>
  <c r="AT70" i="2"/>
  <c r="AS15" i="2"/>
  <c r="AS29" i="2"/>
  <c r="AS43" i="2"/>
  <c r="AS9" i="2"/>
  <c r="AT2" i="2"/>
  <c r="AU4" i="2"/>
  <c r="AU4" i="19" s="1"/>
  <c r="AU51" i="19" s="1"/>
  <c r="AT158" i="2"/>
  <c r="AU23" i="7"/>
  <c r="AT2" i="19" l="1"/>
  <c r="AT60" i="2"/>
  <c r="AT59" i="2"/>
  <c r="AT44" i="2"/>
  <c r="AT46" i="2"/>
  <c r="AS39" i="19"/>
  <c r="AS25" i="19"/>
  <c r="AS32" i="19"/>
  <c r="AS47" i="19"/>
  <c r="AS31" i="19"/>
  <c r="AS24" i="19"/>
  <c r="AS38" i="19"/>
  <c r="AS46" i="19"/>
  <c r="AS45" i="19" s="1"/>
  <c r="AT20" i="2"/>
  <c r="AR45" i="19"/>
  <c r="AS121" i="2"/>
  <c r="AU62" i="2"/>
  <c r="AT56" i="2"/>
  <c r="AS119" i="2"/>
  <c r="AT123" i="2"/>
  <c r="AT86" i="2"/>
  <c r="AT101" i="2"/>
  <c r="AT97" i="2" s="1"/>
  <c r="AT100" i="2"/>
  <c r="AT87" i="2"/>
  <c r="AT83" i="2" s="1"/>
  <c r="AT115" i="2"/>
  <c r="AT111" i="2" s="1"/>
  <c r="AT114" i="2"/>
  <c r="AT16" i="2"/>
  <c r="AT17" i="2"/>
  <c r="AT18" i="2"/>
  <c r="AT32" i="2"/>
  <c r="AT30" i="2"/>
  <c r="AT31" i="2"/>
  <c r="AT82" i="2"/>
  <c r="AT35" i="2"/>
  <c r="AT122" i="2"/>
  <c r="AT157" i="2"/>
  <c r="AT155" i="2" s="1"/>
  <c r="AS133" i="2"/>
  <c r="AS145" i="2"/>
  <c r="AU89" i="2"/>
  <c r="AU103" i="2"/>
  <c r="AU117" i="2"/>
  <c r="AS143" i="2"/>
  <c r="AR75" i="2"/>
  <c r="AS131" i="2"/>
  <c r="AT134" i="2"/>
  <c r="AT135" i="2"/>
  <c r="AT147" i="2"/>
  <c r="AT146" i="2"/>
  <c r="AS64" i="2"/>
  <c r="AT66" i="2"/>
  <c r="AQ6" i="5"/>
  <c r="AQ7" i="5" s="1"/>
  <c r="AT21" i="2"/>
  <c r="AV26" i="2"/>
  <c r="AR9" i="7"/>
  <c r="AR47" i="10"/>
  <c r="AR17" i="7"/>
  <c r="AR34" i="7"/>
  <c r="AT2" i="12"/>
  <c r="AT2" i="10"/>
  <c r="AT2" i="5"/>
  <c r="AT2" i="7"/>
  <c r="AT31" i="7" s="1"/>
  <c r="AT144" i="2"/>
  <c r="AQ6" i="7"/>
  <c r="AQ7" i="7" s="1"/>
  <c r="AS19" i="7"/>
  <c r="AS28" i="7"/>
  <c r="AS36" i="7"/>
  <c r="AS11" i="7"/>
  <c r="AS39" i="7"/>
  <c r="AS18" i="7"/>
  <c r="AS27" i="7"/>
  <c r="AS10" i="7"/>
  <c r="AS22" i="7"/>
  <c r="AS35" i="7"/>
  <c r="AS14" i="7"/>
  <c r="AS34" i="10"/>
  <c r="AS49" i="10"/>
  <c r="AS27" i="10"/>
  <c r="AS41" i="10"/>
  <c r="AS33" i="10"/>
  <c r="AS48" i="10"/>
  <c r="AS26" i="10"/>
  <c r="AS40" i="10"/>
  <c r="AU4" i="10"/>
  <c r="AU53" i="10" s="1"/>
  <c r="AU4" i="7"/>
  <c r="AU4" i="12"/>
  <c r="AU4" i="5"/>
  <c r="AU38" i="5" s="1"/>
  <c r="AU161" i="2"/>
  <c r="AR77" i="2"/>
  <c r="AR28" i="5"/>
  <c r="AR9" i="5"/>
  <c r="AR26" i="7"/>
  <c r="AS33" i="5"/>
  <c r="AS41" i="5"/>
  <c r="AS40" i="5" s="1"/>
  <c r="AS13" i="5"/>
  <c r="AS16" i="5"/>
  <c r="AS29" i="5"/>
  <c r="AS19" i="5"/>
  <c r="AS24" i="5"/>
  <c r="AS23" i="5" s="1"/>
  <c r="AS30" i="5"/>
  <c r="AS10" i="5"/>
  <c r="AU153" i="2"/>
  <c r="AU141" i="2"/>
  <c r="AU129" i="2"/>
  <c r="BB43" i="5"/>
  <c r="AT53" i="2"/>
  <c r="AT132" i="2"/>
  <c r="AT106" i="2"/>
  <c r="AT105" i="2" s="1"/>
  <c r="AT78" i="2"/>
  <c r="AT120" i="2"/>
  <c r="AT92" i="2"/>
  <c r="AT65" i="2"/>
  <c r="AU70" i="2"/>
  <c r="AT9" i="2"/>
  <c r="AT29" i="2"/>
  <c r="AT15" i="2"/>
  <c r="AT43" i="2"/>
  <c r="AU2" i="2"/>
  <c r="AV4" i="2"/>
  <c r="AV4" i="19" s="1"/>
  <c r="AV51" i="19" s="1"/>
  <c r="AU158" i="2"/>
  <c r="AV23" i="7"/>
  <c r="AU2" i="19" l="1"/>
  <c r="AU60" i="2"/>
  <c r="AU56" i="2" s="1"/>
  <c r="AU59" i="2"/>
  <c r="AU44" i="2"/>
  <c r="AU46" i="2"/>
  <c r="AU20" i="2"/>
  <c r="AU34" i="2"/>
  <c r="AU110" i="2"/>
  <c r="AT47" i="19"/>
  <c r="AT25" i="19"/>
  <c r="AT39" i="19"/>
  <c r="AT32" i="19"/>
  <c r="AT31" i="19"/>
  <c r="AT38" i="19"/>
  <c r="AT24" i="19"/>
  <c r="AT46" i="19"/>
  <c r="AT121" i="2"/>
  <c r="AV62" i="2"/>
  <c r="AT119" i="2"/>
  <c r="AU101" i="2"/>
  <c r="AU97" i="2" s="1"/>
  <c r="AU100" i="2"/>
  <c r="AU115" i="2"/>
  <c r="AU111" i="2" s="1"/>
  <c r="AU86" i="2"/>
  <c r="AU114" i="2"/>
  <c r="AU87" i="2"/>
  <c r="AU16" i="2"/>
  <c r="AU18" i="2"/>
  <c r="AU17" i="2"/>
  <c r="AU31" i="2"/>
  <c r="AU30" i="2"/>
  <c r="AU32" i="2"/>
  <c r="AU147" i="2"/>
  <c r="AU82" i="2"/>
  <c r="AU122" i="2"/>
  <c r="AU35" i="2"/>
  <c r="AU123" i="2"/>
  <c r="AU157" i="2"/>
  <c r="AU155" i="2" s="1"/>
  <c r="AT133" i="2"/>
  <c r="AT145" i="2"/>
  <c r="AV89" i="2"/>
  <c r="AS81" i="2"/>
  <c r="AV103" i="2"/>
  <c r="AS75" i="2"/>
  <c r="AV117" i="2"/>
  <c r="AT143" i="2"/>
  <c r="AS109" i="2"/>
  <c r="AT131" i="2"/>
  <c r="AU146" i="2"/>
  <c r="AU134" i="2"/>
  <c r="AU135" i="2"/>
  <c r="AS77" i="2"/>
  <c r="AS47" i="10"/>
  <c r="AT64" i="2"/>
  <c r="AU66" i="2"/>
  <c r="AU21" i="2"/>
  <c r="AW26" i="2"/>
  <c r="AR6" i="7"/>
  <c r="AR7" i="7" s="1"/>
  <c r="AR6" i="5"/>
  <c r="AR7" i="5" s="1"/>
  <c r="AT109" i="2"/>
  <c r="AS9" i="7"/>
  <c r="AS26" i="7"/>
  <c r="AT36" i="7"/>
  <c r="AT28" i="7"/>
  <c r="AT11" i="7"/>
  <c r="AT19" i="7"/>
  <c r="AT35" i="7"/>
  <c r="AT10" i="7"/>
  <c r="AT18" i="7"/>
  <c r="AT22" i="7"/>
  <c r="AT27" i="7"/>
  <c r="AT14" i="7"/>
  <c r="AT39" i="7"/>
  <c r="AU9" i="2"/>
  <c r="AV4" i="12"/>
  <c r="AV4" i="10"/>
  <c r="AV53" i="10" s="1"/>
  <c r="AV4" i="5"/>
  <c r="AV38" i="5" s="1"/>
  <c r="AV4" i="7"/>
  <c r="AS9" i="5"/>
  <c r="AS28" i="5"/>
  <c r="AS34" i="7"/>
  <c r="AS17" i="7"/>
  <c r="AT33" i="5"/>
  <c r="AT41" i="5"/>
  <c r="AT40" i="5" s="1"/>
  <c r="AT10" i="5"/>
  <c r="AT13" i="5"/>
  <c r="AT29" i="5"/>
  <c r="AT24" i="5"/>
  <c r="AT23" i="5" s="1"/>
  <c r="AT30" i="5"/>
  <c r="AT16" i="5"/>
  <c r="AT19" i="5"/>
  <c r="AU2" i="10"/>
  <c r="AU2" i="12"/>
  <c r="AU2" i="7"/>
  <c r="AU31" i="7" s="1"/>
  <c r="AU2" i="5"/>
  <c r="AU144" i="2"/>
  <c r="AV161" i="2"/>
  <c r="AT34" i="10"/>
  <c r="AT49" i="10"/>
  <c r="AT41" i="10"/>
  <c r="AT27" i="10"/>
  <c r="AT26" i="10"/>
  <c r="AT40" i="10"/>
  <c r="AT33" i="10"/>
  <c r="AT48" i="10"/>
  <c r="AV141" i="2"/>
  <c r="AV153" i="2"/>
  <c r="AV129" i="2"/>
  <c r="BC43" i="5"/>
  <c r="AU132" i="2"/>
  <c r="AU120" i="2"/>
  <c r="AU106" i="2"/>
  <c r="AU105" i="2" s="1"/>
  <c r="AU92" i="2"/>
  <c r="AU78" i="2"/>
  <c r="AU53" i="2"/>
  <c r="AU65" i="2"/>
  <c r="AV70" i="2"/>
  <c r="AU29" i="2"/>
  <c r="AU15" i="2"/>
  <c r="AU43" i="2"/>
  <c r="AV2" i="2"/>
  <c r="AW4" i="2"/>
  <c r="AW4" i="19" s="1"/>
  <c r="AW51" i="19" s="1"/>
  <c r="AV158" i="2"/>
  <c r="AW23" i="7"/>
  <c r="AT45" i="19" l="1"/>
  <c r="AV122" i="2"/>
  <c r="AV34" i="2"/>
  <c r="AU47" i="19"/>
  <c r="AU32" i="19"/>
  <c r="AU25" i="19"/>
  <c r="AU39" i="19"/>
  <c r="AU24" i="19"/>
  <c r="AU38" i="19"/>
  <c r="AU31" i="19"/>
  <c r="AU46" i="19"/>
  <c r="AV2" i="19"/>
  <c r="AV60" i="2"/>
  <c r="AV56" i="2" s="1"/>
  <c r="AV59" i="2"/>
  <c r="AV44" i="2"/>
  <c r="AV46" i="2"/>
  <c r="AV20" i="2"/>
  <c r="AU121" i="2"/>
  <c r="AW62" i="2"/>
  <c r="AU83" i="2"/>
  <c r="AV82" i="2" s="1"/>
  <c r="AV35" i="2"/>
  <c r="AV101" i="2"/>
  <c r="AV97" i="2" s="1"/>
  <c r="AV100" i="2"/>
  <c r="AV114" i="2"/>
  <c r="AV87" i="2"/>
  <c r="AV83" i="2" s="1"/>
  <c r="AV86" i="2"/>
  <c r="AV115" i="2"/>
  <c r="AV111" i="2" s="1"/>
  <c r="AV16" i="2"/>
  <c r="AV17" i="2"/>
  <c r="AV18" i="2"/>
  <c r="AV31" i="2"/>
  <c r="AV30" i="2"/>
  <c r="AV32" i="2"/>
  <c r="AV110" i="2"/>
  <c r="AU119" i="2"/>
  <c r="AV123" i="2"/>
  <c r="AU133" i="2"/>
  <c r="AU145" i="2"/>
  <c r="AW89" i="2"/>
  <c r="AT77" i="2"/>
  <c r="AT81" i="2"/>
  <c r="AW103" i="2"/>
  <c r="AT75" i="2"/>
  <c r="AW117" i="2"/>
  <c r="AU131" i="2"/>
  <c r="AU143" i="2"/>
  <c r="AV134" i="2"/>
  <c r="AV135" i="2"/>
  <c r="AV157" i="2"/>
  <c r="AV155" i="2" s="1"/>
  <c r="AV147" i="2"/>
  <c r="AV146" i="2"/>
  <c r="AU64" i="2"/>
  <c r="AV66" i="2"/>
  <c r="AV21" i="2"/>
  <c r="AW20" i="2" s="1"/>
  <c r="AX26" i="2"/>
  <c r="AS6" i="5"/>
  <c r="AS7" i="5" s="1"/>
  <c r="AS6" i="7"/>
  <c r="AS7" i="7" s="1"/>
  <c r="AT9" i="5"/>
  <c r="AW4" i="12"/>
  <c r="AW4" i="10"/>
  <c r="AW53" i="10" s="1"/>
  <c r="AW4" i="5"/>
  <c r="AW38" i="5" s="1"/>
  <c r="AW4" i="7"/>
  <c r="AT17" i="7"/>
  <c r="AW161" i="2"/>
  <c r="AU81" i="2"/>
  <c r="AU33" i="5"/>
  <c r="AU41" i="5"/>
  <c r="AU40" i="5" s="1"/>
  <c r="AU30" i="5"/>
  <c r="AU13" i="5"/>
  <c r="AU10" i="5"/>
  <c r="AU24" i="5"/>
  <c r="AU23" i="5" s="1"/>
  <c r="AU16" i="5"/>
  <c r="AU19" i="5"/>
  <c r="AU29" i="5"/>
  <c r="AT28" i="5"/>
  <c r="AT9" i="7"/>
  <c r="AV2" i="12"/>
  <c r="AV2" i="10"/>
  <c r="AV2" i="5"/>
  <c r="AV2" i="7"/>
  <c r="AV31" i="7" s="1"/>
  <c r="AV144" i="2"/>
  <c r="AU109" i="2"/>
  <c r="AU34" i="10"/>
  <c r="AU27" i="10"/>
  <c r="AU41" i="10"/>
  <c r="AU49" i="10"/>
  <c r="AU26" i="10"/>
  <c r="AU33" i="10"/>
  <c r="AU40" i="10"/>
  <c r="AU48" i="10"/>
  <c r="AV9" i="2"/>
  <c r="AT47" i="10"/>
  <c r="AU36" i="7"/>
  <c r="AU19" i="7"/>
  <c r="AU11" i="7"/>
  <c r="AU28" i="7"/>
  <c r="AU18" i="7"/>
  <c r="AU22" i="7"/>
  <c r="AU27" i="7"/>
  <c r="AU39" i="7"/>
  <c r="AU35" i="7"/>
  <c r="AU14" i="7"/>
  <c r="AU10" i="7"/>
  <c r="AT26" i="7"/>
  <c r="AT34" i="7"/>
  <c r="AW153" i="2"/>
  <c r="AW129" i="2"/>
  <c r="AW123" i="2" s="1"/>
  <c r="AW141" i="2"/>
  <c r="BD43" i="5"/>
  <c r="AV132" i="2"/>
  <c r="AV120" i="2"/>
  <c r="AV106" i="2"/>
  <c r="AV92" i="2"/>
  <c r="AV78" i="2"/>
  <c r="AV53" i="2"/>
  <c r="AV65" i="2"/>
  <c r="AW70" i="2"/>
  <c r="AV15" i="2"/>
  <c r="AV29" i="2"/>
  <c r="AV43" i="2"/>
  <c r="AW2" i="2"/>
  <c r="AX4" i="2"/>
  <c r="AX4" i="19" s="1"/>
  <c r="AX51" i="19" s="1"/>
  <c r="AW158" i="2"/>
  <c r="AX23" i="7"/>
  <c r="AW34" i="2" l="1"/>
  <c r="AW122" i="2"/>
  <c r="AW121" i="2" s="1"/>
  <c r="AV25" i="19"/>
  <c r="AV47" i="19"/>
  <c r="AV32" i="19"/>
  <c r="AV39" i="19"/>
  <c r="AV31" i="19"/>
  <c r="AV38" i="19"/>
  <c r="AV24" i="19"/>
  <c r="AV46" i="19"/>
  <c r="AU45" i="19"/>
  <c r="AW2" i="19"/>
  <c r="AW59" i="2"/>
  <c r="AW60" i="2"/>
  <c r="AW56" i="2" s="1"/>
  <c r="AW44" i="2"/>
  <c r="AW46" i="2"/>
  <c r="AW157" i="2"/>
  <c r="AW155" i="2" s="1"/>
  <c r="AX62" i="2"/>
  <c r="AV105" i="2"/>
  <c r="AW35" i="2"/>
  <c r="AW147" i="2"/>
  <c r="AW110" i="2"/>
  <c r="AW82" i="2"/>
  <c r="AW86" i="2"/>
  <c r="AW115" i="2"/>
  <c r="AW111" i="2" s="1"/>
  <c r="AW101" i="2"/>
  <c r="AW97" i="2" s="1"/>
  <c r="AW100" i="2"/>
  <c r="AW87" i="2"/>
  <c r="AW114" i="2"/>
  <c r="AW16" i="2"/>
  <c r="AW17" i="2"/>
  <c r="AW18" i="2"/>
  <c r="AW32" i="2"/>
  <c r="AW30" i="2"/>
  <c r="AW31" i="2"/>
  <c r="AW135" i="2"/>
  <c r="AX89" i="2"/>
  <c r="AX103" i="2"/>
  <c r="AX117" i="2"/>
  <c r="AV133" i="2"/>
  <c r="AU75" i="2"/>
  <c r="AV121" i="2"/>
  <c r="AV143" i="2"/>
  <c r="AW146" i="2"/>
  <c r="AW134" i="2"/>
  <c r="AV64" i="2"/>
  <c r="AV145" i="2"/>
  <c r="AW66" i="2"/>
  <c r="AU47" i="10"/>
  <c r="AW9" i="2"/>
  <c r="AW21" i="2"/>
  <c r="AT6" i="5"/>
  <c r="AT7" i="5" s="1"/>
  <c r="AY26" i="2"/>
  <c r="AV131" i="2"/>
  <c r="AU26" i="7"/>
  <c r="AU34" i="7"/>
  <c r="AU9" i="7"/>
  <c r="AT6" i="7"/>
  <c r="AT7" i="7" s="1"/>
  <c r="AU28" i="5"/>
  <c r="AU9" i="5"/>
  <c r="AV33" i="5"/>
  <c r="AV41" i="5"/>
  <c r="AV40" i="5" s="1"/>
  <c r="AV13" i="5"/>
  <c r="AV24" i="5"/>
  <c r="AV23" i="5" s="1"/>
  <c r="AV29" i="5"/>
  <c r="AV19" i="5"/>
  <c r="AV10" i="5"/>
  <c r="AV30" i="5"/>
  <c r="AV16" i="5"/>
  <c r="AU17" i="7"/>
  <c r="AX161" i="2"/>
  <c r="AW2" i="12"/>
  <c r="AW2" i="10"/>
  <c r="AW2" i="7"/>
  <c r="AW31" i="7" s="1"/>
  <c r="AW2" i="5"/>
  <c r="AW144" i="2"/>
  <c r="AV27" i="10"/>
  <c r="AV34" i="10"/>
  <c r="AV41" i="10"/>
  <c r="AV49" i="10"/>
  <c r="AV33" i="10"/>
  <c r="AV48" i="10"/>
  <c r="AV26" i="10"/>
  <c r="AV40" i="10"/>
  <c r="AX4" i="12"/>
  <c r="AX4" i="10"/>
  <c r="AX53" i="10" s="1"/>
  <c r="AX4" i="5"/>
  <c r="AX38" i="5" s="1"/>
  <c r="AX4" i="7"/>
  <c r="AV119" i="2"/>
  <c r="AV28" i="7"/>
  <c r="AV36" i="7"/>
  <c r="AV11" i="7"/>
  <c r="AV19" i="7"/>
  <c r="AV22" i="7"/>
  <c r="AV35" i="7"/>
  <c r="AV27" i="7"/>
  <c r="AV10" i="7"/>
  <c r="AV14" i="7"/>
  <c r="AV18" i="7"/>
  <c r="AV39" i="7"/>
  <c r="AU77" i="2"/>
  <c r="AX129" i="2"/>
  <c r="AX141" i="2"/>
  <c r="AX135" i="2" s="1"/>
  <c r="AX153" i="2"/>
  <c r="BE43" i="5"/>
  <c r="AW53" i="2"/>
  <c r="AW132" i="2"/>
  <c r="AW106" i="2"/>
  <c r="AW78" i="2"/>
  <c r="AW120" i="2"/>
  <c r="AW92" i="2"/>
  <c r="AW65" i="2"/>
  <c r="AX70" i="2"/>
  <c r="AW29" i="2"/>
  <c r="AW15" i="2"/>
  <c r="AW43" i="2"/>
  <c r="AX2" i="2"/>
  <c r="AY4" i="2"/>
  <c r="AY4" i="19" s="1"/>
  <c r="AY51" i="19" s="1"/>
  <c r="AV109" i="2"/>
  <c r="AX158" i="2"/>
  <c r="AY23" i="7"/>
  <c r="AW119" i="2" l="1"/>
  <c r="AX2" i="19"/>
  <c r="AX60" i="2"/>
  <c r="AX59" i="2"/>
  <c r="AX44" i="2"/>
  <c r="AX46" i="2"/>
  <c r="AX20" i="2"/>
  <c r="AW39" i="19"/>
  <c r="AW47" i="19"/>
  <c r="AW32" i="19"/>
  <c r="AW25" i="19"/>
  <c r="AW24" i="19"/>
  <c r="AW31" i="19"/>
  <c r="AW38" i="19"/>
  <c r="AW46" i="19"/>
  <c r="AX34" i="2"/>
  <c r="AV45" i="19"/>
  <c r="AX123" i="2"/>
  <c r="AY62" i="2"/>
  <c r="AX56" i="2"/>
  <c r="AW105" i="2"/>
  <c r="AW83" i="2"/>
  <c r="AX82" i="2" s="1"/>
  <c r="AX157" i="2"/>
  <c r="AX155" i="2" s="1"/>
  <c r="AX86" i="2"/>
  <c r="AX87" i="2"/>
  <c r="AX101" i="2"/>
  <c r="AX97" i="2" s="1"/>
  <c r="AX100" i="2"/>
  <c r="AX115" i="2"/>
  <c r="AX111" i="2" s="1"/>
  <c r="AX114" i="2"/>
  <c r="AX16" i="2"/>
  <c r="AX17" i="2"/>
  <c r="AX18" i="2"/>
  <c r="AX31" i="2"/>
  <c r="AX32" i="2"/>
  <c r="AX30" i="2"/>
  <c r="AX110" i="2"/>
  <c r="AX122" i="2"/>
  <c r="AX35" i="2"/>
  <c r="AX147" i="2"/>
  <c r="AW145" i="2"/>
  <c r="AW133" i="2"/>
  <c r="AY89" i="2"/>
  <c r="AV81" i="2"/>
  <c r="AX9" i="2"/>
  <c r="AY103" i="2"/>
  <c r="AW143" i="2"/>
  <c r="AY117" i="2"/>
  <c r="AV75" i="2"/>
  <c r="AW131" i="2"/>
  <c r="AX134" i="2"/>
  <c r="AX146" i="2"/>
  <c r="AW64" i="2"/>
  <c r="AX66" i="2"/>
  <c r="AU6" i="5"/>
  <c r="AU7" i="5" s="1"/>
  <c r="AX21" i="2"/>
  <c r="AV47" i="10"/>
  <c r="AZ26" i="2"/>
  <c r="AV17" i="7"/>
  <c r="AV9" i="5"/>
  <c r="AU6" i="7"/>
  <c r="AU7" i="7" s="1"/>
  <c r="AV26" i="7"/>
  <c r="AV28" i="5"/>
  <c r="AW41" i="10"/>
  <c r="AW27" i="10"/>
  <c r="AW49" i="10"/>
  <c r="AW34" i="10"/>
  <c r="AW40" i="10"/>
  <c r="AW26" i="10"/>
  <c r="AW33" i="10"/>
  <c r="AW48" i="10"/>
  <c r="AY4" i="12"/>
  <c r="AY4" i="7"/>
  <c r="AY4" i="5"/>
  <c r="AY38" i="5" s="1"/>
  <c r="AY4" i="10"/>
  <c r="AY53" i="10" s="1"/>
  <c r="AV34" i="7"/>
  <c r="AX2" i="12"/>
  <c r="AX2" i="10"/>
  <c r="AX2" i="5"/>
  <c r="AX2" i="7"/>
  <c r="AX31" i="7" s="1"/>
  <c r="AX144" i="2"/>
  <c r="AW33" i="5"/>
  <c r="AW41" i="5"/>
  <c r="AW40" i="5" s="1"/>
  <c r="AW24" i="5"/>
  <c r="AW23" i="5" s="1"/>
  <c r="AW29" i="5"/>
  <c r="AW13" i="5"/>
  <c r="AW10" i="5"/>
  <c r="AW30" i="5"/>
  <c r="AW19" i="5"/>
  <c r="AW16" i="5"/>
  <c r="AW81" i="2"/>
  <c r="AV9" i="7"/>
  <c r="AW109" i="2"/>
  <c r="AW19" i="7"/>
  <c r="AW11" i="7"/>
  <c r="AW36" i="7"/>
  <c r="AW28" i="7"/>
  <c r="AW22" i="7"/>
  <c r="AW18" i="7"/>
  <c r="AW39" i="7"/>
  <c r="AW35" i="7"/>
  <c r="AW14" i="7"/>
  <c r="AW27" i="7"/>
  <c r="AW10" i="7"/>
  <c r="AY161" i="2"/>
  <c r="AY141" i="2"/>
  <c r="AY153" i="2"/>
  <c r="AY129" i="2"/>
  <c r="BF43" i="5"/>
  <c r="AX120" i="2"/>
  <c r="AX92" i="2"/>
  <c r="AX78" i="2"/>
  <c r="AX53" i="2"/>
  <c r="AX132" i="2"/>
  <c r="AX106" i="2"/>
  <c r="AX65" i="2"/>
  <c r="AY70" i="2"/>
  <c r="AX29" i="2"/>
  <c r="AX15" i="2"/>
  <c r="AX43" i="2"/>
  <c r="AV77" i="2"/>
  <c r="AY2" i="2"/>
  <c r="AY122" i="2" s="1"/>
  <c r="AZ4" i="2"/>
  <c r="AZ4" i="19" s="1"/>
  <c r="AZ51" i="19" s="1"/>
  <c r="AY158" i="2"/>
  <c r="AZ23" i="7"/>
  <c r="AW45" i="19" l="1"/>
  <c r="AY20" i="2"/>
  <c r="AY34" i="2"/>
  <c r="AX47" i="19"/>
  <c r="AX25" i="19"/>
  <c r="AX32" i="19"/>
  <c r="AX39" i="19"/>
  <c r="AX31" i="19"/>
  <c r="AX24" i="19"/>
  <c r="AX38" i="19"/>
  <c r="AX46" i="19"/>
  <c r="AY2" i="19"/>
  <c r="AY60" i="2"/>
  <c r="AY56" i="2" s="1"/>
  <c r="AY59" i="2"/>
  <c r="AY44" i="2"/>
  <c r="AY46" i="2"/>
  <c r="AX121" i="2"/>
  <c r="AY121" i="2"/>
  <c r="AY9" i="2"/>
  <c r="AZ62" i="2"/>
  <c r="AX83" i="2"/>
  <c r="AY82" i="2" s="1"/>
  <c r="AY157" i="2"/>
  <c r="AY155" i="2" s="1"/>
  <c r="AZ9" i="2" s="1"/>
  <c r="AX105" i="2"/>
  <c r="AX119" i="2"/>
  <c r="AY110" i="2"/>
  <c r="AY123" i="2"/>
  <c r="AY35" i="2"/>
  <c r="AY86" i="2"/>
  <c r="AY100" i="2"/>
  <c r="AY87" i="2"/>
  <c r="AY101" i="2"/>
  <c r="AY97" i="2" s="1"/>
  <c r="AY114" i="2"/>
  <c r="AY115" i="2"/>
  <c r="AY111" i="2" s="1"/>
  <c r="AY16" i="2"/>
  <c r="AY18" i="2"/>
  <c r="AY17" i="2"/>
  <c r="AY31" i="2"/>
  <c r="AY32" i="2"/>
  <c r="AY30" i="2"/>
  <c r="AX145" i="2"/>
  <c r="AX133" i="2"/>
  <c r="AZ89" i="2"/>
  <c r="AZ103" i="2"/>
  <c r="AW75" i="2"/>
  <c r="AZ117" i="2"/>
  <c r="AX131" i="2"/>
  <c r="AY135" i="2"/>
  <c r="AY134" i="2"/>
  <c r="AY146" i="2"/>
  <c r="AY147" i="2"/>
  <c r="AX143" i="2"/>
  <c r="AX64" i="2"/>
  <c r="AY66" i="2"/>
  <c r="AY21" i="2"/>
  <c r="AZ20" i="2" s="1"/>
  <c r="AV6" i="7"/>
  <c r="AV7" i="7" s="1"/>
  <c r="BA26" i="2"/>
  <c r="AW34" i="7"/>
  <c r="AV6" i="5"/>
  <c r="AV7" i="5" s="1"/>
  <c r="AW47" i="10"/>
  <c r="AW28" i="5"/>
  <c r="AW17" i="7"/>
  <c r="AW9" i="5"/>
  <c r="AZ161" i="2"/>
  <c r="AW77" i="2"/>
  <c r="AY2" i="12"/>
  <c r="AY2" i="7"/>
  <c r="AY31" i="7" s="1"/>
  <c r="AY2" i="5"/>
  <c r="AY2" i="10"/>
  <c r="AY144" i="2"/>
  <c r="AX34" i="10"/>
  <c r="AX27" i="10"/>
  <c r="AX49" i="10"/>
  <c r="AX41" i="10"/>
  <c r="AX40" i="10"/>
  <c r="AX33" i="10"/>
  <c r="AX26" i="10"/>
  <c r="AX48" i="10"/>
  <c r="AW9" i="7"/>
  <c r="AX11" i="7"/>
  <c r="AX19" i="7"/>
  <c r="AX36" i="7"/>
  <c r="AX28" i="7"/>
  <c r="AX27" i="7"/>
  <c r="AX18" i="7"/>
  <c r="AX39" i="7"/>
  <c r="AX35" i="7"/>
  <c r="AX22" i="7"/>
  <c r="AX10" i="7"/>
  <c r="AX14" i="7"/>
  <c r="AZ4" i="12"/>
  <c r="AZ4" i="10"/>
  <c r="AZ53" i="10" s="1"/>
  <c r="AZ4" i="5"/>
  <c r="AZ38" i="5" s="1"/>
  <c r="AZ4" i="7"/>
  <c r="AW26" i="7"/>
  <c r="AX109" i="2"/>
  <c r="AX33" i="5"/>
  <c r="AX41" i="5"/>
  <c r="AX40" i="5" s="1"/>
  <c r="AX13" i="5"/>
  <c r="AX29" i="5"/>
  <c r="AX10" i="5"/>
  <c r="AX30" i="5"/>
  <c r="AX16" i="5"/>
  <c r="AX19" i="5"/>
  <c r="AX24" i="5"/>
  <c r="AX23" i="5" s="1"/>
  <c r="AZ153" i="2"/>
  <c r="AZ129" i="2"/>
  <c r="AZ141" i="2"/>
  <c r="BG43" i="5"/>
  <c r="AY132" i="2"/>
  <c r="AY120" i="2"/>
  <c r="AY119" i="2" s="1"/>
  <c r="AY106" i="2"/>
  <c r="AY92" i="2"/>
  <c r="AY78" i="2"/>
  <c r="AY53" i="2"/>
  <c r="AY65" i="2"/>
  <c r="AZ70" i="2"/>
  <c r="AY29" i="2"/>
  <c r="AY15" i="2"/>
  <c r="AY43" i="2"/>
  <c r="AZ158" i="2"/>
  <c r="AZ2" i="2"/>
  <c r="BA4" i="2"/>
  <c r="BA4" i="19" s="1"/>
  <c r="BA51" i="19" s="1"/>
  <c r="BA23" i="7"/>
  <c r="AX45" i="19" l="1"/>
  <c r="AZ34" i="2"/>
  <c r="AY39" i="19"/>
  <c r="AY25" i="19"/>
  <c r="AY32" i="19"/>
  <c r="AY47" i="19"/>
  <c r="AY31" i="19"/>
  <c r="AY38" i="19"/>
  <c r="AY24" i="19"/>
  <c r="AY46" i="19"/>
  <c r="AZ123" i="2"/>
  <c r="AZ2" i="19"/>
  <c r="AZ59" i="2"/>
  <c r="AZ60" i="2"/>
  <c r="AZ56" i="2" s="1"/>
  <c r="AZ44" i="2"/>
  <c r="AZ46" i="2"/>
  <c r="BA62" i="2"/>
  <c r="AY83" i="2"/>
  <c r="AZ82" i="2" s="1"/>
  <c r="AY105" i="2"/>
  <c r="AZ110" i="2"/>
  <c r="AZ122" i="2"/>
  <c r="AZ35" i="2"/>
  <c r="AZ87" i="2"/>
  <c r="AZ83" i="2" s="1"/>
  <c r="AZ101" i="2"/>
  <c r="AZ97" i="2" s="1"/>
  <c r="AZ86" i="2"/>
  <c r="AZ115" i="2"/>
  <c r="AZ111" i="2" s="1"/>
  <c r="AZ100" i="2"/>
  <c r="AZ114" i="2"/>
  <c r="AZ16" i="2"/>
  <c r="AZ18" i="2"/>
  <c r="AZ17" i="2"/>
  <c r="AZ30" i="2"/>
  <c r="AZ32" i="2"/>
  <c r="AZ31" i="2"/>
  <c r="AY145" i="2"/>
  <c r="AY133" i="2"/>
  <c r="BA89" i="2"/>
  <c r="AX77" i="2"/>
  <c r="AX81" i="2"/>
  <c r="BA103" i="2"/>
  <c r="BA117" i="2"/>
  <c r="AX75" i="2"/>
  <c r="AY131" i="2"/>
  <c r="AY143" i="2"/>
  <c r="AZ135" i="2"/>
  <c r="AZ147" i="2"/>
  <c r="AZ146" i="2"/>
  <c r="AZ134" i="2"/>
  <c r="AY64" i="2"/>
  <c r="AW6" i="5"/>
  <c r="AW7" i="5" s="1"/>
  <c r="AZ66" i="2"/>
  <c r="AZ157" i="2"/>
  <c r="AZ155" i="2" s="1"/>
  <c r="BA9" i="2" s="1"/>
  <c r="AZ21" i="2"/>
  <c r="BB26" i="2"/>
  <c r="AX47" i="10"/>
  <c r="AX9" i="7"/>
  <c r="AX17" i="7"/>
  <c r="AW6" i="7"/>
  <c r="AW7" i="7" s="1"/>
  <c r="AY109" i="2"/>
  <c r="AX9" i="5"/>
  <c r="AX26" i="7"/>
  <c r="AY27" i="10"/>
  <c r="AY41" i="10"/>
  <c r="AY49" i="10"/>
  <c r="AY34" i="10"/>
  <c r="AY33" i="10"/>
  <c r="AY40" i="10"/>
  <c r="AY26" i="10"/>
  <c r="AY48" i="10"/>
  <c r="BA4" i="12"/>
  <c r="BA4" i="10"/>
  <c r="BA53" i="10" s="1"/>
  <c r="BA4" i="5"/>
  <c r="BA38" i="5" s="1"/>
  <c r="BA4" i="7"/>
  <c r="AZ2" i="12"/>
  <c r="AZ2" i="10"/>
  <c r="AZ2" i="5"/>
  <c r="AZ2" i="7"/>
  <c r="AZ31" i="7" s="1"/>
  <c r="AZ144" i="2"/>
  <c r="AX28" i="5"/>
  <c r="AX34" i="7"/>
  <c r="AY33" i="5"/>
  <c r="AY41" i="5"/>
  <c r="AY40" i="5" s="1"/>
  <c r="AY24" i="5"/>
  <c r="AY23" i="5" s="1"/>
  <c r="AY13" i="5"/>
  <c r="AY30" i="5"/>
  <c r="AY16" i="5"/>
  <c r="AY29" i="5"/>
  <c r="AY19" i="5"/>
  <c r="AY10" i="5"/>
  <c r="AY28" i="7"/>
  <c r="AY36" i="7"/>
  <c r="AY19" i="7"/>
  <c r="AY11" i="7"/>
  <c r="AY39" i="7"/>
  <c r="AY10" i="7"/>
  <c r="AY22" i="7"/>
  <c r="AY18" i="7"/>
  <c r="AY27" i="7"/>
  <c r="AY14" i="7"/>
  <c r="AY35" i="7"/>
  <c r="BA161" i="2"/>
  <c r="BA129" i="2"/>
  <c r="BA141" i="2"/>
  <c r="BA153" i="2"/>
  <c r="BH43" i="5"/>
  <c r="AZ132" i="2"/>
  <c r="AZ120" i="2"/>
  <c r="AZ106" i="2"/>
  <c r="AZ92" i="2"/>
  <c r="AZ78" i="2"/>
  <c r="AZ53" i="2"/>
  <c r="AZ65" i="2"/>
  <c r="BA70" i="2"/>
  <c r="AZ29" i="2"/>
  <c r="AZ15" i="2"/>
  <c r="AZ43" i="2"/>
  <c r="BA158" i="2"/>
  <c r="BA2" i="2"/>
  <c r="BB4" i="2"/>
  <c r="BB4" i="19" s="1"/>
  <c r="BB51" i="19" s="1"/>
  <c r="BB23" i="7"/>
  <c r="BC51" i="19" l="1"/>
  <c r="BA34" i="2"/>
  <c r="BA2" i="19"/>
  <c r="BA59" i="2"/>
  <c r="BA60" i="2"/>
  <c r="BA56" i="2" s="1"/>
  <c r="BA44" i="2"/>
  <c r="BA46" i="2"/>
  <c r="BA20" i="2"/>
  <c r="AZ47" i="19"/>
  <c r="AZ39" i="19"/>
  <c r="AZ32" i="19"/>
  <c r="AZ25" i="19"/>
  <c r="AZ31" i="19"/>
  <c r="AZ38" i="19"/>
  <c r="AZ24" i="19"/>
  <c r="AZ46" i="19"/>
  <c r="AY45" i="19"/>
  <c r="BA122" i="2"/>
  <c r="BA121" i="2" s="1"/>
  <c r="AZ121" i="2"/>
  <c r="BB62" i="2"/>
  <c r="AZ105" i="2"/>
  <c r="AZ119" i="2"/>
  <c r="BA35" i="2"/>
  <c r="BB34" i="2" s="1"/>
  <c r="BA82" i="2"/>
  <c r="BA123" i="2"/>
  <c r="BA87" i="2"/>
  <c r="BA101" i="2"/>
  <c r="BA97" i="2" s="1"/>
  <c r="BA100" i="2"/>
  <c r="BA86" i="2"/>
  <c r="BA114" i="2"/>
  <c r="BA115" i="2"/>
  <c r="BA111" i="2" s="1"/>
  <c r="BA16" i="2"/>
  <c r="BA18" i="2"/>
  <c r="BA17" i="2"/>
  <c r="BA32" i="2"/>
  <c r="BA31" i="2"/>
  <c r="BA30" i="2"/>
  <c r="BA110" i="2"/>
  <c r="AZ133" i="2"/>
  <c r="AZ145" i="2"/>
  <c r="BB89" i="2"/>
  <c r="AY77" i="2"/>
  <c r="AY81" i="2"/>
  <c r="BB103" i="2"/>
  <c r="BB117" i="2"/>
  <c r="AZ143" i="2"/>
  <c r="AY75" i="2"/>
  <c r="AZ131" i="2"/>
  <c r="BA135" i="2"/>
  <c r="BA147" i="2"/>
  <c r="BA146" i="2"/>
  <c r="BA134" i="2"/>
  <c r="AZ64" i="2"/>
  <c r="BA66" i="2"/>
  <c r="BA157" i="2"/>
  <c r="BA155" i="2" s="1"/>
  <c r="BB9" i="2" s="1"/>
  <c r="BA21" i="2"/>
  <c r="BB20" i="2" s="1"/>
  <c r="BC26" i="2"/>
  <c r="AX6" i="5"/>
  <c r="AX7" i="5" s="1"/>
  <c r="AY26" i="7"/>
  <c r="AY9" i="7"/>
  <c r="AY28" i="5"/>
  <c r="AY17" i="7"/>
  <c r="AX6" i="7"/>
  <c r="AX7" i="7" s="1"/>
  <c r="BB161" i="2"/>
  <c r="AZ36" i="7"/>
  <c r="AZ11" i="7"/>
  <c r="AZ19" i="7"/>
  <c r="AZ28" i="7"/>
  <c r="AZ39" i="7"/>
  <c r="AZ10" i="7"/>
  <c r="AZ35" i="7"/>
  <c r="AZ27" i="7"/>
  <c r="AZ14" i="7"/>
  <c r="AZ22" i="7"/>
  <c r="AZ18" i="7"/>
  <c r="BB4" i="12"/>
  <c r="BB4" i="10"/>
  <c r="BB53" i="10" s="1"/>
  <c r="BB4" i="5"/>
  <c r="BB38" i="5" s="1"/>
  <c r="BB4" i="7"/>
  <c r="AY34" i="7"/>
  <c r="AY9" i="5"/>
  <c r="AZ109" i="2"/>
  <c r="AZ33" i="5"/>
  <c r="AZ41" i="5"/>
  <c r="AZ40" i="5" s="1"/>
  <c r="AZ24" i="5"/>
  <c r="AZ23" i="5" s="1"/>
  <c r="AZ30" i="5"/>
  <c r="AZ19" i="5"/>
  <c r="AZ29" i="5"/>
  <c r="AZ16" i="5"/>
  <c r="AZ10" i="5"/>
  <c r="AZ13" i="5"/>
  <c r="BA2" i="12"/>
  <c r="BA2" i="10"/>
  <c r="BA2" i="5"/>
  <c r="BA2" i="7"/>
  <c r="BA31" i="7" s="1"/>
  <c r="BA144" i="2"/>
  <c r="AZ34" i="10"/>
  <c r="AZ41" i="10"/>
  <c r="AZ49" i="10"/>
  <c r="AZ27" i="10"/>
  <c r="AZ26" i="10"/>
  <c r="AZ33" i="10"/>
  <c r="AZ48" i="10"/>
  <c r="AZ40" i="10"/>
  <c r="AY47" i="10"/>
  <c r="BB141" i="2"/>
  <c r="BB153" i="2"/>
  <c r="BB129" i="2"/>
  <c r="BB123" i="2" s="1"/>
  <c r="BI43" i="5"/>
  <c r="BA132" i="2"/>
  <c r="BA53" i="2"/>
  <c r="BA120" i="2"/>
  <c r="BA119" i="2" s="1"/>
  <c r="BA92" i="2"/>
  <c r="BA106" i="2"/>
  <c r="BA78" i="2"/>
  <c r="BA65" i="2"/>
  <c r="BB70" i="2"/>
  <c r="BA15" i="2"/>
  <c r="BA29" i="2"/>
  <c r="BA43" i="2"/>
  <c r="BB2" i="2"/>
  <c r="BC4" i="2"/>
  <c r="BC4" i="19" s="1"/>
  <c r="BB158" i="2"/>
  <c r="BC23" i="7"/>
  <c r="AZ45" i="19" l="1"/>
  <c r="BB2" i="19"/>
  <c r="BB60" i="2"/>
  <c r="BB56" i="2" s="1"/>
  <c r="BB59" i="2"/>
  <c r="BB44" i="2"/>
  <c r="BB46" i="2"/>
  <c r="BA47" i="19"/>
  <c r="BA32" i="19"/>
  <c r="BA25" i="19"/>
  <c r="BA39" i="19"/>
  <c r="BA24" i="19"/>
  <c r="BA38" i="19"/>
  <c r="BA31" i="19"/>
  <c r="BA46" i="19"/>
  <c r="BD51" i="19"/>
  <c r="BC62" i="2"/>
  <c r="BA105" i="2"/>
  <c r="BA83" i="2"/>
  <c r="BB82" i="2" s="1"/>
  <c r="BB110" i="2"/>
  <c r="BB122" i="2"/>
  <c r="BB87" i="2"/>
  <c r="BB101" i="2"/>
  <c r="BB97" i="2" s="1"/>
  <c r="BB86" i="2"/>
  <c r="BB114" i="2"/>
  <c r="BB100" i="2"/>
  <c r="BB115" i="2"/>
  <c r="BB111" i="2" s="1"/>
  <c r="BB16" i="2"/>
  <c r="BB17" i="2"/>
  <c r="BB18" i="2"/>
  <c r="BB32" i="2"/>
  <c r="BB30" i="2"/>
  <c r="BB31" i="2"/>
  <c r="BB35" i="2"/>
  <c r="BA133" i="2"/>
  <c r="BA145" i="2"/>
  <c r="BC89" i="2"/>
  <c r="AZ77" i="2"/>
  <c r="AZ81" i="2"/>
  <c r="BC103" i="2"/>
  <c r="BC117" i="2"/>
  <c r="AZ75" i="2"/>
  <c r="BA143" i="2"/>
  <c r="BA131" i="2"/>
  <c r="BB135" i="2"/>
  <c r="BB146" i="2"/>
  <c r="BB147" i="2"/>
  <c r="BB134" i="2"/>
  <c r="BA64" i="2"/>
  <c r="AZ47" i="10"/>
  <c r="BB66" i="2"/>
  <c r="BB21" i="2"/>
  <c r="BC20" i="2" s="1"/>
  <c r="BD26" i="2"/>
  <c r="AY6" i="5"/>
  <c r="AY7" i="5" s="1"/>
  <c r="BA109" i="2"/>
  <c r="AZ26" i="7"/>
  <c r="AZ9" i="5"/>
  <c r="AY6" i="7"/>
  <c r="AY7" i="7" s="1"/>
  <c r="BC4" i="7"/>
  <c r="BC4" i="12"/>
  <c r="BC4" i="5"/>
  <c r="BC38" i="5" s="1"/>
  <c r="BC4" i="10"/>
  <c r="BC53" i="10" s="1"/>
  <c r="AZ9" i="7"/>
  <c r="BC161" i="2"/>
  <c r="BB2" i="12"/>
  <c r="BB2" i="10"/>
  <c r="BB2" i="5"/>
  <c r="BB2" i="7"/>
  <c r="BB31" i="7" s="1"/>
  <c r="BB144" i="2"/>
  <c r="BA27" i="10"/>
  <c r="BA41" i="10"/>
  <c r="BA49" i="10"/>
  <c r="BA34" i="10"/>
  <c r="BA33" i="10"/>
  <c r="BA26" i="10"/>
  <c r="BA48" i="10"/>
  <c r="BA40" i="10"/>
  <c r="AZ28" i="5"/>
  <c r="AZ17" i="7"/>
  <c r="BA33" i="5"/>
  <c r="BA41" i="5"/>
  <c r="BA40" i="5" s="1"/>
  <c r="BA29" i="5"/>
  <c r="BA16" i="5"/>
  <c r="BA13" i="5"/>
  <c r="BA10" i="5"/>
  <c r="BA24" i="5"/>
  <c r="BA23" i="5" s="1"/>
  <c r="BA30" i="5"/>
  <c r="BA19" i="5"/>
  <c r="BB157" i="2"/>
  <c r="BB155" i="2" s="1"/>
  <c r="BA11" i="7"/>
  <c r="BA19" i="7"/>
  <c r="BA36" i="7"/>
  <c r="BA28" i="7"/>
  <c r="BA14" i="7"/>
  <c r="BA27" i="7"/>
  <c r="BA39" i="7"/>
  <c r="BA10" i="7"/>
  <c r="BA22" i="7"/>
  <c r="BA18" i="7"/>
  <c r="BA35" i="7"/>
  <c r="AZ34" i="7"/>
  <c r="BC129" i="2"/>
  <c r="BC141" i="2"/>
  <c r="BC153" i="2"/>
  <c r="BJ43" i="5"/>
  <c r="BB53" i="2"/>
  <c r="BB106" i="2"/>
  <c r="BB78" i="2"/>
  <c r="BB92" i="2"/>
  <c r="BB132" i="2"/>
  <c r="BB120" i="2"/>
  <c r="BB65" i="2"/>
  <c r="BC70" i="2"/>
  <c r="BB15" i="2"/>
  <c r="BB29" i="2"/>
  <c r="BB43" i="2"/>
  <c r="BC2" i="2"/>
  <c r="BD4" i="2"/>
  <c r="BD4" i="19" s="1"/>
  <c r="BC158" i="2"/>
  <c r="BD23" i="7"/>
  <c r="BA45" i="19" l="1"/>
  <c r="BC122" i="2"/>
  <c r="BC121" i="2" s="1"/>
  <c r="BC2" i="19"/>
  <c r="BC60" i="2"/>
  <c r="BC56" i="2" s="1"/>
  <c r="BC59" i="2"/>
  <c r="BC44" i="2"/>
  <c r="BC46" i="2"/>
  <c r="BC34" i="2"/>
  <c r="BB32" i="19"/>
  <c r="BB47" i="19"/>
  <c r="BB25" i="19"/>
  <c r="BB39" i="19"/>
  <c r="BB31" i="19"/>
  <c r="BB24" i="19"/>
  <c r="BB38" i="19"/>
  <c r="BB46" i="19"/>
  <c r="BD62" i="2"/>
  <c r="BB83" i="2"/>
  <c r="BC82" i="2" s="1"/>
  <c r="BB105" i="2"/>
  <c r="BC35" i="2"/>
  <c r="BC87" i="2"/>
  <c r="BC86" i="2"/>
  <c r="BC100" i="2"/>
  <c r="BC101" i="2"/>
  <c r="BC97" i="2" s="1"/>
  <c r="BC114" i="2"/>
  <c r="BC115" i="2"/>
  <c r="BC111" i="2" s="1"/>
  <c r="BC16" i="2"/>
  <c r="BC18" i="2"/>
  <c r="BC17" i="2"/>
  <c r="BC31" i="2"/>
  <c r="BC32" i="2"/>
  <c r="BC30" i="2"/>
  <c r="BC123" i="2"/>
  <c r="BC110" i="2"/>
  <c r="BB133" i="2"/>
  <c r="BD89" i="2"/>
  <c r="BA81" i="2"/>
  <c r="BD103" i="2"/>
  <c r="BD117" i="2"/>
  <c r="BA75" i="2"/>
  <c r="BB121" i="2"/>
  <c r="BC135" i="2"/>
  <c r="BC146" i="2"/>
  <c r="BC66" i="2"/>
  <c r="BC147" i="2"/>
  <c r="BC134" i="2"/>
  <c r="BB145" i="2"/>
  <c r="BA47" i="10"/>
  <c r="BB64" i="2"/>
  <c r="BB131" i="2"/>
  <c r="BC157" i="2"/>
  <c r="BC155" i="2" s="1"/>
  <c r="BC21" i="2"/>
  <c r="BE26" i="2"/>
  <c r="AZ6" i="5"/>
  <c r="AZ7" i="5" s="1"/>
  <c r="BA77" i="2"/>
  <c r="BA34" i="7"/>
  <c r="BD4" i="12"/>
  <c r="BD4" i="10"/>
  <c r="BD53" i="10" s="1"/>
  <c r="BD4" i="5"/>
  <c r="BD38" i="5" s="1"/>
  <c r="BD4" i="7"/>
  <c r="BC2" i="12"/>
  <c r="BC2" i="5"/>
  <c r="BC2" i="10"/>
  <c r="BC2" i="7"/>
  <c r="BC31" i="7" s="1"/>
  <c r="BC144" i="2"/>
  <c r="BB143" i="2"/>
  <c r="BA9" i="7"/>
  <c r="BA28" i="5"/>
  <c r="BB11" i="7"/>
  <c r="BB19" i="7"/>
  <c r="BB36" i="7"/>
  <c r="BB28" i="7"/>
  <c r="BB39" i="7"/>
  <c r="BB18" i="7"/>
  <c r="BB22" i="7"/>
  <c r="BB35" i="7"/>
  <c r="BB14" i="7"/>
  <c r="BB10" i="7"/>
  <c r="BB27" i="7"/>
  <c r="BD161" i="2"/>
  <c r="BA17" i="7"/>
  <c r="BA9" i="5"/>
  <c r="BB41" i="5"/>
  <c r="BB40" i="5" s="1"/>
  <c r="BB33" i="5"/>
  <c r="BB10" i="5"/>
  <c r="BB16" i="5"/>
  <c r="BB13" i="5"/>
  <c r="BB24" i="5"/>
  <c r="BB23" i="5" s="1"/>
  <c r="BB19" i="5"/>
  <c r="BB30" i="5"/>
  <c r="BB29" i="5"/>
  <c r="AZ6" i="7"/>
  <c r="AZ7" i="7" s="1"/>
  <c r="BB119" i="2"/>
  <c r="BA26" i="7"/>
  <c r="BB41" i="10"/>
  <c r="BB27" i="10"/>
  <c r="BB34" i="10"/>
  <c r="BB49" i="10"/>
  <c r="BB33" i="10"/>
  <c r="BB48" i="10"/>
  <c r="BB40" i="10"/>
  <c r="BB26" i="10"/>
  <c r="BD153" i="2"/>
  <c r="BD129" i="2"/>
  <c r="BD141" i="2"/>
  <c r="BK43" i="5"/>
  <c r="BC132" i="2"/>
  <c r="BC120" i="2"/>
  <c r="BC119" i="2" s="1"/>
  <c r="BC106" i="2"/>
  <c r="BC92" i="2"/>
  <c r="BC78" i="2"/>
  <c r="BC53" i="2"/>
  <c r="BC65" i="2"/>
  <c r="BD70" i="2"/>
  <c r="BC29" i="2"/>
  <c r="BC15" i="2"/>
  <c r="BC43" i="2"/>
  <c r="BC9" i="2"/>
  <c r="BB81" i="2"/>
  <c r="BD2" i="2"/>
  <c r="BE4" i="2"/>
  <c r="BE4" i="19" s="1"/>
  <c r="BE51" i="19" s="1"/>
  <c r="BD158" i="2"/>
  <c r="BE23" i="7"/>
  <c r="BD20" i="2" l="1"/>
  <c r="BD34" i="2"/>
  <c r="BD110" i="2"/>
  <c r="BD122" i="2"/>
  <c r="BD121" i="2" s="1"/>
  <c r="BC47" i="19"/>
  <c r="BC39" i="19"/>
  <c r="BC25" i="19"/>
  <c r="BC32" i="19"/>
  <c r="BC24" i="19"/>
  <c r="BC38" i="19"/>
  <c r="BC31" i="19"/>
  <c r="BC46" i="19"/>
  <c r="BD2" i="19"/>
  <c r="BD59" i="2"/>
  <c r="BD60" i="2"/>
  <c r="BD56" i="2" s="1"/>
  <c r="BD46" i="2"/>
  <c r="BD44" i="2"/>
  <c r="BB45" i="19"/>
  <c r="BE62" i="2"/>
  <c r="BC83" i="2"/>
  <c r="BD82" i="2" s="1"/>
  <c r="BC105" i="2"/>
  <c r="BD87" i="2"/>
  <c r="BD83" i="2" s="1"/>
  <c r="BD86" i="2"/>
  <c r="BD115" i="2"/>
  <c r="BD111" i="2" s="1"/>
  <c r="BD101" i="2"/>
  <c r="BD97" i="2" s="1"/>
  <c r="BD114" i="2"/>
  <c r="BD100" i="2"/>
  <c r="BD16" i="2"/>
  <c r="BD17" i="2"/>
  <c r="BD18" i="2"/>
  <c r="BD31" i="2"/>
  <c r="BD32" i="2"/>
  <c r="BD30" i="2"/>
  <c r="BD35" i="2"/>
  <c r="BE34" i="2" s="1"/>
  <c r="BD123" i="2"/>
  <c r="BC133" i="2"/>
  <c r="BC145" i="2"/>
  <c r="BE89" i="2"/>
  <c r="BE103" i="2"/>
  <c r="BE117" i="2"/>
  <c r="BB109" i="2"/>
  <c r="BA6" i="5"/>
  <c r="BA7" i="5" s="1"/>
  <c r="BB75" i="2"/>
  <c r="BC64" i="2"/>
  <c r="BC131" i="2"/>
  <c r="BC143" i="2"/>
  <c r="BD146" i="2"/>
  <c r="BD135" i="2"/>
  <c r="BD147" i="2"/>
  <c r="BD134" i="2"/>
  <c r="BD66" i="2"/>
  <c r="BD157" i="2"/>
  <c r="BD155" i="2" s="1"/>
  <c r="BD21" i="2"/>
  <c r="BE20" i="2" s="1"/>
  <c r="BB17" i="7"/>
  <c r="BF26" i="2"/>
  <c r="BC109" i="2"/>
  <c r="BB34" i="7"/>
  <c r="BB26" i="7"/>
  <c r="BB28" i="5"/>
  <c r="BE4" i="12"/>
  <c r="BE4" i="10"/>
  <c r="BE53" i="10" s="1"/>
  <c r="BE4" i="5"/>
  <c r="BE38" i="5" s="1"/>
  <c r="BE4" i="7"/>
  <c r="BE161" i="2"/>
  <c r="BC19" i="7"/>
  <c r="BC11" i="7"/>
  <c r="BC28" i="7"/>
  <c r="BC36" i="7"/>
  <c r="BC27" i="7"/>
  <c r="BC18" i="7"/>
  <c r="BC22" i="7"/>
  <c r="BC39" i="7"/>
  <c r="BC14" i="7"/>
  <c r="BC35" i="7"/>
  <c r="BC10" i="7"/>
  <c r="BB47" i="10"/>
  <c r="BB9" i="5"/>
  <c r="BC49" i="10"/>
  <c r="BC41" i="10"/>
  <c r="BC34" i="10"/>
  <c r="BC27" i="10"/>
  <c r="BC40" i="10"/>
  <c r="BC33" i="10"/>
  <c r="BC48" i="10"/>
  <c r="BC26" i="10"/>
  <c r="BD2" i="12"/>
  <c r="BD2" i="10"/>
  <c r="BD2" i="5"/>
  <c r="BD2" i="7"/>
  <c r="BD31" i="7" s="1"/>
  <c r="BD144" i="2"/>
  <c r="BB9" i="7"/>
  <c r="BA6" i="7"/>
  <c r="BA7" i="7" s="1"/>
  <c r="BC41" i="5"/>
  <c r="BC40" i="5" s="1"/>
  <c r="BC33" i="5"/>
  <c r="BC30" i="5"/>
  <c r="BC13" i="5"/>
  <c r="BC24" i="5"/>
  <c r="BC23" i="5" s="1"/>
  <c r="BC19" i="5"/>
  <c r="BC10" i="5"/>
  <c r="BC16" i="5"/>
  <c r="BC29" i="5"/>
  <c r="BE129" i="2"/>
  <c r="BE141" i="2"/>
  <c r="BE153" i="2"/>
  <c r="BL43" i="5"/>
  <c r="BD132" i="2"/>
  <c r="BD120" i="2"/>
  <c r="BD106" i="2"/>
  <c r="BD92" i="2"/>
  <c r="BD78" i="2"/>
  <c r="BD53" i="2"/>
  <c r="BD65" i="2"/>
  <c r="BD9" i="2"/>
  <c r="BE70" i="2"/>
  <c r="BD29" i="2"/>
  <c r="BD15" i="2"/>
  <c r="BD43" i="2"/>
  <c r="BB77" i="2"/>
  <c r="BE158" i="2"/>
  <c r="BE2" i="2"/>
  <c r="BF4" i="2"/>
  <c r="BF4" i="19" s="1"/>
  <c r="BF51" i="19" s="1"/>
  <c r="BF23" i="7"/>
  <c r="BD119" i="2" l="1"/>
  <c r="BC45" i="19"/>
  <c r="BD105" i="2"/>
  <c r="BD32" i="19"/>
  <c r="BD39" i="19"/>
  <c r="BD47" i="19"/>
  <c r="BD25" i="19"/>
  <c r="BD24" i="19"/>
  <c r="BD38" i="19"/>
  <c r="BD31" i="19"/>
  <c r="BD46" i="19"/>
  <c r="BE2" i="19"/>
  <c r="BE60" i="2"/>
  <c r="BE56" i="2" s="1"/>
  <c r="BE59" i="2"/>
  <c r="BE46" i="2"/>
  <c r="BE44" i="2"/>
  <c r="BF62" i="2"/>
  <c r="BE35" i="2"/>
  <c r="BE123" i="2"/>
  <c r="BE122" i="2"/>
  <c r="BE87" i="2"/>
  <c r="BE101" i="2"/>
  <c r="BE97" i="2" s="1"/>
  <c r="BE100" i="2"/>
  <c r="BE86" i="2"/>
  <c r="BE115" i="2"/>
  <c r="BE111" i="2" s="1"/>
  <c r="BE114" i="2"/>
  <c r="BE16" i="2"/>
  <c r="BE17" i="2"/>
  <c r="BE18" i="2"/>
  <c r="BE31" i="2"/>
  <c r="BE30" i="2"/>
  <c r="BE32" i="2"/>
  <c r="BE110" i="2"/>
  <c r="BE82" i="2"/>
  <c r="BD133" i="2"/>
  <c r="BD145" i="2"/>
  <c r="BF89" i="2"/>
  <c r="BC77" i="2"/>
  <c r="BC81" i="2"/>
  <c r="BF103" i="2"/>
  <c r="BF117" i="2"/>
  <c r="BE9" i="2"/>
  <c r="BD143" i="2"/>
  <c r="BC75" i="2"/>
  <c r="BE135" i="2"/>
  <c r="BE146" i="2"/>
  <c r="BE134" i="2"/>
  <c r="BD131" i="2"/>
  <c r="BE147" i="2"/>
  <c r="BD64" i="2"/>
  <c r="BE66" i="2"/>
  <c r="BE157" i="2"/>
  <c r="BE155" i="2" s="1"/>
  <c r="BE21" i="2"/>
  <c r="BG26" i="2"/>
  <c r="BB6" i="5"/>
  <c r="BB7" i="5" s="1"/>
  <c r="BB6" i="7"/>
  <c r="BB7" i="7" s="1"/>
  <c r="BC9" i="7"/>
  <c r="BC28" i="5"/>
  <c r="BC9" i="5"/>
  <c r="BD34" i="10"/>
  <c r="BD41" i="10"/>
  <c r="BD27" i="10"/>
  <c r="BD49" i="10"/>
  <c r="BD33" i="10"/>
  <c r="BD26" i="10"/>
  <c r="BD40" i="10"/>
  <c r="BD48" i="10"/>
  <c r="BC34" i="7"/>
  <c r="BF161" i="2"/>
  <c r="BD41" i="5"/>
  <c r="BD40" i="5" s="1"/>
  <c r="BD33" i="5"/>
  <c r="BD29" i="5"/>
  <c r="BD13" i="5"/>
  <c r="BD30" i="5"/>
  <c r="BD19" i="5"/>
  <c r="BD10" i="5"/>
  <c r="BD24" i="5"/>
  <c r="BD23" i="5" s="1"/>
  <c r="BD16" i="5"/>
  <c r="BF4" i="12"/>
  <c r="BF4" i="10"/>
  <c r="BF53" i="10" s="1"/>
  <c r="BF4" i="5"/>
  <c r="BF38" i="5" s="1"/>
  <c r="BF4" i="7"/>
  <c r="BD81" i="2"/>
  <c r="BC47" i="10"/>
  <c r="BC17" i="7"/>
  <c r="BE2" i="12"/>
  <c r="BE2" i="10"/>
  <c r="BE2" i="7"/>
  <c r="BE31" i="7" s="1"/>
  <c r="BE2" i="5"/>
  <c r="BE144" i="2"/>
  <c r="BD28" i="7"/>
  <c r="BD11" i="7"/>
  <c r="BD36" i="7"/>
  <c r="BD19" i="7"/>
  <c r="BD22" i="7"/>
  <c r="BD35" i="7"/>
  <c r="BD39" i="7"/>
  <c r="BD14" i="7"/>
  <c r="BD18" i="7"/>
  <c r="BD27" i="7"/>
  <c r="BD10" i="7"/>
  <c r="BC26" i="7"/>
  <c r="BF141" i="2"/>
  <c r="BF153" i="2"/>
  <c r="BF129" i="2"/>
  <c r="BM43" i="5"/>
  <c r="BE132" i="2"/>
  <c r="BE53" i="2"/>
  <c r="BE106" i="2"/>
  <c r="BE78" i="2"/>
  <c r="BE120" i="2"/>
  <c r="BE92" i="2"/>
  <c r="BE65" i="2"/>
  <c r="BF70" i="2"/>
  <c r="BE29" i="2"/>
  <c r="BE15" i="2"/>
  <c r="BE43" i="2"/>
  <c r="BF158" i="2"/>
  <c r="BF2" i="2"/>
  <c r="BG4" i="2"/>
  <c r="BG4" i="19" s="1"/>
  <c r="BG51" i="19" s="1"/>
  <c r="BG23" i="7"/>
  <c r="BF2" i="19" l="1"/>
  <c r="BF60" i="2"/>
  <c r="BF56" i="2" s="1"/>
  <c r="BF59" i="2"/>
  <c r="BF46" i="2"/>
  <c r="BF44" i="2"/>
  <c r="BE47" i="19"/>
  <c r="BE25" i="19"/>
  <c r="BE32" i="19"/>
  <c r="BE39" i="19"/>
  <c r="BE31" i="19"/>
  <c r="BE24" i="19"/>
  <c r="BE38" i="19"/>
  <c r="BE46" i="19"/>
  <c r="BF20" i="2"/>
  <c r="BF34" i="2"/>
  <c r="BD45" i="19"/>
  <c r="BE121" i="2"/>
  <c r="BF157" i="2"/>
  <c r="BF155" i="2" s="1"/>
  <c r="BE119" i="2"/>
  <c r="BG62" i="2"/>
  <c r="BE83" i="2"/>
  <c r="BF82" i="2" s="1"/>
  <c r="BE105" i="2"/>
  <c r="BF35" i="2"/>
  <c r="BF101" i="2"/>
  <c r="BF97" i="2" s="1"/>
  <c r="BF87" i="2"/>
  <c r="BF100" i="2"/>
  <c r="BF86" i="2"/>
  <c r="BF114" i="2"/>
  <c r="BF115" i="2"/>
  <c r="BF111" i="2" s="1"/>
  <c r="BF16" i="2"/>
  <c r="BF18" i="2"/>
  <c r="BF17" i="2"/>
  <c r="BF32" i="2"/>
  <c r="BF30" i="2"/>
  <c r="BF31" i="2"/>
  <c r="BF123" i="2"/>
  <c r="BF110" i="2"/>
  <c r="BF147" i="2"/>
  <c r="BF122" i="2"/>
  <c r="BF9" i="2"/>
  <c r="BE133" i="2"/>
  <c r="BE145" i="2"/>
  <c r="BG89" i="2"/>
  <c r="BG103" i="2"/>
  <c r="BG117" i="2"/>
  <c r="BD109" i="2"/>
  <c r="BD75" i="2"/>
  <c r="BE143" i="2"/>
  <c r="BE131" i="2"/>
  <c r="BF135" i="2"/>
  <c r="BF146" i="2"/>
  <c r="BF134" i="2"/>
  <c r="BE64" i="2"/>
  <c r="BD47" i="10"/>
  <c r="BF66" i="2"/>
  <c r="BF21" i="2"/>
  <c r="BG161" i="2"/>
  <c r="BH26" i="2"/>
  <c r="BC6" i="5"/>
  <c r="BC7" i="5" s="1"/>
  <c r="BE109" i="2"/>
  <c r="BD9" i="7"/>
  <c r="BD28" i="5"/>
  <c r="BC6" i="7"/>
  <c r="BC7" i="7" s="1"/>
  <c r="BD34" i="7"/>
  <c r="BG4" i="5"/>
  <c r="BG38" i="5" s="1"/>
  <c r="BG4" i="7"/>
  <c r="BG4" i="10"/>
  <c r="BG53" i="10" s="1"/>
  <c r="BG4" i="12"/>
  <c r="BD26" i="7"/>
  <c r="BD77" i="2"/>
  <c r="BE41" i="5"/>
  <c r="BE40" i="5" s="1"/>
  <c r="BE33" i="5"/>
  <c r="BE30" i="5"/>
  <c r="BE13" i="5"/>
  <c r="BE19" i="5"/>
  <c r="BE16" i="5"/>
  <c r="BE29" i="5"/>
  <c r="BE10" i="5"/>
  <c r="BE24" i="5"/>
  <c r="BE23" i="5" s="1"/>
  <c r="BD9" i="5"/>
  <c r="BF2" i="12"/>
  <c r="BF2" i="10"/>
  <c r="BF2" i="5"/>
  <c r="BF2" i="7"/>
  <c r="BF31" i="7" s="1"/>
  <c r="BF144" i="2"/>
  <c r="BE28" i="7"/>
  <c r="BE19" i="7"/>
  <c r="BE11" i="7"/>
  <c r="BE36" i="7"/>
  <c r="BE14" i="7"/>
  <c r="BE39" i="7"/>
  <c r="BE10" i="7"/>
  <c r="BE27" i="7"/>
  <c r="BE22" i="7"/>
  <c r="BE18" i="7"/>
  <c r="BE35" i="7"/>
  <c r="BD17" i="7"/>
  <c r="BE34" i="10"/>
  <c r="BE49" i="10"/>
  <c r="BE41" i="10"/>
  <c r="BE27" i="10"/>
  <c r="BE33" i="10"/>
  <c r="BE48" i="10"/>
  <c r="BE40" i="10"/>
  <c r="BE26" i="10"/>
  <c r="BG153" i="2"/>
  <c r="BG129" i="2"/>
  <c r="BG141" i="2"/>
  <c r="BF132" i="2"/>
  <c r="BF120" i="2"/>
  <c r="BF92" i="2"/>
  <c r="BF106" i="2"/>
  <c r="BF53" i="2"/>
  <c r="BF78" i="2"/>
  <c r="BF65" i="2"/>
  <c r="BG70" i="2"/>
  <c r="BF29" i="2"/>
  <c r="BF15" i="2"/>
  <c r="BF43" i="2"/>
  <c r="BG2" i="2"/>
  <c r="BH4" i="2"/>
  <c r="BH4" i="19" s="1"/>
  <c r="BH51" i="19" s="1"/>
  <c r="BG158" i="2"/>
  <c r="BH23" i="7"/>
  <c r="BE45" i="19" l="1"/>
  <c r="BG2" i="19"/>
  <c r="BG59" i="2"/>
  <c r="BG60" i="2"/>
  <c r="BG56" i="2" s="1"/>
  <c r="BG46" i="2"/>
  <c r="BG44" i="2"/>
  <c r="BG20" i="2"/>
  <c r="BF39" i="19"/>
  <c r="BF47" i="19"/>
  <c r="BF32" i="19"/>
  <c r="BF25" i="19"/>
  <c r="BF38" i="19"/>
  <c r="BF24" i="19"/>
  <c r="BF31" i="19"/>
  <c r="BF46" i="19"/>
  <c r="BG34" i="2"/>
  <c r="BF121" i="2"/>
  <c r="BH62" i="2"/>
  <c r="BF83" i="2"/>
  <c r="BG82" i="2" s="1"/>
  <c r="BF119" i="2"/>
  <c r="BG123" i="2"/>
  <c r="BG146" i="2"/>
  <c r="BG145" i="2" s="1"/>
  <c r="BG87" i="2"/>
  <c r="BG86" i="2"/>
  <c r="BG115" i="2"/>
  <c r="BG111" i="2" s="1"/>
  <c r="BG101" i="2"/>
  <c r="BG97" i="2" s="1"/>
  <c r="BG100" i="2"/>
  <c r="BG114" i="2"/>
  <c r="BG16" i="2"/>
  <c r="BG17" i="2"/>
  <c r="BG18" i="2"/>
  <c r="BG32" i="2"/>
  <c r="BG31" i="2"/>
  <c r="BG30" i="2"/>
  <c r="BG147" i="2"/>
  <c r="BG122" i="2"/>
  <c r="BF105" i="2"/>
  <c r="BG110" i="2"/>
  <c r="BG9" i="2"/>
  <c r="BG135" i="2"/>
  <c r="BG157" i="2"/>
  <c r="BF145" i="2"/>
  <c r="BF133" i="2"/>
  <c r="BH89" i="2"/>
  <c r="BE77" i="2"/>
  <c r="BE81" i="2"/>
  <c r="BH103" i="2"/>
  <c r="BH117" i="2"/>
  <c r="BE75" i="2"/>
  <c r="BF143" i="2"/>
  <c r="BF131" i="2"/>
  <c r="BG134" i="2"/>
  <c r="BF64" i="2"/>
  <c r="BG66" i="2"/>
  <c r="BH161" i="2"/>
  <c r="BG35" i="2"/>
  <c r="BG21" i="2"/>
  <c r="BE47" i="10"/>
  <c r="BI26" i="2"/>
  <c r="BE26" i="7"/>
  <c r="BD6" i="5"/>
  <c r="BD7" i="5" s="1"/>
  <c r="BE28" i="5"/>
  <c r="BE17" i="7"/>
  <c r="BD6" i="7"/>
  <c r="BD7" i="7" s="1"/>
  <c r="BE9" i="5"/>
  <c r="BG2" i="10"/>
  <c r="BG2" i="5"/>
  <c r="BG2" i="7"/>
  <c r="BG31" i="7" s="1"/>
  <c r="BG2" i="12"/>
  <c r="BG144" i="2"/>
  <c r="BF109" i="2"/>
  <c r="BF34" i="10"/>
  <c r="BF49" i="10"/>
  <c r="BF27" i="10"/>
  <c r="BF41" i="10"/>
  <c r="BF26" i="10"/>
  <c r="BF48" i="10"/>
  <c r="BF40" i="10"/>
  <c r="BF33" i="10"/>
  <c r="BF41" i="5"/>
  <c r="BF40" i="5" s="1"/>
  <c r="BF33" i="5"/>
  <c r="BF29" i="5"/>
  <c r="BF19" i="5"/>
  <c r="BF24" i="5"/>
  <c r="BF23" i="5" s="1"/>
  <c r="BF13" i="5"/>
  <c r="BF16" i="5"/>
  <c r="BF30" i="5"/>
  <c r="BF10" i="5"/>
  <c r="BH4" i="12"/>
  <c r="BH4" i="10"/>
  <c r="BH53" i="10" s="1"/>
  <c r="BH4" i="5"/>
  <c r="BH38" i="5" s="1"/>
  <c r="BH4" i="7"/>
  <c r="BE34" i="7"/>
  <c r="BE9" i="7"/>
  <c r="BF19" i="7"/>
  <c r="BF28" i="7"/>
  <c r="BF36" i="7"/>
  <c r="BF11" i="7"/>
  <c r="BF27" i="7"/>
  <c r="BF14" i="7"/>
  <c r="BF39" i="7"/>
  <c r="BF10" i="7"/>
  <c r="BF22" i="7"/>
  <c r="BF18" i="7"/>
  <c r="BF35" i="7"/>
  <c r="BH129" i="2"/>
  <c r="BH141" i="2"/>
  <c r="BH153" i="2"/>
  <c r="BG132" i="2"/>
  <c r="BG120" i="2"/>
  <c r="BG106" i="2"/>
  <c r="BG92" i="2"/>
  <c r="BG78" i="2"/>
  <c r="BG53" i="2"/>
  <c r="BG65" i="2"/>
  <c r="BH70" i="2"/>
  <c r="BG29" i="2"/>
  <c r="BG15" i="2"/>
  <c r="BG43" i="2"/>
  <c r="BH158" i="2"/>
  <c r="BG155" i="2"/>
  <c r="BH2" i="2"/>
  <c r="BI4" i="2"/>
  <c r="BI4" i="19" s="1"/>
  <c r="BI51" i="19" s="1"/>
  <c r="BI23" i="7"/>
  <c r="BF45" i="19" l="1"/>
  <c r="BH122" i="2"/>
  <c r="BH123" i="2"/>
  <c r="BH20" i="2"/>
  <c r="BG32" i="19"/>
  <c r="BG39" i="19"/>
  <c r="BG25" i="19"/>
  <c r="BG47" i="19"/>
  <c r="BG31" i="19"/>
  <c r="BG38" i="19"/>
  <c r="BG24" i="19"/>
  <c r="BG46" i="19"/>
  <c r="BH34" i="2"/>
  <c r="BH2" i="19"/>
  <c r="BH59" i="2"/>
  <c r="BH60" i="2"/>
  <c r="BH56" i="2" s="1"/>
  <c r="BH46" i="2"/>
  <c r="BH44" i="2"/>
  <c r="BG121" i="2"/>
  <c r="BI62" i="2"/>
  <c r="BG83" i="2"/>
  <c r="BH82" i="2" s="1"/>
  <c r="BG119" i="2"/>
  <c r="BG143" i="2"/>
  <c r="BG105" i="2"/>
  <c r="BH110" i="2"/>
  <c r="BH135" i="2"/>
  <c r="BH146" i="2"/>
  <c r="BH100" i="2"/>
  <c r="BH86" i="2"/>
  <c r="BH114" i="2"/>
  <c r="BH115" i="2"/>
  <c r="BH111" i="2" s="1"/>
  <c r="BI110" i="2" s="1"/>
  <c r="BH87" i="2"/>
  <c r="BH101" i="2"/>
  <c r="BH97" i="2" s="1"/>
  <c r="BH16" i="2"/>
  <c r="BH17" i="2"/>
  <c r="BH18" i="2"/>
  <c r="BH31" i="2"/>
  <c r="BH32" i="2"/>
  <c r="BH30" i="2"/>
  <c r="BG133" i="2"/>
  <c r="BI89" i="2"/>
  <c r="BF77" i="2"/>
  <c r="BF81" i="2"/>
  <c r="BI103" i="2"/>
  <c r="BI117" i="2"/>
  <c r="BF75" i="2"/>
  <c r="BG131" i="2"/>
  <c r="BH134" i="2"/>
  <c r="BH147" i="2"/>
  <c r="BG64" i="2"/>
  <c r="BF47" i="10"/>
  <c r="BH66" i="2"/>
  <c r="BH157" i="2"/>
  <c r="BH155" i="2" s="1"/>
  <c r="BI161" i="2"/>
  <c r="BH35" i="2"/>
  <c r="BI34" i="2" s="1"/>
  <c r="BH21" i="2"/>
  <c r="BJ26" i="2"/>
  <c r="BE6" i="5"/>
  <c r="BE7" i="5" s="1"/>
  <c r="BF34" i="7"/>
  <c r="BG109" i="2"/>
  <c r="BE6" i="7"/>
  <c r="BE7" i="7" s="1"/>
  <c r="BF26" i="7"/>
  <c r="BG34" i="10"/>
  <c r="BG27" i="10"/>
  <c r="BG41" i="10"/>
  <c r="BG49" i="10"/>
  <c r="BG26" i="10"/>
  <c r="BG40" i="10"/>
  <c r="BG33" i="10"/>
  <c r="BG48" i="10"/>
  <c r="BF17" i="7"/>
  <c r="BF28" i="5"/>
  <c r="BH2" i="12"/>
  <c r="BH2" i="10"/>
  <c r="BH2" i="5"/>
  <c r="BH2" i="7"/>
  <c r="BH31" i="7" s="1"/>
  <c r="BH144" i="2"/>
  <c r="BG36" i="7"/>
  <c r="BG19" i="7"/>
  <c r="BG11" i="7"/>
  <c r="BG28" i="7"/>
  <c r="BG39" i="7"/>
  <c r="BG10" i="7"/>
  <c r="BG27" i="7"/>
  <c r="BG22" i="7"/>
  <c r="BG18" i="7"/>
  <c r="BG14" i="7"/>
  <c r="BG35" i="7"/>
  <c r="BI4" i="12"/>
  <c r="BI4" i="10"/>
  <c r="BI53" i="10" s="1"/>
  <c r="BI4" i="5"/>
  <c r="BI38" i="5" s="1"/>
  <c r="BI4" i="7"/>
  <c r="BF9" i="7"/>
  <c r="BF9" i="5"/>
  <c r="BG41" i="5"/>
  <c r="BG40" i="5" s="1"/>
  <c r="BG33" i="5"/>
  <c r="BG16" i="5"/>
  <c r="BG24" i="5"/>
  <c r="BG23" i="5" s="1"/>
  <c r="BG10" i="5"/>
  <c r="BG19" i="5"/>
  <c r="BG30" i="5"/>
  <c r="BG13" i="5"/>
  <c r="BG29" i="5"/>
  <c r="BI153" i="2"/>
  <c r="BI141" i="2"/>
  <c r="BI129" i="2"/>
  <c r="BH132" i="2"/>
  <c r="BH120" i="2"/>
  <c r="BH106" i="2"/>
  <c r="BH92" i="2"/>
  <c r="BH78" i="2"/>
  <c r="BH53" i="2"/>
  <c r="BH65" i="2"/>
  <c r="BI70" i="2"/>
  <c r="BH29" i="2"/>
  <c r="BH15" i="2"/>
  <c r="BH43" i="2"/>
  <c r="BH9" i="2"/>
  <c r="BI158" i="2"/>
  <c r="BI157" i="2" s="1"/>
  <c r="BI2" i="2"/>
  <c r="BJ4" i="2"/>
  <c r="BJ4" i="19" s="1"/>
  <c r="BJ51" i="19" s="1"/>
  <c r="BJ23" i="7"/>
  <c r="BH25" i="19" l="1"/>
  <c r="BH47" i="19"/>
  <c r="BH39" i="19"/>
  <c r="BH32" i="19"/>
  <c r="BH24" i="19"/>
  <c r="BH31" i="19"/>
  <c r="BH38" i="19"/>
  <c r="BH46" i="19"/>
  <c r="BH45" i="19" s="1"/>
  <c r="BG45" i="19"/>
  <c r="BI2" i="19"/>
  <c r="BI60" i="2"/>
  <c r="BI56" i="2" s="1"/>
  <c r="BI59" i="2"/>
  <c r="BI46" i="2"/>
  <c r="BI44" i="2"/>
  <c r="BI20" i="2"/>
  <c r="BJ62" i="2"/>
  <c r="BH105" i="2"/>
  <c r="BH83" i="2"/>
  <c r="BI82" i="2" s="1"/>
  <c r="BG75" i="2"/>
  <c r="BI134" i="2"/>
  <c r="BI114" i="2"/>
  <c r="BI101" i="2"/>
  <c r="BI97" i="2" s="1"/>
  <c r="BI100" i="2"/>
  <c r="BI86" i="2"/>
  <c r="BI87" i="2"/>
  <c r="BI115" i="2"/>
  <c r="BI111" i="2" s="1"/>
  <c r="BI16" i="2"/>
  <c r="BI18" i="2"/>
  <c r="BI17" i="2"/>
  <c r="BI31" i="2"/>
  <c r="BI32" i="2"/>
  <c r="BI30" i="2"/>
  <c r="BI35" i="2"/>
  <c r="BI135" i="2"/>
  <c r="BI123" i="2"/>
  <c r="BI122" i="2"/>
  <c r="BH133" i="2"/>
  <c r="BJ89" i="2"/>
  <c r="BG81" i="2"/>
  <c r="BJ103" i="2"/>
  <c r="BJ117" i="2"/>
  <c r="BH121" i="2"/>
  <c r="BI146" i="2"/>
  <c r="BI147" i="2"/>
  <c r="BH145" i="2"/>
  <c r="BH64" i="2"/>
  <c r="BI66" i="2"/>
  <c r="BG47" i="10"/>
  <c r="BI21" i="2"/>
  <c r="BH119" i="2"/>
  <c r="BF6" i="5"/>
  <c r="BF7" i="5" s="1"/>
  <c r="BK26" i="2"/>
  <c r="BG77" i="2"/>
  <c r="BF6" i="7"/>
  <c r="BF7" i="7" s="1"/>
  <c r="BH131" i="2"/>
  <c r="BH143" i="2"/>
  <c r="BG34" i="7"/>
  <c r="BG26" i="7"/>
  <c r="BH36" i="7"/>
  <c r="BH11" i="7"/>
  <c r="BH28" i="7"/>
  <c r="BH19" i="7"/>
  <c r="BH18" i="7"/>
  <c r="BH39" i="7"/>
  <c r="BH22" i="7"/>
  <c r="BH35" i="7"/>
  <c r="BH27" i="7"/>
  <c r="BH14" i="7"/>
  <c r="BH10" i="7"/>
  <c r="BI2" i="12"/>
  <c r="BI2" i="10"/>
  <c r="BI2" i="5"/>
  <c r="BI2" i="7"/>
  <c r="BI31" i="7" s="1"/>
  <c r="BI144" i="2"/>
  <c r="BG9" i="7"/>
  <c r="BH41" i="5"/>
  <c r="BH40" i="5" s="1"/>
  <c r="BH33" i="5"/>
  <c r="BH16" i="5"/>
  <c r="BH30" i="5"/>
  <c r="BH24" i="5"/>
  <c r="BH23" i="5" s="1"/>
  <c r="BH13" i="5"/>
  <c r="BH10" i="5"/>
  <c r="BH29" i="5"/>
  <c r="BH19" i="5"/>
  <c r="BJ4" i="12"/>
  <c r="BJ4" i="10"/>
  <c r="BJ53" i="10" s="1"/>
  <c r="BJ4" i="5"/>
  <c r="BJ38" i="5" s="1"/>
  <c r="BJ4" i="7"/>
  <c r="BG28" i="5"/>
  <c r="BG9" i="5"/>
  <c r="BG17" i="7"/>
  <c r="BH34" i="10"/>
  <c r="BH27" i="10"/>
  <c r="BH49" i="10"/>
  <c r="BH41" i="10"/>
  <c r="BH40" i="10"/>
  <c r="BH33" i="10"/>
  <c r="BH26" i="10"/>
  <c r="BH48" i="10"/>
  <c r="BJ161" i="2"/>
  <c r="BJ141" i="2"/>
  <c r="BJ129" i="2"/>
  <c r="BJ153" i="2"/>
  <c r="BI132" i="2"/>
  <c r="BI53" i="2"/>
  <c r="BI120" i="2"/>
  <c r="BI92" i="2"/>
  <c r="BI106" i="2"/>
  <c r="BI105" i="2" s="1"/>
  <c r="BI78" i="2"/>
  <c r="BI65" i="2"/>
  <c r="BJ70" i="2"/>
  <c r="BI15" i="2"/>
  <c r="BI29" i="2"/>
  <c r="BI43" i="2"/>
  <c r="BI9" i="2"/>
  <c r="BJ2" i="2"/>
  <c r="BK4" i="2"/>
  <c r="BK4" i="19" s="1"/>
  <c r="BK51" i="19" s="1"/>
  <c r="BI155" i="2"/>
  <c r="BJ158" i="2"/>
  <c r="BK23" i="7"/>
  <c r="BJ2" i="19" l="1"/>
  <c r="BJ59" i="2"/>
  <c r="BJ60" i="2"/>
  <c r="BJ46" i="2"/>
  <c r="BJ44" i="2"/>
  <c r="BJ20" i="2"/>
  <c r="BJ34" i="2"/>
  <c r="BI32" i="19"/>
  <c r="BI39" i="19"/>
  <c r="BI25" i="19"/>
  <c r="BI47" i="19"/>
  <c r="BI38" i="19"/>
  <c r="BI24" i="19"/>
  <c r="BI31" i="19"/>
  <c r="BI46" i="19"/>
  <c r="BI45" i="19" s="1"/>
  <c r="BI121" i="2"/>
  <c r="BJ157" i="2"/>
  <c r="BJ155" i="2" s="1"/>
  <c r="BK62" i="2"/>
  <c r="BJ56" i="2"/>
  <c r="BI131" i="2"/>
  <c r="BI133" i="2"/>
  <c r="BI83" i="2"/>
  <c r="BJ82" i="2" s="1"/>
  <c r="BI119" i="2"/>
  <c r="BJ134" i="2"/>
  <c r="BJ86" i="2"/>
  <c r="BJ100" i="2"/>
  <c r="BJ87" i="2"/>
  <c r="BJ101" i="2"/>
  <c r="BJ97" i="2" s="1"/>
  <c r="BJ114" i="2"/>
  <c r="BJ115" i="2"/>
  <c r="BJ111" i="2" s="1"/>
  <c r="BJ16" i="2"/>
  <c r="BJ18" i="2"/>
  <c r="BJ17" i="2"/>
  <c r="BJ31" i="2"/>
  <c r="BJ32" i="2"/>
  <c r="BJ30" i="2"/>
  <c r="BJ123" i="2"/>
  <c r="BJ35" i="2"/>
  <c r="BK34" i="2" s="1"/>
  <c r="BJ135" i="2"/>
  <c r="BJ110" i="2"/>
  <c r="BJ122" i="2"/>
  <c r="BJ147" i="2"/>
  <c r="BI145" i="2"/>
  <c r="BK89" i="2"/>
  <c r="BH81" i="2"/>
  <c r="BK103" i="2"/>
  <c r="BK117" i="2"/>
  <c r="BH109" i="2"/>
  <c r="BH75" i="2"/>
  <c r="BI143" i="2"/>
  <c r="BJ146" i="2"/>
  <c r="BI64" i="2"/>
  <c r="BJ66" i="2"/>
  <c r="BJ21" i="2"/>
  <c r="BK20" i="2" s="1"/>
  <c r="BL26" i="2"/>
  <c r="BG6" i="5"/>
  <c r="BG7" i="5" s="1"/>
  <c r="BH17" i="7"/>
  <c r="BH47" i="10"/>
  <c r="BH26" i="7"/>
  <c r="BH34" i="7"/>
  <c r="BK4" i="10"/>
  <c r="BK53" i="10" s="1"/>
  <c r="BK4" i="7"/>
  <c r="BK4" i="12"/>
  <c r="BK4" i="5"/>
  <c r="BK38" i="5" s="1"/>
  <c r="BI27" i="10"/>
  <c r="BI49" i="10"/>
  <c r="BI41" i="10"/>
  <c r="BI34" i="10"/>
  <c r="BI40" i="10"/>
  <c r="BI48" i="10"/>
  <c r="BI33" i="10"/>
  <c r="BI26" i="10"/>
  <c r="BJ2" i="12"/>
  <c r="BJ2" i="10"/>
  <c r="BJ2" i="5"/>
  <c r="BJ2" i="7"/>
  <c r="BJ31" i="7" s="1"/>
  <c r="BJ144" i="2"/>
  <c r="BH28" i="5"/>
  <c r="BG6" i="7"/>
  <c r="BG7" i="7" s="1"/>
  <c r="BI109" i="2"/>
  <c r="BI11" i="7"/>
  <c r="BI28" i="7"/>
  <c r="BI36" i="7"/>
  <c r="BI19" i="7"/>
  <c r="BI22" i="7"/>
  <c r="BI10" i="7"/>
  <c r="BI35" i="7"/>
  <c r="BI14" i="7"/>
  <c r="BI18" i="7"/>
  <c r="BI39" i="7"/>
  <c r="BI27" i="7"/>
  <c r="BH9" i="7"/>
  <c r="BK161" i="2"/>
  <c r="BH9" i="5"/>
  <c r="BI41" i="5"/>
  <c r="BI40" i="5" s="1"/>
  <c r="BI33" i="5"/>
  <c r="BI24" i="5"/>
  <c r="BI23" i="5" s="1"/>
  <c r="BI13" i="5"/>
  <c r="BI10" i="5"/>
  <c r="BI29" i="5"/>
  <c r="BI30" i="5"/>
  <c r="BI19" i="5"/>
  <c r="BI16" i="5"/>
  <c r="BJ9" i="2"/>
  <c r="BK129" i="2"/>
  <c r="BK153" i="2"/>
  <c r="BK141" i="2"/>
  <c r="BJ132" i="2"/>
  <c r="BJ53" i="2"/>
  <c r="BJ106" i="2"/>
  <c r="BJ78" i="2"/>
  <c r="BJ120" i="2"/>
  <c r="BJ92" i="2"/>
  <c r="BJ65" i="2"/>
  <c r="BK70" i="2"/>
  <c r="BJ15" i="2"/>
  <c r="BJ29" i="2"/>
  <c r="BJ43" i="2"/>
  <c r="BH77" i="2"/>
  <c r="BK158" i="2"/>
  <c r="BK2" i="2"/>
  <c r="BL4" i="2"/>
  <c r="BL4" i="19" s="1"/>
  <c r="BL51" i="19" s="1"/>
  <c r="BL23" i="7"/>
  <c r="BK146" i="2" l="1"/>
  <c r="BK145" i="2" s="1"/>
  <c r="BK2" i="19"/>
  <c r="BK59" i="2"/>
  <c r="BK60" i="2"/>
  <c r="BK56" i="2" s="1"/>
  <c r="BK44" i="2"/>
  <c r="BK46" i="2"/>
  <c r="BK47" i="2" s="1"/>
  <c r="BJ39" i="19"/>
  <c r="BJ47" i="19"/>
  <c r="BJ25" i="19"/>
  <c r="BJ32" i="19"/>
  <c r="BJ38" i="19"/>
  <c r="BJ24" i="19"/>
  <c r="BJ31" i="19"/>
  <c r="BJ46" i="19"/>
  <c r="BJ121" i="2"/>
  <c r="BI75" i="2"/>
  <c r="BL62" i="2"/>
  <c r="BJ83" i="2"/>
  <c r="BK82" i="2" s="1"/>
  <c r="BJ105" i="2"/>
  <c r="BJ119" i="2"/>
  <c r="BJ131" i="2"/>
  <c r="BJ133" i="2"/>
  <c r="BK110" i="2"/>
  <c r="BK114" i="2"/>
  <c r="BK86" i="2"/>
  <c r="BK115" i="2"/>
  <c r="BK111" i="2" s="1"/>
  <c r="BK101" i="2"/>
  <c r="BK97" i="2" s="1"/>
  <c r="BK100" i="2"/>
  <c r="BK87" i="2"/>
  <c r="BK16" i="2"/>
  <c r="BK18" i="2"/>
  <c r="BK17" i="2"/>
  <c r="BK30" i="2"/>
  <c r="BK32" i="2"/>
  <c r="BK31" i="2"/>
  <c r="BK35" i="2"/>
  <c r="BK123" i="2"/>
  <c r="BK122" i="2"/>
  <c r="BJ145" i="2"/>
  <c r="BL89" i="2"/>
  <c r="BI77" i="2"/>
  <c r="BI81" i="2"/>
  <c r="BL103" i="2"/>
  <c r="BL117" i="2"/>
  <c r="BJ143" i="2"/>
  <c r="BI47" i="10"/>
  <c r="BK135" i="2"/>
  <c r="BK147" i="2"/>
  <c r="BK134" i="2"/>
  <c r="BJ64" i="2"/>
  <c r="BK66" i="2"/>
  <c r="BK157" i="2"/>
  <c r="BK155" i="2" s="1"/>
  <c r="BK21" i="2"/>
  <c r="BM26" i="2"/>
  <c r="BM21" i="2" s="1"/>
  <c r="BH6" i="7"/>
  <c r="BH7" i="7" s="1"/>
  <c r="BI26" i="7"/>
  <c r="BH6" i="5"/>
  <c r="BH7" i="5" s="1"/>
  <c r="BI28" i="5"/>
  <c r="BL161" i="2"/>
  <c r="BI34" i="7"/>
  <c r="BJ109" i="2"/>
  <c r="BJ34" i="10"/>
  <c r="BJ27" i="10"/>
  <c r="BJ49" i="10"/>
  <c r="BJ41" i="10"/>
  <c r="BJ40" i="10"/>
  <c r="BJ48" i="10"/>
  <c r="BJ33" i="10"/>
  <c r="BJ26" i="10"/>
  <c r="BI9" i="5"/>
  <c r="BI9" i="7"/>
  <c r="BJ19" i="7"/>
  <c r="BJ36" i="7"/>
  <c r="BJ11" i="7"/>
  <c r="BJ28" i="7"/>
  <c r="BJ22" i="7"/>
  <c r="BJ10" i="7"/>
  <c r="BJ27" i="7"/>
  <c r="BJ18" i="7"/>
  <c r="BJ39" i="7"/>
  <c r="BJ14" i="7"/>
  <c r="BJ35" i="7"/>
  <c r="BK2" i="10"/>
  <c r="BK2" i="7"/>
  <c r="BK31" i="7" s="1"/>
  <c r="BK2" i="12"/>
  <c r="BK2" i="5"/>
  <c r="BK144" i="2"/>
  <c r="BK9" i="2"/>
  <c r="BL4" i="12"/>
  <c r="BL4" i="10"/>
  <c r="BL53" i="10" s="1"/>
  <c r="BL4" i="5"/>
  <c r="BL38" i="5" s="1"/>
  <c r="BL4" i="7"/>
  <c r="BI17" i="7"/>
  <c r="BJ41" i="5"/>
  <c r="BJ40" i="5" s="1"/>
  <c r="BJ33" i="5"/>
  <c r="BJ16" i="5"/>
  <c r="BJ13" i="5"/>
  <c r="BJ10" i="5"/>
  <c r="BJ19" i="5"/>
  <c r="BJ29" i="5"/>
  <c r="BJ30" i="5"/>
  <c r="BJ24" i="5"/>
  <c r="BJ23" i="5" s="1"/>
  <c r="BL153" i="2"/>
  <c r="BL141" i="2"/>
  <c r="BL129" i="2"/>
  <c r="BK132" i="2"/>
  <c r="BK120" i="2"/>
  <c r="BK106" i="2"/>
  <c r="BK92" i="2"/>
  <c r="BK78" i="2"/>
  <c r="BK53" i="2"/>
  <c r="BK65" i="2"/>
  <c r="BL70" i="2"/>
  <c r="BK15" i="2"/>
  <c r="BK29" i="2"/>
  <c r="BK43" i="2"/>
  <c r="BL2" i="2"/>
  <c r="BM4" i="2"/>
  <c r="BM4" i="19" s="1"/>
  <c r="BM51" i="19" s="1"/>
  <c r="BL158" i="2"/>
  <c r="BM23" i="7"/>
  <c r="BK143" i="2" l="1"/>
  <c r="BJ45" i="19"/>
  <c r="BL34" i="2"/>
  <c r="BL2" i="19"/>
  <c r="BL60" i="2"/>
  <c r="BL56" i="2" s="1"/>
  <c r="BL59" i="2"/>
  <c r="BL44" i="2"/>
  <c r="BL46" i="2"/>
  <c r="BK39" i="19"/>
  <c r="BK47" i="19"/>
  <c r="BK32" i="19"/>
  <c r="BK25" i="19"/>
  <c r="BK38" i="19"/>
  <c r="BK24" i="19"/>
  <c r="BK31" i="19"/>
  <c r="BK46" i="19"/>
  <c r="BL20" i="2"/>
  <c r="BK121" i="2"/>
  <c r="BM62" i="2"/>
  <c r="BK83" i="2"/>
  <c r="BL82" i="2" s="1"/>
  <c r="BJ75" i="2"/>
  <c r="BK105" i="2"/>
  <c r="BK119" i="2"/>
  <c r="BL123" i="2"/>
  <c r="BL101" i="2"/>
  <c r="BL97" i="2" s="1"/>
  <c r="BL100" i="2"/>
  <c r="BL114" i="2"/>
  <c r="BL115" i="2"/>
  <c r="BL111" i="2" s="1"/>
  <c r="BL86" i="2"/>
  <c r="BL87" i="2"/>
  <c r="BL16" i="2"/>
  <c r="BL18" i="2"/>
  <c r="BL17" i="2"/>
  <c r="BL31" i="2"/>
  <c r="BL32" i="2"/>
  <c r="BL30" i="2"/>
  <c r="BL110" i="2"/>
  <c r="BL35" i="2"/>
  <c r="BL122" i="2"/>
  <c r="BK133" i="2"/>
  <c r="BM89" i="2"/>
  <c r="BJ81" i="2"/>
  <c r="BM103" i="2"/>
  <c r="BM117" i="2"/>
  <c r="BL9" i="2"/>
  <c r="BK131" i="2"/>
  <c r="BL147" i="2"/>
  <c r="BL146" i="2"/>
  <c r="BL135" i="2"/>
  <c r="BL157" i="2"/>
  <c r="BL155" i="2" s="1"/>
  <c r="BL134" i="2"/>
  <c r="O11" i="9"/>
  <c r="BK64" i="2"/>
  <c r="BL66" i="2"/>
  <c r="BL21" i="2"/>
  <c r="BM20" i="2" s="1"/>
  <c r="BI6" i="5"/>
  <c r="BI7" i="5" s="1"/>
  <c r="BJ47" i="10"/>
  <c r="BJ77" i="2"/>
  <c r="BK109" i="2"/>
  <c r="BJ9" i="7"/>
  <c r="BJ28" i="5"/>
  <c r="BJ34" i="7"/>
  <c r="BJ17" i="7"/>
  <c r="BI6" i="7"/>
  <c r="BI7" i="7" s="1"/>
  <c r="BJ26" i="7"/>
  <c r="BK41" i="5"/>
  <c r="BK40" i="5" s="1"/>
  <c r="BK33" i="5"/>
  <c r="BK19" i="5"/>
  <c r="BK30" i="5"/>
  <c r="BK29" i="5"/>
  <c r="BK13" i="5"/>
  <c r="BK10" i="5"/>
  <c r="BK24" i="5"/>
  <c r="BK23" i="5" s="1"/>
  <c r="BK16" i="5"/>
  <c r="BJ9" i="5"/>
  <c r="BK11" i="7"/>
  <c r="BK28" i="7"/>
  <c r="BK36" i="7"/>
  <c r="BK19" i="7"/>
  <c r="BK39" i="7"/>
  <c r="BK14" i="7"/>
  <c r="BK10" i="7"/>
  <c r="BK18" i="7"/>
  <c r="BK22" i="7"/>
  <c r="BK35" i="7"/>
  <c r="BK27" i="7"/>
  <c r="BM161" i="2"/>
  <c r="BL2" i="12"/>
  <c r="BL2" i="10"/>
  <c r="BL2" i="5"/>
  <c r="BL2" i="7"/>
  <c r="BL31" i="7" s="1"/>
  <c r="BL144" i="2"/>
  <c r="BM4" i="12"/>
  <c r="BM4" i="10"/>
  <c r="BM53" i="10" s="1"/>
  <c r="BM4" i="5"/>
  <c r="BM38" i="5" s="1"/>
  <c r="BM4" i="7"/>
  <c r="BK34" i="10"/>
  <c r="BK41" i="10"/>
  <c r="BK27" i="10"/>
  <c r="BK49" i="10"/>
  <c r="BK26" i="10"/>
  <c r="BK40" i="10"/>
  <c r="BK33" i="10"/>
  <c r="BK48" i="10"/>
  <c r="BM141" i="2"/>
  <c r="BM135" i="2" s="1"/>
  <c r="BM129" i="2"/>
  <c r="BM123" i="2" s="1"/>
  <c r="BM153" i="2"/>
  <c r="BL132" i="2"/>
  <c r="BL120" i="2"/>
  <c r="BL106" i="2"/>
  <c r="BL92" i="2"/>
  <c r="BL78" i="2"/>
  <c r="BL53" i="2"/>
  <c r="BL65" i="2"/>
  <c r="BM70" i="2"/>
  <c r="BL15" i="2"/>
  <c r="BL29" i="2"/>
  <c r="BL43" i="2"/>
  <c r="BM158" i="2"/>
  <c r="BM2" i="2"/>
  <c r="BK75" i="2" l="1"/>
  <c r="BK45" i="19"/>
  <c r="BM34" i="2"/>
  <c r="BM110" i="2"/>
  <c r="BL32" i="19"/>
  <c r="BL47" i="19"/>
  <c r="BL25" i="19"/>
  <c r="BL39" i="19"/>
  <c r="BL31" i="19"/>
  <c r="BL24" i="19"/>
  <c r="BL38" i="19"/>
  <c r="BL46" i="19"/>
  <c r="BM2" i="19"/>
  <c r="BM59" i="2"/>
  <c r="BM60" i="2"/>
  <c r="BM56" i="2" s="1"/>
  <c r="BM46" i="2"/>
  <c r="BM44" i="2"/>
  <c r="BL121" i="2"/>
  <c r="BL119" i="2"/>
  <c r="BL83" i="2"/>
  <c r="BM82" i="2" s="1"/>
  <c r="BL105" i="2"/>
  <c r="O12" i="9"/>
  <c r="BM122" i="2"/>
  <c r="BM86" i="2"/>
  <c r="BM115" i="2"/>
  <c r="BM111" i="2" s="1"/>
  <c r="BM114" i="2"/>
  <c r="BM87" i="2"/>
  <c r="BM101" i="2"/>
  <c r="BM97" i="2" s="1"/>
  <c r="BM100" i="2"/>
  <c r="BM16" i="2"/>
  <c r="BM18" i="2"/>
  <c r="BM17" i="2"/>
  <c r="BM32" i="2"/>
  <c r="BM31" i="2"/>
  <c r="BM30" i="2"/>
  <c r="BL145" i="2"/>
  <c r="BL133" i="2"/>
  <c r="BK77" i="2"/>
  <c r="BK81" i="2"/>
  <c r="BM9" i="2"/>
  <c r="BL131" i="2"/>
  <c r="BL143" i="2"/>
  <c r="R11" i="9"/>
  <c r="R12" i="9"/>
  <c r="BM134" i="2"/>
  <c r="Q11" i="9"/>
  <c r="Q12" i="9"/>
  <c r="BM157" i="2"/>
  <c r="BM155" i="2" s="1"/>
  <c r="P11" i="9"/>
  <c r="P12" i="9"/>
  <c r="BM146" i="2"/>
  <c r="BL64" i="2"/>
  <c r="BK47" i="10"/>
  <c r="BM147" i="2"/>
  <c r="BM66" i="2"/>
  <c r="O8" i="9"/>
  <c r="O9" i="9"/>
  <c r="P9" i="9"/>
  <c r="Q9" i="9"/>
  <c r="R9" i="9"/>
  <c r="BJ6" i="5"/>
  <c r="BJ7" i="5" s="1"/>
  <c r="BL109" i="2"/>
  <c r="BJ6" i="7"/>
  <c r="BJ7" i="7" s="1"/>
  <c r="BK9" i="5"/>
  <c r="BM2" i="12"/>
  <c r="BM2" i="10"/>
  <c r="BM2" i="7"/>
  <c r="BM31" i="7" s="1"/>
  <c r="BM2" i="5"/>
  <c r="BM144" i="2"/>
  <c r="BL11" i="7"/>
  <c r="BL19" i="7"/>
  <c r="BL36" i="7"/>
  <c r="BL28" i="7"/>
  <c r="BL22" i="7"/>
  <c r="BL18" i="7"/>
  <c r="BL14" i="7"/>
  <c r="BL35" i="7"/>
  <c r="BL39" i="7"/>
  <c r="BL27" i="7"/>
  <c r="BL10" i="7"/>
  <c r="BK17" i="7"/>
  <c r="BL41" i="5"/>
  <c r="BL40" i="5" s="1"/>
  <c r="BL33" i="5"/>
  <c r="BL16" i="5"/>
  <c r="BL19" i="5"/>
  <c r="BL13" i="5"/>
  <c r="BL30" i="5"/>
  <c r="BL29" i="5"/>
  <c r="BL10" i="5"/>
  <c r="BL24" i="5"/>
  <c r="BL23" i="5" s="1"/>
  <c r="BK26" i="7"/>
  <c r="BK9" i="7"/>
  <c r="BK28" i="5"/>
  <c r="BL34" i="10"/>
  <c r="BL27" i="10"/>
  <c r="BL49" i="10"/>
  <c r="BL41" i="10"/>
  <c r="BL40" i="10"/>
  <c r="BL26" i="10"/>
  <c r="BL48" i="10"/>
  <c r="BL33" i="10"/>
  <c r="BK34" i="7"/>
  <c r="BM132" i="2"/>
  <c r="BM53" i="2"/>
  <c r="BM106" i="2"/>
  <c r="BM105" i="2" s="1"/>
  <c r="BM78" i="2"/>
  <c r="BM120" i="2"/>
  <c r="BM92" i="2"/>
  <c r="BM65" i="2"/>
  <c r="BM29" i="2"/>
  <c r="BM15" i="2"/>
  <c r="BM43" i="2"/>
  <c r="BL45" i="19" l="1"/>
  <c r="BM47" i="19"/>
  <c r="BM39" i="19"/>
  <c r="BM25" i="19"/>
  <c r="BM32" i="19"/>
  <c r="BM31" i="19"/>
  <c r="BM24" i="19"/>
  <c r="BM38" i="19"/>
  <c r="BM46" i="19"/>
  <c r="BM121" i="2"/>
  <c r="BM83" i="2"/>
  <c r="BM119" i="2"/>
  <c r="BL77" i="2"/>
  <c r="BL81" i="2"/>
  <c r="BL75" i="2"/>
  <c r="BM143" i="2"/>
  <c r="S24" i="9" s="1"/>
  <c r="BM131" i="2"/>
  <c r="S23" i="9" s="1"/>
  <c r="BM133" i="2"/>
  <c r="S11" i="9"/>
  <c r="BM145" i="2"/>
  <c r="S12" i="9"/>
  <c r="O24" i="9"/>
  <c r="P24" i="9"/>
  <c r="Q24" i="9"/>
  <c r="R24" i="9"/>
  <c r="O23" i="9"/>
  <c r="P23" i="9"/>
  <c r="Q23" i="9"/>
  <c r="R23" i="9"/>
  <c r="O19" i="9"/>
  <c r="S9" i="9"/>
  <c r="BM64" i="2"/>
  <c r="E11" i="9"/>
  <c r="BK6" i="5"/>
  <c r="BK7" i="5" s="1"/>
  <c r="BL47" i="10"/>
  <c r="BM81" i="2"/>
  <c r="BL34" i="7"/>
  <c r="BL9" i="7"/>
  <c r="BM41" i="10"/>
  <c r="BM34" i="10"/>
  <c r="BM49" i="10"/>
  <c r="BM27" i="10"/>
  <c r="BM33" i="10"/>
  <c r="BM26" i="10"/>
  <c r="BM48" i="10"/>
  <c r="BM40" i="10"/>
  <c r="BM28" i="7"/>
  <c r="BM36" i="7"/>
  <c r="BM19" i="7"/>
  <c r="BM11" i="7"/>
  <c r="BM22" i="7"/>
  <c r="BM18" i="7"/>
  <c r="BM27" i="7"/>
  <c r="BM10" i="7"/>
  <c r="BM35" i="7"/>
  <c r="BM39" i="7"/>
  <c r="BM14" i="7"/>
  <c r="BK6" i="7"/>
  <c r="BK7" i="7" s="1"/>
  <c r="BL9" i="5"/>
  <c r="BL26" i="7"/>
  <c r="BL28" i="5"/>
  <c r="BL17" i="7"/>
  <c r="BM41" i="5"/>
  <c r="BM40" i="5" s="1"/>
  <c r="BM33" i="5"/>
  <c r="BM13" i="5"/>
  <c r="BM16" i="5"/>
  <c r="BM30" i="5"/>
  <c r="BM24" i="5"/>
  <c r="BM23" i="5" s="1"/>
  <c r="BM10" i="5"/>
  <c r="BM29" i="5"/>
  <c r="BM19" i="5"/>
  <c r="F11" i="9"/>
  <c r="G11" i="9"/>
  <c r="E10" i="9"/>
  <c r="F10" i="9"/>
  <c r="G10" i="9"/>
  <c r="BM45" i="19" l="1"/>
  <c r="Q25" i="9"/>
  <c r="O25" i="9"/>
  <c r="R25" i="9"/>
  <c r="P25" i="9"/>
  <c r="S25" i="9"/>
  <c r="BM109" i="2"/>
  <c r="BM75" i="2"/>
  <c r="AJ148" i="2"/>
  <c r="AD148" i="2"/>
  <c r="O20" i="9"/>
  <c r="P20" i="9"/>
  <c r="Q20" i="9"/>
  <c r="R20" i="9"/>
  <c r="S20" i="9"/>
  <c r="BM47" i="10"/>
  <c r="BM77" i="2"/>
  <c r="BM28" i="5"/>
  <c r="BM26" i="7"/>
  <c r="BL6" i="5"/>
  <c r="BL7" i="5" s="1"/>
  <c r="BM9" i="5"/>
  <c r="BM17" i="7"/>
  <c r="BM34" i="7"/>
  <c r="BL6" i="7"/>
  <c r="BL7" i="7" s="1"/>
  <c r="BM9" i="7"/>
  <c r="R26" i="9" l="1"/>
  <c r="S26" i="9"/>
  <c r="Q26" i="9"/>
  <c r="BM6" i="5"/>
  <c r="D11" i="9" s="1"/>
  <c r="D7" i="9"/>
  <c r="E7" i="9"/>
  <c r="F7" i="9"/>
  <c r="G7" i="9"/>
  <c r="H7" i="9"/>
  <c r="BM6" i="7"/>
  <c r="D10" i="9" s="1"/>
  <c r="H11" i="9" l="1"/>
  <c r="BM7" i="5"/>
  <c r="BM7" i="7"/>
  <c r="H10" i="9"/>
  <c r="G136" i="2" l="1"/>
  <c r="I136" i="2"/>
  <c r="J136" i="2"/>
  <c r="K136" i="2"/>
  <c r="L136" i="2"/>
  <c r="M136" i="2"/>
  <c r="O136" i="2"/>
  <c r="P136" i="2"/>
  <c r="Q136" i="2"/>
  <c r="R136" i="2"/>
  <c r="S136" i="2"/>
  <c r="U136" i="2"/>
  <c r="V136" i="2"/>
  <c r="W136" i="2"/>
  <c r="X136" i="2"/>
  <c r="Y136" i="2"/>
  <c r="AA136" i="2"/>
  <c r="AB136" i="2"/>
  <c r="AC136" i="2"/>
  <c r="AD136" i="2"/>
  <c r="AE136" i="2"/>
  <c r="AG136" i="2"/>
  <c r="AH136" i="2"/>
  <c r="AI136" i="2"/>
  <c r="AJ136" i="2"/>
  <c r="AK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BB136" i="2"/>
  <c r="BC136" i="2"/>
  <c r="BD136" i="2"/>
  <c r="BE136" i="2"/>
  <c r="BF136" i="2"/>
  <c r="BG136" i="2"/>
  <c r="BH136" i="2"/>
  <c r="BI136" i="2"/>
  <c r="BJ136" i="2"/>
  <c r="BK136" i="2"/>
  <c r="BL136" i="2"/>
  <c r="BM136" i="2"/>
  <c r="H136" i="2" l="1"/>
  <c r="N136" i="2"/>
  <c r="T136" i="2" l="1"/>
  <c r="Z136" i="2"/>
  <c r="AF136" i="2"/>
  <c r="AL136" i="2"/>
  <c r="G148" i="2" l="1"/>
  <c r="BE148" i="2"/>
  <c r="J148" i="2"/>
  <c r="BH148" i="2"/>
  <c r="AI148" i="2"/>
  <c r="U148" i="2"/>
  <c r="AZ148" i="2"/>
  <c r="BA148" i="2"/>
  <c r="AM148" i="2"/>
  <c r="AY148" i="2"/>
  <c r="AK148" i="2"/>
  <c r="AR148" i="2"/>
  <c r="BK148" i="2"/>
  <c r="AV148" i="2"/>
  <c r="AP148" i="2"/>
  <c r="Y148" i="2"/>
  <c r="K148" i="2"/>
  <c r="BD148" i="2"/>
  <c r="AX148" i="2"/>
  <c r="AW148" i="2"/>
  <c r="AC148" i="2"/>
  <c r="T148" i="2"/>
  <c r="AA148" i="2"/>
  <c r="Z148" i="2"/>
  <c r="V148" i="2"/>
  <c r="BL148" i="2"/>
  <c r="BF148" i="2"/>
  <c r="O148" i="2"/>
  <c r="Q148" i="2"/>
  <c r="BB148" i="2"/>
  <c r="AF148" i="2"/>
  <c r="W148" i="2"/>
  <c r="S148" i="2"/>
  <c r="N148" i="2"/>
  <c r="BC148" i="2"/>
  <c r="AO148" i="2"/>
  <c r="AQ148" i="2"/>
  <c r="BM148" i="2"/>
  <c r="AN148" i="2"/>
  <c r="AH148" i="2"/>
  <c r="AB148" i="2"/>
  <c r="AT148" i="2"/>
  <c r="M148" i="2"/>
  <c r="I148" i="2"/>
  <c r="BG148" i="2"/>
  <c r="AS148" i="2"/>
  <c r="AE148" i="2"/>
  <c r="AG148" i="2"/>
  <c r="H148" i="2"/>
  <c r="AL148" i="2"/>
  <c r="P148" i="2"/>
  <c r="BI148" i="2"/>
  <c r="AU148" i="2"/>
  <c r="BJ148" i="2"/>
  <c r="F148" i="2"/>
  <c r="F149" i="2" s="1"/>
  <c r="F12" i="10" l="1"/>
  <c r="G149" i="2"/>
  <c r="L148" i="2"/>
  <c r="R148" i="2"/>
  <c r="X148" i="2"/>
  <c r="H149" i="2" l="1"/>
  <c r="G12" i="10"/>
  <c r="I149" i="2" l="1"/>
  <c r="H12" i="10"/>
  <c r="F136" i="2"/>
  <c r="F137" i="2" s="1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BE124" i="2"/>
  <c r="BF124" i="2"/>
  <c r="BG124" i="2"/>
  <c r="BH124" i="2"/>
  <c r="BI124" i="2"/>
  <c r="BJ124" i="2"/>
  <c r="BK124" i="2"/>
  <c r="BL124" i="2"/>
  <c r="BM124" i="2"/>
  <c r="J149" i="2" l="1"/>
  <c r="I12" i="10"/>
  <c r="G137" i="2"/>
  <c r="F11" i="10"/>
  <c r="X124" i="2"/>
  <c r="F124" i="2"/>
  <c r="K149" i="2" l="1"/>
  <c r="J12" i="10"/>
  <c r="H137" i="2"/>
  <c r="G11" i="10"/>
  <c r="F125" i="2"/>
  <c r="F109" i="2"/>
  <c r="G125" i="2" l="1"/>
  <c r="F14" i="19"/>
  <c r="K12" i="10"/>
  <c r="L149" i="2"/>
  <c r="I137" i="2"/>
  <c r="H11" i="10"/>
  <c r="H125" i="2" l="1"/>
  <c r="G14" i="19"/>
  <c r="M149" i="2"/>
  <c r="L12" i="10"/>
  <c r="J137" i="2"/>
  <c r="I11" i="10"/>
  <c r="F73" i="2"/>
  <c r="F74" i="2"/>
  <c r="BK112" i="2"/>
  <c r="BG112" i="2"/>
  <c r="BC112" i="2"/>
  <c r="AY112" i="2"/>
  <c r="AU112" i="2"/>
  <c r="AQ112" i="2"/>
  <c r="AM112" i="2"/>
  <c r="AI112" i="2"/>
  <c r="AE112" i="2"/>
  <c r="AA112" i="2"/>
  <c r="V112" i="2"/>
  <c r="R112" i="2"/>
  <c r="J112" i="2"/>
  <c r="L112" i="2"/>
  <c r="H112" i="2"/>
  <c r="Q112" i="2"/>
  <c r="BJ112" i="2"/>
  <c r="BF112" i="2"/>
  <c r="BB112" i="2"/>
  <c r="AX112" i="2"/>
  <c r="AT112" i="2"/>
  <c r="AP112" i="2"/>
  <c r="AL112" i="2"/>
  <c r="AH112" i="2"/>
  <c r="AD112" i="2"/>
  <c r="Z112" i="2"/>
  <c r="U112" i="2"/>
  <c r="K112" i="2"/>
  <c r="BM112" i="2"/>
  <c r="BI112" i="2"/>
  <c r="BE112" i="2"/>
  <c r="BA112" i="2"/>
  <c r="AW112" i="2"/>
  <c r="AS112" i="2"/>
  <c r="AO112" i="2"/>
  <c r="AK112" i="2"/>
  <c r="AG112" i="2"/>
  <c r="AC112" i="2"/>
  <c r="Y112" i="2"/>
  <c r="T112" i="2"/>
  <c r="P112" i="2"/>
  <c r="I112" i="2"/>
  <c r="M112" i="2"/>
  <c r="N112" i="2"/>
  <c r="BL112" i="2"/>
  <c r="BH112" i="2"/>
  <c r="BD112" i="2"/>
  <c r="AZ112" i="2"/>
  <c r="AV112" i="2"/>
  <c r="AR112" i="2"/>
  <c r="AN112" i="2"/>
  <c r="AJ112" i="2"/>
  <c r="AF112" i="2"/>
  <c r="AB112" i="2"/>
  <c r="W112" i="2"/>
  <c r="S112" i="2"/>
  <c r="O112" i="2"/>
  <c r="F112" i="2"/>
  <c r="F113" i="2" s="1"/>
  <c r="F13" i="19" s="1"/>
  <c r="G112" i="2"/>
  <c r="I125" i="2" l="1"/>
  <c r="H14" i="19"/>
  <c r="N149" i="2"/>
  <c r="M12" i="10"/>
  <c r="K137" i="2"/>
  <c r="J11" i="10"/>
  <c r="G113" i="2"/>
  <c r="Q96" i="2"/>
  <c r="X112" i="2"/>
  <c r="Y96" i="2" s="1"/>
  <c r="AE96" i="2"/>
  <c r="AU96" i="2"/>
  <c r="BK96" i="2"/>
  <c r="AF96" i="2"/>
  <c r="AV96" i="2"/>
  <c r="BL96" i="2"/>
  <c r="T96" i="2"/>
  <c r="AK96" i="2"/>
  <c r="BA96" i="2"/>
  <c r="O96" i="2"/>
  <c r="U96" i="2"/>
  <c r="AL96" i="2"/>
  <c r="BB96" i="2"/>
  <c r="AI96" i="2"/>
  <c r="AY96" i="2"/>
  <c r="R96" i="2"/>
  <c r="S96" i="2"/>
  <c r="AJ96" i="2"/>
  <c r="AZ96" i="2"/>
  <c r="P96" i="2"/>
  <c r="X96" i="2"/>
  <c r="AO96" i="2"/>
  <c r="BE96" i="2"/>
  <c r="Z96" i="2"/>
  <c r="AP96" i="2"/>
  <c r="BF96" i="2"/>
  <c r="V96" i="2"/>
  <c r="AM96" i="2"/>
  <c r="BC96" i="2"/>
  <c r="W96" i="2"/>
  <c r="AN96" i="2"/>
  <c r="BD96" i="2"/>
  <c r="AC96" i="2"/>
  <c r="AS96" i="2"/>
  <c r="BI96" i="2"/>
  <c r="AD96" i="2"/>
  <c r="AT96" i="2"/>
  <c r="BJ96" i="2"/>
  <c r="AA96" i="2"/>
  <c r="AQ96" i="2"/>
  <c r="BG96" i="2"/>
  <c r="AB96" i="2"/>
  <c r="AR96" i="2"/>
  <c r="BH96" i="2"/>
  <c r="F8" i="2"/>
  <c r="J125" i="2" l="1"/>
  <c r="I14" i="19"/>
  <c r="H113" i="2"/>
  <c r="G13" i="19"/>
  <c r="O149" i="2"/>
  <c r="N12" i="10"/>
  <c r="L137" i="2"/>
  <c r="K11" i="10"/>
  <c r="O28" i="2"/>
  <c r="AB14" i="2"/>
  <c r="AB28" i="2"/>
  <c r="BG14" i="2"/>
  <c r="BG28" i="2"/>
  <c r="AT14" i="2"/>
  <c r="AT28" i="2"/>
  <c r="AC14" i="2"/>
  <c r="AC28" i="2"/>
  <c r="BC14" i="2"/>
  <c r="BC28" i="2"/>
  <c r="AP14" i="2"/>
  <c r="AP28" i="2"/>
  <c r="X14" i="2"/>
  <c r="X28" i="2"/>
  <c r="S14" i="2"/>
  <c r="S28" i="2"/>
  <c r="BB14" i="2"/>
  <c r="BB28" i="2"/>
  <c r="BA14" i="2"/>
  <c r="BA28" i="2"/>
  <c r="AV14" i="2"/>
  <c r="AV28" i="2"/>
  <c r="AE14" i="2"/>
  <c r="AE28" i="2"/>
  <c r="BH14" i="2"/>
  <c r="BH28" i="2"/>
  <c r="AD14" i="2"/>
  <c r="AD28" i="2"/>
  <c r="BD14" i="2"/>
  <c r="BD28" i="2"/>
  <c r="AM14" i="2"/>
  <c r="AM28" i="2"/>
  <c r="Z14" i="2"/>
  <c r="Z28" i="2"/>
  <c r="P14" i="2"/>
  <c r="P28" i="2"/>
  <c r="R14" i="2"/>
  <c r="R28" i="2"/>
  <c r="AL14" i="2"/>
  <c r="AL28" i="2"/>
  <c r="AK14" i="2"/>
  <c r="AK28" i="2"/>
  <c r="AF14" i="2"/>
  <c r="AF28" i="2"/>
  <c r="Y14" i="2"/>
  <c r="Y28" i="2"/>
  <c r="AQ14" i="2"/>
  <c r="AQ28" i="2"/>
  <c r="AR14" i="2"/>
  <c r="AR28" i="2"/>
  <c r="AA14" i="2"/>
  <c r="AA28" i="2"/>
  <c r="BI14" i="2"/>
  <c r="BI28" i="2"/>
  <c r="AN14" i="2"/>
  <c r="AN28" i="2"/>
  <c r="V14" i="2"/>
  <c r="V28" i="2"/>
  <c r="BE14" i="2"/>
  <c r="BE28" i="2"/>
  <c r="AZ14" i="2"/>
  <c r="AZ28" i="2"/>
  <c r="AY14" i="2"/>
  <c r="AY28" i="2"/>
  <c r="U14" i="2"/>
  <c r="U28" i="2"/>
  <c r="T14" i="2"/>
  <c r="T28" i="2"/>
  <c r="BK14" i="2"/>
  <c r="BK28" i="2"/>
  <c r="Q14" i="2"/>
  <c r="Q28" i="2"/>
  <c r="BJ14" i="2"/>
  <c r="BJ28" i="2"/>
  <c r="AS14" i="2"/>
  <c r="AS28" i="2"/>
  <c r="W14" i="2"/>
  <c r="W28" i="2"/>
  <c r="BF14" i="2"/>
  <c r="BF28" i="2"/>
  <c r="AO14" i="2"/>
  <c r="AO28" i="2"/>
  <c r="AJ14" i="2"/>
  <c r="AJ28" i="2"/>
  <c r="AI14" i="2"/>
  <c r="AI28" i="2"/>
  <c r="BL14" i="2"/>
  <c r="BL28" i="2"/>
  <c r="AU14" i="2"/>
  <c r="AU28" i="2"/>
  <c r="O91" i="2"/>
  <c r="O14" i="2"/>
  <c r="BG91" i="2"/>
  <c r="BG95" i="2"/>
  <c r="AT95" i="2"/>
  <c r="AT91" i="2"/>
  <c r="AC95" i="2"/>
  <c r="AC91" i="2"/>
  <c r="BC95" i="2"/>
  <c r="BC91" i="2"/>
  <c r="AP95" i="2"/>
  <c r="AP91" i="2"/>
  <c r="X95" i="2"/>
  <c r="X91" i="2"/>
  <c r="S95" i="2"/>
  <c r="S91" i="2"/>
  <c r="BB95" i="2"/>
  <c r="BB91" i="2"/>
  <c r="BA95" i="2"/>
  <c r="BA91" i="2"/>
  <c r="AV95" i="2"/>
  <c r="AV91" i="2"/>
  <c r="AE95" i="2"/>
  <c r="AE91" i="2"/>
  <c r="BH95" i="2"/>
  <c r="BH91" i="2"/>
  <c r="AQ95" i="2"/>
  <c r="AQ91" i="2"/>
  <c r="AD95" i="2"/>
  <c r="AD91" i="2"/>
  <c r="BD95" i="2"/>
  <c r="BD91" i="2"/>
  <c r="AM95" i="2"/>
  <c r="AM91" i="2"/>
  <c r="Z95" i="2"/>
  <c r="Z91" i="2"/>
  <c r="P95" i="2"/>
  <c r="P91" i="2"/>
  <c r="R95" i="2"/>
  <c r="R91" i="2"/>
  <c r="AL95" i="2"/>
  <c r="AL91" i="2"/>
  <c r="AK95" i="2"/>
  <c r="AK91" i="2"/>
  <c r="AF95" i="2"/>
  <c r="AF91" i="2"/>
  <c r="AR95" i="2"/>
  <c r="AR91" i="2"/>
  <c r="AA91" i="2"/>
  <c r="AA95" i="2"/>
  <c r="BI95" i="2"/>
  <c r="BI91" i="2"/>
  <c r="AN95" i="2"/>
  <c r="AN91" i="2"/>
  <c r="V91" i="2"/>
  <c r="V95" i="2"/>
  <c r="BE91" i="2"/>
  <c r="BE95" i="2"/>
  <c r="AZ95" i="2"/>
  <c r="AZ91" i="2"/>
  <c r="AY95" i="2"/>
  <c r="AY91" i="2"/>
  <c r="U95" i="2"/>
  <c r="U91" i="2"/>
  <c r="T95" i="2"/>
  <c r="T91" i="2"/>
  <c r="BK95" i="2"/>
  <c r="BK91" i="2"/>
  <c r="Y95" i="2"/>
  <c r="Y91" i="2"/>
  <c r="AB95" i="2"/>
  <c r="AB91" i="2"/>
  <c r="BJ95" i="2"/>
  <c r="BJ91" i="2"/>
  <c r="AS91" i="2"/>
  <c r="AS95" i="2"/>
  <c r="W95" i="2"/>
  <c r="W91" i="2"/>
  <c r="BF95" i="2"/>
  <c r="BF91" i="2"/>
  <c r="AO95" i="2"/>
  <c r="AO91" i="2"/>
  <c r="AJ95" i="2"/>
  <c r="AJ91" i="2"/>
  <c r="AI95" i="2"/>
  <c r="AI91" i="2"/>
  <c r="O95" i="2"/>
  <c r="BL91" i="2"/>
  <c r="BL95" i="2"/>
  <c r="AU95" i="2"/>
  <c r="AU91" i="2"/>
  <c r="Q95" i="2"/>
  <c r="Q91" i="2"/>
  <c r="BM96" i="2"/>
  <c r="AX96" i="2"/>
  <c r="AW96" i="2"/>
  <c r="AH96" i="2"/>
  <c r="AG96" i="2"/>
  <c r="G8" i="2"/>
  <c r="K125" i="2" l="1"/>
  <c r="J14" i="19"/>
  <c r="I113" i="2"/>
  <c r="H13" i="19"/>
  <c r="O47" i="2"/>
  <c r="P149" i="2"/>
  <c r="O12" i="10"/>
  <c r="M137" i="2"/>
  <c r="L11" i="10"/>
  <c r="BH45" i="2"/>
  <c r="AB19" i="2"/>
  <c r="BC19" i="2"/>
  <c r="O33" i="2"/>
  <c r="BM28" i="2"/>
  <c r="BK19" i="2"/>
  <c r="AL45" i="2"/>
  <c r="AR45" i="2"/>
  <c r="AV19" i="2"/>
  <c r="AT45" i="2"/>
  <c r="BB45" i="2"/>
  <c r="Z19" i="2"/>
  <c r="X19" i="2"/>
  <c r="AM45" i="2"/>
  <c r="AZ19" i="2"/>
  <c r="AK45" i="2"/>
  <c r="V19" i="2"/>
  <c r="Y19" i="2"/>
  <c r="BI19" i="2"/>
  <c r="R45" i="2"/>
  <c r="BD45" i="2"/>
  <c r="AO19" i="2"/>
  <c r="AA45" i="2"/>
  <c r="BJ45" i="2"/>
  <c r="U45" i="2"/>
  <c r="AF19" i="2"/>
  <c r="P19" i="2"/>
  <c r="T45" i="2"/>
  <c r="W45" i="2"/>
  <c r="BK45" i="2"/>
  <c r="AY19" i="2"/>
  <c r="V45" i="2"/>
  <c r="AR19" i="2"/>
  <c r="AK19" i="2"/>
  <c r="R19" i="2"/>
  <c r="Z45" i="2"/>
  <c r="AQ19" i="2"/>
  <c r="BH19" i="2"/>
  <c r="BB19" i="2"/>
  <c r="BC45" i="2"/>
  <c r="BJ19" i="2"/>
  <c r="U19" i="2"/>
  <c r="AZ45" i="2"/>
  <c r="BI45" i="2"/>
  <c r="AF45" i="2"/>
  <c r="AL19" i="2"/>
  <c r="P45" i="2"/>
  <c r="AM19" i="2"/>
  <c r="BD19" i="2"/>
  <c r="AV45" i="2"/>
  <c r="X45" i="2"/>
  <c r="AT19" i="2"/>
  <c r="AB45" i="2"/>
  <c r="Q19" i="2"/>
  <c r="AN19" i="2"/>
  <c r="AD45" i="2"/>
  <c r="AE19" i="2"/>
  <c r="BA19" i="2"/>
  <c r="S19" i="2"/>
  <c r="AP45" i="2"/>
  <c r="AC45" i="2"/>
  <c r="BG19" i="2"/>
  <c r="BE45" i="2"/>
  <c r="AD19" i="2"/>
  <c r="AE45" i="2"/>
  <c r="BA45" i="2"/>
  <c r="S45" i="2"/>
  <c r="AP19" i="2"/>
  <c r="AC19" i="2"/>
  <c r="BG45" i="2"/>
  <c r="AU45" i="2"/>
  <c r="AO45" i="2"/>
  <c r="W19" i="2"/>
  <c r="Q45" i="2"/>
  <c r="T19" i="2"/>
  <c r="AY45" i="2"/>
  <c r="BE19" i="2"/>
  <c r="AN45" i="2"/>
  <c r="AA19" i="2"/>
  <c r="Y45" i="2"/>
  <c r="P5" i="9"/>
  <c r="AQ45" i="2"/>
  <c r="AS45" i="2"/>
  <c r="O6" i="9"/>
  <c r="AJ45" i="2"/>
  <c r="BL45" i="2"/>
  <c r="BF45" i="2"/>
  <c r="AU19" i="2"/>
  <c r="AJ19" i="2"/>
  <c r="AI19" i="2"/>
  <c r="AS19" i="2"/>
  <c r="BL19" i="2"/>
  <c r="AI45" i="2"/>
  <c r="BF19" i="2"/>
  <c r="AW14" i="2"/>
  <c r="AW28" i="2"/>
  <c r="BL33" i="2"/>
  <c r="BL47" i="2"/>
  <c r="AJ47" i="2"/>
  <c r="AJ33" i="2"/>
  <c r="BF33" i="2"/>
  <c r="BF47" i="2"/>
  <c r="AS33" i="2"/>
  <c r="AS47" i="2"/>
  <c r="Q33" i="2"/>
  <c r="Q47" i="2"/>
  <c r="T47" i="2"/>
  <c r="T33" i="2"/>
  <c r="AY33" i="2"/>
  <c r="AY47" i="2"/>
  <c r="BE33" i="2"/>
  <c r="BE47" i="2"/>
  <c r="AN33" i="2"/>
  <c r="AN47" i="2"/>
  <c r="AA33" i="2"/>
  <c r="AA47" i="2"/>
  <c r="AQ33" i="2"/>
  <c r="AQ47" i="2"/>
  <c r="AF33" i="2"/>
  <c r="AF47" i="2"/>
  <c r="AL47" i="2"/>
  <c r="AL33" i="2"/>
  <c r="P47" i="2"/>
  <c r="P33" i="2"/>
  <c r="AM33" i="2"/>
  <c r="AM47" i="2"/>
  <c r="AD33" i="2"/>
  <c r="AD47" i="2"/>
  <c r="AE33" i="2"/>
  <c r="AE47" i="2"/>
  <c r="BA33" i="2"/>
  <c r="BA47" i="2"/>
  <c r="S47" i="2"/>
  <c r="S33" i="2"/>
  <c r="AP47" i="2"/>
  <c r="AP33" i="2"/>
  <c r="AC33" i="2"/>
  <c r="AC47" i="2"/>
  <c r="BG33" i="2"/>
  <c r="BG47" i="2"/>
  <c r="AG14" i="2"/>
  <c r="AG28" i="2"/>
  <c r="AH14" i="2"/>
  <c r="AH28" i="2"/>
  <c r="AU33" i="2"/>
  <c r="AU47" i="2"/>
  <c r="AI47" i="2"/>
  <c r="AI33" i="2"/>
  <c r="AO33" i="2"/>
  <c r="AO47" i="2"/>
  <c r="W33" i="2"/>
  <c r="W47" i="2"/>
  <c r="BJ33" i="2"/>
  <c r="BJ47" i="2"/>
  <c r="BK33" i="2"/>
  <c r="U33" i="2"/>
  <c r="U47" i="2"/>
  <c r="AZ33" i="2"/>
  <c r="AZ47" i="2"/>
  <c r="V33" i="2"/>
  <c r="V47" i="2"/>
  <c r="BI33" i="2"/>
  <c r="BI47" i="2"/>
  <c r="AR47" i="2"/>
  <c r="AR33" i="2"/>
  <c r="Y47" i="2"/>
  <c r="Y33" i="2"/>
  <c r="AK33" i="2"/>
  <c r="AK47" i="2"/>
  <c r="R47" i="2"/>
  <c r="R33" i="2"/>
  <c r="P6" i="9"/>
  <c r="Z33" i="2"/>
  <c r="Z47" i="2"/>
  <c r="BD33" i="2"/>
  <c r="BD47" i="2"/>
  <c r="BH47" i="2"/>
  <c r="BH33" i="2"/>
  <c r="AV33" i="2"/>
  <c r="AV47" i="2"/>
  <c r="BB47" i="2"/>
  <c r="BB33" i="2"/>
  <c r="X47" i="2"/>
  <c r="X33" i="2"/>
  <c r="BC33" i="2"/>
  <c r="BC47" i="2"/>
  <c r="AT33" i="2"/>
  <c r="AT47" i="2"/>
  <c r="AB33" i="2"/>
  <c r="AB47" i="2"/>
  <c r="AX14" i="2"/>
  <c r="AX28" i="2"/>
  <c r="O19" i="2"/>
  <c r="O45" i="2"/>
  <c r="O5" i="9"/>
  <c r="BM14" i="2"/>
  <c r="AG95" i="2"/>
  <c r="AG91" i="2"/>
  <c r="AH95" i="2"/>
  <c r="AH91" i="2"/>
  <c r="Q73" i="2"/>
  <c r="Q74" i="2"/>
  <c r="AJ74" i="2"/>
  <c r="AJ73" i="2"/>
  <c r="BK74" i="2"/>
  <c r="BK73" i="2"/>
  <c r="V74" i="2"/>
  <c r="V73" i="2"/>
  <c r="AR73" i="2"/>
  <c r="AR74" i="2"/>
  <c r="AL73" i="2"/>
  <c r="AL74" i="2"/>
  <c r="P74" i="2"/>
  <c r="P73" i="2"/>
  <c r="BC74" i="2"/>
  <c r="BC73" i="2"/>
  <c r="AW91" i="2"/>
  <c r="AW95" i="2"/>
  <c r="AI74" i="2"/>
  <c r="AI73" i="2"/>
  <c r="W73" i="2"/>
  <c r="W74" i="2"/>
  <c r="AS73" i="2"/>
  <c r="AS74" i="2"/>
  <c r="Y74" i="2"/>
  <c r="Y73" i="2"/>
  <c r="AZ73" i="2"/>
  <c r="AZ74" i="2"/>
  <c r="BE73" i="2"/>
  <c r="BE74" i="2"/>
  <c r="BI74" i="2"/>
  <c r="BI73" i="2"/>
  <c r="AA73" i="2"/>
  <c r="AA74" i="2"/>
  <c r="AK73" i="2"/>
  <c r="AK74" i="2"/>
  <c r="R73" i="2"/>
  <c r="R74" i="2"/>
  <c r="AM74" i="2"/>
  <c r="AM73" i="2"/>
  <c r="BD73" i="2"/>
  <c r="BD74" i="2"/>
  <c r="AD74" i="2"/>
  <c r="AD73" i="2"/>
  <c r="AE74" i="2"/>
  <c r="AE73" i="2"/>
  <c r="AV74" i="2"/>
  <c r="AV73" i="2"/>
  <c r="X74" i="2"/>
  <c r="X73" i="2"/>
  <c r="AP73" i="2"/>
  <c r="AP74" i="2"/>
  <c r="AX95" i="2"/>
  <c r="AX91" i="2"/>
  <c r="BF74" i="2"/>
  <c r="BF73" i="2"/>
  <c r="AB74" i="2"/>
  <c r="AB73" i="2"/>
  <c r="U74" i="2"/>
  <c r="U73" i="2"/>
  <c r="AY73" i="2"/>
  <c r="AY74" i="2"/>
  <c r="AN73" i="2"/>
  <c r="AN74" i="2"/>
  <c r="AF74" i="2"/>
  <c r="AF73" i="2"/>
  <c r="Z73" i="2"/>
  <c r="Z74" i="2"/>
  <c r="BH74" i="2"/>
  <c r="BH73" i="2"/>
  <c r="S74" i="2"/>
  <c r="S73" i="2"/>
  <c r="AT74" i="2"/>
  <c r="AT73" i="2"/>
  <c r="BG73" i="2"/>
  <c r="BG74" i="2"/>
  <c r="BM95" i="2"/>
  <c r="BM91" i="2"/>
  <c r="AU73" i="2"/>
  <c r="AU74" i="2"/>
  <c r="BL74" i="2"/>
  <c r="BL73" i="2"/>
  <c r="O74" i="2"/>
  <c r="O73" i="2"/>
  <c r="AO74" i="2"/>
  <c r="AO73" i="2"/>
  <c r="BJ74" i="2"/>
  <c r="BJ73" i="2"/>
  <c r="T74" i="2"/>
  <c r="T73" i="2"/>
  <c r="AQ73" i="2"/>
  <c r="AQ74" i="2"/>
  <c r="BA74" i="2"/>
  <c r="BA73" i="2"/>
  <c r="BB74" i="2"/>
  <c r="BB73" i="2"/>
  <c r="AC73" i="2"/>
  <c r="AC74" i="2"/>
  <c r="H8" i="2"/>
  <c r="L125" i="2" l="1"/>
  <c r="K14" i="19"/>
  <c r="J113" i="2"/>
  <c r="I13" i="19"/>
  <c r="O36" i="2"/>
  <c r="O48" i="2"/>
  <c r="O42" i="2" s="1"/>
  <c r="BH48" i="2"/>
  <c r="Q149" i="2"/>
  <c r="P12" i="10"/>
  <c r="N137" i="2"/>
  <c r="M11" i="10"/>
  <c r="AR48" i="2"/>
  <c r="BK48" i="2"/>
  <c r="BG48" i="2"/>
  <c r="BA48" i="2"/>
  <c r="BM33" i="2"/>
  <c r="AK48" i="2"/>
  <c r="V48" i="2"/>
  <c r="BJ48" i="2"/>
  <c r="S48" i="2"/>
  <c r="AL48" i="2"/>
  <c r="X48" i="2"/>
  <c r="AJ48" i="2"/>
  <c r="S6" i="9"/>
  <c r="BM47" i="2"/>
  <c r="S7" i="9" s="1"/>
  <c r="AT48" i="2"/>
  <c r="AM48" i="2"/>
  <c r="BB48" i="2"/>
  <c r="BD48" i="2"/>
  <c r="U48" i="2"/>
  <c r="AA48" i="2"/>
  <c r="T48" i="2"/>
  <c r="AG45" i="2"/>
  <c r="AW19" i="2"/>
  <c r="AQ48" i="2"/>
  <c r="AN48" i="2"/>
  <c r="Q48" i="2"/>
  <c r="BL48" i="2"/>
  <c r="AW45" i="2"/>
  <c r="AB48" i="2"/>
  <c r="BC48" i="2"/>
  <c r="AS48" i="2"/>
  <c r="AV48" i="2"/>
  <c r="BI48" i="2"/>
  <c r="Z48" i="2"/>
  <c r="AP48" i="2"/>
  <c r="AU48" i="2"/>
  <c r="BF48" i="2"/>
  <c r="AG19" i="2"/>
  <c r="AZ48" i="2"/>
  <c r="W48" i="2"/>
  <c r="AF48" i="2"/>
  <c r="BE48" i="2"/>
  <c r="AX45" i="2"/>
  <c r="AE48" i="2"/>
  <c r="AO48" i="2"/>
  <c r="AC48" i="2"/>
  <c r="AD48" i="2"/>
  <c r="AH19" i="2"/>
  <c r="G36" i="2"/>
  <c r="O7" i="9"/>
  <c r="Q5" i="9"/>
  <c r="AH45" i="2"/>
  <c r="AY48" i="2"/>
  <c r="Y48" i="2"/>
  <c r="O17" i="9"/>
  <c r="J36" i="2"/>
  <c r="P36" i="2"/>
  <c r="AX19" i="2"/>
  <c r="F36" i="2"/>
  <c r="F37" i="2" s="1"/>
  <c r="I36" i="2"/>
  <c r="M36" i="2"/>
  <c r="H36" i="2"/>
  <c r="T36" i="2"/>
  <c r="AI48" i="2"/>
  <c r="Q36" i="2"/>
  <c r="L36" i="2"/>
  <c r="R5" i="9"/>
  <c r="R36" i="2"/>
  <c r="P48" i="2"/>
  <c r="K36" i="2"/>
  <c r="AX33" i="2"/>
  <c r="AX47" i="2"/>
  <c r="S17" i="9"/>
  <c r="S36" i="2"/>
  <c r="N36" i="2"/>
  <c r="P7" i="9"/>
  <c r="AG47" i="2"/>
  <c r="AG33" i="2"/>
  <c r="U36" i="2" s="1"/>
  <c r="R6" i="9"/>
  <c r="R48" i="2"/>
  <c r="Q6" i="9"/>
  <c r="AW33" i="2"/>
  <c r="AW47" i="2"/>
  <c r="P17" i="9"/>
  <c r="AH33" i="2"/>
  <c r="AH47" i="2"/>
  <c r="BM19" i="2"/>
  <c r="BM45" i="2"/>
  <c r="S5" i="9"/>
  <c r="AW73" i="2"/>
  <c r="AW74" i="2"/>
  <c r="AG74" i="2"/>
  <c r="AG73" i="2"/>
  <c r="AH73" i="2"/>
  <c r="AH74" i="2"/>
  <c r="BM74" i="2"/>
  <c r="BM73" i="2"/>
  <c r="AX73" i="2"/>
  <c r="AX74" i="2"/>
  <c r="I8" i="2"/>
  <c r="M125" i="2" l="1"/>
  <c r="L14" i="19"/>
  <c r="K113" i="2"/>
  <c r="J13" i="19"/>
  <c r="Y13" i="10"/>
  <c r="AC13" i="10"/>
  <c r="BE13" i="10"/>
  <c r="Z13" i="10"/>
  <c r="BC13" i="10"/>
  <c r="Q13" i="10"/>
  <c r="BD13" i="10"/>
  <c r="AL13" i="10"/>
  <c r="AK13" i="10"/>
  <c r="BK13" i="10"/>
  <c r="P13" i="10"/>
  <c r="AY13" i="10"/>
  <c r="AO13" i="10"/>
  <c r="AF13" i="10"/>
  <c r="BF13" i="10"/>
  <c r="BI13" i="10"/>
  <c r="AB13" i="10"/>
  <c r="AN13" i="10"/>
  <c r="T13" i="10"/>
  <c r="BB13" i="10"/>
  <c r="S13" i="10"/>
  <c r="AR13" i="10"/>
  <c r="R13" i="10"/>
  <c r="AI13" i="10"/>
  <c r="AE13" i="10"/>
  <c r="W13" i="10"/>
  <c r="AU13" i="10"/>
  <c r="AV13" i="10"/>
  <c r="AQ13" i="10"/>
  <c r="AA13" i="10"/>
  <c r="AM13" i="10"/>
  <c r="AJ13" i="10"/>
  <c r="BJ13" i="10"/>
  <c r="BA13" i="10"/>
  <c r="O13" i="10"/>
  <c r="AD13" i="10"/>
  <c r="AZ13" i="10"/>
  <c r="AP13" i="10"/>
  <c r="AS13" i="10"/>
  <c r="BL13" i="10"/>
  <c r="U13" i="10"/>
  <c r="AT13" i="10"/>
  <c r="X13" i="10"/>
  <c r="V13" i="10"/>
  <c r="BG13" i="10"/>
  <c r="AA22" i="2"/>
  <c r="AA36" i="2"/>
  <c r="AG22" i="2"/>
  <c r="U22" i="2"/>
  <c r="O22" i="2"/>
  <c r="AG36" i="2"/>
  <c r="AM22" i="2"/>
  <c r="BH42" i="2"/>
  <c r="BH13" i="10"/>
  <c r="AG48" i="2"/>
  <c r="R149" i="2"/>
  <c r="Q12" i="10"/>
  <c r="O137" i="2"/>
  <c r="N11" i="10"/>
  <c r="AY42" i="2"/>
  <c r="AO42" i="2"/>
  <c r="AF42" i="2"/>
  <c r="BF42" i="2"/>
  <c r="BI42" i="2"/>
  <c r="AB42" i="2"/>
  <c r="AN42" i="2"/>
  <c r="AM42" i="2"/>
  <c r="V42" i="2"/>
  <c r="BG42" i="2"/>
  <c r="AE42" i="2"/>
  <c r="W42" i="2"/>
  <c r="AU42" i="2"/>
  <c r="AV42" i="2"/>
  <c r="AQ42" i="2"/>
  <c r="AT42" i="2"/>
  <c r="X42" i="2"/>
  <c r="AK42" i="2"/>
  <c r="BK42" i="2"/>
  <c r="P42" i="2"/>
  <c r="AD42" i="2"/>
  <c r="AZ42" i="2"/>
  <c r="AP42" i="2"/>
  <c r="AS42" i="2"/>
  <c r="BL42" i="2"/>
  <c r="AA42" i="2"/>
  <c r="BD42" i="2"/>
  <c r="AJ42" i="2"/>
  <c r="AL42" i="2"/>
  <c r="R42" i="2"/>
  <c r="AI42" i="2"/>
  <c r="Y42" i="2"/>
  <c r="AC42" i="2"/>
  <c r="BE42" i="2"/>
  <c r="Z42" i="2"/>
  <c r="BC42" i="2"/>
  <c r="Q42" i="2"/>
  <c r="T42" i="2"/>
  <c r="U42" i="2"/>
  <c r="BB42" i="2"/>
  <c r="S42" i="2"/>
  <c r="BJ42" i="2"/>
  <c r="BA42" i="2"/>
  <c r="AR42" i="2"/>
  <c r="BM48" i="2"/>
  <c r="G37" i="2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AS22" i="2"/>
  <c r="R7" i="9"/>
  <c r="AY22" i="2"/>
  <c r="BK22" i="2"/>
  <c r="AW48" i="2"/>
  <c r="BE22" i="2"/>
  <c r="AX48" i="2"/>
  <c r="BD22" i="2"/>
  <c r="AI22" i="2"/>
  <c r="R22" i="2"/>
  <c r="BB22" i="2"/>
  <c r="AH22" i="2"/>
  <c r="F22" i="2"/>
  <c r="F23" i="2" s="1"/>
  <c r="AH48" i="2"/>
  <c r="S22" i="2"/>
  <c r="BM22" i="2"/>
  <c r="AN22" i="2"/>
  <c r="AU22" i="2"/>
  <c r="AE22" i="2"/>
  <c r="N22" i="2"/>
  <c r="AT22" i="2"/>
  <c r="AD22" i="2"/>
  <c r="M22" i="2"/>
  <c r="AO22" i="2"/>
  <c r="Q22" i="2"/>
  <c r="AF22" i="2"/>
  <c r="BG22" i="2"/>
  <c r="AQ22" i="2"/>
  <c r="J22" i="2"/>
  <c r="AP22" i="2"/>
  <c r="Z22" i="2"/>
  <c r="BF22" i="2"/>
  <c r="BA22" i="2"/>
  <c r="AK22" i="2"/>
  <c r="H22" i="2"/>
  <c r="AP36" i="2"/>
  <c r="BL22" i="2"/>
  <c r="BC22" i="2"/>
  <c r="W22" i="2"/>
  <c r="BJ22" i="2"/>
  <c r="AL22" i="2"/>
  <c r="V22" i="2"/>
  <c r="AX22" i="2"/>
  <c r="AW22" i="2"/>
  <c r="AV22" i="2"/>
  <c r="I22" i="2"/>
  <c r="BI22" i="2"/>
  <c r="Y22" i="2"/>
  <c r="BH22" i="2"/>
  <c r="X22" i="2"/>
  <c r="Q7" i="9"/>
  <c r="AC22" i="2"/>
  <c r="L22" i="2"/>
  <c r="AR22" i="2"/>
  <c r="P22" i="2"/>
  <c r="R17" i="9"/>
  <c r="AZ22" i="2"/>
  <c r="AJ22" i="2"/>
  <c r="K22" i="2"/>
  <c r="AB22" i="2"/>
  <c r="G22" i="2"/>
  <c r="Q17" i="9"/>
  <c r="T22" i="2"/>
  <c r="Y36" i="2"/>
  <c r="AC36" i="2"/>
  <c r="AJ36" i="2"/>
  <c r="AO36" i="2"/>
  <c r="AS36" i="2"/>
  <c r="AT36" i="2"/>
  <c r="BL36" i="2"/>
  <c r="BB36" i="2"/>
  <c r="BK36" i="2"/>
  <c r="BD36" i="2"/>
  <c r="V36" i="2"/>
  <c r="Z36" i="2"/>
  <c r="AD36" i="2"/>
  <c r="AH36" i="2"/>
  <c r="AL36" i="2"/>
  <c r="AQ36" i="2"/>
  <c r="AU36" i="2"/>
  <c r="AY36" i="2"/>
  <c r="BJ36" i="2"/>
  <c r="BF36" i="2"/>
  <c r="BC36" i="2"/>
  <c r="AV36" i="2"/>
  <c r="AX36" i="2"/>
  <c r="BG36" i="2"/>
  <c r="BE36" i="2"/>
  <c r="BI36" i="2"/>
  <c r="X36" i="2"/>
  <c r="AB36" i="2"/>
  <c r="AF36" i="2"/>
  <c r="AK36" i="2"/>
  <c r="AN36" i="2"/>
  <c r="AR36" i="2"/>
  <c r="AW36" i="2"/>
  <c r="AZ36" i="2"/>
  <c r="BM36" i="2"/>
  <c r="BH36" i="2"/>
  <c r="BA36" i="2"/>
  <c r="AM36" i="2"/>
  <c r="W36" i="2"/>
  <c r="AE36" i="2"/>
  <c r="AI36" i="2"/>
  <c r="F12" i="2"/>
  <c r="J8" i="2"/>
  <c r="N125" i="2" l="1"/>
  <c r="M14" i="19"/>
  <c r="L113" i="2"/>
  <c r="K13" i="19"/>
  <c r="AW13" i="10"/>
  <c r="AG42" i="2"/>
  <c r="AX13" i="10"/>
  <c r="BM13" i="10"/>
  <c r="AH13" i="10"/>
  <c r="S37" i="2"/>
  <c r="F58" i="2"/>
  <c r="AG13" i="10"/>
  <c r="P18" i="9"/>
  <c r="O18" i="9"/>
  <c r="S149" i="2"/>
  <c r="R12" i="10"/>
  <c r="P137" i="2"/>
  <c r="O11" i="10"/>
  <c r="AH42" i="2"/>
  <c r="AX42" i="2"/>
  <c r="BM42" i="2"/>
  <c r="S18" i="9" s="1"/>
  <c r="AW42" i="2"/>
  <c r="G23" i="2"/>
  <c r="G12" i="2" s="1"/>
  <c r="G6" i="2" s="1"/>
  <c r="G6" i="12" s="1"/>
  <c r="F7" i="2"/>
  <c r="F6" i="2"/>
  <c r="F6" i="12" s="1"/>
  <c r="K8" i="2"/>
  <c r="O125" i="2" l="1"/>
  <c r="N14" i="19"/>
  <c r="M113" i="2"/>
  <c r="L13" i="19"/>
  <c r="Q18" i="9"/>
  <c r="F14" i="10"/>
  <c r="R18" i="9"/>
  <c r="T37" i="2"/>
  <c r="G58" i="2"/>
  <c r="T149" i="2"/>
  <c r="S12" i="10"/>
  <c r="Q137" i="2"/>
  <c r="P11" i="10"/>
  <c r="H23" i="2"/>
  <c r="I23" i="2" s="1"/>
  <c r="J23" i="2" s="1"/>
  <c r="H12" i="2"/>
  <c r="G7" i="2"/>
  <c r="F10" i="2"/>
  <c r="I6" i="2"/>
  <c r="I6" i="12" s="1"/>
  <c r="L8" i="2"/>
  <c r="P125" i="2" l="1"/>
  <c r="O14" i="19"/>
  <c r="N113" i="2"/>
  <c r="M13" i="19"/>
  <c r="F21" i="10"/>
  <c r="F44" i="10" s="1"/>
  <c r="F39" i="10" s="1"/>
  <c r="F10" i="10"/>
  <c r="F19" i="10"/>
  <c r="F30" i="10" s="1"/>
  <c r="F25" i="10" s="1"/>
  <c r="F20" i="10"/>
  <c r="F37" i="10" s="1"/>
  <c r="F32" i="10" s="1"/>
  <c r="G14" i="10"/>
  <c r="G10" i="10" s="1"/>
  <c r="U37" i="2"/>
  <c r="H58" i="2"/>
  <c r="U149" i="2"/>
  <c r="T12" i="10"/>
  <c r="R137" i="2"/>
  <c r="Q11" i="10"/>
  <c r="H6" i="2"/>
  <c r="H6" i="12" s="1"/>
  <c r="K23" i="2"/>
  <c r="H7" i="2"/>
  <c r="G10" i="2"/>
  <c r="M8" i="2"/>
  <c r="Q125" i="2" l="1"/>
  <c r="P14" i="19"/>
  <c r="O113" i="2"/>
  <c r="N13" i="19"/>
  <c r="G19" i="10"/>
  <c r="G30" i="10" s="1"/>
  <c r="G25" i="10" s="1"/>
  <c r="G20" i="10"/>
  <c r="G37" i="10" s="1"/>
  <c r="G32" i="10" s="1"/>
  <c r="G21" i="10"/>
  <c r="G44" i="10" s="1"/>
  <c r="G39" i="10" s="1"/>
  <c r="F18" i="10"/>
  <c r="F6" i="10"/>
  <c r="H14" i="10"/>
  <c r="H10" i="10" s="1"/>
  <c r="I58" i="2"/>
  <c r="V37" i="2"/>
  <c r="V149" i="2"/>
  <c r="U12" i="10"/>
  <c r="S137" i="2"/>
  <c r="R11" i="10"/>
  <c r="I7" i="2"/>
  <c r="H10" i="2"/>
  <c r="J12" i="2"/>
  <c r="L23" i="2"/>
  <c r="K12" i="2"/>
  <c r="K6" i="2" s="1"/>
  <c r="K6" i="12" s="1"/>
  <c r="N8" i="2"/>
  <c r="R125" i="2" l="1"/>
  <c r="Q14" i="19"/>
  <c r="P113" i="2"/>
  <c r="O13" i="19"/>
  <c r="F7" i="12"/>
  <c r="F8" i="12" s="1"/>
  <c r="F9" i="12" s="1"/>
  <c r="F10" i="12" s="1"/>
  <c r="G18" i="10"/>
  <c r="G6" i="10"/>
  <c r="G7" i="10" s="1"/>
  <c r="H19" i="10"/>
  <c r="H30" i="10" s="1"/>
  <c r="H25" i="10" s="1"/>
  <c r="H20" i="10"/>
  <c r="H37" i="10" s="1"/>
  <c r="H32" i="10" s="1"/>
  <c r="H21" i="10"/>
  <c r="H44" i="10" s="1"/>
  <c r="H39" i="10" s="1"/>
  <c r="F7" i="10"/>
  <c r="I14" i="10"/>
  <c r="I10" i="10" s="1"/>
  <c r="W37" i="2"/>
  <c r="J58" i="2"/>
  <c r="W149" i="2"/>
  <c r="V12" i="10"/>
  <c r="T137" i="2"/>
  <c r="S11" i="10"/>
  <c r="M23" i="2"/>
  <c r="J6" i="2"/>
  <c r="J6" i="12" s="1"/>
  <c r="J7" i="2"/>
  <c r="I10" i="2"/>
  <c r="O8" i="2"/>
  <c r="S125" i="2" l="1"/>
  <c r="R14" i="19"/>
  <c r="Q113" i="2"/>
  <c r="P13" i="19"/>
  <c r="G7" i="12"/>
  <c r="G8" i="12" s="1"/>
  <c r="G9" i="12" s="1"/>
  <c r="G10" i="12" s="1"/>
  <c r="H6" i="10"/>
  <c r="H7" i="12" s="1"/>
  <c r="H8" i="12" s="1"/>
  <c r="H18" i="10"/>
  <c r="I20" i="10"/>
  <c r="I37" i="10" s="1"/>
  <c r="I32" i="10" s="1"/>
  <c r="I21" i="10"/>
  <c r="I44" i="10" s="1"/>
  <c r="I39" i="10" s="1"/>
  <c r="I19" i="10"/>
  <c r="I30" i="10" s="1"/>
  <c r="I25" i="10" s="1"/>
  <c r="J14" i="10"/>
  <c r="J10" i="10" s="1"/>
  <c r="X37" i="2"/>
  <c r="K58" i="2"/>
  <c r="X149" i="2"/>
  <c r="W12" i="10"/>
  <c r="U137" i="2"/>
  <c r="T11" i="10"/>
  <c r="L12" i="2"/>
  <c r="K7" i="2"/>
  <c r="J10" i="2"/>
  <c r="N23" i="2"/>
  <c r="M12" i="2"/>
  <c r="M6" i="2" s="1"/>
  <c r="M6" i="12" s="1"/>
  <c r="P8" i="2"/>
  <c r="T125" i="2" l="1"/>
  <c r="S14" i="19"/>
  <c r="R113" i="2"/>
  <c r="Q13" i="19"/>
  <c r="H9" i="12"/>
  <c r="H10" i="12" s="1"/>
  <c r="H7" i="10"/>
  <c r="J20" i="10"/>
  <c r="J37" i="10" s="1"/>
  <c r="J32" i="10" s="1"/>
  <c r="J21" i="10"/>
  <c r="J44" i="10" s="1"/>
  <c r="J39" i="10" s="1"/>
  <c r="J19" i="10"/>
  <c r="J30" i="10" s="1"/>
  <c r="J25" i="10" s="1"/>
  <c r="I6" i="10"/>
  <c r="I7" i="12" s="1"/>
  <c r="I8" i="12" s="1"/>
  <c r="I18" i="10"/>
  <c r="K14" i="10"/>
  <c r="K10" i="10" s="1"/>
  <c r="Y37" i="2"/>
  <c r="L58" i="2"/>
  <c r="Y149" i="2"/>
  <c r="X12" i="10"/>
  <c r="V137" i="2"/>
  <c r="U11" i="10"/>
  <c r="O23" i="2"/>
  <c r="L6" i="2"/>
  <c r="L6" i="12" s="1"/>
  <c r="L7" i="2"/>
  <c r="K10" i="2"/>
  <c r="Q8" i="2"/>
  <c r="U125" i="2" l="1"/>
  <c r="T14" i="19"/>
  <c r="S113" i="2"/>
  <c r="R13" i="19"/>
  <c r="I9" i="12"/>
  <c r="I10" i="12" s="1"/>
  <c r="I7" i="10"/>
  <c r="K21" i="10"/>
  <c r="K44" i="10" s="1"/>
  <c r="K39" i="10" s="1"/>
  <c r="K19" i="10"/>
  <c r="K30" i="10" s="1"/>
  <c r="K25" i="10" s="1"/>
  <c r="K20" i="10"/>
  <c r="K37" i="10" s="1"/>
  <c r="K32" i="10" s="1"/>
  <c r="J6" i="10"/>
  <c r="J7" i="10" s="1"/>
  <c r="J18" i="10"/>
  <c r="L14" i="10"/>
  <c r="L10" i="10" s="1"/>
  <c r="Z37" i="2"/>
  <c r="M58" i="2"/>
  <c r="Z149" i="2"/>
  <c r="Y12" i="10"/>
  <c r="W137" i="2"/>
  <c r="V11" i="10"/>
  <c r="M7" i="2"/>
  <c r="L10" i="2"/>
  <c r="P23" i="2"/>
  <c r="O12" i="2"/>
  <c r="O6" i="2" s="1"/>
  <c r="O6" i="12" s="1"/>
  <c r="N12" i="2"/>
  <c r="R8" i="2"/>
  <c r="V125" i="2" l="1"/>
  <c r="U14" i="19"/>
  <c r="T113" i="2"/>
  <c r="S13" i="19"/>
  <c r="J7" i="12"/>
  <c r="J8" i="12" s="1"/>
  <c r="J9" i="12" s="1"/>
  <c r="J10" i="12" s="1"/>
  <c r="K6" i="10"/>
  <c r="K7" i="12" s="1"/>
  <c r="K8" i="12" s="1"/>
  <c r="L19" i="10"/>
  <c r="L30" i="10" s="1"/>
  <c r="L25" i="10" s="1"/>
  <c r="L20" i="10"/>
  <c r="L37" i="10" s="1"/>
  <c r="L32" i="10" s="1"/>
  <c r="L21" i="10"/>
  <c r="L44" i="10" s="1"/>
  <c r="L39" i="10" s="1"/>
  <c r="K18" i="10"/>
  <c r="M14" i="10"/>
  <c r="M10" i="10" s="1"/>
  <c r="AA37" i="2"/>
  <c r="AB37" i="2" s="1"/>
  <c r="AA149" i="2"/>
  <c r="Z12" i="10"/>
  <c r="X137" i="2"/>
  <c r="W11" i="10"/>
  <c r="N6" i="2"/>
  <c r="N6" i="12" s="1"/>
  <c r="N7" i="2"/>
  <c r="M10" i="2"/>
  <c r="Q23" i="2"/>
  <c r="P12" i="2"/>
  <c r="P6" i="2" s="1"/>
  <c r="P6" i="12" s="1"/>
  <c r="S8" i="2"/>
  <c r="W125" i="2" l="1"/>
  <c r="V14" i="19"/>
  <c r="U113" i="2"/>
  <c r="T13" i="19"/>
  <c r="K7" i="10"/>
  <c r="K9" i="12"/>
  <c r="K10" i="12" s="1"/>
  <c r="L18" i="10"/>
  <c r="L6" i="10"/>
  <c r="L7" i="12" s="1"/>
  <c r="L8" i="12" s="1"/>
  <c r="M19" i="10"/>
  <c r="M30" i="10" s="1"/>
  <c r="M25" i="10" s="1"/>
  <c r="M20" i="10"/>
  <c r="M37" i="10" s="1"/>
  <c r="M32" i="10" s="1"/>
  <c r="M21" i="10"/>
  <c r="M44" i="10" s="1"/>
  <c r="M39" i="10" s="1"/>
  <c r="AC37" i="2"/>
  <c r="AB149" i="2"/>
  <c r="AA12" i="10"/>
  <c r="Y137" i="2"/>
  <c r="X11" i="10"/>
  <c r="O7" i="2"/>
  <c r="N10" i="2"/>
  <c r="R23" i="2"/>
  <c r="Q12" i="2"/>
  <c r="Q6" i="2" s="1"/>
  <c r="Q6" i="12" s="1"/>
  <c r="T8" i="2"/>
  <c r="X125" i="2" l="1"/>
  <c r="W14" i="19"/>
  <c r="V113" i="2"/>
  <c r="U13" i="19"/>
  <c r="L9" i="12"/>
  <c r="L10" i="12" s="1"/>
  <c r="L7" i="10"/>
  <c r="M6" i="10"/>
  <c r="M7" i="12" s="1"/>
  <c r="M8" i="12" s="1"/>
  <c r="M18" i="10"/>
  <c r="AD37" i="2"/>
  <c r="AC149" i="2"/>
  <c r="AB12" i="10"/>
  <c r="Z137" i="2"/>
  <c r="Y11" i="10"/>
  <c r="S23" i="2"/>
  <c r="P7" i="2"/>
  <c r="O10" i="2"/>
  <c r="U8" i="2"/>
  <c r="Y125" i="2" l="1"/>
  <c r="X14" i="19"/>
  <c r="W113" i="2"/>
  <c r="V13" i="19"/>
  <c r="M9" i="12"/>
  <c r="M10" i="12" s="1"/>
  <c r="M7" i="10"/>
  <c r="AE37" i="2"/>
  <c r="AD149" i="2"/>
  <c r="AC12" i="10"/>
  <c r="AA137" i="2"/>
  <c r="Z11" i="10"/>
  <c r="T23" i="2"/>
  <c r="S12" i="2"/>
  <c r="S6" i="2" s="1"/>
  <c r="S6" i="12" s="1"/>
  <c r="Q7" i="2"/>
  <c r="P10" i="2"/>
  <c r="R12" i="2"/>
  <c r="V8" i="2"/>
  <c r="Z125" i="2" l="1"/>
  <c r="Y14" i="19"/>
  <c r="X113" i="2"/>
  <c r="W13" i="19"/>
  <c r="AF37" i="2"/>
  <c r="AE149" i="2"/>
  <c r="AD12" i="10"/>
  <c r="AB137" i="2"/>
  <c r="AA11" i="10"/>
  <c r="R6" i="2"/>
  <c r="R6" i="12" s="1"/>
  <c r="U23" i="2"/>
  <c r="R7" i="2"/>
  <c r="Q10" i="2"/>
  <c r="W8" i="2"/>
  <c r="AA125" i="2" l="1"/>
  <c r="Z14" i="19"/>
  <c r="Y113" i="2"/>
  <c r="X13" i="19"/>
  <c r="AG37" i="2"/>
  <c r="AF149" i="2"/>
  <c r="AE12" i="10"/>
  <c r="AC137" i="2"/>
  <c r="AB11" i="10"/>
  <c r="T12" i="2"/>
  <c r="V23" i="2"/>
  <c r="U12" i="2"/>
  <c r="U6" i="2" s="1"/>
  <c r="U6" i="12" s="1"/>
  <c r="S7" i="2"/>
  <c r="S10" i="2" s="1"/>
  <c r="R10" i="2"/>
  <c r="X8" i="2"/>
  <c r="AB125" i="2" l="1"/>
  <c r="AA14" i="19"/>
  <c r="Z113" i="2"/>
  <c r="Y13" i="19"/>
  <c r="AH37" i="2"/>
  <c r="AG149" i="2"/>
  <c r="AF12" i="10"/>
  <c r="AD137" i="2"/>
  <c r="AC11" i="10"/>
  <c r="T7" i="2"/>
  <c r="T6" i="2"/>
  <c r="T6" i="12" s="1"/>
  <c r="W23" i="2"/>
  <c r="Y8" i="2"/>
  <c r="AC125" i="2" l="1"/>
  <c r="AB14" i="19"/>
  <c r="AA113" i="2"/>
  <c r="Z13" i="19"/>
  <c r="AI37" i="2"/>
  <c r="AH149" i="2"/>
  <c r="AG12" i="10"/>
  <c r="AE137" i="2"/>
  <c r="AD11" i="10"/>
  <c r="X23" i="2"/>
  <c r="W12" i="2"/>
  <c r="W6" i="2" s="1"/>
  <c r="W6" i="12" s="1"/>
  <c r="U7" i="2"/>
  <c r="U10" i="2" s="1"/>
  <c r="T10" i="2"/>
  <c r="V12" i="2"/>
  <c r="Z8" i="2"/>
  <c r="AD125" i="2" l="1"/>
  <c r="AC14" i="19"/>
  <c r="AB113" i="2"/>
  <c r="AA13" i="19"/>
  <c r="AJ37" i="2"/>
  <c r="AI149" i="2"/>
  <c r="AH12" i="10"/>
  <c r="AF137" i="2"/>
  <c r="AE11" i="10"/>
  <c r="V7" i="2"/>
  <c r="V6" i="2"/>
  <c r="V6" i="12" s="1"/>
  <c r="Y23" i="2"/>
  <c r="AA8" i="2"/>
  <c r="AE125" i="2" l="1"/>
  <c r="AD14" i="19"/>
  <c r="AC113" i="2"/>
  <c r="AB13" i="19"/>
  <c r="AK37" i="2"/>
  <c r="AJ149" i="2"/>
  <c r="AI12" i="10"/>
  <c r="AG137" i="2"/>
  <c r="AF11" i="10"/>
  <c r="Y12" i="2"/>
  <c r="Y6" i="2" s="1"/>
  <c r="Y6" i="12" s="1"/>
  <c r="Z23" i="2"/>
  <c r="X12" i="2"/>
  <c r="W7" i="2"/>
  <c r="W10" i="2" s="1"/>
  <c r="V10" i="2"/>
  <c r="AB8" i="2"/>
  <c r="AF125" i="2" l="1"/>
  <c r="AE14" i="19"/>
  <c r="AD113" i="2"/>
  <c r="AC13" i="19"/>
  <c r="AL37" i="2"/>
  <c r="AK149" i="2"/>
  <c r="AJ12" i="10"/>
  <c r="AH137" i="2"/>
  <c r="AG11" i="10"/>
  <c r="AA23" i="2"/>
  <c r="X7" i="2"/>
  <c r="X6" i="2"/>
  <c r="X6" i="12" s="1"/>
  <c r="AC8" i="2"/>
  <c r="AG125" i="2" l="1"/>
  <c r="AF14" i="19"/>
  <c r="AE113" i="2"/>
  <c r="AD13" i="19"/>
  <c r="AM37" i="2"/>
  <c r="AL149" i="2"/>
  <c r="AK12" i="10"/>
  <c r="AI137" i="2"/>
  <c r="AH11" i="10"/>
  <c r="Y7" i="2"/>
  <c r="X10" i="2"/>
  <c r="AB23" i="2"/>
  <c r="AD8" i="2"/>
  <c r="AH125" i="2" l="1"/>
  <c r="AG14" i="19"/>
  <c r="AF113" i="2"/>
  <c r="AE13" i="19"/>
  <c r="AN37" i="2"/>
  <c r="AM149" i="2"/>
  <c r="AL12" i="10"/>
  <c r="AJ137" i="2"/>
  <c r="AI11" i="10"/>
  <c r="AC23" i="2"/>
  <c r="Y10" i="2"/>
  <c r="AE8" i="2"/>
  <c r="AI125" i="2" l="1"/>
  <c r="AH14" i="19"/>
  <c r="AG113" i="2"/>
  <c r="AF13" i="19"/>
  <c r="AO37" i="2"/>
  <c r="AN149" i="2"/>
  <c r="AM12" i="10"/>
  <c r="AK137" i="2"/>
  <c r="AJ11" i="10"/>
  <c r="AD23" i="2"/>
  <c r="AF8" i="2"/>
  <c r="AJ125" i="2" l="1"/>
  <c r="AI14" i="19"/>
  <c r="AH113" i="2"/>
  <c r="AG13" i="19"/>
  <c r="AP37" i="2"/>
  <c r="AO149" i="2"/>
  <c r="AN12" i="10"/>
  <c r="AL137" i="2"/>
  <c r="AK11" i="10"/>
  <c r="AE23" i="2"/>
  <c r="AG8" i="2"/>
  <c r="AK125" i="2" l="1"/>
  <c r="AJ14" i="19"/>
  <c r="AI113" i="2"/>
  <c r="AH13" i="19"/>
  <c r="AQ37" i="2"/>
  <c r="AP149" i="2"/>
  <c r="AO12" i="10"/>
  <c r="AM137" i="2"/>
  <c r="AL11" i="10"/>
  <c r="AF23" i="2"/>
  <c r="AH8" i="2"/>
  <c r="AL125" i="2" l="1"/>
  <c r="AK14" i="19"/>
  <c r="AJ113" i="2"/>
  <c r="AI13" i="19"/>
  <c r="AR37" i="2"/>
  <c r="AQ149" i="2"/>
  <c r="AP12" i="10"/>
  <c r="AN137" i="2"/>
  <c r="AM11" i="10"/>
  <c r="AG23" i="2"/>
  <c r="AI8" i="2"/>
  <c r="AM125" i="2" l="1"/>
  <c r="AL14" i="19"/>
  <c r="AK113" i="2"/>
  <c r="AJ13" i="19"/>
  <c r="AS37" i="2"/>
  <c r="AR149" i="2"/>
  <c r="AQ12" i="10"/>
  <c r="AO137" i="2"/>
  <c r="AN11" i="10"/>
  <c r="AH23" i="2"/>
  <c r="AJ8" i="2"/>
  <c r="AN125" i="2" l="1"/>
  <c r="AM14" i="19"/>
  <c r="AL113" i="2"/>
  <c r="AK13" i="19"/>
  <c r="AT37" i="2"/>
  <c r="AS149" i="2"/>
  <c r="AR12" i="10"/>
  <c r="AP137" i="2"/>
  <c r="AO11" i="10"/>
  <c r="AI23" i="2"/>
  <c r="AK8" i="2"/>
  <c r="AO125" i="2" l="1"/>
  <c r="AN14" i="19"/>
  <c r="AM113" i="2"/>
  <c r="AL13" i="19"/>
  <c r="AU37" i="2"/>
  <c r="AT149" i="2"/>
  <c r="AS12" i="10"/>
  <c r="AQ137" i="2"/>
  <c r="AP11" i="10"/>
  <c r="AJ23" i="2"/>
  <c r="AL8" i="2"/>
  <c r="AP125" i="2" l="1"/>
  <c r="AO14" i="19"/>
  <c r="AN113" i="2"/>
  <c r="AM13" i="19"/>
  <c r="AV37" i="2"/>
  <c r="AU149" i="2"/>
  <c r="AT12" i="10"/>
  <c r="AR137" i="2"/>
  <c r="AQ11" i="10"/>
  <c r="AK23" i="2"/>
  <c r="AM8" i="2"/>
  <c r="AQ125" i="2" l="1"/>
  <c r="AP14" i="19"/>
  <c r="AO113" i="2"/>
  <c r="AN13" i="19"/>
  <c r="AW37" i="2"/>
  <c r="AV149" i="2"/>
  <c r="AU12" i="10"/>
  <c r="AS137" i="2"/>
  <c r="AR11" i="10"/>
  <c r="AL23" i="2"/>
  <c r="AN8" i="2"/>
  <c r="AR125" i="2" l="1"/>
  <c r="AQ14" i="19"/>
  <c r="AP113" i="2"/>
  <c r="AO13" i="19"/>
  <c r="AX37" i="2"/>
  <c r="AW149" i="2"/>
  <c r="AV12" i="10"/>
  <c r="AT137" i="2"/>
  <c r="AS11" i="10"/>
  <c r="AM23" i="2"/>
  <c r="AO8" i="2"/>
  <c r="AS125" i="2" l="1"/>
  <c r="AR14" i="19"/>
  <c r="AQ113" i="2"/>
  <c r="AP13" i="19"/>
  <c r="AY37" i="2"/>
  <c r="AX149" i="2"/>
  <c r="AW12" i="10"/>
  <c r="AU137" i="2"/>
  <c r="AT11" i="10"/>
  <c r="AN23" i="2"/>
  <c r="AP8" i="2"/>
  <c r="AT125" i="2" l="1"/>
  <c r="AS14" i="19"/>
  <c r="AR113" i="2"/>
  <c r="AQ13" i="19"/>
  <c r="AZ37" i="2"/>
  <c r="AY149" i="2"/>
  <c r="AX12" i="10"/>
  <c r="AV137" i="2"/>
  <c r="AU11" i="10"/>
  <c r="AO23" i="2"/>
  <c r="AQ8" i="2"/>
  <c r="AU125" i="2" l="1"/>
  <c r="AT14" i="19"/>
  <c r="AS113" i="2"/>
  <c r="AR13" i="19"/>
  <c r="BA37" i="2"/>
  <c r="AZ149" i="2"/>
  <c r="AY12" i="10"/>
  <c r="AW137" i="2"/>
  <c r="AV11" i="10"/>
  <c r="AP23" i="2"/>
  <c r="AR8" i="2"/>
  <c r="AV125" i="2" l="1"/>
  <c r="AU14" i="19"/>
  <c r="AT113" i="2"/>
  <c r="AS13" i="19"/>
  <c r="BB37" i="2"/>
  <c r="BA149" i="2"/>
  <c r="AZ12" i="10"/>
  <c r="AX137" i="2"/>
  <c r="AW11" i="10"/>
  <c r="AQ23" i="2"/>
  <c r="AS8" i="2"/>
  <c r="AW125" i="2" l="1"/>
  <c r="AV14" i="19"/>
  <c r="AU113" i="2"/>
  <c r="AT13" i="19"/>
  <c r="BC37" i="2"/>
  <c r="BB149" i="2"/>
  <c r="BA12" i="10"/>
  <c r="AY137" i="2"/>
  <c r="AX11" i="10"/>
  <c r="AR23" i="2"/>
  <c r="AT8" i="2"/>
  <c r="AX125" i="2" l="1"/>
  <c r="AW14" i="19"/>
  <c r="AV113" i="2"/>
  <c r="AU13" i="19"/>
  <c r="BD37" i="2"/>
  <c r="BC149" i="2"/>
  <c r="BB12" i="10"/>
  <c r="AZ137" i="2"/>
  <c r="AY11" i="10"/>
  <c r="AS23" i="2"/>
  <c r="AU8" i="2"/>
  <c r="AY125" i="2" l="1"/>
  <c r="AX14" i="19"/>
  <c r="AW113" i="2"/>
  <c r="AV13" i="19"/>
  <c r="BE37" i="2"/>
  <c r="BD149" i="2"/>
  <c r="BC12" i="10"/>
  <c r="BA137" i="2"/>
  <c r="AZ11" i="10"/>
  <c r="AT23" i="2"/>
  <c r="AV8" i="2"/>
  <c r="AZ125" i="2" l="1"/>
  <c r="AY14" i="19"/>
  <c r="AX113" i="2"/>
  <c r="AW13" i="19"/>
  <c r="BF37" i="2"/>
  <c r="BE149" i="2"/>
  <c r="BD12" i="10"/>
  <c r="BB137" i="2"/>
  <c r="BA11" i="10"/>
  <c r="AU23" i="2"/>
  <c r="AW8" i="2"/>
  <c r="BA125" i="2" l="1"/>
  <c r="AZ14" i="19"/>
  <c r="AY113" i="2"/>
  <c r="AX13" i="19"/>
  <c r="BG37" i="2"/>
  <c r="BF149" i="2"/>
  <c r="BE12" i="10"/>
  <c r="BC137" i="2"/>
  <c r="BB11" i="10"/>
  <c r="AV23" i="2"/>
  <c r="AX8" i="2"/>
  <c r="BB125" i="2" l="1"/>
  <c r="BA14" i="19"/>
  <c r="AZ113" i="2"/>
  <c r="AY13" i="19"/>
  <c r="BH37" i="2"/>
  <c r="BG149" i="2"/>
  <c r="BF12" i="10"/>
  <c r="BD137" i="2"/>
  <c r="BC11" i="10"/>
  <c r="AW23" i="2"/>
  <c r="AY8" i="2"/>
  <c r="BC125" i="2" l="1"/>
  <c r="BB14" i="19"/>
  <c r="BA113" i="2"/>
  <c r="AZ13" i="19"/>
  <c r="BI37" i="2"/>
  <c r="BH149" i="2"/>
  <c r="BG12" i="10"/>
  <c r="BE137" i="2"/>
  <c r="BD11" i="10"/>
  <c r="AX23" i="2"/>
  <c r="AZ8" i="2"/>
  <c r="BD125" i="2" l="1"/>
  <c r="BC14" i="19"/>
  <c r="BB113" i="2"/>
  <c r="BA13" i="19"/>
  <c r="BJ37" i="2"/>
  <c r="BI149" i="2"/>
  <c r="BH12" i="10"/>
  <c r="BF137" i="2"/>
  <c r="BE11" i="10"/>
  <c r="AY23" i="2"/>
  <c r="BA8" i="2"/>
  <c r="BE125" i="2" l="1"/>
  <c r="BD14" i="19"/>
  <c r="BC113" i="2"/>
  <c r="BB13" i="19"/>
  <c r="BK37" i="2"/>
  <c r="BJ149" i="2"/>
  <c r="BI12" i="10"/>
  <c r="BG137" i="2"/>
  <c r="BF11" i="10"/>
  <c r="AZ23" i="2"/>
  <c r="BB8" i="2"/>
  <c r="BF125" i="2" l="1"/>
  <c r="BE14" i="19"/>
  <c r="BD113" i="2"/>
  <c r="BC13" i="19"/>
  <c r="BL37" i="2"/>
  <c r="BK149" i="2"/>
  <c r="BJ12" i="10"/>
  <c r="BH137" i="2"/>
  <c r="BG11" i="10"/>
  <c r="BA23" i="2"/>
  <c r="BC8" i="2"/>
  <c r="BG125" i="2" l="1"/>
  <c r="BF14" i="19"/>
  <c r="BE113" i="2"/>
  <c r="BD13" i="19"/>
  <c r="BM37" i="2"/>
  <c r="BL149" i="2"/>
  <c r="BK12" i="10"/>
  <c r="BI137" i="2"/>
  <c r="BH11" i="10"/>
  <c r="BB23" i="2"/>
  <c r="BD8" i="2"/>
  <c r="BH125" i="2" l="1"/>
  <c r="BG14" i="19"/>
  <c r="BF113" i="2"/>
  <c r="BE13" i="19"/>
  <c r="BM149" i="2"/>
  <c r="BL12" i="10"/>
  <c r="BJ137" i="2"/>
  <c r="BI11" i="10"/>
  <c r="BC23" i="2"/>
  <c r="BE8" i="2"/>
  <c r="BI125" i="2" l="1"/>
  <c r="BH14" i="19"/>
  <c r="BG113" i="2"/>
  <c r="BF13" i="19"/>
  <c r="BM12" i="10"/>
  <c r="BK137" i="2"/>
  <c r="BJ11" i="10"/>
  <c r="BD23" i="2"/>
  <c r="BF8" i="2"/>
  <c r="BJ125" i="2" l="1"/>
  <c r="BI14" i="19"/>
  <c r="BH113" i="2"/>
  <c r="BG13" i="19"/>
  <c r="BL137" i="2"/>
  <c r="BK11" i="10"/>
  <c r="BE23" i="2"/>
  <c r="BG8" i="2"/>
  <c r="BK125" i="2" l="1"/>
  <c r="BJ14" i="19"/>
  <c r="BI113" i="2"/>
  <c r="BH13" i="19"/>
  <c r="BM137" i="2"/>
  <c r="BL11" i="10"/>
  <c r="BF23" i="2"/>
  <c r="BH8" i="2"/>
  <c r="BL125" i="2" l="1"/>
  <c r="BK14" i="19"/>
  <c r="BJ113" i="2"/>
  <c r="BI13" i="19"/>
  <c r="BM11" i="10"/>
  <c r="BG23" i="2"/>
  <c r="BI8" i="2"/>
  <c r="BM125" i="2" l="1"/>
  <c r="BM14" i="19" s="1"/>
  <c r="BL14" i="19"/>
  <c r="BK113" i="2"/>
  <c r="BJ13" i="19"/>
  <c r="BH23" i="2"/>
  <c r="BJ8" i="2"/>
  <c r="BL113" i="2" l="1"/>
  <c r="BK13" i="19"/>
  <c r="BI23" i="2"/>
  <c r="BK8" i="2"/>
  <c r="BM113" i="2" l="1"/>
  <c r="BM13" i="19" s="1"/>
  <c r="BL13" i="19"/>
  <c r="BJ23" i="2"/>
  <c r="BL8" i="2"/>
  <c r="BK23" i="2" l="1"/>
  <c r="BM8" i="2"/>
  <c r="BL23" i="2" l="1"/>
  <c r="BM23" i="2" l="1"/>
  <c r="O16" i="9" l="1"/>
  <c r="O21" i="9" s="1"/>
  <c r="P16" i="9"/>
  <c r="Q16" i="9"/>
  <c r="R16" i="9"/>
  <c r="S16" i="9"/>
  <c r="D6" i="9" l="1"/>
  <c r="D5" i="9" s="1"/>
  <c r="BL98" i="2"/>
  <c r="AD98" i="2"/>
  <c r="AK98" i="2"/>
  <c r="Z98" i="2"/>
  <c r="AS98" i="2"/>
  <c r="BD98" i="2"/>
  <c r="S98" i="2"/>
  <c r="AB98" i="2"/>
  <c r="AO98" i="2"/>
  <c r="L98" i="2"/>
  <c r="AF98" i="2"/>
  <c r="AA98" i="2"/>
  <c r="AN98" i="2"/>
  <c r="T98" i="2"/>
  <c r="AE98" i="2"/>
  <c r="AL98" i="2"/>
  <c r="AU98" i="2"/>
  <c r="K98" i="2"/>
  <c r="Q98" i="2"/>
  <c r="BI98" i="2"/>
  <c r="BC98" i="2"/>
  <c r="AI98" i="2"/>
  <c r="W98" i="2"/>
  <c r="G98" i="2"/>
  <c r="V98" i="2"/>
  <c r="AJ98" i="2"/>
  <c r="O98" i="2"/>
  <c r="BF98" i="2"/>
  <c r="AR98" i="2"/>
  <c r="BA98" i="2"/>
  <c r="AC98" i="2"/>
  <c r="AZ98" i="2"/>
  <c r="AH98" i="2"/>
  <c r="J98" i="2"/>
  <c r="H98" i="2"/>
  <c r="BH98" i="2"/>
  <c r="AV98" i="2"/>
  <c r="BB98" i="2"/>
  <c r="M98" i="2"/>
  <c r="P98" i="2"/>
  <c r="BE98" i="2"/>
  <c r="AT98" i="2"/>
  <c r="X98" i="2"/>
  <c r="BJ98" i="2"/>
  <c r="AM98" i="2"/>
  <c r="Y98" i="2"/>
  <c r="BK98" i="2"/>
  <c r="AP98" i="2"/>
  <c r="N98" i="2"/>
  <c r="R98" i="2"/>
  <c r="AW98" i="2"/>
  <c r="AQ98" i="2"/>
  <c r="AY98" i="2"/>
  <c r="AX98" i="2"/>
  <c r="BG98" i="2"/>
  <c r="AG98" i="2"/>
  <c r="BM98" i="2"/>
  <c r="I98" i="2" s="1"/>
  <c r="U98" i="2" l="1"/>
  <c r="F98" i="2"/>
  <c r="F99" i="2" s="1"/>
  <c r="BM84" i="2"/>
  <c r="F84" i="2"/>
  <c r="N84" i="2"/>
  <c r="BI84" i="2"/>
  <c r="BH84" i="2"/>
  <c r="Y84" i="2"/>
  <c r="AI84" i="2"/>
  <c r="X84" i="2"/>
  <c r="V84" i="2"/>
  <c r="AC84" i="2"/>
  <c r="BJ84" i="2"/>
  <c r="AB84" i="2"/>
  <c r="AG84" i="2"/>
  <c r="AS84" i="2"/>
  <c r="BL84" i="2"/>
  <c r="BC84" i="2"/>
  <c r="BD84" i="2"/>
  <c r="BG84" i="2"/>
  <c r="BF84" i="2"/>
  <c r="I84" i="2"/>
  <c r="AU84" i="2"/>
  <c r="AD84" i="2"/>
  <c r="H84" i="2"/>
  <c r="AN84" i="2"/>
  <c r="L84" i="2"/>
  <c r="G84" i="2"/>
  <c r="W84" i="2"/>
  <c r="AE84" i="2"/>
  <c r="AV84" i="2"/>
  <c r="AO84" i="2"/>
  <c r="R84" i="2"/>
  <c r="BB84" i="2"/>
  <c r="AX84" i="2"/>
  <c r="O84" i="2"/>
  <c r="P84" i="2"/>
  <c r="AA84" i="2"/>
  <c r="AK84" i="2"/>
  <c r="AZ84" i="2"/>
  <c r="K84" i="2"/>
  <c r="Z84" i="2"/>
  <c r="BA84" i="2"/>
  <c r="AW84" i="2"/>
  <c r="AQ84" i="2"/>
  <c r="AM84" i="2"/>
  <c r="M84" i="2"/>
  <c r="T84" i="2"/>
  <c r="AJ84" i="2"/>
  <c r="J84" i="2"/>
  <c r="AT84" i="2"/>
  <c r="U84" i="2"/>
  <c r="Q84" i="2"/>
  <c r="AY84" i="2"/>
  <c r="AP84" i="2"/>
  <c r="AL84" i="2"/>
  <c r="AH84" i="2"/>
  <c r="AR84" i="2"/>
  <c r="AF84" i="2"/>
  <c r="BE84" i="2"/>
  <c r="S84" i="2"/>
  <c r="BK84" i="2"/>
  <c r="G99" i="2" l="1"/>
  <c r="F12" i="19"/>
  <c r="F85" i="2"/>
  <c r="G85" i="2" l="1"/>
  <c r="G11" i="19" s="1"/>
  <c r="F11" i="19"/>
  <c r="F19" i="19" s="1"/>
  <c r="F42" i="19" s="1"/>
  <c r="F37" i="19" s="1"/>
  <c r="H99" i="2"/>
  <c r="G12" i="19"/>
  <c r="AC55" i="2"/>
  <c r="H85" i="2" l="1"/>
  <c r="H11" i="19" s="1"/>
  <c r="F10" i="19"/>
  <c r="F17" i="19"/>
  <c r="F28" i="19" s="1"/>
  <c r="F23" i="19" s="1"/>
  <c r="F18" i="19"/>
  <c r="F35" i="19" s="1"/>
  <c r="F30" i="19" s="1"/>
  <c r="G10" i="19"/>
  <c r="G17" i="19"/>
  <c r="G18" i="19"/>
  <c r="G35" i="19" s="1"/>
  <c r="G30" i="19" s="1"/>
  <c r="G19" i="19"/>
  <c r="G42" i="19" s="1"/>
  <c r="G37" i="19" s="1"/>
  <c r="I99" i="2"/>
  <c r="H12" i="19"/>
  <c r="Z55" i="2"/>
  <c r="Z54" i="2" s="1"/>
  <c r="N57" i="2" s="1"/>
  <c r="N58" i="2" s="1"/>
  <c r="AA55" i="2"/>
  <c r="AA54" i="2" s="1"/>
  <c r="AE55" i="2"/>
  <c r="AE52" i="2" s="1"/>
  <c r="AE12" i="2" s="1"/>
  <c r="AE6" i="2" s="1"/>
  <c r="AE6" i="12" s="1"/>
  <c r="AD55" i="2"/>
  <c r="AF55" i="2"/>
  <c r="AB55" i="2"/>
  <c r="AC54" i="2"/>
  <c r="AC52" i="2"/>
  <c r="AC12" i="2" s="1"/>
  <c r="AC6" i="2" s="1"/>
  <c r="AC6" i="12" s="1"/>
  <c r="AG55" i="2"/>
  <c r="I85" i="2" l="1"/>
  <c r="J85" i="2" s="1"/>
  <c r="J11" i="19" s="1"/>
  <c r="F16" i="19"/>
  <c r="F6" i="19"/>
  <c r="F7" i="19" s="1"/>
  <c r="H10" i="19"/>
  <c r="H17" i="19"/>
  <c r="H18" i="19"/>
  <c r="H35" i="19" s="1"/>
  <c r="H30" i="19" s="1"/>
  <c r="H19" i="19"/>
  <c r="H42" i="19" s="1"/>
  <c r="H37" i="19" s="1"/>
  <c r="G16" i="19"/>
  <c r="G28" i="19"/>
  <c r="G23" i="19" s="1"/>
  <c r="G6" i="19" s="1"/>
  <c r="G7" i="19" s="1"/>
  <c r="J99" i="2"/>
  <c r="I12" i="19"/>
  <c r="N14" i="10"/>
  <c r="N10" i="10" s="1"/>
  <c r="Z52" i="2"/>
  <c r="Z12" i="2" s="1"/>
  <c r="P8" i="9"/>
  <c r="AE54" i="2"/>
  <c r="AA52" i="2"/>
  <c r="AA12" i="2" s="1"/>
  <c r="AA6" i="2" s="1"/>
  <c r="AA6" i="12" s="1"/>
  <c r="O57" i="2"/>
  <c r="O58" i="2" s="1"/>
  <c r="AF54" i="2"/>
  <c r="AD54" i="2"/>
  <c r="AD52" i="2"/>
  <c r="AD12" i="2" s="1"/>
  <c r="AB54" i="2"/>
  <c r="AB52" i="2"/>
  <c r="AB12" i="2" s="1"/>
  <c r="AB6" i="2" s="1"/>
  <c r="AB6" i="12" s="1"/>
  <c r="AF52" i="2"/>
  <c r="AF12" i="2" s="1"/>
  <c r="AF6" i="2" s="1"/>
  <c r="AF6" i="12" s="1"/>
  <c r="AH55" i="2"/>
  <c r="AG54" i="2"/>
  <c r="AG52" i="2"/>
  <c r="AG12" i="2" s="1"/>
  <c r="AG6" i="2" s="1"/>
  <c r="AG6" i="12" s="1"/>
  <c r="K85" i="2" l="1"/>
  <c r="L85" i="2" s="1"/>
  <c r="I11" i="19"/>
  <c r="I17" i="19" s="1"/>
  <c r="K99" i="2"/>
  <c r="J12" i="19"/>
  <c r="H28" i="19"/>
  <c r="H23" i="19" s="1"/>
  <c r="H6" i="19" s="1"/>
  <c r="H7" i="19" s="1"/>
  <c r="H16" i="19"/>
  <c r="N21" i="10"/>
  <c r="N44" i="10" s="1"/>
  <c r="N39" i="10" s="1"/>
  <c r="N19" i="10"/>
  <c r="N30" i="10" s="1"/>
  <c r="N25" i="10" s="1"/>
  <c r="N20" i="10"/>
  <c r="N37" i="10" s="1"/>
  <c r="N32" i="10" s="1"/>
  <c r="O14" i="10"/>
  <c r="O10" i="10" s="1"/>
  <c r="P19" i="9"/>
  <c r="P21" i="9" s="1"/>
  <c r="P22" i="9" s="1"/>
  <c r="R57" i="2"/>
  <c r="P57" i="2"/>
  <c r="P58" i="2" s="1"/>
  <c r="T57" i="2"/>
  <c r="S57" i="2"/>
  <c r="Q57" i="2"/>
  <c r="U57" i="2"/>
  <c r="Z6" i="2"/>
  <c r="Z6" i="12" s="1"/>
  <c r="Z7" i="2"/>
  <c r="E6" i="9"/>
  <c r="E5" i="9" s="1"/>
  <c r="AH54" i="2"/>
  <c r="V57" i="2" s="1"/>
  <c r="AH52" i="2"/>
  <c r="AD6" i="2"/>
  <c r="AD6" i="12" s="1"/>
  <c r="AI55" i="2"/>
  <c r="I18" i="19" l="1"/>
  <c r="I35" i="19" s="1"/>
  <c r="I30" i="19" s="1"/>
  <c r="I10" i="19"/>
  <c r="K11" i="19"/>
  <c r="I19" i="19"/>
  <c r="I42" i="19" s="1"/>
  <c r="I37" i="19" s="1"/>
  <c r="M85" i="2"/>
  <c r="L11" i="19"/>
  <c r="I28" i="19"/>
  <c r="I23" i="19" s="1"/>
  <c r="J18" i="19"/>
  <c r="J35" i="19" s="1"/>
  <c r="J30" i="19" s="1"/>
  <c r="J17" i="19"/>
  <c r="J10" i="19"/>
  <c r="J19" i="19"/>
  <c r="J42" i="19" s="1"/>
  <c r="J37" i="19" s="1"/>
  <c r="L99" i="2"/>
  <c r="K12" i="19"/>
  <c r="O19" i="10"/>
  <c r="O30" i="10" s="1"/>
  <c r="O25" i="10" s="1"/>
  <c r="O20" i="10"/>
  <c r="O37" i="10" s="1"/>
  <c r="O32" i="10" s="1"/>
  <c r="O21" i="10"/>
  <c r="O44" i="10" s="1"/>
  <c r="O39" i="10" s="1"/>
  <c r="N18" i="10"/>
  <c r="N6" i="10"/>
  <c r="N7" i="10" s="1"/>
  <c r="P14" i="10"/>
  <c r="P10" i="10" s="1"/>
  <c r="Q58" i="2"/>
  <c r="AI54" i="2"/>
  <c r="W57" i="2" s="1"/>
  <c r="AI52" i="2"/>
  <c r="AI12" i="2" s="1"/>
  <c r="AI6" i="2" s="1"/>
  <c r="AI6" i="12" s="1"/>
  <c r="AH12" i="2"/>
  <c r="AA7" i="2"/>
  <c r="Z10" i="2"/>
  <c r="AJ55" i="2"/>
  <c r="I6" i="19" l="1"/>
  <c r="I7" i="19" s="1"/>
  <c r="I16" i="19"/>
  <c r="N85" i="2"/>
  <c r="M11" i="19"/>
  <c r="K19" i="19"/>
  <c r="K42" i="19" s="1"/>
  <c r="K37" i="19" s="1"/>
  <c r="K18" i="19"/>
  <c r="K35" i="19" s="1"/>
  <c r="K30" i="19" s="1"/>
  <c r="K17" i="19"/>
  <c r="K10" i="19"/>
  <c r="J28" i="19"/>
  <c r="J23" i="19" s="1"/>
  <c r="J6" i="19" s="1"/>
  <c r="J7" i="19" s="1"/>
  <c r="J16" i="19"/>
  <c r="M99" i="2"/>
  <c r="L12" i="19"/>
  <c r="N7" i="12"/>
  <c r="N8" i="12" s="1"/>
  <c r="N9" i="12" s="1"/>
  <c r="N10" i="12" s="1"/>
  <c r="P19" i="10"/>
  <c r="P30" i="10" s="1"/>
  <c r="P25" i="10" s="1"/>
  <c r="P20" i="10"/>
  <c r="P37" i="10" s="1"/>
  <c r="P32" i="10" s="1"/>
  <c r="P21" i="10"/>
  <c r="P44" i="10" s="1"/>
  <c r="P39" i="10" s="1"/>
  <c r="O6" i="10"/>
  <c r="O7" i="12" s="1"/>
  <c r="O8" i="12" s="1"/>
  <c r="O18" i="10"/>
  <c r="R58" i="2"/>
  <c r="Q14" i="10"/>
  <c r="Q10" i="10" s="1"/>
  <c r="AK55" i="2"/>
  <c r="AJ54" i="2"/>
  <c r="X57" i="2" s="1"/>
  <c r="AJ52" i="2"/>
  <c r="AA10" i="2"/>
  <c r="AB7" i="2"/>
  <c r="AH6" i="2"/>
  <c r="AH6" i="12" s="1"/>
  <c r="O85" i="2" l="1"/>
  <c r="N11" i="19"/>
  <c r="L18" i="19"/>
  <c r="L35" i="19" s="1"/>
  <c r="L30" i="19" s="1"/>
  <c r="L10" i="19"/>
  <c r="L19" i="19"/>
  <c r="L42" i="19" s="1"/>
  <c r="L37" i="19" s="1"/>
  <c r="L17" i="19"/>
  <c r="N99" i="2"/>
  <c r="M12" i="19"/>
  <c r="K16" i="19"/>
  <c r="K28" i="19"/>
  <c r="K23" i="19" s="1"/>
  <c r="K6" i="19" s="1"/>
  <c r="K7" i="19" s="1"/>
  <c r="O9" i="12"/>
  <c r="O10" i="12" s="1"/>
  <c r="O7" i="10"/>
  <c r="Q20" i="10"/>
  <c r="Q37" i="10" s="1"/>
  <c r="Q32" i="10" s="1"/>
  <c r="Q21" i="10"/>
  <c r="Q44" i="10" s="1"/>
  <c r="Q39" i="10" s="1"/>
  <c r="Q19" i="10"/>
  <c r="Q30" i="10" s="1"/>
  <c r="Q25" i="10" s="1"/>
  <c r="P18" i="10"/>
  <c r="P6" i="10"/>
  <c r="P7" i="10" s="1"/>
  <c r="S58" i="2"/>
  <c r="R14" i="10"/>
  <c r="R10" i="10" s="1"/>
  <c r="AJ12" i="2"/>
  <c r="AK54" i="2"/>
  <c r="Y57" i="2" s="1"/>
  <c r="AK52" i="2"/>
  <c r="AK12" i="2" s="1"/>
  <c r="AK6" i="2" s="1"/>
  <c r="AK6" i="12" s="1"/>
  <c r="AC7" i="2"/>
  <c r="AB10" i="2"/>
  <c r="AL55" i="2"/>
  <c r="P85" i="2" l="1"/>
  <c r="O11" i="19"/>
  <c r="L16" i="19"/>
  <c r="L28" i="19"/>
  <c r="L23" i="19" s="1"/>
  <c r="L6" i="19" s="1"/>
  <c r="L7" i="19" s="1"/>
  <c r="M19" i="19"/>
  <c r="M42" i="19" s="1"/>
  <c r="M37" i="19" s="1"/>
  <c r="M17" i="19"/>
  <c r="M18" i="19"/>
  <c r="M35" i="19" s="1"/>
  <c r="M30" i="19" s="1"/>
  <c r="M10" i="19"/>
  <c r="N12" i="19"/>
  <c r="O99" i="2"/>
  <c r="P7" i="12"/>
  <c r="P8" i="12" s="1"/>
  <c r="P9" i="12" s="1"/>
  <c r="P10" i="12" s="1"/>
  <c r="R19" i="10"/>
  <c r="R20" i="10"/>
  <c r="R37" i="10" s="1"/>
  <c r="R32" i="10" s="1"/>
  <c r="R21" i="10"/>
  <c r="R44" i="10" s="1"/>
  <c r="R39" i="10" s="1"/>
  <c r="Q6" i="10"/>
  <c r="Q7" i="12" s="1"/>
  <c r="Q8" i="12" s="1"/>
  <c r="Q18" i="10"/>
  <c r="T58" i="2"/>
  <c r="S14" i="10"/>
  <c r="S10" i="10" s="1"/>
  <c r="AL54" i="2"/>
  <c r="Z57" i="2" s="1"/>
  <c r="AL52" i="2"/>
  <c r="AJ6" i="2"/>
  <c r="AJ6" i="12" s="1"/>
  <c r="AD7" i="2"/>
  <c r="AC10" i="2"/>
  <c r="AM55" i="2"/>
  <c r="Q85" i="2" l="1"/>
  <c r="P11" i="19"/>
  <c r="O12" i="19"/>
  <c r="P99" i="2"/>
  <c r="M28" i="19"/>
  <c r="M23" i="19" s="1"/>
  <c r="M6" i="19" s="1"/>
  <c r="M7" i="19" s="1"/>
  <c r="M16" i="19"/>
  <c r="N19" i="19"/>
  <c r="N42" i="19" s="1"/>
  <c r="N37" i="19" s="1"/>
  <c r="N10" i="19"/>
  <c r="N17" i="19"/>
  <c r="N18" i="19"/>
  <c r="N35" i="19" s="1"/>
  <c r="N30" i="19" s="1"/>
  <c r="Q9" i="12"/>
  <c r="Q10" i="12" s="1"/>
  <c r="S19" i="10"/>
  <c r="S30" i="10" s="1"/>
  <c r="S25" i="10" s="1"/>
  <c r="S20" i="10"/>
  <c r="S37" i="10" s="1"/>
  <c r="S32" i="10" s="1"/>
  <c r="S21" i="10"/>
  <c r="S44" i="10" s="1"/>
  <c r="S39" i="10" s="1"/>
  <c r="D12" i="9"/>
  <c r="Q7" i="10"/>
  <c r="R18" i="10"/>
  <c r="R30" i="10"/>
  <c r="R25" i="10" s="1"/>
  <c r="R6" i="10" s="1"/>
  <c r="U58" i="2"/>
  <c r="T14" i="10"/>
  <c r="T10" i="10" s="1"/>
  <c r="AM54" i="2"/>
  <c r="AA57" i="2" s="1"/>
  <c r="AM52" i="2"/>
  <c r="AM12" i="2" s="1"/>
  <c r="AM6" i="2" s="1"/>
  <c r="AM6" i="12" s="1"/>
  <c r="AN55" i="2"/>
  <c r="AE7" i="2"/>
  <c r="AD10" i="2"/>
  <c r="AL12" i="2"/>
  <c r="R85" i="2" l="1"/>
  <c r="Q11" i="19"/>
  <c r="N28" i="19"/>
  <c r="N23" i="19" s="1"/>
  <c r="N6" i="19" s="1"/>
  <c r="N7" i="19" s="1"/>
  <c r="N16" i="19"/>
  <c r="P12" i="19"/>
  <c r="Q99" i="2"/>
  <c r="O10" i="19"/>
  <c r="O18" i="19"/>
  <c r="O35" i="19" s="1"/>
  <c r="O30" i="19" s="1"/>
  <c r="O17" i="19"/>
  <c r="O19" i="19"/>
  <c r="O42" i="19" s="1"/>
  <c r="O37" i="19" s="1"/>
  <c r="T19" i="10"/>
  <c r="T30" i="10" s="1"/>
  <c r="T25" i="10" s="1"/>
  <c r="T20" i="10"/>
  <c r="T37" i="10" s="1"/>
  <c r="T32" i="10" s="1"/>
  <c r="T21" i="10"/>
  <c r="T44" i="10" s="1"/>
  <c r="T39" i="10" s="1"/>
  <c r="R7" i="12"/>
  <c r="R8" i="12" s="1"/>
  <c r="R9" i="12" s="1"/>
  <c r="R10" i="12" s="1"/>
  <c r="R7" i="10"/>
  <c r="S18" i="10"/>
  <c r="S6" i="10"/>
  <c r="V58" i="2"/>
  <c r="U14" i="10"/>
  <c r="U10" i="10" s="1"/>
  <c r="AL6" i="2"/>
  <c r="AL6" i="12" s="1"/>
  <c r="AO55" i="2"/>
  <c r="AF7" i="2"/>
  <c r="AE10" i="2"/>
  <c r="AN54" i="2"/>
  <c r="AB57" i="2" s="1"/>
  <c r="AN52" i="2"/>
  <c r="S85" i="2" l="1"/>
  <c r="R11" i="19"/>
  <c r="Q12" i="19"/>
  <c r="R99" i="2"/>
  <c r="O16" i="19"/>
  <c r="O28" i="19"/>
  <c r="O23" i="19" s="1"/>
  <c r="O6" i="19" s="1"/>
  <c r="O7" i="19" s="1"/>
  <c r="P10" i="19"/>
  <c r="P18" i="19"/>
  <c r="P35" i="19" s="1"/>
  <c r="P30" i="19" s="1"/>
  <c r="P17" i="19"/>
  <c r="P19" i="19"/>
  <c r="P42" i="19" s="1"/>
  <c r="P37" i="19" s="1"/>
  <c r="U19" i="10"/>
  <c r="U20" i="10"/>
  <c r="U37" i="10" s="1"/>
  <c r="U32" i="10" s="1"/>
  <c r="U21" i="10"/>
  <c r="U44" i="10" s="1"/>
  <c r="U39" i="10" s="1"/>
  <c r="S7" i="12"/>
  <c r="S8" i="12" s="1"/>
  <c r="S9" i="12" s="1"/>
  <c r="S10" i="12" s="1"/>
  <c r="S7" i="10"/>
  <c r="T6" i="10"/>
  <c r="T18" i="10"/>
  <c r="W58" i="2"/>
  <c r="V14" i="10"/>
  <c r="V10" i="10" s="1"/>
  <c r="AO54" i="2"/>
  <c r="AC57" i="2" s="1"/>
  <c r="AO52" i="2"/>
  <c r="AO12" i="2" s="1"/>
  <c r="AO6" i="2" s="1"/>
  <c r="AO6" i="12" s="1"/>
  <c r="AG7" i="2"/>
  <c r="AF10" i="2"/>
  <c r="AP55" i="2"/>
  <c r="AN12" i="2"/>
  <c r="T85" i="2" l="1"/>
  <c r="S11" i="19"/>
  <c r="P16" i="19"/>
  <c r="P28" i="19"/>
  <c r="P23" i="19" s="1"/>
  <c r="P6" i="19" s="1"/>
  <c r="P7" i="19" s="1"/>
  <c r="R12" i="19"/>
  <c r="S99" i="2"/>
  <c r="Q10" i="19"/>
  <c r="Q19" i="19"/>
  <c r="Q42" i="19" s="1"/>
  <c r="Q37" i="19" s="1"/>
  <c r="Q18" i="19"/>
  <c r="Q35" i="19" s="1"/>
  <c r="Q30" i="19" s="1"/>
  <c r="Q17" i="19"/>
  <c r="V21" i="10"/>
  <c r="V44" i="10" s="1"/>
  <c r="V39" i="10" s="1"/>
  <c r="V19" i="10"/>
  <c r="V30" i="10" s="1"/>
  <c r="V25" i="10" s="1"/>
  <c r="V20" i="10"/>
  <c r="V37" i="10" s="1"/>
  <c r="V32" i="10" s="1"/>
  <c r="T7" i="12"/>
  <c r="T8" i="12" s="1"/>
  <c r="T9" i="12" s="1"/>
  <c r="T10" i="12" s="1"/>
  <c r="T7" i="10"/>
  <c r="Q19" i="9"/>
  <c r="Q21" i="9" s="1"/>
  <c r="Q22" i="9" s="1"/>
  <c r="U18" i="10"/>
  <c r="U30" i="10"/>
  <c r="U25" i="10" s="1"/>
  <c r="U6" i="10" s="1"/>
  <c r="W14" i="10"/>
  <c r="W10" i="10" s="1"/>
  <c r="X58" i="2"/>
  <c r="AN6" i="2"/>
  <c r="AN6" i="12" s="1"/>
  <c r="F6" i="9"/>
  <c r="F5" i="9" s="1"/>
  <c r="AH7" i="2"/>
  <c r="AG10" i="2"/>
  <c r="AP54" i="2"/>
  <c r="AD57" i="2" s="1"/>
  <c r="AP52" i="2"/>
  <c r="AQ55" i="2"/>
  <c r="U85" i="2" l="1"/>
  <c r="T11" i="19"/>
  <c r="Q16" i="19"/>
  <c r="Q28" i="19"/>
  <c r="Q23" i="19" s="1"/>
  <c r="Q6" i="19" s="1"/>
  <c r="Q7" i="19" s="1"/>
  <c r="S12" i="19"/>
  <c r="T99" i="2"/>
  <c r="R10" i="19"/>
  <c r="R19" i="19"/>
  <c r="R42" i="19" s="1"/>
  <c r="R37" i="19" s="1"/>
  <c r="R18" i="19"/>
  <c r="R35" i="19" s="1"/>
  <c r="R30" i="19" s="1"/>
  <c r="R17" i="19"/>
  <c r="W21" i="10"/>
  <c r="W44" i="10" s="1"/>
  <c r="W39" i="10" s="1"/>
  <c r="W19" i="10"/>
  <c r="W20" i="10"/>
  <c r="W37" i="10" s="1"/>
  <c r="W32" i="10" s="1"/>
  <c r="U7" i="12"/>
  <c r="U8" i="12" s="1"/>
  <c r="U9" i="12" s="1"/>
  <c r="U10" i="12" s="1"/>
  <c r="U7" i="10"/>
  <c r="V6" i="10"/>
  <c r="V18" i="10"/>
  <c r="X14" i="10"/>
  <c r="X10" i="10" s="1"/>
  <c r="Y58" i="2"/>
  <c r="AQ54" i="2"/>
  <c r="AE57" i="2" s="1"/>
  <c r="AQ52" i="2"/>
  <c r="AQ12" i="2" s="1"/>
  <c r="AQ6" i="2" s="1"/>
  <c r="AQ6" i="12" s="1"/>
  <c r="AH10" i="2"/>
  <c r="AI7" i="2"/>
  <c r="AR55" i="2"/>
  <c r="AP12" i="2"/>
  <c r="V85" i="2" l="1"/>
  <c r="U11" i="19"/>
  <c r="R16" i="19"/>
  <c r="R28" i="19"/>
  <c r="R23" i="19" s="1"/>
  <c r="R6" i="19" s="1"/>
  <c r="R7" i="19" s="1"/>
  <c r="T12" i="19"/>
  <c r="U99" i="2"/>
  <c r="S10" i="19"/>
  <c r="S19" i="19"/>
  <c r="S42" i="19" s="1"/>
  <c r="S37" i="19" s="1"/>
  <c r="S17" i="19"/>
  <c r="S18" i="19"/>
  <c r="S35" i="19" s="1"/>
  <c r="S30" i="19" s="1"/>
  <c r="X19" i="10"/>
  <c r="X30" i="10" s="1"/>
  <c r="X25" i="10" s="1"/>
  <c r="X20" i="10"/>
  <c r="X37" i="10" s="1"/>
  <c r="X32" i="10" s="1"/>
  <c r="X21" i="10"/>
  <c r="X44" i="10" s="1"/>
  <c r="X39" i="10" s="1"/>
  <c r="V7" i="12"/>
  <c r="V8" i="12" s="1"/>
  <c r="V9" i="12" s="1"/>
  <c r="V10" i="12" s="1"/>
  <c r="V7" i="10"/>
  <c r="W18" i="10"/>
  <c r="W30" i="10"/>
  <c r="W25" i="10" s="1"/>
  <c r="W6" i="10" s="1"/>
  <c r="Y14" i="10"/>
  <c r="Y10" i="10" s="1"/>
  <c r="Z58" i="2"/>
  <c r="AS55" i="2"/>
  <c r="AP6" i="2"/>
  <c r="AP6" i="12" s="1"/>
  <c r="AI10" i="2"/>
  <c r="AJ7" i="2"/>
  <c r="AR54" i="2"/>
  <c r="AF57" i="2" s="1"/>
  <c r="AR52" i="2"/>
  <c r="W85" i="2" l="1"/>
  <c r="V11" i="19"/>
  <c r="U12" i="19"/>
  <c r="V99" i="2"/>
  <c r="S16" i="19"/>
  <c r="S28" i="19"/>
  <c r="S23" i="19" s="1"/>
  <c r="S6" i="19" s="1"/>
  <c r="S7" i="19" s="1"/>
  <c r="T10" i="19"/>
  <c r="T17" i="19"/>
  <c r="T18" i="19"/>
  <c r="T35" i="19" s="1"/>
  <c r="T30" i="19" s="1"/>
  <c r="T19" i="19"/>
  <c r="T42" i="19" s="1"/>
  <c r="T37" i="19" s="1"/>
  <c r="Y20" i="10"/>
  <c r="Y37" i="10" s="1"/>
  <c r="Y32" i="10" s="1"/>
  <c r="Y21" i="10"/>
  <c r="Y44" i="10" s="1"/>
  <c r="Y39" i="10" s="1"/>
  <c r="Y19" i="10"/>
  <c r="Y30" i="10" s="1"/>
  <c r="Y25" i="10" s="1"/>
  <c r="W7" i="12"/>
  <c r="W8" i="12" s="1"/>
  <c r="W9" i="12" s="1"/>
  <c r="W10" i="12" s="1"/>
  <c r="W7" i="10"/>
  <c r="X6" i="10"/>
  <c r="X18" i="10"/>
  <c r="Z14" i="10"/>
  <c r="Z10" i="10" s="1"/>
  <c r="AA58" i="2"/>
  <c r="AT55" i="2"/>
  <c r="AS54" i="2"/>
  <c r="AG57" i="2" s="1"/>
  <c r="AS52" i="2"/>
  <c r="AS12" i="2" s="1"/>
  <c r="AS6" i="2" s="1"/>
  <c r="AS6" i="12" s="1"/>
  <c r="AR12" i="2"/>
  <c r="AK7" i="2"/>
  <c r="AJ10" i="2"/>
  <c r="X85" i="2" l="1"/>
  <c r="W11" i="19"/>
  <c r="T28" i="19"/>
  <c r="T23" i="19" s="1"/>
  <c r="T6" i="19" s="1"/>
  <c r="T7" i="19" s="1"/>
  <c r="T16" i="19"/>
  <c r="V12" i="19"/>
  <c r="W99" i="2"/>
  <c r="U10" i="19"/>
  <c r="U18" i="19"/>
  <c r="U35" i="19" s="1"/>
  <c r="U30" i="19" s="1"/>
  <c r="U19" i="19"/>
  <c r="U42" i="19" s="1"/>
  <c r="U37" i="19" s="1"/>
  <c r="U17" i="19"/>
  <c r="Z20" i="10"/>
  <c r="Z37" i="10" s="1"/>
  <c r="Z32" i="10" s="1"/>
  <c r="Z21" i="10"/>
  <c r="Z44" i="10" s="1"/>
  <c r="Z39" i="10" s="1"/>
  <c r="Z19" i="10"/>
  <c r="Z30" i="10" s="1"/>
  <c r="Z25" i="10" s="1"/>
  <c r="X7" i="12"/>
  <c r="X8" i="12" s="1"/>
  <c r="X9" i="12" s="1"/>
  <c r="X10" i="12" s="1"/>
  <c r="X7" i="10"/>
  <c r="Y6" i="10"/>
  <c r="Y18" i="10"/>
  <c r="AA14" i="10"/>
  <c r="AA10" i="10" s="1"/>
  <c r="AB58" i="2"/>
  <c r="AK10" i="2"/>
  <c r="AL7" i="2"/>
  <c r="AT54" i="2"/>
  <c r="AH57" i="2" s="1"/>
  <c r="AT52" i="2"/>
  <c r="AR6" i="2"/>
  <c r="AR6" i="12" s="1"/>
  <c r="AU55" i="2"/>
  <c r="Y85" i="2" l="1"/>
  <c r="X11" i="19"/>
  <c r="U28" i="19"/>
  <c r="U23" i="19" s="1"/>
  <c r="U6" i="19" s="1"/>
  <c r="U7" i="19" s="1"/>
  <c r="U16" i="19"/>
  <c r="W12" i="19"/>
  <c r="X99" i="2"/>
  <c r="V10" i="19"/>
  <c r="V19" i="19"/>
  <c r="V42" i="19" s="1"/>
  <c r="V37" i="19" s="1"/>
  <c r="V18" i="19"/>
  <c r="V35" i="19" s="1"/>
  <c r="V30" i="19" s="1"/>
  <c r="V17" i="19"/>
  <c r="AA19" i="10"/>
  <c r="AA30" i="10" s="1"/>
  <c r="AA25" i="10" s="1"/>
  <c r="AA20" i="10"/>
  <c r="AA37" i="10" s="1"/>
  <c r="AA32" i="10" s="1"/>
  <c r="AA21" i="10"/>
  <c r="AA44" i="10" s="1"/>
  <c r="AA39" i="10" s="1"/>
  <c r="Y7" i="12"/>
  <c r="Y8" i="12" s="1"/>
  <c r="Y9" i="12" s="1"/>
  <c r="Y10" i="12" s="1"/>
  <c r="Y7" i="10"/>
  <c r="Z6" i="10"/>
  <c r="Z18" i="10"/>
  <c r="AB14" i="10"/>
  <c r="AB10" i="10" s="1"/>
  <c r="AC58" i="2"/>
  <c r="AT12" i="2"/>
  <c r="AL10" i="2"/>
  <c r="AM7" i="2"/>
  <c r="AU54" i="2"/>
  <c r="AI57" i="2" s="1"/>
  <c r="AU52" i="2"/>
  <c r="AU12" i="2" s="1"/>
  <c r="AU6" i="2" s="1"/>
  <c r="AU6" i="12" s="1"/>
  <c r="AV55" i="2"/>
  <c r="Z85" i="2" l="1"/>
  <c r="Y11" i="19"/>
  <c r="V28" i="19"/>
  <c r="V23" i="19" s="1"/>
  <c r="V6" i="19" s="1"/>
  <c r="V7" i="19" s="1"/>
  <c r="V16" i="19"/>
  <c r="X12" i="19"/>
  <c r="Y99" i="2"/>
  <c r="W10" i="19"/>
  <c r="W19" i="19"/>
  <c r="W42" i="19" s="1"/>
  <c r="W37" i="19" s="1"/>
  <c r="W17" i="19"/>
  <c r="W18" i="19"/>
  <c r="W35" i="19" s="1"/>
  <c r="W30" i="19" s="1"/>
  <c r="AB19" i="10"/>
  <c r="AB30" i="10" s="1"/>
  <c r="AB25" i="10" s="1"/>
  <c r="AB20" i="10"/>
  <c r="AB37" i="10" s="1"/>
  <c r="AB32" i="10" s="1"/>
  <c r="AB21" i="10"/>
  <c r="AB44" i="10" s="1"/>
  <c r="AB39" i="10" s="1"/>
  <c r="Z7" i="12"/>
  <c r="Z8" i="12" s="1"/>
  <c r="Z9" i="12" s="1"/>
  <c r="Z10" i="12" s="1"/>
  <c r="Z7" i="10"/>
  <c r="AA6" i="10"/>
  <c r="AA18" i="10"/>
  <c r="AC14" i="10"/>
  <c r="AC10" i="10" s="1"/>
  <c r="AD58" i="2"/>
  <c r="AV54" i="2"/>
  <c r="AJ57" i="2" s="1"/>
  <c r="AV52" i="2"/>
  <c r="AW55" i="2"/>
  <c r="AN7" i="2"/>
  <c r="AM10" i="2"/>
  <c r="AT6" i="2"/>
  <c r="AT6" i="12" s="1"/>
  <c r="AA85" i="2" l="1"/>
  <c r="Z11" i="19"/>
  <c r="Y12" i="19"/>
  <c r="Z99" i="2"/>
  <c r="W28" i="19"/>
  <c r="W23" i="19" s="1"/>
  <c r="W6" i="19" s="1"/>
  <c r="W7" i="19" s="1"/>
  <c r="W16" i="19"/>
  <c r="X10" i="19"/>
  <c r="X19" i="19"/>
  <c r="X42" i="19" s="1"/>
  <c r="X37" i="19" s="1"/>
  <c r="X17" i="19"/>
  <c r="X18" i="19"/>
  <c r="X35" i="19" s="1"/>
  <c r="X30" i="19" s="1"/>
  <c r="AC19" i="10"/>
  <c r="AC30" i="10" s="1"/>
  <c r="AC25" i="10" s="1"/>
  <c r="AC20" i="10"/>
  <c r="AC37" i="10" s="1"/>
  <c r="AC32" i="10" s="1"/>
  <c r="AC21" i="10"/>
  <c r="AC44" i="10" s="1"/>
  <c r="AC39" i="10" s="1"/>
  <c r="AA7" i="12"/>
  <c r="AA8" i="12" s="1"/>
  <c r="AA9" i="12" s="1"/>
  <c r="AA10" i="12" s="1"/>
  <c r="AA7" i="10"/>
  <c r="AB6" i="10"/>
  <c r="AB18" i="10"/>
  <c r="AD14" i="10"/>
  <c r="AD10" i="10" s="1"/>
  <c r="AE58" i="2"/>
  <c r="AO7" i="2"/>
  <c r="AN10" i="2"/>
  <c r="AW54" i="2"/>
  <c r="AK57" i="2" s="1"/>
  <c r="AW52" i="2"/>
  <c r="AW12" i="2" s="1"/>
  <c r="AW6" i="2" s="1"/>
  <c r="AW6" i="12" s="1"/>
  <c r="AX55" i="2"/>
  <c r="AV12" i="2"/>
  <c r="AB85" i="2" l="1"/>
  <c r="AA11" i="19"/>
  <c r="X16" i="19"/>
  <c r="X28" i="19"/>
  <c r="X23" i="19" s="1"/>
  <c r="X6" i="19" s="1"/>
  <c r="X7" i="19" s="1"/>
  <c r="Z12" i="19"/>
  <c r="AA99" i="2"/>
  <c r="Y10" i="19"/>
  <c r="Y19" i="19"/>
  <c r="Y42" i="19" s="1"/>
  <c r="Y37" i="19" s="1"/>
  <c r="Y17" i="19"/>
  <c r="Y18" i="19"/>
  <c r="Y35" i="19" s="1"/>
  <c r="Y30" i="19" s="1"/>
  <c r="AD21" i="10"/>
  <c r="AD44" i="10" s="1"/>
  <c r="AD39" i="10" s="1"/>
  <c r="AD19" i="10"/>
  <c r="AD30" i="10" s="1"/>
  <c r="AD25" i="10" s="1"/>
  <c r="AD20" i="10"/>
  <c r="AD37" i="10" s="1"/>
  <c r="AD32" i="10" s="1"/>
  <c r="AB7" i="12"/>
  <c r="AB8" i="12" s="1"/>
  <c r="AB9" i="12" s="1"/>
  <c r="AB10" i="12" s="1"/>
  <c r="AB7" i="10"/>
  <c r="AC18" i="10"/>
  <c r="AC6" i="10"/>
  <c r="AE14" i="10"/>
  <c r="AE10" i="10" s="1"/>
  <c r="AF58" i="2"/>
  <c r="AV6" i="2"/>
  <c r="AV6" i="12" s="1"/>
  <c r="AX54" i="2"/>
  <c r="AL57" i="2" s="1"/>
  <c r="AX52" i="2"/>
  <c r="AY55" i="2"/>
  <c r="AO10" i="2"/>
  <c r="AP7" i="2"/>
  <c r="AC85" i="2" l="1"/>
  <c r="AB11" i="19"/>
  <c r="AA12" i="19"/>
  <c r="AB99" i="2"/>
  <c r="Y16" i="19"/>
  <c r="Y28" i="19"/>
  <c r="Y23" i="19" s="1"/>
  <c r="Y6" i="19" s="1"/>
  <c r="Y7" i="19" s="1"/>
  <c r="Z10" i="19"/>
  <c r="Z17" i="19"/>
  <c r="Z18" i="19"/>
  <c r="Z35" i="19" s="1"/>
  <c r="Z30" i="19" s="1"/>
  <c r="Z19" i="19"/>
  <c r="Z42" i="19" s="1"/>
  <c r="Z37" i="19" s="1"/>
  <c r="AE21" i="10"/>
  <c r="AE44" i="10" s="1"/>
  <c r="AE39" i="10" s="1"/>
  <c r="AE19" i="10"/>
  <c r="AE30" i="10" s="1"/>
  <c r="AE25" i="10" s="1"/>
  <c r="AE20" i="10"/>
  <c r="AE37" i="10" s="1"/>
  <c r="AE32" i="10" s="1"/>
  <c r="AC7" i="12"/>
  <c r="AC8" i="12" s="1"/>
  <c r="AC9" i="12" s="1"/>
  <c r="AC10" i="12" s="1"/>
  <c r="AC7" i="10"/>
  <c r="E12" i="9"/>
  <c r="AD6" i="10"/>
  <c r="AD7" i="10" s="1"/>
  <c r="AD18" i="10"/>
  <c r="AF14" i="10"/>
  <c r="AF10" i="10" s="1"/>
  <c r="AG58" i="2"/>
  <c r="AX12" i="2"/>
  <c r="AY54" i="2"/>
  <c r="AM57" i="2" s="1"/>
  <c r="AY52" i="2"/>
  <c r="AY12" i="2" s="1"/>
  <c r="AY6" i="2" s="1"/>
  <c r="AY6" i="12" s="1"/>
  <c r="AQ7" i="2"/>
  <c r="AP10" i="2"/>
  <c r="AZ55" i="2"/>
  <c r="AD85" i="2" l="1"/>
  <c r="AC11" i="19"/>
  <c r="Z16" i="19"/>
  <c r="Z28" i="19"/>
  <c r="Z23" i="19" s="1"/>
  <c r="Z6" i="19" s="1"/>
  <c r="Z7" i="19" s="1"/>
  <c r="AB12" i="19"/>
  <c r="AC99" i="2"/>
  <c r="AA10" i="19"/>
  <c r="AA17" i="19"/>
  <c r="AA19" i="19"/>
  <c r="AA42" i="19" s="1"/>
  <c r="AA37" i="19" s="1"/>
  <c r="AA18" i="19"/>
  <c r="AA35" i="19" s="1"/>
  <c r="AA30" i="19" s="1"/>
  <c r="AD7" i="12"/>
  <c r="AD8" i="12" s="1"/>
  <c r="AD9" i="12" s="1"/>
  <c r="AD10" i="12" s="1"/>
  <c r="AF19" i="10"/>
  <c r="AF21" i="10"/>
  <c r="AF44" i="10" s="1"/>
  <c r="AF39" i="10" s="1"/>
  <c r="AF20" i="10"/>
  <c r="AF37" i="10" s="1"/>
  <c r="AF32" i="10" s="1"/>
  <c r="AE6" i="10"/>
  <c r="AE18" i="10"/>
  <c r="AG14" i="10"/>
  <c r="AG10" i="10" s="1"/>
  <c r="AH58" i="2"/>
  <c r="AZ54" i="2"/>
  <c r="AN57" i="2" s="1"/>
  <c r="AZ52" i="2"/>
  <c r="AZ12" i="2" s="1"/>
  <c r="AZ6" i="2" s="1"/>
  <c r="AZ6" i="12" s="1"/>
  <c r="BA55" i="2"/>
  <c r="AR7" i="2"/>
  <c r="AQ10" i="2"/>
  <c r="AX6" i="2"/>
  <c r="AX6" i="12" s="1"/>
  <c r="AE85" i="2" l="1"/>
  <c r="AD11" i="19"/>
  <c r="AC12" i="19"/>
  <c r="AD99" i="2"/>
  <c r="AB10" i="19"/>
  <c r="AB19" i="19"/>
  <c r="AB42" i="19" s="1"/>
  <c r="AB37" i="19" s="1"/>
  <c r="AB18" i="19"/>
  <c r="AB35" i="19" s="1"/>
  <c r="AB30" i="19" s="1"/>
  <c r="AB17" i="19"/>
  <c r="AA28" i="19"/>
  <c r="AA23" i="19" s="1"/>
  <c r="AA6" i="19" s="1"/>
  <c r="AA7" i="19" s="1"/>
  <c r="AA16" i="19"/>
  <c r="AG20" i="10"/>
  <c r="AG37" i="10" s="1"/>
  <c r="AG32" i="10" s="1"/>
  <c r="AG21" i="10"/>
  <c r="AG44" i="10" s="1"/>
  <c r="AG39" i="10" s="1"/>
  <c r="AG19" i="10"/>
  <c r="AG30" i="10" s="1"/>
  <c r="AG25" i="10" s="1"/>
  <c r="AE7" i="12"/>
  <c r="AE8" i="12" s="1"/>
  <c r="AE9" i="12" s="1"/>
  <c r="AE10" i="12" s="1"/>
  <c r="AE7" i="10"/>
  <c r="AF18" i="10"/>
  <c r="AF30" i="10"/>
  <c r="AF25" i="10" s="1"/>
  <c r="AF6" i="10" s="1"/>
  <c r="AH14" i="10"/>
  <c r="AH10" i="10" s="1"/>
  <c r="AI58" i="2"/>
  <c r="AS7" i="2"/>
  <c r="AR10" i="2"/>
  <c r="BB55" i="2"/>
  <c r="BA54" i="2"/>
  <c r="AO57" i="2" s="1"/>
  <c r="BA52" i="2"/>
  <c r="BA12" i="2" s="1"/>
  <c r="BA6" i="2" s="1"/>
  <c r="BA6" i="12" s="1"/>
  <c r="AF85" i="2" l="1"/>
  <c r="AE11" i="19"/>
  <c r="AB28" i="19"/>
  <c r="AB23" i="19" s="1"/>
  <c r="AB6" i="19" s="1"/>
  <c r="AB7" i="19" s="1"/>
  <c r="AB16" i="19"/>
  <c r="AD12" i="19"/>
  <c r="AE99" i="2"/>
  <c r="AC10" i="19"/>
  <c r="AC18" i="19"/>
  <c r="AC35" i="19" s="1"/>
  <c r="AC30" i="19" s="1"/>
  <c r="AC19" i="19"/>
  <c r="AC42" i="19" s="1"/>
  <c r="AC37" i="19" s="1"/>
  <c r="AC17" i="19"/>
  <c r="AH20" i="10"/>
  <c r="AH37" i="10" s="1"/>
  <c r="AH32" i="10" s="1"/>
  <c r="AH19" i="10"/>
  <c r="AH30" i="10" s="1"/>
  <c r="AH25" i="10" s="1"/>
  <c r="AH21" i="10"/>
  <c r="AH44" i="10" s="1"/>
  <c r="AH39" i="10" s="1"/>
  <c r="AF7" i="12"/>
  <c r="AF8" i="12" s="1"/>
  <c r="AF9" i="12" s="1"/>
  <c r="AF10" i="12" s="1"/>
  <c r="AF7" i="10"/>
  <c r="AG6" i="10"/>
  <c r="AG18" i="10"/>
  <c r="AI14" i="10"/>
  <c r="AI10" i="10" s="1"/>
  <c r="AJ58" i="2"/>
  <c r="BC55" i="2"/>
  <c r="BB54" i="2"/>
  <c r="AP57" i="2" s="1"/>
  <c r="BB52" i="2"/>
  <c r="AT7" i="2"/>
  <c r="AS10" i="2"/>
  <c r="AG85" i="2" l="1"/>
  <c r="AF11" i="19"/>
  <c r="AC28" i="19"/>
  <c r="AC23" i="19" s="1"/>
  <c r="AC6" i="19" s="1"/>
  <c r="AC7" i="19" s="1"/>
  <c r="AC16" i="19"/>
  <c r="AE12" i="19"/>
  <c r="AF99" i="2"/>
  <c r="AD10" i="19"/>
  <c r="AD17" i="19"/>
  <c r="AD19" i="19"/>
  <c r="AD42" i="19" s="1"/>
  <c r="AD37" i="19" s="1"/>
  <c r="AD18" i="19"/>
  <c r="AD35" i="19" s="1"/>
  <c r="AD30" i="19" s="1"/>
  <c r="AI19" i="10"/>
  <c r="AI20" i="10"/>
  <c r="AI37" i="10" s="1"/>
  <c r="AI32" i="10" s="1"/>
  <c r="AI21" i="10"/>
  <c r="AI44" i="10" s="1"/>
  <c r="AI39" i="10" s="1"/>
  <c r="AG7" i="12"/>
  <c r="AG8" i="12" s="1"/>
  <c r="AG9" i="12" s="1"/>
  <c r="AG10" i="12" s="1"/>
  <c r="AG7" i="10"/>
  <c r="AH6" i="10"/>
  <c r="AH7" i="10" s="1"/>
  <c r="AH18" i="10"/>
  <c r="AJ14" i="10"/>
  <c r="AJ10" i="10" s="1"/>
  <c r="AK58" i="2"/>
  <c r="BC54" i="2"/>
  <c r="AQ57" i="2" s="1"/>
  <c r="BC52" i="2"/>
  <c r="BC12" i="2" s="1"/>
  <c r="BC6" i="2" s="1"/>
  <c r="BC6" i="12" s="1"/>
  <c r="BD55" i="2"/>
  <c r="AU7" i="2"/>
  <c r="AT10" i="2"/>
  <c r="BB12" i="2"/>
  <c r="AG11" i="19" l="1"/>
  <c r="AH85" i="2"/>
  <c r="AF12" i="19"/>
  <c r="AG99" i="2"/>
  <c r="AE10" i="19"/>
  <c r="AE19" i="19"/>
  <c r="AE42" i="19" s="1"/>
  <c r="AE37" i="19" s="1"/>
  <c r="AE18" i="19"/>
  <c r="AE35" i="19" s="1"/>
  <c r="AE30" i="19" s="1"/>
  <c r="AE17" i="19"/>
  <c r="AD16" i="19"/>
  <c r="AD28" i="19"/>
  <c r="AD23" i="19" s="1"/>
  <c r="AD6" i="19" s="1"/>
  <c r="AD7" i="19" s="1"/>
  <c r="AJ19" i="10"/>
  <c r="AJ30" i="10" s="1"/>
  <c r="AJ25" i="10" s="1"/>
  <c r="AJ21" i="10"/>
  <c r="AJ44" i="10" s="1"/>
  <c r="AJ39" i="10" s="1"/>
  <c r="AJ20" i="10"/>
  <c r="AJ37" i="10" s="1"/>
  <c r="AJ32" i="10" s="1"/>
  <c r="AH7" i="12"/>
  <c r="AH8" i="12" s="1"/>
  <c r="AH9" i="12" s="1"/>
  <c r="AH10" i="12" s="1"/>
  <c r="AI18" i="10"/>
  <c r="AI30" i="10"/>
  <c r="AI25" i="10" s="1"/>
  <c r="AI6" i="10" s="1"/>
  <c r="AK14" i="10"/>
  <c r="AK10" i="10" s="1"/>
  <c r="AL58" i="2"/>
  <c r="BB6" i="2"/>
  <c r="BB6" i="12" s="1"/>
  <c r="AU10" i="2"/>
  <c r="AV7" i="2"/>
  <c r="BD54" i="2"/>
  <c r="AR57" i="2" s="1"/>
  <c r="BD52" i="2"/>
  <c r="BE55" i="2"/>
  <c r="AH11" i="19" l="1"/>
  <c r="AI85" i="2"/>
  <c r="AE28" i="19"/>
  <c r="AE23" i="19" s="1"/>
  <c r="AE6" i="19" s="1"/>
  <c r="AE7" i="19" s="1"/>
  <c r="AE16" i="19"/>
  <c r="AG12" i="19"/>
  <c r="AH99" i="2"/>
  <c r="AF10" i="19"/>
  <c r="AF18" i="19"/>
  <c r="AF35" i="19" s="1"/>
  <c r="AF30" i="19" s="1"/>
  <c r="AF17" i="19"/>
  <c r="AF19" i="19"/>
  <c r="AF42" i="19" s="1"/>
  <c r="AF37" i="19" s="1"/>
  <c r="AK19" i="10"/>
  <c r="AK30" i="10" s="1"/>
  <c r="AK25" i="10" s="1"/>
  <c r="AK21" i="10"/>
  <c r="AK44" i="10" s="1"/>
  <c r="AK39" i="10" s="1"/>
  <c r="AK20" i="10"/>
  <c r="AK37" i="10" s="1"/>
  <c r="AK32" i="10" s="1"/>
  <c r="AI7" i="12"/>
  <c r="AI8" i="12" s="1"/>
  <c r="AI9" i="12" s="1"/>
  <c r="AI10" i="12" s="1"/>
  <c r="AI7" i="10"/>
  <c r="AJ18" i="10"/>
  <c r="AJ6" i="10"/>
  <c r="AL14" i="10"/>
  <c r="AL10" i="10" s="1"/>
  <c r="AM58" i="2"/>
  <c r="BE54" i="2"/>
  <c r="AS57" i="2" s="1"/>
  <c r="BE52" i="2"/>
  <c r="BE12" i="2" s="1"/>
  <c r="BE6" i="2" s="1"/>
  <c r="BE6" i="12" s="1"/>
  <c r="BD12" i="2"/>
  <c r="BF55" i="2"/>
  <c r="AW7" i="2"/>
  <c r="AV10" i="2"/>
  <c r="AI11" i="19" l="1"/>
  <c r="AJ85" i="2"/>
  <c r="AH12" i="19"/>
  <c r="AI99" i="2"/>
  <c r="AF28" i="19"/>
  <c r="AF23" i="19" s="1"/>
  <c r="AF6" i="19" s="1"/>
  <c r="AF7" i="19" s="1"/>
  <c r="AF16" i="19"/>
  <c r="AG10" i="19"/>
  <c r="AG19" i="19"/>
  <c r="AG42" i="19" s="1"/>
  <c r="AG37" i="19" s="1"/>
  <c r="AG17" i="19"/>
  <c r="AG18" i="19"/>
  <c r="AG35" i="19" s="1"/>
  <c r="AG30" i="19" s="1"/>
  <c r="AL21" i="10"/>
  <c r="AL44" i="10" s="1"/>
  <c r="AL39" i="10" s="1"/>
  <c r="AL20" i="10"/>
  <c r="AL37" i="10" s="1"/>
  <c r="AL32" i="10" s="1"/>
  <c r="AL19" i="10"/>
  <c r="AJ7" i="12"/>
  <c r="AJ8" i="12" s="1"/>
  <c r="AJ9" i="12" s="1"/>
  <c r="AJ10" i="12" s="1"/>
  <c r="AJ7" i="10"/>
  <c r="AK6" i="10"/>
  <c r="AK18" i="10"/>
  <c r="AM14" i="10"/>
  <c r="AM10" i="10" s="1"/>
  <c r="AN58" i="2"/>
  <c r="BG55" i="2"/>
  <c r="AW10" i="2"/>
  <c r="AX7" i="2"/>
  <c r="BD6" i="2"/>
  <c r="BD6" i="12" s="1"/>
  <c r="BF54" i="2"/>
  <c r="AT57" i="2" s="1"/>
  <c r="BF52" i="2"/>
  <c r="AJ11" i="19" l="1"/>
  <c r="AK85" i="2"/>
  <c r="AG28" i="19"/>
  <c r="AG23" i="19" s="1"/>
  <c r="AG6" i="19" s="1"/>
  <c r="AG7" i="19" s="1"/>
  <c r="AG16" i="19"/>
  <c r="AI12" i="19"/>
  <c r="AJ99" i="2"/>
  <c r="AH10" i="19"/>
  <c r="AH18" i="19"/>
  <c r="AH35" i="19" s="1"/>
  <c r="AH30" i="19" s="1"/>
  <c r="AH17" i="19"/>
  <c r="AH19" i="19"/>
  <c r="AH42" i="19" s="1"/>
  <c r="AH37" i="19" s="1"/>
  <c r="AM21" i="10"/>
  <c r="AM44" i="10" s="1"/>
  <c r="AM39" i="10" s="1"/>
  <c r="AM20" i="10"/>
  <c r="AM37" i="10" s="1"/>
  <c r="AM32" i="10" s="1"/>
  <c r="AM19" i="10"/>
  <c r="AM30" i="10" s="1"/>
  <c r="AM25" i="10" s="1"/>
  <c r="AK7" i="12"/>
  <c r="AK8" i="12" s="1"/>
  <c r="AK9" i="12" s="1"/>
  <c r="AK10" i="12" s="1"/>
  <c r="AK7" i="10"/>
  <c r="AL18" i="10"/>
  <c r="AL30" i="10"/>
  <c r="AL25" i="10" s="1"/>
  <c r="AL6" i="10" s="1"/>
  <c r="AN14" i="10"/>
  <c r="AN10" i="10" s="1"/>
  <c r="AO58" i="2"/>
  <c r="BG54" i="2"/>
  <c r="AU57" i="2" s="1"/>
  <c r="BG52" i="2"/>
  <c r="BG12" i="2" s="1"/>
  <c r="BG6" i="2" s="1"/>
  <c r="BG6" i="12" s="1"/>
  <c r="BF12" i="2"/>
  <c r="AX10" i="2"/>
  <c r="AY7" i="2"/>
  <c r="BH55" i="2"/>
  <c r="AK11" i="19" l="1"/>
  <c r="AL85" i="2"/>
  <c r="AJ12" i="19"/>
  <c r="AK99" i="2"/>
  <c r="AH28" i="19"/>
  <c r="AH23" i="19" s="1"/>
  <c r="AH6" i="19" s="1"/>
  <c r="AH7" i="19" s="1"/>
  <c r="AH16" i="19"/>
  <c r="AI10" i="19"/>
  <c r="AI17" i="19"/>
  <c r="AI19" i="19"/>
  <c r="AI42" i="19" s="1"/>
  <c r="AI37" i="19" s="1"/>
  <c r="AI18" i="19"/>
  <c r="AI35" i="19" s="1"/>
  <c r="AI30" i="19" s="1"/>
  <c r="AN19" i="10"/>
  <c r="AN30" i="10" s="1"/>
  <c r="AN25" i="10" s="1"/>
  <c r="AN20" i="10"/>
  <c r="AN37" i="10" s="1"/>
  <c r="AN32" i="10" s="1"/>
  <c r="AN21" i="10"/>
  <c r="AN44" i="10" s="1"/>
  <c r="AN39" i="10" s="1"/>
  <c r="AL7" i="12"/>
  <c r="AL8" i="12" s="1"/>
  <c r="AL9" i="12" s="1"/>
  <c r="AL10" i="12" s="1"/>
  <c r="AL7" i="10"/>
  <c r="AM6" i="10"/>
  <c r="AM18" i="10"/>
  <c r="AO14" i="10"/>
  <c r="AO10" i="10" s="1"/>
  <c r="AP58" i="2"/>
  <c r="BH54" i="2"/>
  <c r="AV57" i="2" s="1"/>
  <c r="BH52" i="2"/>
  <c r="BI55" i="2"/>
  <c r="BF6" i="2"/>
  <c r="BF6" i="12" s="1"/>
  <c r="AZ7" i="2"/>
  <c r="AY10" i="2"/>
  <c r="AL11" i="19" l="1"/>
  <c r="AM85" i="2"/>
  <c r="AI28" i="19"/>
  <c r="AI23" i="19" s="1"/>
  <c r="AI6" i="19" s="1"/>
  <c r="AI7" i="19" s="1"/>
  <c r="AI16" i="19"/>
  <c r="AK12" i="19"/>
  <c r="AL99" i="2"/>
  <c r="AJ10" i="19"/>
  <c r="AJ18" i="19"/>
  <c r="AJ35" i="19" s="1"/>
  <c r="AJ30" i="19" s="1"/>
  <c r="AJ19" i="19"/>
  <c r="AJ42" i="19" s="1"/>
  <c r="AJ37" i="19" s="1"/>
  <c r="AJ17" i="19"/>
  <c r="AO20" i="10"/>
  <c r="AO37" i="10" s="1"/>
  <c r="AO32" i="10" s="1"/>
  <c r="AO19" i="10"/>
  <c r="AO21" i="10"/>
  <c r="AO44" i="10" s="1"/>
  <c r="AO39" i="10" s="1"/>
  <c r="AM7" i="12"/>
  <c r="AM8" i="12" s="1"/>
  <c r="AM9" i="12" s="1"/>
  <c r="AM10" i="12" s="1"/>
  <c r="AM7" i="10"/>
  <c r="AN6" i="10"/>
  <c r="AN18" i="10"/>
  <c r="AP14" i="10"/>
  <c r="AP10" i="10" s="1"/>
  <c r="AQ58" i="2"/>
  <c r="BI54" i="2"/>
  <c r="AW57" i="2" s="1"/>
  <c r="BI52" i="2"/>
  <c r="BI12" i="2" s="1"/>
  <c r="BI6" i="2" s="1"/>
  <c r="BI6" i="12" s="1"/>
  <c r="BJ55" i="2"/>
  <c r="BH12" i="2"/>
  <c r="BA7" i="2"/>
  <c r="AZ10" i="2"/>
  <c r="AM11" i="19" l="1"/>
  <c r="AN85" i="2"/>
  <c r="AJ28" i="19"/>
  <c r="AJ23" i="19" s="1"/>
  <c r="AJ6" i="19" s="1"/>
  <c r="AJ7" i="19" s="1"/>
  <c r="AJ16" i="19"/>
  <c r="AL12" i="19"/>
  <c r="AM99" i="2"/>
  <c r="AK10" i="19"/>
  <c r="AK19" i="19"/>
  <c r="AK42" i="19" s="1"/>
  <c r="AK37" i="19" s="1"/>
  <c r="AK18" i="19"/>
  <c r="AK35" i="19" s="1"/>
  <c r="AK30" i="19" s="1"/>
  <c r="AK17" i="19"/>
  <c r="AP21" i="10"/>
  <c r="AP44" i="10" s="1"/>
  <c r="AP39" i="10" s="1"/>
  <c r="AP20" i="10"/>
  <c r="AP37" i="10" s="1"/>
  <c r="AP32" i="10" s="1"/>
  <c r="AP19" i="10"/>
  <c r="AP30" i="10" s="1"/>
  <c r="AP25" i="10" s="1"/>
  <c r="AN7" i="12"/>
  <c r="AN8" i="12" s="1"/>
  <c r="AN9" i="12" s="1"/>
  <c r="AN10" i="12" s="1"/>
  <c r="AN7" i="10"/>
  <c r="AO18" i="10"/>
  <c r="AO30" i="10"/>
  <c r="AO25" i="10" s="1"/>
  <c r="AO6" i="10" s="1"/>
  <c r="AQ14" i="10"/>
  <c r="AQ10" i="10" s="1"/>
  <c r="AR58" i="2"/>
  <c r="BK55" i="2"/>
  <c r="BB7" i="2"/>
  <c r="BA10" i="2"/>
  <c r="BH6" i="2"/>
  <c r="BH6" i="12" s="1"/>
  <c r="BJ54" i="2"/>
  <c r="AX57" i="2" s="1"/>
  <c r="BJ52" i="2"/>
  <c r="AN11" i="19" l="1"/>
  <c r="AO85" i="2"/>
  <c r="AK28" i="19"/>
  <c r="AK23" i="19" s="1"/>
  <c r="AK6" i="19" s="1"/>
  <c r="AK7" i="19" s="1"/>
  <c r="AK16" i="19"/>
  <c r="AM12" i="19"/>
  <c r="AN99" i="2"/>
  <c r="AL10" i="19"/>
  <c r="AL19" i="19"/>
  <c r="AL42" i="19" s="1"/>
  <c r="AL37" i="19" s="1"/>
  <c r="AL17" i="19"/>
  <c r="AL18" i="19"/>
  <c r="AL35" i="19" s="1"/>
  <c r="AL30" i="19" s="1"/>
  <c r="AQ21" i="10"/>
  <c r="AQ44" i="10" s="1"/>
  <c r="AQ39" i="10" s="1"/>
  <c r="AQ20" i="10"/>
  <c r="AQ37" i="10" s="1"/>
  <c r="AQ32" i="10" s="1"/>
  <c r="AQ19" i="10"/>
  <c r="AQ30" i="10" s="1"/>
  <c r="AQ25" i="10" s="1"/>
  <c r="AO7" i="12"/>
  <c r="AO8" i="12" s="1"/>
  <c r="AO9" i="12" s="1"/>
  <c r="AO10" i="12" s="1"/>
  <c r="AO7" i="10"/>
  <c r="AP6" i="10"/>
  <c r="AP18" i="10"/>
  <c r="AR14" i="10"/>
  <c r="AR10" i="10" s="1"/>
  <c r="AS58" i="2"/>
  <c r="BK54" i="2"/>
  <c r="AY57" i="2" s="1"/>
  <c r="BK52" i="2"/>
  <c r="BK12" i="2" s="1"/>
  <c r="BK6" i="2" s="1"/>
  <c r="BK6" i="12" s="1"/>
  <c r="BJ12" i="2"/>
  <c r="BL55" i="2"/>
  <c r="BC7" i="2"/>
  <c r="BB10" i="2"/>
  <c r="AO11" i="19" l="1"/>
  <c r="AP85" i="2"/>
  <c r="AN12" i="19"/>
  <c r="AO99" i="2"/>
  <c r="AL28" i="19"/>
  <c r="AL23" i="19" s="1"/>
  <c r="AL6" i="19" s="1"/>
  <c r="AL7" i="19" s="1"/>
  <c r="AL16" i="19"/>
  <c r="AM10" i="19"/>
  <c r="AM17" i="19"/>
  <c r="AM19" i="19"/>
  <c r="AM42" i="19" s="1"/>
  <c r="AM37" i="19" s="1"/>
  <c r="AM18" i="19"/>
  <c r="AM35" i="19" s="1"/>
  <c r="AM30" i="19" s="1"/>
  <c r="AR19" i="10"/>
  <c r="AR30" i="10" s="1"/>
  <c r="AR25" i="10" s="1"/>
  <c r="AR20" i="10"/>
  <c r="AR37" i="10" s="1"/>
  <c r="AR32" i="10" s="1"/>
  <c r="AR21" i="10"/>
  <c r="AR44" i="10" s="1"/>
  <c r="AR39" i="10" s="1"/>
  <c r="AP7" i="12"/>
  <c r="AP8" i="12" s="1"/>
  <c r="AP9" i="12" s="1"/>
  <c r="AP10" i="12" s="1"/>
  <c r="AP7" i="10"/>
  <c r="AQ18" i="10"/>
  <c r="AQ6" i="10"/>
  <c r="AS14" i="10"/>
  <c r="AS10" i="10" s="1"/>
  <c r="AT58" i="2"/>
  <c r="BC10" i="2"/>
  <c r="BD7" i="2"/>
  <c r="BJ6" i="2"/>
  <c r="BJ6" i="12" s="1"/>
  <c r="BL54" i="2"/>
  <c r="AZ57" i="2" s="1"/>
  <c r="BL52" i="2"/>
  <c r="BL12" i="2" s="1"/>
  <c r="BL6" i="2" s="1"/>
  <c r="BL6" i="12" s="1"/>
  <c r="BM55" i="2"/>
  <c r="AP11" i="19" l="1"/>
  <c r="AQ85" i="2"/>
  <c r="AM28" i="19"/>
  <c r="AM23" i="19" s="1"/>
  <c r="AM6" i="19" s="1"/>
  <c r="AM7" i="19" s="1"/>
  <c r="AM16" i="19"/>
  <c r="AO12" i="19"/>
  <c r="AP99" i="2"/>
  <c r="AN10" i="19"/>
  <c r="AN19" i="19"/>
  <c r="AN42" i="19" s="1"/>
  <c r="AN37" i="19" s="1"/>
  <c r="AN18" i="19"/>
  <c r="AN35" i="19" s="1"/>
  <c r="AN30" i="19" s="1"/>
  <c r="AN17" i="19"/>
  <c r="AS19" i="10"/>
  <c r="AS21" i="10"/>
  <c r="AS44" i="10" s="1"/>
  <c r="AS39" i="10" s="1"/>
  <c r="AS20" i="10"/>
  <c r="AS37" i="10" s="1"/>
  <c r="AS32" i="10" s="1"/>
  <c r="AQ7" i="12"/>
  <c r="AQ8" i="12" s="1"/>
  <c r="AQ9" i="12" s="1"/>
  <c r="AQ10" i="12" s="1"/>
  <c r="AQ7" i="10"/>
  <c r="AR6" i="10"/>
  <c r="AR7" i="10" s="1"/>
  <c r="AR18" i="10"/>
  <c r="AT14" i="10"/>
  <c r="AT10" i="10" s="1"/>
  <c r="AU58" i="2"/>
  <c r="BM54" i="2"/>
  <c r="BD57" i="2" s="1"/>
  <c r="BM52" i="2"/>
  <c r="Q8" i="9"/>
  <c r="R8" i="9"/>
  <c r="S8" i="9"/>
  <c r="BE7" i="2"/>
  <c r="BD10" i="2"/>
  <c r="AQ11" i="19" l="1"/>
  <c r="AR85" i="2"/>
  <c r="AN28" i="19"/>
  <c r="AN23" i="19" s="1"/>
  <c r="AN6" i="19" s="1"/>
  <c r="AN7" i="19" s="1"/>
  <c r="AN16" i="19"/>
  <c r="AP12" i="19"/>
  <c r="AQ99" i="2"/>
  <c r="AO10" i="19"/>
  <c r="AO19" i="19"/>
  <c r="AO42" i="19" s="1"/>
  <c r="AO37" i="19" s="1"/>
  <c r="AO17" i="19"/>
  <c r="AO18" i="19"/>
  <c r="AO35" i="19" s="1"/>
  <c r="AO30" i="19" s="1"/>
  <c r="AT20" i="10"/>
  <c r="AT37" i="10" s="1"/>
  <c r="AT32" i="10" s="1"/>
  <c r="AT19" i="10"/>
  <c r="AT30" i="10" s="1"/>
  <c r="AT25" i="10" s="1"/>
  <c r="AT21" i="10"/>
  <c r="AT44" i="10" s="1"/>
  <c r="AT39" i="10" s="1"/>
  <c r="AR7" i="12"/>
  <c r="AR8" i="12" s="1"/>
  <c r="AR9" i="12" s="1"/>
  <c r="AR10" i="12" s="1"/>
  <c r="AS18" i="10"/>
  <c r="AS30" i="10"/>
  <c r="AS25" i="10" s="1"/>
  <c r="AS6" i="10" s="1"/>
  <c r="AU14" i="10"/>
  <c r="AU10" i="10" s="1"/>
  <c r="AV58" i="2"/>
  <c r="BE57" i="2"/>
  <c r="BC57" i="2"/>
  <c r="BF57" i="2"/>
  <c r="BK57" i="2"/>
  <c r="BI57" i="2"/>
  <c r="BB57" i="2"/>
  <c r="BG57" i="2"/>
  <c r="BA57" i="2"/>
  <c r="BM57" i="2"/>
  <c r="BJ57" i="2"/>
  <c r="BL57" i="2"/>
  <c r="BH57" i="2"/>
  <c r="BE10" i="2"/>
  <c r="BF7" i="2"/>
  <c r="BM12" i="2"/>
  <c r="R19" i="9"/>
  <c r="R21" i="9" s="1"/>
  <c r="R22" i="9" s="1"/>
  <c r="S19" i="9"/>
  <c r="S21" i="9" s="1"/>
  <c r="S22" i="9" l="1"/>
  <c r="AR11" i="19"/>
  <c r="AS85" i="2"/>
  <c r="AQ12" i="19"/>
  <c r="AR99" i="2"/>
  <c r="AO28" i="19"/>
  <c r="AO23" i="19" s="1"/>
  <c r="AO6" i="19" s="1"/>
  <c r="AO7" i="19" s="1"/>
  <c r="AO16" i="19"/>
  <c r="AP10" i="19"/>
  <c r="AP17" i="19"/>
  <c r="AP18" i="19"/>
  <c r="AP35" i="19" s="1"/>
  <c r="AP30" i="19" s="1"/>
  <c r="AP19" i="19"/>
  <c r="AP42" i="19" s="1"/>
  <c r="AP37" i="19" s="1"/>
  <c r="AU19" i="10"/>
  <c r="AU30" i="10" s="1"/>
  <c r="AU25" i="10" s="1"/>
  <c r="AU21" i="10"/>
  <c r="AU44" i="10" s="1"/>
  <c r="AU39" i="10" s="1"/>
  <c r="AU20" i="10"/>
  <c r="AU37" i="10" s="1"/>
  <c r="AU32" i="10" s="1"/>
  <c r="AS7" i="12"/>
  <c r="AS8" i="12" s="1"/>
  <c r="AS9" i="12" s="1"/>
  <c r="AS10" i="12" s="1"/>
  <c r="AS7" i="10"/>
  <c r="AT6" i="10"/>
  <c r="AT18" i="10"/>
  <c r="AV14" i="10"/>
  <c r="AV10" i="10" s="1"/>
  <c r="AW58" i="2"/>
  <c r="BM6" i="2"/>
  <c r="BM6" i="12" s="1"/>
  <c r="G6" i="9"/>
  <c r="G5" i="9" s="1"/>
  <c r="H6" i="9"/>
  <c r="H5" i="9" s="1"/>
  <c r="BG7" i="2"/>
  <c r="BF10" i="2"/>
  <c r="AS11" i="19" l="1"/>
  <c r="AT85" i="2"/>
  <c r="AP28" i="19"/>
  <c r="AP23" i="19" s="1"/>
  <c r="AP6" i="19" s="1"/>
  <c r="AP7" i="19" s="1"/>
  <c r="AP16" i="19"/>
  <c r="AR12" i="19"/>
  <c r="AS99" i="2"/>
  <c r="AQ10" i="19"/>
  <c r="AQ18" i="19"/>
  <c r="AQ35" i="19" s="1"/>
  <c r="AQ30" i="19" s="1"/>
  <c r="AQ17" i="19"/>
  <c r="AQ19" i="19"/>
  <c r="AQ42" i="19" s="1"/>
  <c r="AQ37" i="19" s="1"/>
  <c r="AV19" i="10"/>
  <c r="AV30" i="10" s="1"/>
  <c r="AV25" i="10" s="1"/>
  <c r="AV21" i="10"/>
  <c r="AV44" i="10" s="1"/>
  <c r="AV39" i="10" s="1"/>
  <c r="AV20" i="10"/>
  <c r="AV37" i="10" s="1"/>
  <c r="AV32" i="10" s="1"/>
  <c r="AT7" i="12"/>
  <c r="AT8" i="12" s="1"/>
  <c r="AT9" i="12" s="1"/>
  <c r="AT10" i="12" s="1"/>
  <c r="AT7" i="10"/>
  <c r="AU18" i="10"/>
  <c r="AU6" i="10"/>
  <c r="AW14" i="10"/>
  <c r="AW10" i="10" s="1"/>
  <c r="AX58" i="2"/>
  <c r="BH7" i="2"/>
  <c r="BG10" i="2"/>
  <c r="AT11" i="19" l="1"/>
  <c r="AU85" i="2"/>
  <c r="AS12" i="19"/>
  <c r="AT99" i="2"/>
  <c r="AQ16" i="19"/>
  <c r="AQ28" i="19"/>
  <c r="AQ23" i="19" s="1"/>
  <c r="AQ6" i="19" s="1"/>
  <c r="AQ7" i="19" s="1"/>
  <c r="AR10" i="19"/>
  <c r="AR18" i="19"/>
  <c r="AR35" i="19" s="1"/>
  <c r="AR30" i="19" s="1"/>
  <c r="AR19" i="19"/>
  <c r="AR42" i="19" s="1"/>
  <c r="AR37" i="19" s="1"/>
  <c r="AR17" i="19"/>
  <c r="AW20" i="10"/>
  <c r="AW37" i="10" s="1"/>
  <c r="AW32" i="10" s="1"/>
  <c r="AW19" i="10"/>
  <c r="AW21" i="10"/>
  <c r="AW44" i="10" s="1"/>
  <c r="AW39" i="10" s="1"/>
  <c r="AU7" i="12"/>
  <c r="AU8" i="12" s="1"/>
  <c r="AU9" i="12" s="1"/>
  <c r="AU10" i="12" s="1"/>
  <c r="AU7" i="10"/>
  <c r="AV6" i="10"/>
  <c r="AV18" i="10"/>
  <c r="AX14" i="10"/>
  <c r="AX10" i="10" s="1"/>
  <c r="AY58" i="2"/>
  <c r="BI7" i="2"/>
  <c r="BH10" i="2"/>
  <c r="AU11" i="19" l="1"/>
  <c r="AV85" i="2"/>
  <c r="AR16" i="19"/>
  <c r="AR28" i="19"/>
  <c r="AR23" i="19" s="1"/>
  <c r="AR6" i="19" s="1"/>
  <c r="AR7" i="19" s="1"/>
  <c r="AT12" i="19"/>
  <c r="AU99" i="2"/>
  <c r="AS10" i="19"/>
  <c r="AS17" i="19"/>
  <c r="AS19" i="19"/>
  <c r="AS42" i="19" s="1"/>
  <c r="AS37" i="19" s="1"/>
  <c r="AS18" i="19"/>
  <c r="AS35" i="19" s="1"/>
  <c r="AS30" i="19" s="1"/>
  <c r="AX20" i="10"/>
  <c r="AX37" i="10" s="1"/>
  <c r="AX32" i="10" s="1"/>
  <c r="AX21" i="10"/>
  <c r="AX44" i="10" s="1"/>
  <c r="AX39" i="10" s="1"/>
  <c r="AX19" i="10"/>
  <c r="AX30" i="10" s="1"/>
  <c r="AX25" i="10" s="1"/>
  <c r="AV7" i="12"/>
  <c r="AV8" i="12" s="1"/>
  <c r="AV9" i="12" s="1"/>
  <c r="AV10" i="12" s="1"/>
  <c r="AV7" i="10"/>
  <c r="AW18" i="10"/>
  <c r="AW30" i="10"/>
  <c r="AW25" i="10" s="1"/>
  <c r="AW6" i="10" s="1"/>
  <c r="AY14" i="10"/>
  <c r="AY10" i="10" s="1"/>
  <c r="AZ58" i="2"/>
  <c r="BJ7" i="2"/>
  <c r="BI10" i="2"/>
  <c r="AV11" i="19" l="1"/>
  <c r="AW85" i="2"/>
  <c r="AU12" i="19"/>
  <c r="AV99" i="2"/>
  <c r="AT10" i="19"/>
  <c r="AT18" i="19"/>
  <c r="AT35" i="19" s="1"/>
  <c r="AT30" i="19" s="1"/>
  <c r="AT19" i="19"/>
  <c r="AT42" i="19" s="1"/>
  <c r="AT37" i="19" s="1"/>
  <c r="AT17" i="19"/>
  <c r="AS28" i="19"/>
  <c r="AS23" i="19" s="1"/>
  <c r="AS6" i="19" s="1"/>
  <c r="AS7" i="19" s="1"/>
  <c r="AS16" i="19"/>
  <c r="AY21" i="10"/>
  <c r="AY44" i="10" s="1"/>
  <c r="AY39" i="10" s="1"/>
  <c r="AY20" i="10"/>
  <c r="AY37" i="10" s="1"/>
  <c r="AY32" i="10" s="1"/>
  <c r="AY19" i="10"/>
  <c r="AY30" i="10" s="1"/>
  <c r="AY25" i="10" s="1"/>
  <c r="AW7" i="12"/>
  <c r="AW8" i="12" s="1"/>
  <c r="AW9" i="12" s="1"/>
  <c r="AW10" i="12" s="1"/>
  <c r="AW7" i="10"/>
  <c r="AX6" i="10"/>
  <c r="AX18" i="10"/>
  <c r="AZ14" i="10"/>
  <c r="AZ10" i="10" s="1"/>
  <c r="BA58" i="2"/>
  <c r="BK7" i="2"/>
  <c r="BJ10" i="2"/>
  <c r="AW11" i="19" l="1"/>
  <c r="AX85" i="2"/>
  <c r="AT28" i="19"/>
  <c r="AT23" i="19" s="1"/>
  <c r="AT6" i="19" s="1"/>
  <c r="AT7" i="19" s="1"/>
  <c r="AT16" i="19"/>
  <c r="AV12" i="19"/>
  <c r="AW99" i="2"/>
  <c r="AU10" i="19"/>
  <c r="AU17" i="19"/>
  <c r="AU19" i="19"/>
  <c r="AU42" i="19" s="1"/>
  <c r="AU37" i="19" s="1"/>
  <c r="AU18" i="19"/>
  <c r="AU35" i="19" s="1"/>
  <c r="AU30" i="19" s="1"/>
  <c r="AZ19" i="10"/>
  <c r="AZ20" i="10"/>
  <c r="AZ37" i="10" s="1"/>
  <c r="AZ32" i="10" s="1"/>
  <c r="AZ21" i="10"/>
  <c r="AZ44" i="10" s="1"/>
  <c r="AZ39" i="10" s="1"/>
  <c r="AX7" i="12"/>
  <c r="AX8" i="12" s="1"/>
  <c r="AX9" i="12" s="1"/>
  <c r="AX10" i="12" s="1"/>
  <c r="AX7" i="10"/>
  <c r="AY6" i="10"/>
  <c r="AY18" i="10"/>
  <c r="BB58" i="2"/>
  <c r="BA14" i="10"/>
  <c r="BA10" i="10" s="1"/>
  <c r="BL7" i="2"/>
  <c r="BK10" i="2"/>
  <c r="AX11" i="19" l="1"/>
  <c r="AY85" i="2"/>
  <c r="AW12" i="19"/>
  <c r="AX99" i="2"/>
  <c r="AV10" i="19"/>
  <c r="AV18" i="19"/>
  <c r="AV35" i="19" s="1"/>
  <c r="AV30" i="19" s="1"/>
  <c r="AV17" i="19"/>
  <c r="AV19" i="19"/>
  <c r="AV42" i="19" s="1"/>
  <c r="AV37" i="19" s="1"/>
  <c r="AU16" i="19"/>
  <c r="AU28" i="19"/>
  <c r="AU23" i="19" s="1"/>
  <c r="AU6" i="19" s="1"/>
  <c r="AU7" i="19" s="1"/>
  <c r="BA19" i="10"/>
  <c r="BA20" i="10"/>
  <c r="BA37" i="10" s="1"/>
  <c r="BA32" i="10" s="1"/>
  <c r="BA21" i="10"/>
  <c r="BA44" i="10" s="1"/>
  <c r="BA39" i="10" s="1"/>
  <c r="AY7" i="12"/>
  <c r="AY8" i="12" s="1"/>
  <c r="AY9" i="12" s="1"/>
  <c r="AY10" i="12" s="1"/>
  <c r="AY7" i="10"/>
  <c r="AZ18" i="10"/>
  <c r="AZ30" i="10"/>
  <c r="AZ25" i="10" s="1"/>
  <c r="AZ6" i="10" s="1"/>
  <c r="BC58" i="2"/>
  <c r="BB14" i="10"/>
  <c r="BB10" i="10" s="1"/>
  <c r="BM7" i="2"/>
  <c r="BM10" i="2" s="1"/>
  <c r="BL10" i="2"/>
  <c r="AY11" i="19" l="1"/>
  <c r="AZ85" i="2"/>
  <c r="AX12" i="19"/>
  <c r="AY99" i="2"/>
  <c r="AV28" i="19"/>
  <c r="AV23" i="19" s="1"/>
  <c r="AV6" i="19" s="1"/>
  <c r="AV7" i="19" s="1"/>
  <c r="AV16" i="19"/>
  <c r="AW10" i="19"/>
  <c r="AW18" i="19"/>
  <c r="AW35" i="19" s="1"/>
  <c r="AW30" i="19" s="1"/>
  <c r="AW19" i="19"/>
  <c r="AW42" i="19" s="1"/>
  <c r="AW37" i="19" s="1"/>
  <c r="AW17" i="19"/>
  <c r="BB21" i="10"/>
  <c r="BB44" i="10" s="1"/>
  <c r="BB39" i="10" s="1"/>
  <c r="BB20" i="10"/>
  <c r="BB37" i="10" s="1"/>
  <c r="BB32" i="10" s="1"/>
  <c r="BB19" i="10"/>
  <c r="AZ7" i="12"/>
  <c r="AZ8" i="12" s="1"/>
  <c r="AZ9" i="12" s="1"/>
  <c r="AZ10" i="12" s="1"/>
  <c r="AZ7" i="10"/>
  <c r="BA18" i="10"/>
  <c r="BA30" i="10"/>
  <c r="BA25" i="10" s="1"/>
  <c r="BA6" i="10" s="1"/>
  <c r="BD58" i="2"/>
  <c r="BC14" i="10"/>
  <c r="BC10" i="10" s="1"/>
  <c r="AZ11" i="19" l="1"/>
  <c r="BA85" i="2"/>
  <c r="AW16" i="19"/>
  <c r="AW28" i="19"/>
  <c r="AW23" i="19" s="1"/>
  <c r="AW6" i="19" s="1"/>
  <c r="AW7" i="19" s="1"/>
  <c r="AY12" i="19"/>
  <c r="AZ99" i="2"/>
  <c r="AX10" i="19"/>
  <c r="AX18" i="19"/>
  <c r="AX35" i="19" s="1"/>
  <c r="AX30" i="19" s="1"/>
  <c r="AX19" i="19"/>
  <c r="AX42" i="19" s="1"/>
  <c r="AX37" i="19" s="1"/>
  <c r="AX17" i="19"/>
  <c r="BC21" i="10"/>
  <c r="BC44" i="10" s="1"/>
  <c r="BC39" i="10" s="1"/>
  <c r="BC20" i="10"/>
  <c r="BC37" i="10" s="1"/>
  <c r="BC32" i="10" s="1"/>
  <c r="BC19" i="10"/>
  <c r="BA7" i="12"/>
  <c r="BA8" i="12" s="1"/>
  <c r="BA9" i="12" s="1"/>
  <c r="BA10" i="12" s="1"/>
  <c r="BA7" i="10"/>
  <c r="BB18" i="10"/>
  <c r="BB30" i="10"/>
  <c r="BB25" i="10" s="1"/>
  <c r="BB6" i="10" s="1"/>
  <c r="BD14" i="10"/>
  <c r="BD10" i="10" s="1"/>
  <c r="BE58" i="2"/>
  <c r="BA11" i="19" l="1"/>
  <c r="BB85" i="2"/>
  <c r="AX16" i="19"/>
  <c r="AX28" i="19"/>
  <c r="AX23" i="19" s="1"/>
  <c r="AX6" i="19" s="1"/>
  <c r="AX7" i="19" s="1"/>
  <c r="AZ12" i="19"/>
  <c r="BA99" i="2"/>
  <c r="AY10" i="19"/>
  <c r="AY18" i="19"/>
  <c r="AY35" i="19" s="1"/>
  <c r="AY30" i="19" s="1"/>
  <c r="AY17" i="19"/>
  <c r="AY19" i="19"/>
  <c r="AY42" i="19" s="1"/>
  <c r="AY37" i="19" s="1"/>
  <c r="BD19" i="10"/>
  <c r="BD30" i="10" s="1"/>
  <c r="BD25" i="10" s="1"/>
  <c r="BD21" i="10"/>
  <c r="BD44" i="10" s="1"/>
  <c r="BD39" i="10" s="1"/>
  <c r="BD20" i="10"/>
  <c r="BD37" i="10" s="1"/>
  <c r="BD32" i="10" s="1"/>
  <c r="BB7" i="12"/>
  <c r="BB8" i="12" s="1"/>
  <c r="BB9" i="12" s="1"/>
  <c r="BB10" i="12" s="1"/>
  <c r="BB7" i="10"/>
  <c r="BC18" i="10"/>
  <c r="BC30" i="10"/>
  <c r="BC25" i="10" s="1"/>
  <c r="BC6" i="10" s="1"/>
  <c r="BF58" i="2"/>
  <c r="BE14" i="10"/>
  <c r="BE10" i="10" s="1"/>
  <c r="BB11" i="19" l="1"/>
  <c r="BC85" i="2"/>
  <c r="BA12" i="19"/>
  <c r="BB99" i="2"/>
  <c r="AY28" i="19"/>
  <c r="AY23" i="19" s="1"/>
  <c r="AY6" i="19" s="1"/>
  <c r="AY7" i="19" s="1"/>
  <c r="AY16" i="19"/>
  <c r="AZ10" i="19"/>
  <c r="AZ18" i="19"/>
  <c r="AZ35" i="19" s="1"/>
  <c r="AZ30" i="19" s="1"/>
  <c r="AZ17" i="19"/>
  <c r="AZ19" i="19"/>
  <c r="AZ42" i="19" s="1"/>
  <c r="AZ37" i="19" s="1"/>
  <c r="BE20" i="10"/>
  <c r="BE37" i="10" s="1"/>
  <c r="BE32" i="10" s="1"/>
  <c r="BE19" i="10"/>
  <c r="BE30" i="10" s="1"/>
  <c r="BE25" i="10" s="1"/>
  <c r="BE21" i="10"/>
  <c r="BE44" i="10" s="1"/>
  <c r="BE39" i="10" s="1"/>
  <c r="BC7" i="12"/>
  <c r="BC8" i="12" s="1"/>
  <c r="BC9" i="12" s="1"/>
  <c r="BC10" i="12" s="1"/>
  <c r="BC7" i="10"/>
  <c r="BD6" i="10"/>
  <c r="BD18" i="10"/>
  <c r="BG58" i="2"/>
  <c r="BF14" i="10"/>
  <c r="BC11" i="19" l="1"/>
  <c r="BD85" i="2"/>
  <c r="AZ16" i="19"/>
  <c r="AZ28" i="19"/>
  <c r="AZ23" i="19" s="1"/>
  <c r="AZ6" i="19" s="1"/>
  <c r="AZ7" i="19" s="1"/>
  <c r="BB12" i="19"/>
  <c r="BC99" i="2"/>
  <c r="BA10" i="19"/>
  <c r="BA18" i="19"/>
  <c r="BA35" i="19" s="1"/>
  <c r="BA30" i="19" s="1"/>
  <c r="BA17" i="19"/>
  <c r="BA19" i="19"/>
  <c r="BA42" i="19" s="1"/>
  <c r="BA37" i="19" s="1"/>
  <c r="BF20" i="10"/>
  <c r="BF37" i="10" s="1"/>
  <c r="BF32" i="10" s="1"/>
  <c r="BF10" i="10"/>
  <c r="BF21" i="10"/>
  <c r="BF44" i="10" s="1"/>
  <c r="BF39" i="10" s="1"/>
  <c r="BF19" i="10"/>
  <c r="BF30" i="10" s="1"/>
  <c r="BF25" i="10" s="1"/>
  <c r="BD7" i="12"/>
  <c r="BD8" i="12" s="1"/>
  <c r="BD9" i="12" s="1"/>
  <c r="BD10" i="12" s="1"/>
  <c r="BD7" i="10"/>
  <c r="BE6" i="10"/>
  <c r="BE18" i="10"/>
  <c r="BH58" i="2"/>
  <c r="BG14" i="10"/>
  <c r="BG10" i="10" s="1"/>
  <c r="BD11" i="19" l="1"/>
  <c r="BE85" i="2"/>
  <c r="BC12" i="19"/>
  <c r="BD99" i="2"/>
  <c r="BA28" i="19"/>
  <c r="BA23" i="19" s="1"/>
  <c r="BA6" i="19" s="1"/>
  <c r="BA7" i="19" s="1"/>
  <c r="BA16" i="19"/>
  <c r="BB10" i="19"/>
  <c r="BB18" i="19"/>
  <c r="BB35" i="19" s="1"/>
  <c r="BB30" i="19" s="1"/>
  <c r="BB19" i="19"/>
  <c r="BB42" i="19" s="1"/>
  <c r="BB37" i="19" s="1"/>
  <c r="BB17" i="19"/>
  <c r="BG21" i="10"/>
  <c r="BG44" i="10" s="1"/>
  <c r="BG39" i="10" s="1"/>
  <c r="BG20" i="10"/>
  <c r="BG37" i="10" s="1"/>
  <c r="BG32" i="10" s="1"/>
  <c r="BG19" i="10"/>
  <c r="BE7" i="12"/>
  <c r="BE8" i="12" s="1"/>
  <c r="BE9" i="12" s="1"/>
  <c r="BE10" i="12" s="1"/>
  <c r="BE7" i="10"/>
  <c r="BF6" i="10"/>
  <c r="BF18" i="10"/>
  <c r="BI58" i="2"/>
  <c r="BH14" i="10"/>
  <c r="BH10" i="10" s="1"/>
  <c r="BE11" i="19" l="1"/>
  <c r="BF85" i="2"/>
  <c r="BB28" i="19"/>
  <c r="BB23" i="19" s="1"/>
  <c r="BB6" i="19" s="1"/>
  <c r="BB7" i="19" s="1"/>
  <c r="BB16" i="19"/>
  <c r="BD12" i="19"/>
  <c r="BE99" i="2"/>
  <c r="BC10" i="19"/>
  <c r="BC19" i="19"/>
  <c r="BC42" i="19" s="1"/>
  <c r="BC37" i="19" s="1"/>
  <c r="BC18" i="19"/>
  <c r="BC35" i="19" s="1"/>
  <c r="BC30" i="19" s="1"/>
  <c r="BC17" i="19"/>
  <c r="BH19" i="10"/>
  <c r="BH30" i="10" s="1"/>
  <c r="BH25" i="10" s="1"/>
  <c r="BH21" i="10"/>
  <c r="BH44" i="10" s="1"/>
  <c r="BH39" i="10" s="1"/>
  <c r="BH20" i="10"/>
  <c r="BH37" i="10" s="1"/>
  <c r="BH32" i="10" s="1"/>
  <c r="BF7" i="12"/>
  <c r="BF8" i="12" s="1"/>
  <c r="BF9" i="12" s="1"/>
  <c r="BF10" i="12" s="1"/>
  <c r="BF7" i="10"/>
  <c r="BG18" i="10"/>
  <c r="BG30" i="10"/>
  <c r="BG25" i="10" s="1"/>
  <c r="BG6" i="10" s="1"/>
  <c r="BJ58" i="2"/>
  <c r="BI14" i="10"/>
  <c r="BI10" i="10" s="1"/>
  <c r="BF11" i="19" l="1"/>
  <c r="BG85" i="2"/>
  <c r="BC28" i="19"/>
  <c r="BC23" i="19" s="1"/>
  <c r="BC6" i="19" s="1"/>
  <c r="BC7" i="19" s="1"/>
  <c r="BC16" i="19"/>
  <c r="BE12" i="19"/>
  <c r="BF99" i="2"/>
  <c r="BD10" i="19"/>
  <c r="BD19" i="19"/>
  <c r="BD42" i="19" s="1"/>
  <c r="BD37" i="19" s="1"/>
  <c r="BD17" i="19"/>
  <c r="BD18" i="19"/>
  <c r="BD35" i="19" s="1"/>
  <c r="BD30" i="19" s="1"/>
  <c r="BI19" i="10"/>
  <c r="BI30" i="10" s="1"/>
  <c r="BI25" i="10" s="1"/>
  <c r="BI20" i="10"/>
  <c r="BI37" i="10" s="1"/>
  <c r="BI32" i="10" s="1"/>
  <c r="BI21" i="10"/>
  <c r="BI44" i="10" s="1"/>
  <c r="BI39" i="10" s="1"/>
  <c r="BG7" i="12"/>
  <c r="BG8" i="12" s="1"/>
  <c r="BG9" i="12" s="1"/>
  <c r="BG10" i="12" s="1"/>
  <c r="BG7" i="10"/>
  <c r="BH6" i="10"/>
  <c r="BH18" i="10"/>
  <c r="BK58" i="2"/>
  <c r="BJ14" i="10"/>
  <c r="BJ10" i="10" s="1"/>
  <c r="BG11" i="19" l="1"/>
  <c r="BH85" i="2"/>
  <c r="BF12" i="19"/>
  <c r="BG99" i="2"/>
  <c r="BD16" i="19"/>
  <c r="BD28" i="19"/>
  <c r="BD23" i="19" s="1"/>
  <c r="BD6" i="19" s="1"/>
  <c r="BD7" i="19" s="1"/>
  <c r="BE10" i="19"/>
  <c r="BE18" i="19"/>
  <c r="BE35" i="19" s="1"/>
  <c r="BE30" i="19" s="1"/>
  <c r="BE19" i="19"/>
  <c r="BE42" i="19" s="1"/>
  <c r="BE37" i="19" s="1"/>
  <c r="BE17" i="19"/>
  <c r="BJ20" i="10"/>
  <c r="BJ37" i="10" s="1"/>
  <c r="BJ32" i="10" s="1"/>
  <c r="BJ19" i="10"/>
  <c r="BJ30" i="10" s="1"/>
  <c r="BJ25" i="10" s="1"/>
  <c r="BJ21" i="10"/>
  <c r="BJ44" i="10" s="1"/>
  <c r="BJ39" i="10" s="1"/>
  <c r="BH7" i="12"/>
  <c r="BH8" i="12" s="1"/>
  <c r="BH9" i="12" s="1"/>
  <c r="BH10" i="12" s="1"/>
  <c r="BH7" i="10"/>
  <c r="BI6" i="10"/>
  <c r="BI18" i="10"/>
  <c r="BL58" i="2"/>
  <c r="BK14" i="10"/>
  <c r="BK10" i="10" s="1"/>
  <c r="BH11" i="19" l="1"/>
  <c r="BI85" i="2"/>
  <c r="BE16" i="19"/>
  <c r="BE28" i="19"/>
  <c r="BE23" i="19" s="1"/>
  <c r="BE6" i="19" s="1"/>
  <c r="BE7" i="19" s="1"/>
  <c r="BG12" i="19"/>
  <c r="BH99" i="2"/>
  <c r="BF10" i="19"/>
  <c r="BF19" i="19"/>
  <c r="BF42" i="19" s="1"/>
  <c r="BF37" i="19" s="1"/>
  <c r="BF18" i="19"/>
  <c r="BF35" i="19" s="1"/>
  <c r="BF30" i="19" s="1"/>
  <c r="BF17" i="19"/>
  <c r="BK21" i="10"/>
  <c r="BK44" i="10" s="1"/>
  <c r="BK39" i="10" s="1"/>
  <c r="BK19" i="10"/>
  <c r="BK30" i="10" s="1"/>
  <c r="BK25" i="10" s="1"/>
  <c r="BK20" i="10"/>
  <c r="BK37" i="10" s="1"/>
  <c r="BK32" i="10" s="1"/>
  <c r="BI7" i="12"/>
  <c r="BI8" i="12" s="1"/>
  <c r="BI9" i="12" s="1"/>
  <c r="BI10" i="12" s="1"/>
  <c r="BI7" i="10"/>
  <c r="BJ6" i="10"/>
  <c r="BJ18" i="10"/>
  <c r="BM58" i="2"/>
  <c r="BL14" i="10"/>
  <c r="BL10" i="10" s="1"/>
  <c r="BI11" i="19" l="1"/>
  <c r="BJ85" i="2"/>
  <c r="BF28" i="19"/>
  <c r="BF23" i="19" s="1"/>
  <c r="BF6" i="19" s="1"/>
  <c r="BF7" i="19" s="1"/>
  <c r="BF16" i="19"/>
  <c r="BH12" i="19"/>
  <c r="BI99" i="2"/>
  <c r="BG10" i="19"/>
  <c r="BG19" i="19"/>
  <c r="BG42" i="19" s="1"/>
  <c r="BG37" i="19" s="1"/>
  <c r="BG17" i="19"/>
  <c r="BG18" i="19"/>
  <c r="BG35" i="19" s="1"/>
  <c r="BG30" i="19" s="1"/>
  <c r="BL19" i="10"/>
  <c r="BL21" i="10"/>
  <c r="BL44" i="10" s="1"/>
  <c r="BL39" i="10" s="1"/>
  <c r="BL20" i="10"/>
  <c r="BL37" i="10" s="1"/>
  <c r="BL32" i="10" s="1"/>
  <c r="BM14" i="10"/>
  <c r="BM10" i="10" s="1"/>
  <c r="BJ7" i="12"/>
  <c r="BJ8" i="12" s="1"/>
  <c r="BJ9" i="12" s="1"/>
  <c r="BJ10" i="12" s="1"/>
  <c r="BJ7" i="10"/>
  <c r="BK6" i="10"/>
  <c r="BK18" i="10"/>
  <c r="BJ11" i="19" l="1"/>
  <c r="BK85" i="2"/>
  <c r="BI12" i="19"/>
  <c r="BJ99" i="2"/>
  <c r="BG28" i="19"/>
  <c r="BG23" i="19" s="1"/>
  <c r="BG6" i="19" s="1"/>
  <c r="BG7" i="19" s="1"/>
  <c r="BG16" i="19"/>
  <c r="BH10" i="19"/>
  <c r="BH17" i="19"/>
  <c r="BH18" i="19"/>
  <c r="BH35" i="19" s="1"/>
  <c r="BH30" i="19" s="1"/>
  <c r="BH19" i="19"/>
  <c r="BH42" i="19" s="1"/>
  <c r="BH37" i="19" s="1"/>
  <c r="BM21" i="10"/>
  <c r="BM44" i="10" s="1"/>
  <c r="BM39" i="10" s="1"/>
  <c r="BM20" i="10"/>
  <c r="BM37" i="10" s="1"/>
  <c r="BM32" i="10" s="1"/>
  <c r="BM19" i="10"/>
  <c r="BM30" i="10" s="1"/>
  <c r="BM25" i="10" s="1"/>
  <c r="BK7" i="12"/>
  <c r="BK8" i="12" s="1"/>
  <c r="BK9" i="12" s="1"/>
  <c r="BK10" i="12" s="1"/>
  <c r="BK7" i="10"/>
  <c r="BL18" i="10"/>
  <c r="BL30" i="10"/>
  <c r="BL25" i="10" s="1"/>
  <c r="BL6" i="10" s="1"/>
  <c r="F12" i="9"/>
  <c r="G12" i="9"/>
  <c r="BK11" i="19" l="1"/>
  <c r="BL85" i="2"/>
  <c r="BH28" i="19"/>
  <c r="BH23" i="19" s="1"/>
  <c r="BH6" i="19" s="1"/>
  <c r="BH7" i="19" s="1"/>
  <c r="BH16" i="19"/>
  <c r="BJ12" i="19"/>
  <c r="BK99" i="2"/>
  <c r="BI10" i="19"/>
  <c r="BI19" i="19"/>
  <c r="BI42" i="19" s="1"/>
  <c r="BI37" i="19" s="1"/>
  <c r="BI18" i="19"/>
  <c r="BI35" i="19" s="1"/>
  <c r="BI30" i="19" s="1"/>
  <c r="BI17" i="19"/>
  <c r="BM6" i="10"/>
  <c r="H12" i="9" s="1"/>
  <c r="BM18" i="10"/>
  <c r="BL7" i="12"/>
  <c r="BL8" i="12" s="1"/>
  <c r="BL9" i="12" s="1"/>
  <c r="BL7" i="10"/>
  <c r="BL11" i="19" l="1"/>
  <c r="BM85" i="2"/>
  <c r="BM11" i="19" s="1"/>
  <c r="BI28" i="19"/>
  <c r="BI23" i="19" s="1"/>
  <c r="BI6" i="19" s="1"/>
  <c r="BI7" i="19" s="1"/>
  <c r="BI16" i="19"/>
  <c r="BK12" i="19"/>
  <c r="BL99" i="2"/>
  <c r="BJ10" i="19"/>
  <c r="BJ17" i="19"/>
  <c r="BJ19" i="19"/>
  <c r="BJ42" i="19" s="1"/>
  <c r="BJ37" i="19" s="1"/>
  <c r="BJ18" i="19"/>
  <c r="BJ35" i="19" s="1"/>
  <c r="BJ30" i="19" s="1"/>
  <c r="BM7" i="12"/>
  <c r="BM8" i="12" s="1"/>
  <c r="BM9" i="12" s="1"/>
  <c r="BM10" i="12" s="1"/>
  <c r="BM7" i="10"/>
  <c r="H13" i="9" s="1"/>
  <c r="H9" i="9" s="1"/>
  <c r="H15" i="9" s="1"/>
  <c r="D13" i="9"/>
  <c r="E13" i="9"/>
  <c r="E9" i="9" s="1"/>
  <c r="E15" i="9" s="1"/>
  <c r="F13" i="9"/>
  <c r="F9" i="9" s="1"/>
  <c r="F15" i="9" s="1"/>
  <c r="G13" i="9"/>
  <c r="G9" i="9" s="1"/>
  <c r="G15" i="9" s="1"/>
  <c r="BL10" i="12"/>
  <c r="D9" i="9" l="1"/>
  <c r="D15" i="9" s="1"/>
  <c r="D19" i="9" s="1"/>
  <c r="BL12" i="19"/>
  <c r="BM99" i="2"/>
  <c r="BM12" i="19" s="1"/>
  <c r="BK10" i="19"/>
  <c r="BK17" i="19"/>
  <c r="BK18" i="19"/>
  <c r="BK35" i="19" s="1"/>
  <c r="BK30" i="19" s="1"/>
  <c r="BK19" i="19"/>
  <c r="BK42" i="19" s="1"/>
  <c r="BK37" i="19" s="1"/>
  <c r="BJ28" i="19"/>
  <c r="BJ23" i="19" s="1"/>
  <c r="BJ6" i="19" s="1"/>
  <c r="BJ16" i="19"/>
  <c r="F13" i="12"/>
  <c r="H19" i="9"/>
  <c r="F19" i="9"/>
  <c r="E19" i="9"/>
  <c r="G19" i="9"/>
  <c r="F14" i="12"/>
  <c r="F12" i="12"/>
  <c r="K16" i="9" s="1"/>
  <c r="BK28" i="19" l="1"/>
  <c r="BK23" i="19" s="1"/>
  <c r="BK6" i="19" s="1"/>
  <c r="BK7" i="19" s="1"/>
  <c r="BK16" i="19"/>
  <c r="BJ7" i="19"/>
  <c r="BM10" i="19"/>
  <c r="BM17" i="19"/>
  <c r="BM18" i="19"/>
  <c r="BM35" i="19" s="1"/>
  <c r="BM30" i="19" s="1"/>
  <c r="BM19" i="19"/>
  <c r="BM42" i="19" s="1"/>
  <c r="BM37" i="19" s="1"/>
  <c r="BL10" i="19"/>
  <c r="BL18" i="19"/>
  <c r="BL35" i="19" s="1"/>
  <c r="BL30" i="19" s="1"/>
  <c r="BL17" i="19"/>
  <c r="BL19" i="19"/>
  <c r="BL42" i="19" s="1"/>
  <c r="BL37" i="19" s="1"/>
  <c r="C20" i="9"/>
  <c r="BM28" i="19" l="1"/>
  <c r="BM23" i="19" s="1"/>
  <c r="BM6" i="19" s="1"/>
  <c r="BM7" i="19" s="1"/>
  <c r="BM16" i="19"/>
  <c r="BL16" i="19"/>
  <c r="BL28" i="19"/>
  <c r="BL23" i="19" s="1"/>
  <c r="BL6" i="19" s="1"/>
  <c r="BL7" i="1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mmontes</author>
  </authors>
  <commentList>
    <comment ref="E84" authorId="0" shapeId="0" xr:uid="{00000000-0006-0000-0200-000001000000}">
      <text>
        <r>
          <rPr>
            <sz val="9"/>
            <color indexed="81"/>
            <rFont val="Tahoma"/>
            <family val="2"/>
          </rPr>
          <t>Año en el que inicia el nuevo recurso</t>
        </r>
      </text>
    </comment>
    <comment ref="I84" authorId="0" shapeId="0" xr:uid="{00000000-0006-0000-0200-000002000000}">
      <text>
        <r>
          <rPr>
            <sz val="9"/>
            <color indexed="81"/>
            <rFont val="Tahoma"/>
            <family val="2"/>
          </rPr>
          <t>Este servicio requiere de al menos 1  recurso adicional nivel Product Owner. Este incremento se hace en la cantidad de Product Owner a partir del segundo año</t>
        </r>
      </text>
    </comment>
  </commentList>
</comments>
</file>

<file path=xl/sharedStrings.xml><?xml version="1.0" encoding="utf-8"?>
<sst xmlns="http://schemas.openxmlformats.org/spreadsheetml/2006/main" count="728" uniqueCount="305">
  <si>
    <t>SaaS</t>
  </si>
  <si>
    <t>Segmentación avanzada</t>
  </si>
  <si>
    <t>Patrocinios</t>
  </si>
  <si>
    <t>Licencias Básicas</t>
  </si>
  <si>
    <t>Licencias Premium</t>
  </si>
  <si>
    <t>Básicas con Segmentación</t>
  </si>
  <si>
    <t>Conversión Premium</t>
  </si>
  <si>
    <t>Premium con Segmentación</t>
  </si>
  <si>
    <t>Total Segementaciones</t>
  </si>
  <si>
    <t>Conversión Básicas</t>
  </si>
  <si>
    <t>Mes</t>
  </si>
  <si>
    <t>Año</t>
  </si>
  <si>
    <t>Duración promedio (meses)</t>
  </si>
  <si>
    <t>Licencias corrientes</t>
  </si>
  <si>
    <t>Mes de vencicmiento</t>
  </si>
  <si>
    <t>Licencias a dar de baja</t>
  </si>
  <si>
    <t>Mes de vencimiento</t>
  </si>
  <si>
    <t>Consultoría</t>
  </si>
  <si>
    <t>Comunicación Target</t>
  </si>
  <si>
    <t>Ingresos Consultoría</t>
  </si>
  <si>
    <t>Ingresos SaaS</t>
  </si>
  <si>
    <t>Ingresos totales</t>
  </si>
  <si>
    <t>Acumulado</t>
  </si>
  <si>
    <t>Saas</t>
  </si>
  <si>
    <t>Retos de ciudad x semestre</t>
  </si>
  <si>
    <t>Patrocinios x reto</t>
  </si>
  <si>
    <t>Patrocinios ciudad</t>
  </si>
  <si>
    <t>Incremento precio Licencias</t>
  </si>
  <si>
    <t>Principiante</t>
  </si>
  <si>
    <t>Mediano</t>
  </si>
  <si>
    <t>Avanzado</t>
  </si>
  <si>
    <t>Solución de Problemas x expertos</t>
  </si>
  <si>
    <t>Solución de Problemas - Universidades</t>
  </si>
  <si>
    <t>Duración acceso (meses)</t>
  </si>
  <si>
    <t>Duración</t>
  </si>
  <si>
    <t>Renovación (meses)</t>
  </si>
  <si>
    <t>Inicio (mes)</t>
  </si>
  <si>
    <t>Carga prestacional</t>
  </si>
  <si>
    <t>Activo</t>
  </si>
  <si>
    <t>Cantidad</t>
  </si>
  <si>
    <t>Apoyo administrativo</t>
  </si>
  <si>
    <t>Equipo</t>
  </si>
  <si>
    <t>Incremento salarios</t>
  </si>
  <si>
    <t>Mes ingreso</t>
  </si>
  <si>
    <t>Tabla de inicio de Ingresos</t>
  </si>
  <si>
    <t>Licencia Básica</t>
  </si>
  <si>
    <t>Licencia Premium</t>
  </si>
  <si>
    <t>Segmentación Avanzada</t>
  </si>
  <si>
    <t>Vigilancia Tecnológica</t>
  </si>
  <si>
    <t>Licencia Básica Academia</t>
  </si>
  <si>
    <t>Licencia Premium Academia</t>
  </si>
  <si>
    <t>Gran Proyecto</t>
  </si>
  <si>
    <t>Solución Expertos</t>
  </si>
  <si>
    <t>Solución Universidades</t>
  </si>
  <si>
    <t>Mes de Inicio</t>
  </si>
  <si>
    <t>QA</t>
  </si>
  <si>
    <t>Desarrollo</t>
  </si>
  <si>
    <t>UX y UI</t>
  </si>
  <si>
    <t>Gestión Comercial</t>
  </si>
  <si>
    <t>Dirección</t>
  </si>
  <si>
    <t>Salario Dirección</t>
  </si>
  <si>
    <t>Salario Gestión Comercial</t>
  </si>
  <si>
    <t>Servicio al Cliente</t>
  </si>
  <si>
    <t>Capacidades Analítica</t>
  </si>
  <si>
    <t>Total Costos Plataforma</t>
  </si>
  <si>
    <t>Infraestructura</t>
  </si>
  <si>
    <t>BBDD</t>
  </si>
  <si>
    <t>Hosting actual</t>
  </si>
  <si>
    <t>Plataforma</t>
  </si>
  <si>
    <t>Total Costos Consultoría</t>
  </si>
  <si>
    <t>Proyectos activos</t>
  </si>
  <si>
    <t>Senior</t>
  </si>
  <si>
    <t>Apoyo</t>
  </si>
  <si>
    <t>Consultores requeridos</t>
  </si>
  <si>
    <t>Alcance medio</t>
  </si>
  <si>
    <t>Alcance profundo</t>
  </si>
  <si>
    <t>Alcance primario</t>
  </si>
  <si>
    <t>Gran proyecto</t>
  </si>
  <si>
    <t>CMS</t>
  </si>
  <si>
    <t>Salario Product Owner</t>
  </si>
  <si>
    <t>Salario Apoyo plataforma</t>
  </si>
  <si>
    <t>Product Owner</t>
  </si>
  <si>
    <t>Salario apoyo plataforma</t>
  </si>
  <si>
    <t>Apoyo consultoría</t>
  </si>
  <si>
    <t>Reportes x mes</t>
  </si>
  <si>
    <t>Solucion P - Expertos</t>
  </si>
  <si>
    <t>Solucion P - Universidades</t>
  </si>
  <si>
    <t>Valor solución expertos</t>
  </si>
  <si>
    <t>Valor solución universidades</t>
  </si>
  <si>
    <t>Valor promedio Gran proyecto</t>
  </si>
  <si>
    <t>Valor Alcance primario</t>
  </si>
  <si>
    <t>Valor Alcance medio</t>
  </si>
  <si>
    <t>Valor Alcance profundo</t>
  </si>
  <si>
    <t>Incremento precios consultoría</t>
  </si>
  <si>
    <t>Desarrollo de SW</t>
  </si>
  <si>
    <t>Gran Proyecto y reto de ciudad</t>
  </si>
  <si>
    <t>Retos de ciudad</t>
  </si>
  <si>
    <t>Cantidad Direccion plataforma</t>
  </si>
  <si>
    <t>Cantidad Product Owner</t>
  </si>
  <si>
    <t>Cantidad apoyo plataforma</t>
  </si>
  <si>
    <t>Cantidad Comercial plataforma</t>
  </si>
  <si>
    <t>Año 1</t>
  </si>
  <si>
    <t>Año 2</t>
  </si>
  <si>
    <t>Año 3</t>
  </si>
  <si>
    <t>Año 4</t>
  </si>
  <si>
    <t>Año 5</t>
  </si>
  <si>
    <t>Consultorías</t>
  </si>
  <si>
    <t>Ingresos</t>
  </si>
  <si>
    <t>Egresos</t>
  </si>
  <si>
    <t>Time-2-market</t>
  </si>
  <si>
    <t>Precios</t>
  </si>
  <si>
    <t>Ipc</t>
  </si>
  <si>
    <t>IPC</t>
  </si>
  <si>
    <t>Cantidades</t>
  </si>
  <si>
    <t>TIR</t>
  </si>
  <si>
    <t>Escenario</t>
  </si>
  <si>
    <t>Mes 1era venta</t>
  </si>
  <si>
    <t>Mes base</t>
  </si>
  <si>
    <t>Saldo</t>
  </si>
  <si>
    <t>Meses en negativo</t>
  </si>
  <si>
    <t>Negativo máximo</t>
  </si>
  <si>
    <t>Base</t>
  </si>
  <si>
    <t>Acumulado máximo (neg)</t>
  </si>
  <si>
    <t>Asociado/a</t>
  </si>
  <si>
    <t>Estrategia Digital</t>
  </si>
  <si>
    <t>AWS/Google Cloud Platform</t>
  </si>
  <si>
    <t>Desarrollo SW</t>
  </si>
  <si>
    <t>Precios Base</t>
  </si>
  <si>
    <t>Incremento costos</t>
  </si>
  <si>
    <t>Pesimista</t>
  </si>
  <si>
    <t>Saldo flujo caja anual</t>
  </si>
  <si>
    <t>Flujo de caja anual</t>
  </si>
  <si>
    <r>
      <t xml:space="preserve">Solucion expertos </t>
    </r>
    <r>
      <rPr>
        <u/>
        <sz val="10"/>
        <color theme="1"/>
        <rFont val="Calibri"/>
        <family val="2"/>
        <scheme val="minor"/>
      </rPr>
      <t>x semestre</t>
    </r>
  </si>
  <si>
    <r>
      <t xml:space="preserve">Solucion univ. </t>
    </r>
    <r>
      <rPr>
        <u/>
        <sz val="10"/>
        <color theme="1"/>
        <rFont val="Calibri"/>
        <family val="2"/>
        <scheme val="minor"/>
      </rPr>
      <t>x semestre</t>
    </r>
  </si>
  <si>
    <t>Precio por reporte</t>
  </si>
  <si>
    <t>Equipo Plataforma (salarios mensuales)</t>
  </si>
  <si>
    <t>Equipo Consultoría (salarios mensuales)</t>
  </si>
  <si>
    <t>Costos Mensuales Plataforma</t>
  </si>
  <si>
    <t>valores $ en COP '000,000</t>
  </si>
  <si>
    <t>Caso</t>
  </si>
  <si>
    <r>
      <t xml:space="preserve">Elija la opción </t>
    </r>
    <r>
      <rPr>
        <b/>
        <sz val="10"/>
        <color theme="1"/>
        <rFont val="Wingdings 3"/>
        <family val="1"/>
        <charset val="2"/>
      </rPr>
      <t>"</t>
    </r>
  </si>
  <si>
    <t>ver casos</t>
  </si>
  <si>
    <t>Casos</t>
  </si>
  <si>
    <t>Caso 1</t>
  </si>
  <si>
    <t>regresar</t>
  </si>
  <si>
    <t>Caso 2</t>
  </si>
  <si>
    <t>Caso 3</t>
  </si>
  <si>
    <t>Lím. Precios</t>
  </si>
  <si>
    <t>Lím. Time2Market</t>
  </si>
  <si>
    <t>¿Es negativo?</t>
  </si>
  <si>
    <t>Instrucciones</t>
  </si>
  <si>
    <t>Flujo de Caja</t>
  </si>
  <si>
    <t>Supuestos</t>
  </si>
  <si>
    <t>Director/a cuentas consultoría</t>
  </si>
  <si>
    <t>Consultor/a Asociado/a</t>
  </si>
  <si>
    <t>Consultor/a Senior</t>
  </si>
  <si>
    <t>Consultor/a asociado</t>
  </si>
  <si>
    <t>Lím. Cantidades</t>
  </si>
  <si>
    <t>Advertencias</t>
  </si>
  <si>
    <t>SÓLO HAGA CAMBIOS O DIGITE INFORMACIÓN EN LA PESTAÑA DE SUPUESTOS.</t>
  </si>
  <si>
    <t>NO HAGA NINGÚN CAMBIO EN LAS DEMÁS PESTAÑAS NI DIGITE INFORMACIÓN EN LAS CASILLAS DEL MODELO.</t>
  </si>
  <si>
    <t xml:space="preserve">Los resultados del modelo están unificados en la pestaña FLUJO DE CAJA. Se presentan los flujos anuales y los supuestos sobre las variables principales. </t>
  </si>
  <si>
    <t xml:space="preserve">Los supuestos BASE están en la pestaña SUPUESTOS/columna I                                     </t>
  </si>
  <si>
    <t>Modificaciones</t>
  </si>
  <si>
    <t>Las modificaciones se deben hacer SOLAMENTE en las casillas con fondo azul claro, en las pestañas FLUJO DE CAJA y SUPUESTOS.</t>
  </si>
  <si>
    <t>Time-2-Market</t>
  </si>
  <si>
    <t>Puede modificar los supuestos en la pestaña SUPUESTOS/columna I</t>
  </si>
  <si>
    <t>Casos adicionales</t>
  </si>
  <si>
    <t xml:space="preserve">Tiene los resultados acumulados por año de todos los ingresos y egresos. </t>
  </si>
  <si>
    <t>Lista de supuestos del modelo:</t>
  </si>
  <si>
    <t>NO ELIMINE COLUMNAS O FILAS DEL MODELO.</t>
  </si>
  <si>
    <t>Lea atentamente las ADVERTENCIAS y las INSTRUCCIONES completas.</t>
  </si>
  <si>
    <t>TIR: se incluye al valor de la inversión incluyendo lo ejecutado de los convenios 346 de 2019 y  326 de 2020, más el contrato para el desarrollo del Modelo de Sostenibilidad (2020).</t>
  </si>
  <si>
    <t>IPC anual.</t>
  </si>
  <si>
    <t>Carga prestacional de 0% para todos los contratos laborales.</t>
  </si>
  <si>
    <t>Salarios mensuales de los diferentes cargos.</t>
  </si>
  <si>
    <t>Tiempo de ingreso de los diferentes cargos.</t>
  </si>
  <si>
    <t>Coeficiente por consultor: la capacidad de trabajo de los consultores que se traduce en la cantidad de proyectos que un/a CONSULTOR/A puede trabajar en simultáneo.</t>
  </si>
  <si>
    <t>Time-to-market: el tiempo que se toma para vender el primer producto/servicio. Dependerá de la capacidad comercial y de desarrollo.</t>
  </si>
  <si>
    <t>Costos de plataforma: incluye los costos de desarrollo, de capacidades analíticas, infraestructura.</t>
  </si>
  <si>
    <t>Mercadeo: valor mensual del presupuesto para inversión en mercadeo digital.</t>
  </si>
  <si>
    <r>
      <t xml:space="preserve">Base Lic. Premium nuevas x </t>
    </r>
    <r>
      <rPr>
        <i/>
        <u/>
        <sz val="10"/>
        <color theme="1" tint="0.34998626667073579"/>
        <rFont val="Calibri"/>
        <family val="2"/>
        <scheme val="minor"/>
      </rPr>
      <t>semestre</t>
    </r>
  </si>
  <si>
    <t>¿Ciclo completo?</t>
  </si>
  <si>
    <t>Lic. Premium x año</t>
  </si>
  <si>
    <t>Lic. Básicas x año</t>
  </si>
  <si>
    <t>Reportes x año</t>
  </si>
  <si>
    <t>Segmentación Avanzada x año</t>
  </si>
  <si>
    <t>Proyectos Solución expertos</t>
  </si>
  <si>
    <t>Consultorías solución univ</t>
  </si>
  <si>
    <t>Consultorías a dar de baja</t>
  </si>
  <si>
    <t>Frecuencia</t>
  </si>
  <si>
    <t>Com. Target nuevas x año</t>
  </si>
  <si>
    <r>
      <t xml:space="preserve">Com. Target nuevas x </t>
    </r>
    <r>
      <rPr>
        <u/>
        <sz val="10"/>
        <color theme="0"/>
        <rFont val="Calibri"/>
        <family val="2"/>
        <scheme val="minor"/>
      </rPr>
      <t>año</t>
    </r>
  </si>
  <si>
    <t>Cantidades x línea</t>
  </si>
  <si>
    <t>Escenario:</t>
  </si>
  <si>
    <t>Caso:</t>
  </si>
  <si>
    <t>Para modificar los CASOS, vaya al tabla ubicada en la pestaña SUPUESTOS/casilla M23.                         y casilla M102</t>
  </si>
  <si>
    <t>Se pueden adicionar dos (2) CASOS nuevos. Ir a la tabla                               y</t>
  </si>
  <si>
    <t>Total Conversión Básicas</t>
  </si>
  <si>
    <t>Total Conversión Premium</t>
  </si>
  <si>
    <t>Reducción Conversión Premium</t>
  </si>
  <si>
    <t>Solución expertos</t>
  </si>
  <si>
    <t>Solución universidades</t>
  </si>
  <si>
    <t>Grandes proyectos corrientes</t>
  </si>
  <si>
    <t>Proyectos a dar de baja</t>
  </si>
  <si>
    <r>
      <t xml:space="preserve">Grandes proyectos </t>
    </r>
    <r>
      <rPr>
        <u/>
        <sz val="10"/>
        <color theme="1"/>
        <rFont val="Calibri"/>
        <family val="2"/>
        <scheme val="minor"/>
      </rPr>
      <t>x frecuencia</t>
    </r>
  </si>
  <si>
    <t>Frecuencia Grandes proyectos (meses)</t>
  </si>
  <si>
    <t>Duración Grandes proyectos (meses)</t>
  </si>
  <si>
    <t>Grandes proyectos x frecuencia</t>
  </si>
  <si>
    <t>Innovación Abierta</t>
  </si>
  <si>
    <t>Consultoría Bogotech</t>
  </si>
  <si>
    <t>Consultoria Bogotech</t>
  </si>
  <si>
    <t>Duración Alcance Medio (meses)</t>
  </si>
  <si>
    <t>Frecuencia Alcance Medio (meses)</t>
  </si>
  <si>
    <t>Duración Alcance Primario (meses)</t>
  </si>
  <si>
    <t>Frecuencia Alcance Primario (meses)</t>
  </si>
  <si>
    <t>Duración Solución Expertos (meses)</t>
  </si>
  <si>
    <t>Frecuencia Solución Expertos (meses)</t>
  </si>
  <si>
    <t>Duración Solución Univ. (meses)</t>
  </si>
  <si>
    <t>Frecuencia Solución Univ. (meses)</t>
  </si>
  <si>
    <t>Alcance Primario x frecuencia</t>
  </si>
  <si>
    <t>Alcance Medio x frecuencia</t>
  </si>
  <si>
    <t>Alcance Profundo x frecuencia</t>
  </si>
  <si>
    <t>Solución Expertos x frecuencia</t>
  </si>
  <si>
    <t>Consultorías  a dar de baja</t>
  </si>
  <si>
    <t>Duración Alcance Profundo (meses)</t>
  </si>
  <si>
    <t>Frecuencia Alcance Profundo (meses)</t>
  </si>
  <si>
    <t>Consultorías corrientes</t>
  </si>
  <si>
    <t>Coef. Alcance primario</t>
  </si>
  <si>
    <t>Coef. Alcance medio</t>
  </si>
  <si>
    <t>Coef. Alcance profundo</t>
  </si>
  <si>
    <t>Coef. Gran Proyecto</t>
  </si>
  <si>
    <t>Coef. Solución Universidades</t>
  </si>
  <si>
    <t>Coef. Solución Expertos</t>
  </si>
  <si>
    <t>Conversión de Primario a Básicas</t>
  </si>
  <si>
    <t>Conversión de Medio a Básicas</t>
  </si>
  <si>
    <t>Conversión de Profundo a Básicas</t>
  </si>
  <si>
    <t>Conversión de Primario a Premium</t>
  </si>
  <si>
    <t>Conversión de Medio a Premium</t>
  </si>
  <si>
    <t>Conversión de Profundo a Premium</t>
  </si>
  <si>
    <t>Precio Licencia Básica x proyecto</t>
  </si>
  <si>
    <t>Precio Licencia Premium x proyecto</t>
  </si>
  <si>
    <t>Solución Univ. x frecuencia</t>
  </si>
  <si>
    <t>Relación Licencias vs Consultorías</t>
  </si>
  <si>
    <t>Primario</t>
  </si>
  <si>
    <t>Profundo</t>
  </si>
  <si>
    <t>Solución Expertos corrientes</t>
  </si>
  <si>
    <t>Solución Univ. Corrientes</t>
  </si>
  <si>
    <t>Com. Estratégica</t>
  </si>
  <si>
    <t>base Solución Univ. x frecuencia</t>
  </si>
  <si>
    <t>base Solución Expertos. x frecuencia</t>
  </si>
  <si>
    <t>Coeficiente x proyecto SaaS</t>
  </si>
  <si>
    <t>Coef. Segmentación Avanzada</t>
  </si>
  <si>
    <t>Coef. Comunicación Estratégica</t>
  </si>
  <si>
    <t>base Com. Target x frecuencia</t>
  </si>
  <si>
    <t>Duración Com. Target (meses)</t>
  </si>
  <si>
    <t>Frecuencia Com. Target (meses)</t>
  </si>
  <si>
    <r>
      <t xml:space="preserve">Com. Target nuevas x </t>
    </r>
    <r>
      <rPr>
        <u/>
        <sz val="10"/>
        <color theme="1"/>
        <rFont val="Calibri"/>
        <family val="2"/>
        <scheme val="minor"/>
      </rPr>
      <t>frecuencia</t>
    </r>
  </si>
  <si>
    <t>Proyectos  a dar de baja</t>
  </si>
  <si>
    <t>Proyectos corrientes</t>
  </si>
  <si>
    <t>Coeficiente x proyecto Consultoría</t>
  </si>
  <si>
    <t>Precio segmentación avanzada</t>
  </si>
  <si>
    <t>Vigilancia tecnológica v4.0</t>
  </si>
  <si>
    <t>Total Equipo Núcleo</t>
  </si>
  <si>
    <t>Costos administrativos</t>
  </si>
  <si>
    <t>Administrativos</t>
  </si>
  <si>
    <t>Gastos admin</t>
  </si>
  <si>
    <t>Ventas $$</t>
  </si>
  <si>
    <t>Optimista</t>
  </si>
  <si>
    <t>Precio promedio por campaña target</t>
  </si>
  <si>
    <t>Crecim. Lic</t>
  </si>
  <si>
    <t>Consultores Innov. Abierta requeridos</t>
  </si>
  <si>
    <t>Proyectos Innov. Abierta activos</t>
  </si>
  <si>
    <t>Total Costos Consultoría Innov. Abierta</t>
  </si>
  <si>
    <t>Utilidad Bogotech Abierta</t>
  </si>
  <si>
    <t xml:space="preserve">Egresos  </t>
  </si>
  <si>
    <t>TIR Bogotech Abierta</t>
  </si>
  <si>
    <t>Licencias Básicas nuevas x frecuencia</t>
  </si>
  <si>
    <r>
      <t xml:space="preserve">Base Lic. Básicas nuevas x </t>
    </r>
    <r>
      <rPr>
        <i/>
        <u/>
        <sz val="10"/>
        <color theme="1" tint="0.34998626667073579"/>
        <rFont val="Calibri"/>
        <family val="2"/>
        <scheme val="minor"/>
      </rPr>
      <t>frecuencia</t>
    </r>
  </si>
  <si>
    <r>
      <t xml:space="preserve">Licencias Premium nuevas x </t>
    </r>
    <r>
      <rPr>
        <u/>
        <sz val="10"/>
        <color theme="1"/>
        <rFont val="Calibri"/>
        <family val="2"/>
        <scheme val="minor"/>
      </rPr>
      <t>frecuencia</t>
    </r>
  </si>
  <si>
    <t>Licencias Premium nuevas x frecuencia</t>
  </si>
  <si>
    <t>Duración  (meses)</t>
  </si>
  <si>
    <t>Crecimiento Lic. Básicas</t>
  </si>
  <si>
    <t>Crecimiento Lic. Premium</t>
  </si>
  <si>
    <t>Crecim. Solución Univ.</t>
  </si>
  <si>
    <t>Crecim. Solución Expertos</t>
  </si>
  <si>
    <t>Duración Lic. Básica (meses)</t>
  </si>
  <si>
    <t>Duración Lic. Premium (meses)</t>
  </si>
  <si>
    <t>Mínimo</t>
  </si>
  <si>
    <t>Equipo Plataforma</t>
  </si>
  <si>
    <t>Costos Plataforma</t>
  </si>
  <si>
    <t>Precio Lic. Básica</t>
  </si>
  <si>
    <t>Precio Lic. Premium</t>
  </si>
  <si>
    <t>Cant Lic. Básica</t>
  </si>
  <si>
    <t>Ventas Lic. Básica</t>
  </si>
  <si>
    <t>Ventas Lic. Premium</t>
  </si>
  <si>
    <t>Convenio nnn de 2020</t>
  </si>
  <si>
    <t>Saldo pendiente</t>
  </si>
  <si>
    <t>Otros Ingresos</t>
  </si>
  <si>
    <t>Se pueden evaluar 6 ESCENARIOS y hasta 4 CASOS de manera independiente: pestaña  FLUJO DE CAJA /casillas B31 y B36.                          Escoger en el 'Drop-down menu' la opción deseada.</t>
  </si>
  <si>
    <t>Puede modificar las variables de los escenarios en la tabla ubicada en la pestaña FLUJO DE CAJA/casilla D30.</t>
  </si>
  <si>
    <t>Cálculo de gastos administrativos sobre la base de los egresos.</t>
  </si>
  <si>
    <t>Cantidades, frecuencia y duración de las CONSULTORÍAS de Innovación abierta y Solución de Problemas</t>
  </si>
  <si>
    <t>Precios de LICENCIAS, SERVICIOS DE VALOR y CONSULTORÍAS.</t>
  </si>
  <si>
    <t>Cantidades, tasas de crecimiento y de desaceleración de los Servicios de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</si>
</sst>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_-;\-* #,##0.0_-;_-* &quot;-&quot;?_-;_-@_-"/>
    <numFmt numFmtId="166" formatCode="_-* #,##0_-;\-* #,##0_-;_-* &quot;-&quot;?_-;_-@_-"/>
    <numFmt numFmtId="167" formatCode="_-* #,##0_-;\-* #,##0_-;_-* &quot;-&quot;??_-;_-@_-"/>
    <numFmt numFmtId="168" formatCode="0.0"/>
    <numFmt numFmtId="169" formatCode="0.0%"/>
    <numFmt numFmtId="170" formatCode="_-* #,##0.0_-;\-* #,##0.0_-;_-* &quot;-&quot;_-;_-@_-"/>
    <numFmt numFmtId="171" formatCode="_-* #,##0.00_-;\-* #,##0.00_-;_-* &quot;-&quot;_-;_-@_-"/>
    <numFmt numFmtId="172" formatCode="_-&quot;$&quot;* #,##0_-;\-&quot;$&quot;* #,##0_-;_-&quot;$&quot;* &quot;-&quot;??_-;_-@_-"/>
  </numFmts>
  <fonts count="67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 val="singleAccounting"/>
      <sz val="10"/>
      <color theme="1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sz val="10"/>
      <color theme="5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sz val="8"/>
      <color theme="7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5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/>
      <name val="Calibri"/>
      <family val="2"/>
      <scheme val="minor"/>
    </font>
    <font>
      <strike/>
      <sz val="10"/>
      <color theme="2" tint="-0.24994659260841701"/>
      <name val="Calibri"/>
      <family val="2"/>
      <scheme val="minor"/>
    </font>
    <font>
      <i/>
      <sz val="10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006100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u/>
      <sz val="9"/>
      <color theme="1"/>
      <name val="Calibri"/>
      <family val="2"/>
      <scheme val="minor"/>
    </font>
    <font>
      <i/>
      <sz val="10"/>
      <color theme="9" tint="-0.499984740745262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10"/>
      <color theme="1" tint="0.34998626667073579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1"/>
      <name val="Wingdings 3"/>
      <family val="1"/>
      <charset val="2"/>
    </font>
    <font>
      <i/>
      <sz val="10"/>
      <color theme="2" tint="-0.499984740745262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 val="singleAccounting"/>
      <sz val="10"/>
      <color theme="1" tint="0.249977111117893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u/>
      <sz val="10"/>
      <color theme="1" tint="0.34998626667073579"/>
      <name val="Calibri"/>
      <family val="2"/>
      <scheme val="minor"/>
    </font>
    <font>
      <u/>
      <sz val="10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u/>
      <sz val="10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u val="singleAccounting"/>
      <sz val="10"/>
      <color theme="2" tint="-0.499984740745262"/>
      <name val="Calibri"/>
      <family val="2"/>
      <scheme val="minor"/>
    </font>
    <font>
      <sz val="9"/>
      <color indexed="81"/>
      <name val="Tahoma"/>
      <family val="2"/>
    </font>
    <font>
      <sz val="9"/>
      <color theme="2" tint="-0.499984740745262"/>
      <name val="Calibri"/>
      <family val="2"/>
      <scheme val="minor"/>
    </font>
    <font>
      <i/>
      <sz val="9"/>
      <color theme="2" tint="-0.499984740745262"/>
      <name val="Calibri"/>
      <family val="2"/>
      <scheme val="minor"/>
    </font>
    <font>
      <b/>
      <sz val="9"/>
      <color theme="2" tint="-0.499984740745262"/>
      <name val="Calibri"/>
      <family val="2"/>
      <scheme val="minor"/>
    </font>
    <font>
      <u val="doubleAccounting"/>
      <sz val="10"/>
      <color theme="1"/>
      <name val="Calibri"/>
      <family val="2"/>
      <scheme val="minor"/>
    </font>
    <font>
      <sz val="10"/>
      <color rgb="FF66FF66"/>
      <name val="Calibri"/>
      <family val="2"/>
      <scheme val="minor"/>
    </font>
    <font>
      <i/>
      <sz val="10"/>
      <color theme="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9" tint="0.79998168889431442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9" fillId="4" borderId="0" applyNumberFormat="0" applyBorder="0" applyAlignment="0" applyProtection="0"/>
    <xf numFmtId="43" fontId="1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57" fillId="10" borderId="0" applyNumberFormat="0" applyBorder="0" applyAlignment="0" applyProtection="0"/>
  </cellStyleXfs>
  <cellXfs count="423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3" fillId="0" borderId="0" xfId="1" applyFont="1"/>
    <xf numFmtId="9" fontId="0" fillId="0" borderId="0" xfId="0" applyNumberFormat="1"/>
    <xf numFmtId="41" fontId="0" fillId="0" borderId="0" xfId="0" applyNumberFormat="1"/>
    <xf numFmtId="164" fontId="3" fillId="0" borderId="0" xfId="0" applyNumberFormat="1" applyFon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41" fontId="5" fillId="0" borderId="0" xfId="0" applyNumberFormat="1" applyFont="1"/>
    <xf numFmtId="0" fontId="6" fillId="0" borderId="0" xfId="0" applyFont="1"/>
    <xf numFmtId="165" fontId="6" fillId="0" borderId="0" xfId="0" applyNumberFormat="1" applyFont="1"/>
    <xf numFmtId="166" fontId="6" fillId="0" borderId="0" xfId="0" applyNumberFormat="1" applyFont="1"/>
    <xf numFmtId="0" fontId="6" fillId="0" borderId="0" xfId="0" applyFont="1" applyAlignment="1">
      <alignment horizontal="left" indent="1"/>
    </xf>
    <xf numFmtId="166" fontId="3" fillId="0" borderId="0" xfId="0" applyNumberFormat="1" applyFont="1"/>
    <xf numFmtId="0" fontId="7" fillId="0" borderId="0" xfId="0" applyFont="1" applyAlignment="1">
      <alignment horizontal="left" indent="1"/>
    </xf>
    <xf numFmtId="0" fontId="8" fillId="0" borderId="0" xfId="0" applyFont="1"/>
    <xf numFmtId="0" fontId="2" fillId="0" borderId="0" xfId="0" applyFont="1"/>
    <xf numFmtId="164" fontId="9" fillId="0" borderId="0" xfId="0" applyNumberFormat="1" applyFont="1"/>
    <xf numFmtId="165" fontId="2" fillId="0" borderId="0" xfId="0" applyNumberFormat="1" applyFont="1"/>
    <xf numFmtId="164" fontId="8" fillId="0" borderId="0" xfId="0" applyNumberFormat="1" applyFont="1"/>
    <xf numFmtId="0" fontId="4" fillId="0" borderId="0" xfId="0" applyFont="1" applyAlignment="1">
      <alignment horizontal="center"/>
    </xf>
    <xf numFmtId="0" fontId="11" fillId="0" borderId="0" xfId="0" applyFont="1"/>
    <xf numFmtId="164" fontId="12" fillId="0" borderId="0" xfId="2" applyNumberFormat="1" applyFont="1"/>
    <xf numFmtId="164" fontId="10" fillId="0" borderId="0" xfId="0" applyNumberFormat="1" applyFont="1"/>
    <xf numFmtId="164" fontId="0" fillId="0" borderId="0" xfId="1" applyFont="1" applyFill="1"/>
    <xf numFmtId="0" fontId="5" fillId="0" borderId="0" xfId="0" applyFont="1" applyAlignment="1">
      <alignment horizontal="left" indent="1"/>
    </xf>
    <xf numFmtId="0" fontId="0" fillId="0" borderId="0" xfId="0" applyFill="1"/>
    <xf numFmtId="0" fontId="13" fillId="0" borderId="0" xfId="0" applyFont="1"/>
    <xf numFmtId="165" fontId="13" fillId="0" borderId="0" xfId="0" applyNumberFormat="1" applyFont="1"/>
    <xf numFmtId="9" fontId="14" fillId="0" borderId="0" xfId="0" applyNumberFormat="1" applyFont="1"/>
    <xf numFmtId="0" fontId="10" fillId="0" borderId="0" xfId="0" applyFont="1"/>
    <xf numFmtId="0" fontId="0" fillId="0" borderId="0" xfId="0" applyAlignment="1">
      <alignment horizontal="left"/>
    </xf>
    <xf numFmtId="0" fontId="15" fillId="0" borderId="0" xfId="0" applyFont="1" applyAlignment="1">
      <alignment horizontal="right"/>
    </xf>
    <xf numFmtId="164" fontId="16" fillId="0" borderId="0" xfId="0" applyNumberFormat="1" applyFont="1"/>
    <xf numFmtId="0" fontId="0" fillId="0" borderId="0" xfId="0" applyAlignment="1">
      <alignment horizontal="left" indent="2"/>
    </xf>
    <xf numFmtId="41" fontId="10" fillId="0" borderId="0" xfId="0" applyNumberFormat="1" applyFont="1"/>
    <xf numFmtId="0" fontId="17" fillId="0" borderId="0" xfId="0" applyFont="1" applyAlignment="1">
      <alignment horizontal="left"/>
    </xf>
    <xf numFmtId="41" fontId="18" fillId="0" borderId="1" xfId="1" applyNumberFormat="1" applyFont="1" applyFill="1" applyBorder="1"/>
    <xf numFmtId="0" fontId="0" fillId="0" borderId="0" xfId="0" applyAlignment="1">
      <alignment horizontal="right"/>
    </xf>
    <xf numFmtId="164" fontId="2" fillId="0" borderId="0" xfId="0" applyNumberFormat="1" applyFont="1"/>
    <xf numFmtId="41" fontId="3" fillId="0" borderId="0" xfId="0" applyNumberFormat="1" applyFont="1"/>
    <xf numFmtId="0" fontId="20" fillId="0" borderId="0" xfId="0" applyFont="1"/>
    <xf numFmtId="0" fontId="0" fillId="0" borderId="5" xfId="0" applyBorder="1" applyAlignment="1">
      <alignment horizontal="left" indent="1"/>
    </xf>
    <xf numFmtId="0" fontId="0" fillId="0" borderId="0" xfId="0" applyBorder="1"/>
    <xf numFmtId="0" fontId="0" fillId="0" borderId="7" xfId="0" applyBorder="1" applyAlignment="1">
      <alignment horizontal="left" indent="1"/>
    </xf>
    <xf numFmtId="0" fontId="0" fillId="0" borderId="8" xfId="0" applyBorder="1"/>
    <xf numFmtId="2" fontId="0" fillId="0" borderId="8" xfId="0" applyNumberFormat="1" applyBorder="1"/>
    <xf numFmtId="2" fontId="0" fillId="0" borderId="9" xfId="0" applyNumberFormat="1" applyBorder="1"/>
    <xf numFmtId="0" fontId="20" fillId="0" borderId="0" xfId="0" applyFont="1" applyFill="1"/>
    <xf numFmtId="41" fontId="0" fillId="0" borderId="0" xfId="0" applyNumberFormat="1" applyFill="1"/>
    <xf numFmtId="0" fontId="23" fillId="0" borderId="0" xfId="0" applyFont="1" applyAlignment="1">
      <alignment vertical="center"/>
    </xf>
    <xf numFmtId="0" fontId="0" fillId="0" borderId="0" xfId="0" applyFill="1" applyAlignment="1">
      <alignment horizontal="left" indent="2"/>
    </xf>
    <xf numFmtId="41" fontId="0" fillId="0" borderId="0" xfId="1" applyNumberFormat="1" applyFont="1" applyFill="1"/>
    <xf numFmtId="0" fontId="22" fillId="3" borderId="3" xfId="0" applyFont="1" applyFill="1" applyBorder="1"/>
    <xf numFmtId="0" fontId="21" fillId="3" borderId="3" xfId="0" applyFont="1" applyFill="1" applyBorder="1"/>
    <xf numFmtId="0" fontId="21" fillId="3" borderId="3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0" fillId="3" borderId="0" xfId="0" applyFill="1"/>
    <xf numFmtId="0" fontId="21" fillId="3" borderId="0" xfId="0" applyFont="1" applyFill="1"/>
    <xf numFmtId="0" fontId="22" fillId="3" borderId="0" xfId="0" applyFont="1" applyFill="1"/>
    <xf numFmtId="164" fontId="0" fillId="0" borderId="0" xfId="1" applyFont="1" applyFill="1" applyBorder="1"/>
    <xf numFmtId="164" fontId="0" fillId="0" borderId="6" xfId="1" applyFont="1" applyFill="1" applyBorder="1"/>
    <xf numFmtId="0" fontId="0" fillId="0" borderId="5" xfId="0" applyBorder="1" applyAlignment="1">
      <alignment horizontal="left" indent="2"/>
    </xf>
    <xf numFmtId="0" fontId="0" fillId="0" borderId="6" xfId="0" applyBorder="1"/>
    <xf numFmtId="9" fontId="0" fillId="0" borderId="8" xfId="0" applyNumberFormat="1" applyBorder="1"/>
    <xf numFmtId="9" fontId="0" fillId="0" borderId="9" xfId="0" applyNumberFormat="1" applyBorder="1"/>
    <xf numFmtId="0" fontId="21" fillId="3" borderId="2" xfId="0" applyFont="1" applyFill="1" applyBorder="1"/>
    <xf numFmtId="164" fontId="18" fillId="0" borderId="1" xfId="1" applyFont="1" applyFill="1" applyBorder="1"/>
    <xf numFmtId="9" fontId="18" fillId="0" borderId="1" xfId="0" applyNumberFormat="1" applyFont="1" applyFill="1" applyBorder="1"/>
    <xf numFmtId="0" fontId="0" fillId="0" borderId="0" xfId="0" applyFill="1" applyBorder="1"/>
    <xf numFmtId="9" fontId="0" fillId="0" borderId="8" xfId="0" applyNumberFormat="1" applyFill="1" applyBorder="1"/>
    <xf numFmtId="41" fontId="0" fillId="0" borderId="0" xfId="0" applyNumberFormat="1" applyBorder="1"/>
    <xf numFmtId="41" fontId="0" fillId="0" borderId="6" xfId="0" applyNumberFormat="1" applyBorder="1"/>
    <xf numFmtId="41" fontId="0" fillId="0" borderId="0" xfId="0" applyNumberFormat="1" applyFill="1" applyBorder="1"/>
    <xf numFmtId="0" fontId="21" fillId="3" borderId="0" xfId="0" applyFont="1" applyFill="1" applyAlignment="1">
      <alignment horizontal="center"/>
    </xf>
    <xf numFmtId="0" fontId="27" fillId="3" borderId="0" xfId="0" applyFont="1" applyFill="1"/>
    <xf numFmtId="0" fontId="22" fillId="3" borderId="0" xfId="0" applyFont="1" applyFill="1" applyAlignment="1">
      <alignment horizontal="left" indent="1"/>
    </xf>
    <xf numFmtId="9" fontId="0" fillId="0" borderId="0" xfId="2" applyFont="1" applyFill="1" applyBorder="1"/>
    <xf numFmtId="9" fontId="0" fillId="0" borderId="0" xfId="0" applyNumberFormat="1" applyBorder="1"/>
    <xf numFmtId="9" fontId="0" fillId="0" borderId="6" xfId="0" applyNumberFormat="1" applyBorder="1"/>
    <xf numFmtId="9" fontId="0" fillId="0" borderId="0" xfId="0" applyNumberFormat="1" applyFill="1" applyBorder="1"/>
    <xf numFmtId="0" fontId="26" fillId="0" borderId="5" xfId="0" applyFont="1" applyFill="1" applyBorder="1" applyAlignment="1">
      <alignment horizontal="left" indent="2"/>
    </xf>
    <xf numFmtId="0" fontId="26" fillId="0" borderId="0" xfId="0" applyFont="1" applyFill="1" applyBorder="1"/>
    <xf numFmtId="0" fontId="0" fillId="0" borderId="7" xfId="0" applyFill="1" applyBorder="1" applyAlignment="1">
      <alignment horizontal="left" indent="2"/>
    </xf>
    <xf numFmtId="0" fontId="0" fillId="0" borderId="8" xfId="0" applyFill="1" applyBorder="1"/>
    <xf numFmtId="41" fontId="0" fillId="0" borderId="6" xfId="1" applyNumberFormat="1" applyFont="1" applyFill="1" applyBorder="1" applyAlignment="1">
      <alignment horizontal="center"/>
    </xf>
    <xf numFmtId="41" fontId="26" fillId="0" borderId="6" xfId="1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41" fontId="0" fillId="0" borderId="9" xfId="1" applyNumberFormat="1" applyFont="1" applyFill="1" applyBorder="1" applyAlignment="1">
      <alignment horizontal="center"/>
    </xf>
    <xf numFmtId="9" fontId="0" fillId="0" borderId="0" xfId="1" applyNumberFormat="1" applyFont="1" applyFill="1" applyBorder="1"/>
    <xf numFmtId="0" fontId="0" fillId="0" borderId="5" xfId="0" applyFill="1" applyBorder="1" applyAlignment="1">
      <alignment horizontal="left" indent="1"/>
    </xf>
    <xf numFmtId="41" fontId="18" fillId="0" borderId="1" xfId="0" applyNumberFormat="1" applyFont="1" applyFill="1" applyBorder="1"/>
    <xf numFmtId="9" fontId="0" fillId="0" borderId="8" xfId="1" applyNumberFormat="1" applyFont="1" applyFill="1" applyBorder="1"/>
    <xf numFmtId="9" fontId="0" fillId="0" borderId="9" xfId="0" applyNumberFormat="1" applyFill="1" applyBorder="1"/>
    <xf numFmtId="0" fontId="20" fillId="0" borderId="0" xfId="0" applyFont="1" applyFill="1" applyBorder="1"/>
    <xf numFmtId="164" fontId="28" fillId="0" borderId="0" xfId="1" applyFont="1" applyFill="1" applyBorder="1"/>
    <xf numFmtId="0" fontId="28" fillId="0" borderId="0" xfId="0" applyFont="1" applyFill="1" applyBorder="1"/>
    <xf numFmtId="0" fontId="20" fillId="0" borderId="0" xfId="0" applyFont="1" applyBorder="1"/>
    <xf numFmtId="0" fontId="28" fillId="0" borderId="5" xfId="0" applyFont="1" applyBorder="1" applyAlignment="1">
      <alignment horizontal="left" indent="3"/>
    </xf>
    <xf numFmtId="0" fontId="28" fillId="0" borderId="0" xfId="0" applyFont="1" applyBorder="1"/>
    <xf numFmtId="0" fontId="28" fillId="0" borderId="5" xfId="0" applyFont="1" applyBorder="1" applyAlignment="1">
      <alignment horizontal="left" indent="2"/>
    </xf>
    <xf numFmtId="0" fontId="20" fillId="0" borderId="5" xfId="0" applyFont="1" applyBorder="1" applyAlignment="1">
      <alignment horizontal="left" indent="2"/>
    </xf>
    <xf numFmtId="0" fontId="0" fillId="0" borderId="0" xfId="0" applyFont="1" applyBorder="1"/>
    <xf numFmtId="0" fontId="28" fillId="0" borderId="5" xfId="0" applyFont="1" applyBorder="1" applyAlignment="1">
      <alignment horizontal="left" indent="1"/>
    </xf>
    <xf numFmtId="0" fontId="13" fillId="0" borderId="0" xfId="0" applyFont="1" applyBorder="1"/>
    <xf numFmtId="164" fontId="3" fillId="0" borderId="0" xfId="0" applyNumberFormat="1" applyFont="1" applyAlignment="1">
      <alignment horizontal="center"/>
    </xf>
    <xf numFmtId="0" fontId="0" fillId="0" borderId="0" xfId="0" applyFill="1" applyAlignment="1">
      <alignment horizontal="center"/>
    </xf>
    <xf numFmtId="9" fontId="22" fillId="5" borderId="0" xfId="2" applyFont="1" applyFill="1" applyAlignment="1">
      <alignment horizontal="center"/>
    </xf>
    <xf numFmtId="168" fontId="22" fillId="5" borderId="0" xfId="2" applyNumberFormat="1" applyFont="1" applyFill="1" applyAlignment="1">
      <alignment horizontal="center"/>
    </xf>
    <xf numFmtId="168" fontId="0" fillId="0" borderId="0" xfId="0" applyNumberFormat="1" applyAlignment="1">
      <alignment horizontal="center"/>
    </xf>
    <xf numFmtId="164" fontId="18" fillId="0" borderId="1" xfId="1" applyNumberFormat="1" applyFont="1" applyFill="1" applyBorder="1"/>
    <xf numFmtId="164" fontId="0" fillId="0" borderId="0" xfId="0" applyNumberFormat="1" applyFill="1" applyBorder="1"/>
    <xf numFmtId="0" fontId="21" fillId="3" borderId="0" xfId="0" applyFont="1" applyFill="1" applyBorder="1" applyAlignment="1">
      <alignment horizontal="right"/>
    </xf>
    <xf numFmtId="0" fontId="21" fillId="3" borderId="0" xfId="0" applyFont="1" applyFill="1" applyBorder="1" applyAlignment="1">
      <alignment horizontal="center"/>
    </xf>
    <xf numFmtId="0" fontId="21" fillId="3" borderId="0" xfId="0" applyFont="1" applyFill="1" applyBorder="1" applyAlignment="1">
      <alignment horizontal="left"/>
    </xf>
    <xf numFmtId="0" fontId="29" fillId="0" borderId="0" xfId="3" applyFill="1" applyAlignment="1">
      <alignment horizontal="right"/>
    </xf>
    <xf numFmtId="9" fontId="29" fillId="0" borderId="0" xfId="3" applyNumberFormat="1" applyFill="1" applyBorder="1"/>
    <xf numFmtId="164" fontId="0" fillId="0" borderId="0" xfId="0" applyNumberFormat="1" applyBorder="1"/>
    <xf numFmtId="167" fontId="0" fillId="0" borderId="0" xfId="4" applyNumberFormat="1" applyFont="1"/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5" xfId="0" applyFont="1" applyBorder="1"/>
    <xf numFmtId="164" fontId="3" fillId="0" borderId="0" xfId="1" applyFont="1" applyFill="1" applyBorder="1"/>
    <xf numFmtId="164" fontId="3" fillId="0" borderId="6" xfId="1" applyFont="1" applyFill="1" applyBorder="1"/>
    <xf numFmtId="164" fontId="7" fillId="0" borderId="0" xfId="1" applyFont="1" applyFill="1" applyBorder="1"/>
    <xf numFmtId="164" fontId="7" fillId="0" borderId="6" xfId="1" applyFont="1" applyFill="1" applyBorder="1"/>
    <xf numFmtId="0" fontId="7" fillId="0" borderId="5" xfId="0" applyFont="1" applyBorder="1" applyAlignment="1">
      <alignment horizontal="left"/>
    </xf>
    <xf numFmtId="0" fontId="31" fillId="0" borderId="5" xfId="0" applyFont="1" applyBorder="1" applyAlignment="1">
      <alignment horizontal="left"/>
    </xf>
    <xf numFmtId="0" fontId="31" fillId="0" borderId="0" xfId="0" applyFont="1" applyBorder="1"/>
    <xf numFmtId="0" fontId="20" fillId="0" borderId="5" xfId="0" applyFont="1" applyBorder="1" applyAlignment="1">
      <alignment horizontal="left" indent="1"/>
    </xf>
    <xf numFmtId="164" fontId="20" fillId="0" borderId="0" xfId="1" applyFont="1" applyFill="1" applyBorder="1"/>
    <xf numFmtId="164" fontId="20" fillId="0" borderId="6" xfId="1" applyFont="1" applyFill="1" applyBorder="1"/>
    <xf numFmtId="0" fontId="20" fillId="0" borderId="0" xfId="0" applyFont="1" applyAlignment="1">
      <alignment horizontal="left" indent="2"/>
    </xf>
    <xf numFmtId="164" fontId="20" fillId="0" borderId="0" xfId="0" applyNumberFormat="1" applyFont="1"/>
    <xf numFmtId="9" fontId="33" fillId="0" borderId="0" xfId="0" applyNumberFormat="1" applyFont="1"/>
    <xf numFmtId="164" fontId="34" fillId="0" borderId="0" xfId="0" applyNumberFormat="1" applyFont="1"/>
    <xf numFmtId="9" fontId="30" fillId="0" borderId="0" xfId="2" applyFont="1" applyBorder="1"/>
    <xf numFmtId="9" fontId="30" fillId="0" borderId="6" xfId="2" applyFont="1" applyBorder="1"/>
    <xf numFmtId="164" fontId="31" fillId="0" borderId="0" xfId="1" applyFont="1" applyFill="1" applyBorder="1"/>
    <xf numFmtId="0" fontId="22" fillId="0" borderId="0" xfId="0" applyFont="1" applyFill="1" applyBorder="1" applyAlignment="1">
      <alignment horizontal="center"/>
    </xf>
    <xf numFmtId="164" fontId="22" fillId="0" borderId="0" xfId="0" applyNumberFormat="1" applyFont="1" applyFill="1"/>
    <xf numFmtId="0" fontId="0" fillId="0" borderId="0" xfId="0" applyFont="1"/>
    <xf numFmtId="9" fontId="0" fillId="0" borderId="0" xfId="2" applyFont="1"/>
    <xf numFmtId="41" fontId="0" fillId="0" borderId="8" xfId="1" applyNumberFormat="1" applyFont="1" applyFill="1" applyBorder="1"/>
    <xf numFmtId="41" fontId="0" fillId="0" borderId="8" xfId="0" applyNumberFormat="1" applyBorder="1"/>
    <xf numFmtId="41" fontId="0" fillId="0" borderId="9" xfId="0" applyNumberFormat="1" applyBorder="1"/>
    <xf numFmtId="0" fontId="36" fillId="0" borderId="0" xfId="0" applyFont="1"/>
    <xf numFmtId="0" fontId="17" fillId="0" borderId="0" xfId="0" applyFont="1" applyAlignment="1">
      <alignment horizontal="right"/>
    </xf>
    <xf numFmtId="0" fontId="37" fillId="0" borderId="0" xfId="5" applyAlignment="1">
      <alignment horizontal="center"/>
    </xf>
    <xf numFmtId="0" fontId="37" fillId="0" borderId="0" xfId="5"/>
    <xf numFmtId="0" fontId="35" fillId="3" borderId="0" xfId="0" applyFont="1" applyFill="1" applyAlignment="1">
      <alignment horizontal="center"/>
    </xf>
    <xf numFmtId="0" fontId="21" fillId="3" borderId="0" xfId="0" applyFont="1" applyFill="1" applyBorder="1"/>
    <xf numFmtId="0" fontId="21" fillId="3" borderId="6" xfId="0" applyFont="1" applyFill="1" applyBorder="1" applyAlignment="1">
      <alignment horizontal="center"/>
    </xf>
    <xf numFmtId="0" fontId="39" fillId="0" borderId="0" xfId="0" applyFont="1"/>
    <xf numFmtId="0" fontId="40" fillId="0" borderId="0" xfId="0" applyFont="1"/>
    <xf numFmtId="0" fontId="40" fillId="0" borderId="0" xfId="0" applyFont="1" applyAlignment="1">
      <alignment horizontal="left" indent="1"/>
    </xf>
    <xf numFmtId="41" fontId="40" fillId="0" borderId="0" xfId="0" applyNumberFormat="1" applyFont="1"/>
    <xf numFmtId="167" fontId="40" fillId="0" borderId="0" xfId="0" applyNumberFormat="1" applyFont="1"/>
    <xf numFmtId="0" fontId="41" fillId="0" borderId="8" xfId="3" applyFont="1" applyFill="1" applyBorder="1" applyAlignment="1">
      <alignment horizontal="right"/>
    </xf>
    <xf numFmtId="169" fontId="41" fillId="0" borderId="8" xfId="3" applyNumberFormat="1" applyFont="1" applyFill="1" applyBorder="1"/>
    <xf numFmtId="0" fontId="22" fillId="3" borderId="0" xfId="0" applyFont="1" applyFill="1" applyAlignment="1">
      <alignment horizontal="right"/>
    </xf>
    <xf numFmtId="0" fontId="8" fillId="0" borderId="0" xfId="0" applyFont="1" applyAlignment="1">
      <alignment vertical="center"/>
    </xf>
    <xf numFmtId="0" fontId="22" fillId="5" borderId="0" xfId="0" applyFont="1" applyFill="1" applyAlignment="1">
      <alignment horizontal="center"/>
    </xf>
    <xf numFmtId="0" fontId="42" fillId="6" borderId="11" xfId="0" applyFont="1" applyFill="1" applyBorder="1" applyAlignment="1">
      <alignment horizontal="center"/>
    </xf>
    <xf numFmtId="164" fontId="43" fillId="0" borderId="11" xfId="1" applyNumberFormat="1" applyFont="1" applyFill="1" applyBorder="1"/>
    <xf numFmtId="41" fontId="43" fillId="0" borderId="13" xfId="1" applyNumberFormat="1" applyFont="1" applyFill="1" applyBorder="1"/>
    <xf numFmtId="164" fontId="43" fillId="0" borderId="13" xfId="1" applyNumberFormat="1" applyFont="1" applyFill="1" applyBorder="1"/>
    <xf numFmtId="0" fontId="43" fillId="0" borderId="12" xfId="0" applyFont="1" applyFill="1" applyBorder="1"/>
    <xf numFmtId="0" fontId="35" fillId="3" borderId="2" xfId="0" applyFont="1" applyFill="1" applyBorder="1" applyAlignment="1">
      <alignment horizontal="center"/>
    </xf>
    <xf numFmtId="0" fontId="13" fillId="0" borderId="5" xfId="0" applyFont="1" applyBorder="1"/>
    <xf numFmtId="0" fontId="13" fillId="0" borderId="7" xfId="0" applyFont="1" applyFill="1" applyBorder="1"/>
    <xf numFmtId="0" fontId="8" fillId="0" borderId="0" xfId="0" applyFont="1" applyAlignment="1">
      <alignment vertical="center" wrapText="1"/>
    </xf>
    <xf numFmtId="0" fontId="46" fillId="0" borderId="0" xfId="0" applyFont="1"/>
    <xf numFmtId="0" fontId="46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vertical="center"/>
    </xf>
    <xf numFmtId="168" fontId="45" fillId="2" borderId="0" xfId="0" applyNumberFormat="1" applyFont="1" applyFill="1" applyBorder="1" applyAlignment="1">
      <alignment horizontal="center"/>
    </xf>
    <xf numFmtId="9" fontId="45" fillId="2" borderId="8" xfId="0" applyNumberFormat="1" applyFont="1" applyFill="1" applyBorder="1" applyAlignment="1">
      <alignment horizontal="center"/>
    </xf>
    <xf numFmtId="0" fontId="21" fillId="8" borderId="0" xfId="0" applyFont="1" applyFill="1" applyBorder="1" applyAlignment="1">
      <alignment horizontal="center"/>
    </xf>
    <xf numFmtId="0" fontId="45" fillId="2" borderId="13" xfId="0" applyFont="1" applyFill="1" applyBorder="1"/>
    <xf numFmtId="9" fontId="45" fillId="2" borderId="13" xfId="2" applyFont="1" applyFill="1" applyBorder="1"/>
    <xf numFmtId="41" fontId="45" fillId="2" borderId="13" xfId="1" applyNumberFormat="1" applyFont="1" applyFill="1" applyBorder="1"/>
    <xf numFmtId="164" fontId="45" fillId="2" borderId="13" xfId="1" applyNumberFormat="1" applyFont="1" applyFill="1" applyBorder="1"/>
    <xf numFmtId="0" fontId="45" fillId="2" borderId="12" xfId="0" applyFont="1" applyFill="1" applyBorder="1"/>
    <xf numFmtId="164" fontId="45" fillId="2" borderId="11" xfId="1" applyNumberFormat="1" applyFont="1" applyFill="1" applyBorder="1"/>
    <xf numFmtId="164" fontId="45" fillId="2" borderId="12" xfId="1" applyNumberFormat="1" applyFont="1" applyFill="1" applyBorder="1"/>
    <xf numFmtId="168" fontId="45" fillId="2" borderId="13" xfId="0" applyNumberFormat="1" applyFont="1" applyFill="1" applyBorder="1"/>
    <xf numFmtId="168" fontId="45" fillId="2" borderId="12" xfId="0" applyNumberFormat="1" applyFont="1" applyFill="1" applyBorder="1"/>
    <xf numFmtId="164" fontId="44" fillId="2" borderId="13" xfId="1" applyNumberFormat="1" applyFont="1" applyFill="1" applyBorder="1"/>
    <xf numFmtId="0" fontId="40" fillId="2" borderId="13" xfId="0" applyFont="1" applyFill="1" applyBorder="1"/>
    <xf numFmtId="164" fontId="19" fillId="0" borderId="1" xfId="1" applyFont="1" applyFill="1" applyBorder="1"/>
    <xf numFmtId="41" fontId="19" fillId="0" borderId="1" xfId="1" applyNumberFormat="1" applyFont="1" applyFill="1" applyBorder="1"/>
    <xf numFmtId="0" fontId="47" fillId="0" borderId="0" xfId="0" applyFont="1"/>
    <xf numFmtId="0" fontId="48" fillId="0" borderId="0" xfId="0" applyFont="1"/>
    <xf numFmtId="0" fontId="0" fillId="0" borderId="0" xfId="0" applyBorder="1" applyAlignment="1">
      <alignment horizontal="left" indent="1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3" fillId="0" borderId="0" xfId="0" applyFont="1" applyBorder="1"/>
    <xf numFmtId="0" fontId="25" fillId="0" borderId="0" xfId="0" applyFont="1" applyBorder="1"/>
    <xf numFmtId="41" fontId="32" fillId="0" borderId="0" xfId="1" applyNumberFormat="1" applyFont="1" applyFill="1" applyBorder="1"/>
    <xf numFmtId="0" fontId="6" fillId="0" borderId="0" xfId="0" applyFont="1" applyFill="1"/>
    <xf numFmtId="0" fontId="10" fillId="0" borderId="0" xfId="0" applyFont="1" applyFill="1"/>
    <xf numFmtId="41" fontId="19" fillId="0" borderId="0" xfId="1" applyNumberFormat="1" applyFont="1" applyFill="1" applyBorder="1"/>
    <xf numFmtId="0" fontId="49" fillId="0" borderId="0" xfId="0" applyFont="1"/>
    <xf numFmtId="0" fontId="23" fillId="0" borderId="0" xfId="0" applyFont="1"/>
    <xf numFmtId="0" fontId="50" fillId="0" borderId="0" xfId="0" applyFont="1"/>
    <xf numFmtId="0" fontId="25" fillId="0" borderId="0" xfId="0" applyFont="1"/>
    <xf numFmtId="9" fontId="0" fillId="0" borderId="0" xfId="0" applyNumberFormat="1" applyFill="1"/>
    <xf numFmtId="1" fontId="0" fillId="0" borderId="0" xfId="0" applyNumberFormat="1" applyBorder="1"/>
    <xf numFmtId="1" fontId="0" fillId="0" borderId="6" xfId="0" applyNumberFormat="1" applyBorder="1"/>
    <xf numFmtId="0" fontId="36" fillId="0" borderId="5" xfId="0" applyFont="1" applyBorder="1" applyAlignment="1">
      <alignment horizontal="left" indent="2"/>
    </xf>
    <xf numFmtId="0" fontId="36" fillId="0" borderId="0" xfId="0" applyFont="1" applyBorder="1"/>
    <xf numFmtId="164" fontId="3" fillId="0" borderId="11" xfId="1" applyFont="1" applyFill="1" applyBorder="1"/>
    <xf numFmtId="164" fontId="20" fillId="0" borderId="13" xfId="1" applyFont="1" applyFill="1" applyBorder="1"/>
    <xf numFmtId="0" fontId="0" fillId="0" borderId="13" xfId="0" applyBorder="1"/>
    <xf numFmtId="164" fontId="0" fillId="0" borderId="13" xfId="1" applyFont="1" applyFill="1" applyBorder="1"/>
    <xf numFmtId="164" fontId="3" fillId="0" borderId="13" xfId="1" applyFont="1" applyFill="1" applyBorder="1"/>
    <xf numFmtId="9" fontId="0" fillId="0" borderId="12" xfId="0" applyNumberFormat="1" applyBorder="1"/>
    <xf numFmtId="0" fontId="6" fillId="0" borderId="0" xfId="0" applyFont="1" applyAlignment="1">
      <alignment horizontal="left" indent="2"/>
    </xf>
    <xf numFmtId="41" fontId="6" fillId="0" borderId="0" xfId="0" applyNumberFormat="1" applyFont="1"/>
    <xf numFmtId="41" fontId="0" fillId="0" borderId="0" xfId="1" applyNumberFormat="1" applyFont="1" applyFill="1" applyBorder="1"/>
    <xf numFmtId="0" fontId="27" fillId="3" borderId="0" xfId="0" applyFont="1" applyFill="1" applyAlignment="1">
      <alignment horizontal="right"/>
    </xf>
    <xf numFmtId="0" fontId="53" fillId="3" borderId="0" xfId="0" applyFont="1" applyFill="1"/>
    <xf numFmtId="0" fontId="54" fillId="8" borderId="3" xfId="0" applyFont="1" applyFill="1" applyBorder="1" applyAlignment="1">
      <alignment horizontal="center" vertical="center" wrapText="1"/>
    </xf>
    <xf numFmtId="0" fontId="54" fillId="8" borderId="4" xfId="0" applyFont="1" applyFill="1" applyBorder="1" applyAlignment="1">
      <alignment horizontal="center" vertical="center" wrapText="1"/>
    </xf>
    <xf numFmtId="41" fontId="0" fillId="0" borderId="0" xfId="1" applyNumberFormat="1" applyFont="1" applyBorder="1"/>
    <xf numFmtId="41" fontId="0" fillId="0" borderId="6" xfId="1" applyNumberFormat="1" applyFont="1" applyBorder="1"/>
    <xf numFmtId="0" fontId="0" fillId="3" borderId="0" xfId="0" applyFill="1" applyBorder="1"/>
    <xf numFmtId="0" fontId="0" fillId="3" borderId="6" xfId="0" applyFill="1" applyBorder="1"/>
    <xf numFmtId="0" fontId="27" fillId="9" borderId="0" xfId="0" applyFont="1" applyFill="1"/>
    <xf numFmtId="0" fontId="22" fillId="9" borderId="0" xfId="3" applyFont="1" applyFill="1" applyAlignment="1">
      <alignment horizontal="right"/>
    </xf>
    <xf numFmtId="9" fontId="22" fillId="9" borderId="0" xfId="3" applyNumberFormat="1" applyFont="1" applyFill="1" applyBorder="1" applyAlignment="1">
      <alignment horizontal="right"/>
    </xf>
    <xf numFmtId="0" fontId="22" fillId="9" borderId="0" xfId="0" applyFont="1" applyFill="1" applyAlignment="1">
      <alignment horizontal="right"/>
    </xf>
    <xf numFmtId="0" fontId="0" fillId="0" borderId="0" xfId="0" applyFill="1" applyBorder="1" applyAlignment="1">
      <alignment horizontal="left" indent="2"/>
    </xf>
    <xf numFmtId="0" fontId="21" fillId="3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indent="2"/>
    </xf>
    <xf numFmtId="164" fontId="45" fillId="2" borderId="13" xfId="1" applyFont="1" applyFill="1" applyBorder="1"/>
    <xf numFmtId="0" fontId="6" fillId="0" borderId="5" xfId="0" applyFont="1" applyBorder="1" applyAlignment="1">
      <alignment horizontal="left" indent="2"/>
    </xf>
    <xf numFmtId="0" fontId="10" fillId="0" borderId="0" xfId="0" applyFont="1" applyFill="1" applyBorder="1"/>
    <xf numFmtId="9" fontId="6" fillId="0" borderId="0" xfId="1" applyNumberFormat="1" applyFont="1" applyFill="1" applyBorder="1"/>
    <xf numFmtId="9" fontId="6" fillId="0" borderId="6" xfId="1" applyNumberFormat="1" applyFont="1" applyFill="1" applyBorder="1"/>
    <xf numFmtId="9" fontId="40" fillId="2" borderId="13" xfId="2" applyFont="1" applyFill="1" applyBorder="1"/>
    <xf numFmtId="168" fontId="45" fillId="2" borderId="0" xfId="0" applyNumberFormat="1" applyFont="1" applyFill="1" applyBorder="1"/>
    <xf numFmtId="168" fontId="45" fillId="2" borderId="6" xfId="0" applyNumberFormat="1" applyFont="1" applyFill="1" applyBorder="1"/>
    <xf numFmtId="168" fontId="45" fillId="2" borderId="9" xfId="0" applyNumberFormat="1" applyFont="1" applyFill="1" applyBorder="1"/>
    <xf numFmtId="168" fontId="45" fillId="2" borderId="8" xfId="0" applyNumberFormat="1" applyFont="1" applyFill="1" applyBorder="1"/>
    <xf numFmtId="9" fontId="55" fillId="2" borderId="13" xfId="2" applyFont="1" applyFill="1" applyBorder="1"/>
    <xf numFmtId="168" fontId="36" fillId="0" borderId="0" xfId="0" applyNumberFormat="1" applyFont="1" applyBorder="1"/>
    <xf numFmtId="0" fontId="27" fillId="3" borderId="15" xfId="0" applyFont="1" applyFill="1" applyBorder="1"/>
    <xf numFmtId="164" fontId="18" fillId="0" borderId="0" xfId="1" applyFont="1" applyFill="1" applyBorder="1"/>
    <xf numFmtId="0" fontId="6" fillId="0" borderId="0" xfId="0" applyFont="1" applyFill="1" applyBorder="1"/>
    <xf numFmtId="41" fontId="6" fillId="0" borderId="0" xfId="1" applyNumberFormat="1" applyFont="1" applyFill="1" applyBorder="1"/>
    <xf numFmtId="1" fontId="6" fillId="2" borderId="0" xfId="0" applyNumberFormat="1" applyFont="1" applyFill="1" applyBorder="1"/>
    <xf numFmtId="1" fontId="6" fillId="2" borderId="6" xfId="0" applyNumberFormat="1" applyFont="1" applyFill="1" applyBorder="1"/>
    <xf numFmtId="1" fontId="45" fillId="2" borderId="13" xfId="0" applyNumberFormat="1" applyFont="1" applyFill="1" applyBorder="1"/>
    <xf numFmtId="0" fontId="6" fillId="0" borderId="0" xfId="0" applyFont="1" applyBorder="1" applyAlignment="1">
      <alignment horizontal="left" indent="2"/>
    </xf>
    <xf numFmtId="0" fontId="27" fillId="3" borderId="15" xfId="0" applyFont="1" applyFill="1" applyBorder="1" applyAlignment="1">
      <alignment horizontal="right"/>
    </xf>
    <xf numFmtId="165" fontId="0" fillId="0" borderId="0" xfId="0" applyNumberFormat="1" applyFont="1"/>
    <xf numFmtId="164" fontId="0" fillId="0" borderId="0" xfId="0" applyNumberFormat="1" applyFont="1"/>
    <xf numFmtId="0" fontId="22" fillId="0" borderId="0" xfId="0" applyFont="1" applyFill="1" applyBorder="1"/>
    <xf numFmtId="9" fontId="22" fillId="0" borderId="0" xfId="2" applyFont="1" applyFill="1" applyBorder="1" applyAlignment="1">
      <alignment horizontal="center"/>
    </xf>
    <xf numFmtId="0" fontId="0" fillId="0" borderId="0" xfId="0" applyFill="1" applyBorder="1" applyAlignment="1">
      <alignment horizontal="left" indent="1"/>
    </xf>
    <xf numFmtId="1" fontId="45" fillId="2" borderId="5" xfId="0" applyNumberFormat="1" applyFont="1" applyFill="1" applyBorder="1"/>
    <xf numFmtId="1" fontId="45" fillId="2" borderId="0" xfId="0" applyNumberFormat="1" applyFont="1" applyFill="1" applyBorder="1"/>
    <xf numFmtId="1" fontId="45" fillId="2" borderId="6" xfId="0" applyNumberFormat="1" applyFont="1" applyFill="1" applyBorder="1"/>
    <xf numFmtId="1" fontId="0" fillId="0" borderId="0" xfId="0" applyNumberFormat="1"/>
    <xf numFmtId="0" fontId="33" fillId="0" borderId="0" xfId="0" applyFont="1" applyFill="1" applyBorder="1"/>
    <xf numFmtId="41" fontId="33" fillId="0" borderId="0" xfId="1" applyNumberFormat="1" applyFont="1" applyFill="1" applyBorder="1"/>
    <xf numFmtId="1" fontId="33" fillId="2" borderId="0" xfId="0" applyNumberFormat="1" applyFont="1" applyFill="1" applyBorder="1"/>
    <xf numFmtId="1" fontId="33" fillId="2" borderId="6" xfId="0" applyNumberFormat="1" applyFont="1" applyFill="1" applyBorder="1"/>
    <xf numFmtId="0" fontId="33" fillId="0" borderId="0" xfId="0" applyFont="1" applyFill="1" applyBorder="1" applyAlignment="1">
      <alignment horizontal="left" indent="2"/>
    </xf>
    <xf numFmtId="0" fontId="54" fillId="0" borderId="0" xfId="0" applyFont="1" applyFill="1" applyBorder="1"/>
    <xf numFmtId="1" fontId="33" fillId="0" borderId="0" xfId="0" applyNumberFormat="1" applyFont="1" applyBorder="1"/>
    <xf numFmtId="1" fontId="33" fillId="0" borderId="6" xfId="0" applyNumberFormat="1" applyFont="1" applyBorder="1"/>
    <xf numFmtId="0" fontId="21" fillId="3" borderId="5" xfId="0" applyFont="1" applyFill="1" applyBorder="1"/>
    <xf numFmtId="0" fontId="22" fillId="3" borderId="0" xfId="0" applyFont="1" applyFill="1" applyBorder="1"/>
    <xf numFmtId="168" fontId="45" fillId="0" borderId="0" xfId="0" applyNumberFormat="1" applyFont="1" applyFill="1" applyBorder="1"/>
    <xf numFmtId="1" fontId="45" fillId="2" borderId="13" xfId="0" applyNumberFormat="1" applyFont="1" applyFill="1" applyBorder="1" applyAlignment="1">
      <alignment horizontal="right"/>
    </xf>
    <xf numFmtId="1" fontId="56" fillId="2" borderId="13" xfId="0" applyNumberFormat="1" applyFont="1" applyFill="1" applyBorder="1" applyAlignment="1">
      <alignment horizontal="right"/>
    </xf>
    <xf numFmtId="168" fontId="45" fillId="2" borderId="13" xfId="0" applyNumberFormat="1" applyFont="1" applyFill="1" applyBorder="1" applyAlignment="1">
      <alignment horizontal="right"/>
    </xf>
    <xf numFmtId="1" fontId="56" fillId="2" borderId="16" xfId="0" applyNumberFormat="1" applyFont="1" applyFill="1" applyBorder="1" applyAlignment="1">
      <alignment horizontal="right"/>
    </xf>
    <xf numFmtId="0" fontId="45" fillId="2" borderId="16" xfId="0" applyFont="1" applyFill="1" applyBorder="1"/>
    <xf numFmtId="168" fontId="45" fillId="2" borderId="16" xfId="0" applyNumberFormat="1" applyFont="1" applyFill="1" applyBorder="1"/>
    <xf numFmtId="41" fontId="18" fillId="0" borderId="0" xfId="0" applyNumberFormat="1" applyFont="1" applyFill="1" applyBorder="1"/>
    <xf numFmtId="41" fontId="13" fillId="0" borderId="0" xfId="0" applyNumberFormat="1" applyFont="1"/>
    <xf numFmtId="164" fontId="18" fillId="0" borderId="17" xfId="1" applyFont="1" applyFill="1" applyBorder="1"/>
    <xf numFmtId="0" fontId="23" fillId="0" borderId="0" xfId="0" applyFont="1" applyFill="1" applyBorder="1" applyAlignment="1">
      <alignment vertical="center"/>
    </xf>
    <xf numFmtId="0" fontId="21" fillId="8" borderId="4" xfId="0" applyFont="1" applyFill="1" applyBorder="1" applyAlignment="1">
      <alignment horizontal="center"/>
    </xf>
    <xf numFmtId="0" fontId="33" fillId="0" borderId="5" xfId="0" applyFont="1" applyFill="1" applyBorder="1" applyAlignment="1">
      <alignment horizontal="left" indent="2"/>
    </xf>
    <xf numFmtId="0" fontId="54" fillId="0" borderId="8" xfId="0" applyFont="1" applyFill="1" applyBorder="1"/>
    <xf numFmtId="1" fontId="33" fillId="0" borderId="8" xfId="0" applyNumberFormat="1" applyFont="1" applyBorder="1"/>
    <xf numFmtId="164" fontId="10" fillId="0" borderId="0" xfId="1" applyNumberFormat="1" applyFont="1" applyFill="1" applyBorder="1"/>
    <xf numFmtId="9" fontId="10" fillId="0" borderId="0" xfId="0" applyNumberFormat="1" applyFont="1"/>
    <xf numFmtId="167" fontId="10" fillId="0" borderId="0" xfId="0" applyNumberFormat="1" applyFont="1"/>
    <xf numFmtId="0" fontId="33" fillId="0" borderId="5" xfId="0" applyFont="1" applyBorder="1" applyAlignment="1">
      <alignment horizontal="left" indent="3"/>
    </xf>
    <xf numFmtId="41" fontId="6" fillId="2" borderId="0" xfId="0" applyNumberFormat="1" applyFont="1" applyFill="1" applyBorder="1"/>
    <xf numFmtId="41" fontId="6" fillId="2" borderId="6" xfId="0" applyNumberFormat="1" applyFont="1" applyFill="1" applyBorder="1"/>
    <xf numFmtId="0" fontId="33" fillId="0" borderId="5" xfId="0" applyFont="1" applyFill="1" applyBorder="1" applyAlignment="1">
      <alignment horizontal="left" indent="3"/>
    </xf>
    <xf numFmtId="0" fontId="33" fillId="0" borderId="7" xfId="0" applyFont="1" applyFill="1" applyBorder="1" applyAlignment="1">
      <alignment horizontal="left" indent="3"/>
    </xf>
    <xf numFmtId="1" fontId="33" fillId="0" borderId="0" xfId="0" applyNumberFormat="1" applyFont="1" applyFill="1" applyBorder="1"/>
    <xf numFmtId="1" fontId="56" fillId="0" borderId="13" xfId="0" applyNumberFormat="1" applyFont="1" applyFill="1" applyBorder="1" applyAlignment="1">
      <alignment horizontal="right"/>
    </xf>
    <xf numFmtId="1" fontId="33" fillId="2" borderId="13" xfId="0" applyNumberFormat="1" applyFont="1" applyFill="1" applyBorder="1" applyAlignment="1">
      <alignment horizontal="right"/>
    </xf>
    <xf numFmtId="1" fontId="33" fillId="2" borderId="16" xfId="0" applyNumberFormat="1" applyFont="1" applyFill="1" applyBorder="1" applyAlignment="1">
      <alignment horizontal="right"/>
    </xf>
    <xf numFmtId="1" fontId="33" fillId="2" borderId="12" xfId="0" applyNumberFormat="1" applyFont="1" applyFill="1" applyBorder="1" applyAlignment="1">
      <alignment horizontal="right"/>
    </xf>
    <xf numFmtId="43" fontId="45" fillId="2" borderId="0" xfId="1" applyNumberFormat="1" applyFont="1" applyFill="1" applyBorder="1"/>
    <xf numFmtId="43" fontId="45" fillId="2" borderId="6" xfId="1" applyNumberFormat="1" applyFont="1" applyFill="1" applyBorder="1"/>
    <xf numFmtId="170" fontId="6" fillId="0" borderId="0" xfId="1" applyNumberFormat="1" applyFont="1" applyFill="1" applyBorder="1"/>
    <xf numFmtId="0" fontId="27" fillId="3" borderId="0" xfId="0" applyFont="1" applyFill="1" applyBorder="1"/>
    <xf numFmtId="0" fontId="27" fillId="3" borderId="0" xfId="0" applyFont="1" applyFill="1" applyBorder="1" applyAlignment="1">
      <alignment horizontal="right"/>
    </xf>
    <xf numFmtId="0" fontId="27" fillId="11" borderId="0" xfId="0" applyFont="1" applyFill="1"/>
    <xf numFmtId="0" fontId="27" fillId="11" borderId="0" xfId="0" applyFont="1" applyFill="1" applyAlignment="1">
      <alignment horizontal="right"/>
    </xf>
    <xf numFmtId="0" fontId="27" fillId="11" borderId="0" xfId="0" applyFont="1" applyFill="1" applyBorder="1"/>
    <xf numFmtId="0" fontId="27" fillId="11" borderId="0" xfId="0" applyFont="1" applyFill="1" applyBorder="1" applyAlignment="1">
      <alignment horizontal="right"/>
    </xf>
    <xf numFmtId="171" fontId="0" fillId="0" borderId="0" xfId="0" applyNumberFormat="1"/>
    <xf numFmtId="0" fontId="45" fillId="0" borderId="0" xfId="0" applyFont="1" applyFill="1" applyBorder="1"/>
    <xf numFmtId="0" fontId="0" fillId="0" borderId="10" xfId="0" applyBorder="1"/>
    <xf numFmtId="0" fontId="15" fillId="0" borderId="0" xfId="0" applyFont="1" applyAlignment="1">
      <alignment horizontal="left"/>
    </xf>
    <xf numFmtId="164" fontId="62" fillId="0" borderId="0" xfId="0" applyNumberFormat="1" applyFont="1"/>
    <xf numFmtId="0" fontId="21" fillId="3" borderId="0" xfId="0" applyFont="1" applyFill="1" applyAlignment="1">
      <alignment horizontal="center" vertical="center"/>
    </xf>
    <xf numFmtId="0" fontId="27" fillId="11" borderId="6" xfId="0" applyFont="1" applyFill="1" applyBorder="1"/>
    <xf numFmtId="0" fontId="54" fillId="8" borderId="2" xfId="0" applyFont="1" applyFill="1" applyBorder="1" applyAlignment="1">
      <alignment horizontal="center" vertical="center" wrapText="1"/>
    </xf>
    <xf numFmtId="172" fontId="3" fillId="0" borderId="0" xfId="0" applyNumberFormat="1" applyFont="1" applyFill="1"/>
    <xf numFmtId="172" fontId="20" fillId="0" borderId="0" xfId="0" applyNumberFormat="1" applyFont="1" applyFill="1"/>
    <xf numFmtId="172" fontId="0" fillId="0" borderId="0" xfId="0" applyNumberFormat="1" applyFill="1"/>
    <xf numFmtId="172" fontId="0" fillId="0" borderId="0" xfId="0" applyNumberFormat="1" applyFont="1" applyFill="1"/>
    <xf numFmtId="0" fontId="2" fillId="7" borderId="0" xfId="0" applyFont="1" applyFill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9" fontId="45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7" fillId="3" borderId="0" xfId="0" applyFont="1" applyFill="1" applyBorder="1" applyAlignment="1">
      <alignment vertical="center"/>
    </xf>
    <xf numFmtId="0" fontId="27" fillId="3" borderId="0" xfId="0" applyFont="1" applyFill="1" applyBorder="1" applyAlignment="1">
      <alignment horizontal="right" vertical="center"/>
    </xf>
    <xf numFmtId="172" fontId="58" fillId="0" borderId="0" xfId="1" applyNumberFormat="1" applyFont="1" applyBorder="1"/>
    <xf numFmtId="172" fontId="58" fillId="0" borderId="0" xfId="1" applyNumberFormat="1" applyFont="1" applyBorder="1" applyAlignment="1">
      <alignment vertical="center"/>
    </xf>
    <xf numFmtId="172" fontId="59" fillId="0" borderId="0" xfId="1" applyNumberFormat="1" applyFont="1" applyBorder="1" applyAlignment="1">
      <alignment vertical="center"/>
    </xf>
    <xf numFmtId="172" fontId="0" fillId="0" borderId="0" xfId="1" applyNumberFormat="1" applyFont="1" applyBorder="1"/>
    <xf numFmtId="172" fontId="59" fillId="0" borderId="0" xfId="1" applyNumberFormat="1" applyFont="1" applyBorder="1"/>
    <xf numFmtId="0" fontId="13" fillId="0" borderId="10" xfId="0" applyFont="1" applyBorder="1" applyAlignment="1">
      <alignment horizontal="center" vertical="center"/>
    </xf>
    <xf numFmtId="172" fontId="0" fillId="0" borderId="0" xfId="0" applyNumberFormat="1" applyFill="1" applyBorder="1"/>
    <xf numFmtId="0" fontId="63" fillId="0" borderId="11" xfId="0" applyFont="1" applyBorder="1" applyAlignment="1">
      <alignment horizontal="center"/>
    </xf>
    <xf numFmtId="9" fontId="61" fillId="0" borderId="13" xfId="0" applyNumberFormat="1" applyFont="1" applyFill="1" applyBorder="1" applyAlignment="1">
      <alignment horizontal="center"/>
    </xf>
    <xf numFmtId="0" fontId="63" fillId="0" borderId="13" xfId="0" applyFont="1" applyBorder="1" applyAlignment="1">
      <alignment horizontal="center"/>
    </xf>
    <xf numFmtId="168" fontId="61" fillId="0" borderId="13" xfId="0" applyNumberFormat="1" applyFont="1" applyFill="1" applyBorder="1" applyAlignment="1">
      <alignment horizontal="center"/>
    </xf>
    <xf numFmtId="0" fontId="62" fillId="0" borderId="13" xfId="0" applyFont="1" applyFill="1" applyBorder="1" applyAlignment="1">
      <alignment horizontal="center"/>
    </xf>
    <xf numFmtId="0" fontId="61" fillId="0" borderId="13" xfId="0" applyFont="1" applyFill="1" applyBorder="1" applyAlignment="1">
      <alignment horizontal="center"/>
    </xf>
    <xf numFmtId="41" fontId="6" fillId="0" borderId="0" xfId="0" applyNumberFormat="1" applyFont="1" applyFill="1"/>
    <xf numFmtId="41" fontId="10" fillId="0" borderId="0" xfId="0" applyNumberFormat="1" applyFont="1" applyFill="1"/>
    <xf numFmtId="10" fontId="0" fillId="0" borderId="3" xfId="0" applyNumberFormat="1" applyBorder="1"/>
    <xf numFmtId="10" fontId="0" fillId="0" borderId="4" xfId="0" applyNumberFormat="1" applyBorder="1"/>
    <xf numFmtId="10" fontId="0" fillId="0" borderId="5" xfId="0" applyNumberFormat="1" applyFont="1" applyBorder="1"/>
    <xf numFmtId="10" fontId="0" fillId="0" borderId="0" xfId="0" applyNumberFormat="1" applyFont="1" applyBorder="1"/>
    <xf numFmtId="10" fontId="0" fillId="0" borderId="6" xfId="0" applyNumberFormat="1" applyFont="1" applyBorder="1"/>
    <xf numFmtId="10" fontId="0" fillId="0" borderId="7" xfId="0" applyNumberFormat="1" applyFont="1" applyBorder="1"/>
    <xf numFmtId="10" fontId="0" fillId="0" borderId="8" xfId="0" applyNumberFormat="1" applyFont="1" applyBorder="1"/>
    <xf numFmtId="10" fontId="0" fillId="0" borderId="9" xfId="0" applyNumberFormat="1" applyFont="1" applyBorder="1"/>
    <xf numFmtId="0" fontId="57" fillId="10" borderId="0" xfId="6"/>
    <xf numFmtId="0" fontId="63" fillId="0" borderId="2" xfId="0" applyFont="1" applyBorder="1" applyAlignment="1">
      <alignment horizontal="center"/>
    </xf>
    <xf numFmtId="172" fontId="20" fillId="0" borderId="0" xfId="0" applyNumberFormat="1" applyFont="1" applyFill="1" applyBorder="1"/>
    <xf numFmtId="9" fontId="0" fillId="0" borderId="0" xfId="2" applyFont="1" applyBorder="1"/>
    <xf numFmtId="9" fontId="0" fillId="0" borderId="9" xfId="1" applyNumberFormat="1" applyFont="1" applyFill="1" applyBorder="1"/>
    <xf numFmtId="9" fontId="45" fillId="2" borderId="12" xfId="2" applyFont="1" applyFill="1" applyBorder="1"/>
    <xf numFmtId="1" fontId="36" fillId="0" borderId="0" xfId="0" applyNumberFormat="1" applyFont="1" applyBorder="1"/>
    <xf numFmtId="9" fontId="45" fillId="2" borderId="13" xfId="0" applyNumberFormat="1" applyFont="1" applyFill="1" applyBorder="1"/>
    <xf numFmtId="9" fontId="36" fillId="0" borderId="0" xfId="2" applyFont="1" applyBorder="1"/>
    <xf numFmtId="170" fontId="6" fillId="0" borderId="0" xfId="0" applyNumberFormat="1" applyFont="1" applyFill="1" applyBorder="1"/>
    <xf numFmtId="9" fontId="6" fillId="2" borderId="0" xfId="2" applyFont="1" applyFill="1" applyBorder="1"/>
    <xf numFmtId="10" fontId="45" fillId="2" borderId="11" xfId="2" applyNumberFormat="1" applyFont="1" applyFill="1" applyBorder="1"/>
    <xf numFmtId="10" fontId="45" fillId="2" borderId="13" xfId="2" applyNumberFormat="1" applyFont="1" applyFill="1" applyBorder="1"/>
    <xf numFmtId="10" fontId="45" fillId="2" borderId="12" xfId="2" applyNumberFormat="1" applyFont="1" applyFill="1" applyBorder="1"/>
    <xf numFmtId="0" fontId="0" fillId="0" borderId="0" xfId="2" applyNumberFormat="1" applyFont="1"/>
    <xf numFmtId="10" fontId="61" fillId="0" borderId="7" xfId="0" applyNumberFormat="1" applyFont="1" applyBorder="1" applyAlignment="1">
      <alignment horizontal="center"/>
    </xf>
    <xf numFmtId="0" fontId="22" fillId="3" borderId="18" xfId="0" applyFont="1" applyFill="1" applyBorder="1"/>
    <xf numFmtId="0" fontId="22" fillId="3" borderId="19" xfId="0" applyFont="1" applyFill="1" applyBorder="1"/>
    <xf numFmtId="172" fontId="0" fillId="0" borderId="19" xfId="0" applyNumberFormat="1" applyFill="1" applyBorder="1"/>
    <xf numFmtId="172" fontId="0" fillId="0" borderId="20" xfId="0" applyNumberFormat="1" applyFill="1" applyBorder="1"/>
    <xf numFmtId="9" fontId="45" fillId="2" borderId="13" xfId="2" applyFont="1" applyFill="1" applyBorder="1" applyAlignment="1">
      <alignment horizontal="right"/>
    </xf>
    <xf numFmtId="9" fontId="6" fillId="2" borderId="0" xfId="0" applyNumberFormat="1" applyFont="1" applyFill="1" applyBorder="1"/>
    <xf numFmtId="9" fontId="6" fillId="0" borderId="0" xfId="2" applyFont="1" applyFill="1" applyBorder="1"/>
    <xf numFmtId="9" fontId="45" fillId="2" borderId="6" xfId="0" applyNumberFormat="1" applyFont="1" applyFill="1" applyBorder="1" applyAlignment="1">
      <alignment horizontal="center" vertical="center"/>
    </xf>
    <xf numFmtId="168" fontId="45" fillId="2" borderId="6" xfId="0" applyNumberFormat="1" applyFont="1" applyFill="1" applyBorder="1" applyAlignment="1">
      <alignment horizontal="center"/>
    </xf>
    <xf numFmtId="9" fontId="45" fillId="2" borderId="9" xfId="0" applyNumberFormat="1" applyFont="1" applyFill="1" applyBorder="1" applyAlignment="1">
      <alignment horizontal="center"/>
    </xf>
    <xf numFmtId="10" fontId="0" fillId="0" borderId="0" xfId="2" applyNumberFormat="1" applyFont="1"/>
    <xf numFmtId="0" fontId="0" fillId="0" borderId="0" xfId="0" applyBorder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indent="1"/>
    </xf>
    <xf numFmtId="0" fontId="6" fillId="0" borderId="0" xfId="0" applyFont="1" applyBorder="1"/>
    <xf numFmtId="0" fontId="24" fillId="0" borderId="0" xfId="0" applyFont="1" applyBorder="1" applyAlignment="1">
      <alignment horizontal="left"/>
    </xf>
    <xf numFmtId="0" fontId="33" fillId="0" borderId="0" xfId="0" applyFont="1" applyBorder="1"/>
    <xf numFmtId="0" fontId="6" fillId="0" borderId="0" xfId="0" applyFont="1" applyAlignment="1">
      <alignment horizontal="left"/>
    </xf>
    <xf numFmtId="172" fontId="7" fillId="0" borderId="0" xfId="0" applyNumberFormat="1" applyFont="1"/>
    <xf numFmtId="172" fontId="0" fillId="0" borderId="0" xfId="0" applyNumberFormat="1" applyFont="1"/>
    <xf numFmtId="172" fontId="6" fillId="0" borderId="0" xfId="1" applyNumberFormat="1" applyFont="1" applyFill="1" applyBorder="1"/>
    <xf numFmtId="172" fontId="3" fillId="0" borderId="0" xfId="0" applyNumberFormat="1" applyFont="1"/>
    <xf numFmtId="172" fontId="0" fillId="0" borderId="0" xfId="0" applyNumberFormat="1" applyFont="1" applyBorder="1"/>
    <xf numFmtId="172" fontId="0" fillId="0" borderId="0" xfId="0" applyNumberFormat="1"/>
    <xf numFmtId="172" fontId="33" fillId="0" borderId="0" xfId="1" applyNumberFormat="1" applyFont="1" applyFill="1" applyBorder="1"/>
    <xf numFmtId="172" fontId="0" fillId="0" borderId="0" xfId="0" applyNumberFormat="1" applyBorder="1"/>
    <xf numFmtId="172" fontId="64" fillId="0" borderId="0" xfId="0" applyNumberFormat="1" applyFont="1" applyBorder="1"/>
    <xf numFmtId="0" fontId="33" fillId="0" borderId="0" xfId="0" applyFont="1" applyBorder="1" applyAlignment="1">
      <alignment horizontal="left" indent="2"/>
    </xf>
    <xf numFmtId="0" fontId="57" fillId="0" borderId="0" xfId="6" applyFill="1"/>
    <xf numFmtId="0" fontId="57" fillId="0" borderId="0" xfId="6" applyFill="1" applyAlignment="1">
      <alignment horizontal="center"/>
    </xf>
    <xf numFmtId="0" fontId="65" fillId="13" borderId="0" xfId="6" applyFont="1" applyFill="1"/>
    <xf numFmtId="0" fontId="65" fillId="13" borderId="0" xfId="6" applyFont="1" applyFill="1" applyAlignment="1">
      <alignment horizontal="center"/>
    </xf>
    <xf numFmtId="0" fontId="65" fillId="12" borderId="0" xfId="3" applyFont="1" applyFill="1"/>
    <xf numFmtId="9" fontId="45" fillId="2" borderId="5" xfId="0" applyNumberFormat="1" applyFont="1" applyFill="1" applyBorder="1" applyAlignment="1">
      <alignment horizontal="center" vertical="center"/>
    </xf>
    <xf numFmtId="168" fontId="45" fillId="2" borderId="5" xfId="0" applyNumberFormat="1" applyFont="1" applyFill="1" applyBorder="1" applyAlignment="1">
      <alignment horizontal="center"/>
    </xf>
    <xf numFmtId="9" fontId="45" fillId="2" borderId="7" xfId="0" applyNumberFormat="1" applyFont="1" applyFill="1" applyBorder="1" applyAlignment="1">
      <alignment horizontal="center"/>
    </xf>
    <xf numFmtId="0" fontId="46" fillId="0" borderId="0" xfId="0" applyFont="1" applyFill="1"/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vertical="center"/>
    </xf>
    <xf numFmtId="0" fontId="8" fillId="0" borderId="0" xfId="0" applyFont="1" applyFill="1"/>
    <xf numFmtId="0" fontId="66" fillId="11" borderId="0" xfId="0" applyFont="1" applyFill="1" applyBorder="1" applyAlignment="1">
      <alignment horizontal="right"/>
    </xf>
    <xf numFmtId="172" fontId="66" fillId="11" borderId="0" xfId="0" applyNumberFormat="1" applyFont="1" applyFill="1" applyBorder="1"/>
    <xf numFmtId="9" fontId="66" fillId="11" borderId="0" xfId="2" applyFont="1" applyFill="1" applyBorder="1"/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5" xfId="0" applyFill="1" applyBorder="1" applyAlignment="1">
      <alignment horizontal="left" indent="2"/>
    </xf>
    <xf numFmtId="0" fontId="0" fillId="0" borderId="0" xfId="0" applyFill="1" applyBorder="1" applyAlignment="1">
      <alignment horizontal="left" indent="2"/>
    </xf>
  </cellXfs>
  <cellStyles count="7">
    <cellStyle name="Bueno" xfId="3" builtinId="26"/>
    <cellStyle name="Hipervínculo" xfId="5" builtinId="8"/>
    <cellStyle name="Millares" xfId="4" builtinId="3"/>
    <cellStyle name="Moneda" xfId="1" builtinId="4"/>
    <cellStyle name="Neutral" xfId="6" builtinId="28"/>
    <cellStyle name="Normal" xfId="0" builtinId="0"/>
    <cellStyle name="Porcentaje" xfId="2" builtinId="5"/>
  </cellStyles>
  <dxfs count="89"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66FF66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Ingresos</a:t>
            </a:r>
            <a:r>
              <a:rPr lang="es-CO" baseline="0"/>
              <a:t> vs Egresos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'Flujo de Caja'!$B$5</c:f>
              <c:strCache>
                <c:ptCount val="1"/>
                <c:pt idx="0">
                  <c:v>Ingresos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'Flujo de Caja'!$C$3:$H$3</c15:sqref>
                  </c15:fullRef>
                </c:ext>
              </c:extLst>
              <c:f>'Flujo de Caja'!$D$3:$H$3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'Flujo de Caja'!$C$5:$H$5</c15:sqref>
                  </c15:fullRef>
                </c:ext>
              </c:extLst>
              <c:f>'Flujo de Caja'!$D$5:$H$5</c:f>
              <c:numCache>
                <c:formatCode>_-"$"* #,##0_-;\-"$"* #,##0_-;_-"$"* "-"??_-;_-@_-</c:formatCode>
                <c:ptCount val="5"/>
                <c:pt idx="0">
                  <c:v>45.36</c:v>
                </c:pt>
                <c:pt idx="1">
                  <c:v>1030.078</c:v>
                </c:pt>
                <c:pt idx="2">
                  <c:v>1552.6495199999999</c:v>
                </c:pt>
                <c:pt idx="3">
                  <c:v>2019.829757</c:v>
                </c:pt>
                <c:pt idx="4">
                  <c:v>2679.5396895940003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AF-4CEC-B182-3A582B0CF612}"/>
            </c:ext>
          </c:extLst>
        </c:ser>
        <c:ser>
          <c:idx val="1"/>
          <c:order val="1"/>
          <c:tx>
            <c:strRef>
              <c:f>'Flujo de Caja'!$B$9</c:f>
              <c:strCache>
                <c:ptCount val="1"/>
                <c:pt idx="0">
                  <c:v>Egresos 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'Flujo de Caja'!$C$3:$H$3</c15:sqref>
                  </c15:fullRef>
                </c:ext>
              </c:extLst>
              <c:f>'Flujo de Caja'!$D$3:$H$3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'Flujo de Caja'!$C$9:$H$9</c15:sqref>
                  </c15:fullRef>
                </c:ext>
              </c:extLst>
              <c:f>'Flujo de Caja'!$D$9:$H$9</c:f>
              <c:numCache>
                <c:formatCode>_-"$"* #,##0_-;\-"$"* #,##0_-;_-"$"* "-"??_-;_-@_-</c:formatCode>
                <c:ptCount val="5"/>
                <c:pt idx="0">
                  <c:v>198.64</c:v>
                </c:pt>
                <c:pt idx="1">
                  <c:v>1001.5719999999999</c:v>
                </c:pt>
                <c:pt idx="2">
                  <c:v>1399.0300480000001</c:v>
                </c:pt>
                <c:pt idx="3">
                  <c:v>1679.65252624</c:v>
                </c:pt>
                <c:pt idx="4">
                  <c:v>1961.8068761824002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AF-4CEC-B182-3A582B0CF6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5106104"/>
        <c:axId val="475109240"/>
      </c:lineChart>
      <c:catAx>
        <c:axId val="475106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75109240"/>
        <c:crosses val="autoZero"/>
        <c:auto val="1"/>
        <c:lblAlgn val="ctr"/>
        <c:lblOffset val="100"/>
        <c:noMultiLvlLbl val="0"/>
      </c:catAx>
      <c:valAx>
        <c:axId val="475109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75106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upuestos!L102"/><Relationship Id="rId3" Type="http://schemas.openxmlformats.org/officeDocument/2006/relationships/hyperlink" Target="#'Flujo de Caja'!A1"/><Relationship Id="rId7" Type="http://schemas.openxmlformats.org/officeDocument/2006/relationships/hyperlink" Target="#'Flujo de Caja'!M2"/><Relationship Id="rId2" Type="http://schemas.openxmlformats.org/officeDocument/2006/relationships/hyperlink" Target="#'Flujo de Caja'!B36"/><Relationship Id="rId1" Type="http://schemas.openxmlformats.org/officeDocument/2006/relationships/hyperlink" Target="#'Flujo de Caja'!B31"/><Relationship Id="rId6" Type="http://schemas.openxmlformats.org/officeDocument/2006/relationships/hyperlink" Target="#Supuestos!L24"/><Relationship Id="rId5" Type="http://schemas.openxmlformats.org/officeDocument/2006/relationships/hyperlink" Target="#'Flujo de Caja'!D30"/><Relationship Id="rId4" Type="http://schemas.openxmlformats.org/officeDocument/2006/relationships/hyperlink" Target="#Supuestos!I2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6941820</xdr:colOff>
      <xdr:row>6</xdr:row>
      <xdr:rowOff>243840</xdr:rowOff>
    </xdr:from>
    <xdr:to>
      <xdr:col>2</xdr:col>
      <xdr:colOff>7505700</xdr:colOff>
      <xdr:row>7</xdr:row>
      <xdr:rowOff>236220</xdr:rowOff>
    </xdr:to>
    <xdr:sp macro="" textlink="">
      <xdr:nvSpPr>
        <xdr:cNvPr id="2" name="CuadroTexto 1">
          <a:hlinkClick xmlns:r="http://schemas.openxmlformats.org/officeDocument/2006/relationships" r:id="rId1" tooltip="ESCENARIOS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993380" y="1844040"/>
          <a:ext cx="563880" cy="25908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B31</a:t>
          </a:r>
          <a:endParaRPr lang="es-CO" sz="1100"/>
        </a:p>
        <a:p>
          <a:endParaRPr lang="es-CO" sz="1100"/>
        </a:p>
      </xdr:txBody>
    </xdr:sp>
    <xdr:clientData/>
  </xdr:twoCellAnchor>
  <xdr:twoCellAnchor>
    <xdr:from>
      <xdr:col>2</xdr:col>
      <xdr:colOff>6941820</xdr:colOff>
      <xdr:row>7</xdr:row>
      <xdr:rowOff>236220</xdr:rowOff>
    </xdr:from>
    <xdr:to>
      <xdr:col>2</xdr:col>
      <xdr:colOff>7536180</xdr:colOff>
      <xdr:row>8</xdr:row>
      <xdr:rowOff>205740</xdr:rowOff>
    </xdr:to>
    <xdr:sp macro="" textlink="">
      <xdr:nvSpPr>
        <xdr:cNvPr id="3" name="CuadroTexto 2">
          <a:hlinkClick xmlns:r="http://schemas.openxmlformats.org/officeDocument/2006/relationships" r:id="rId2" tooltip="CASOS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993380" y="2103120"/>
          <a:ext cx="594360" cy="23622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B36</a:t>
          </a:r>
          <a:endParaRPr lang="es-CO" sz="1100"/>
        </a:p>
        <a:p>
          <a:endParaRPr lang="es-CO" sz="1100"/>
        </a:p>
      </xdr:txBody>
    </xdr:sp>
    <xdr:clientData/>
  </xdr:twoCellAnchor>
  <xdr:twoCellAnchor>
    <xdr:from>
      <xdr:col>2</xdr:col>
      <xdr:colOff>8618220</xdr:colOff>
      <xdr:row>5</xdr:row>
      <xdr:rowOff>251460</xdr:rowOff>
    </xdr:from>
    <xdr:to>
      <xdr:col>2</xdr:col>
      <xdr:colOff>9745980</xdr:colOff>
      <xdr:row>6</xdr:row>
      <xdr:rowOff>243840</xdr:rowOff>
    </xdr:to>
    <xdr:sp macro="" textlink="">
      <xdr:nvSpPr>
        <xdr:cNvPr id="4" name="CuadroTexto 3">
          <a:hlinkClick xmlns:r="http://schemas.openxmlformats.org/officeDocument/2006/relationships" r:id="rId3" tooltip="vaya a FLUJO DE CAJA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936480" y="1767840"/>
          <a:ext cx="1127760" cy="25908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Flujo de Caja</a:t>
          </a:r>
          <a:endParaRPr lang="es-CO" sz="1100"/>
        </a:p>
        <a:p>
          <a:endParaRPr lang="es-CO" sz="1100"/>
        </a:p>
      </xdr:txBody>
    </xdr:sp>
    <xdr:clientData/>
  </xdr:twoCellAnchor>
  <xdr:twoCellAnchor>
    <xdr:from>
      <xdr:col>2</xdr:col>
      <xdr:colOff>3604260</xdr:colOff>
      <xdr:row>8</xdr:row>
      <xdr:rowOff>22860</xdr:rowOff>
    </xdr:from>
    <xdr:to>
      <xdr:col>2</xdr:col>
      <xdr:colOff>4884420</xdr:colOff>
      <xdr:row>9</xdr:row>
      <xdr:rowOff>15240</xdr:rowOff>
    </xdr:to>
    <xdr:sp macro="" textlink="">
      <xdr:nvSpPr>
        <xdr:cNvPr id="5" name="CuadroTexto 4">
          <a:hlinkClick xmlns:r="http://schemas.openxmlformats.org/officeDocument/2006/relationships" r:id="rId4" tooltip="Supuestos BASE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922520" y="2339340"/>
          <a:ext cx="1280160" cy="25908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Supuestos BASE</a:t>
          </a:r>
          <a:endParaRPr lang="es-CO" sz="1100"/>
        </a:p>
      </xdr:txBody>
    </xdr:sp>
    <xdr:clientData/>
  </xdr:twoCellAnchor>
  <xdr:twoCellAnchor>
    <xdr:from>
      <xdr:col>2</xdr:col>
      <xdr:colOff>6080760</xdr:colOff>
      <xdr:row>11</xdr:row>
      <xdr:rowOff>236220</xdr:rowOff>
    </xdr:from>
    <xdr:to>
      <xdr:col>2</xdr:col>
      <xdr:colOff>7033260</xdr:colOff>
      <xdr:row>12</xdr:row>
      <xdr:rowOff>228600</xdr:rowOff>
    </xdr:to>
    <xdr:sp macro="" textlink="">
      <xdr:nvSpPr>
        <xdr:cNvPr id="7" name="CuadroTexto 6">
          <a:hlinkClick xmlns:r="http://schemas.openxmlformats.org/officeDocument/2006/relationships" r:id="rId5" tooltip="FLUJO DE CAJA casilla M2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132320" y="3169920"/>
          <a:ext cx="952500" cy="25908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Escenarios</a:t>
          </a:r>
          <a:endParaRPr lang="es-CO" sz="1100"/>
        </a:p>
        <a:p>
          <a:endParaRPr lang="es-CO" sz="1100"/>
        </a:p>
      </xdr:txBody>
    </xdr:sp>
    <xdr:clientData/>
  </xdr:twoCellAnchor>
  <xdr:twoCellAnchor>
    <xdr:from>
      <xdr:col>2</xdr:col>
      <xdr:colOff>3855720</xdr:colOff>
      <xdr:row>11</xdr:row>
      <xdr:rowOff>22860</xdr:rowOff>
    </xdr:from>
    <xdr:to>
      <xdr:col>2</xdr:col>
      <xdr:colOff>5120640</xdr:colOff>
      <xdr:row>12</xdr:row>
      <xdr:rowOff>7620</xdr:rowOff>
    </xdr:to>
    <xdr:sp macro="" textlink="">
      <xdr:nvSpPr>
        <xdr:cNvPr id="8" name="CuadroTexto 7">
          <a:hlinkClick xmlns:r="http://schemas.openxmlformats.org/officeDocument/2006/relationships" r:id="rId4" tooltip="Supuestos BASE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173980" y="3139440"/>
          <a:ext cx="1264920" cy="25146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Supuestos BASE</a:t>
          </a:r>
          <a:endParaRPr lang="es-CO" sz="1100"/>
        </a:p>
      </xdr:txBody>
    </xdr:sp>
    <xdr:clientData/>
  </xdr:twoCellAnchor>
  <xdr:twoCellAnchor>
    <xdr:from>
      <xdr:col>2</xdr:col>
      <xdr:colOff>4869180</xdr:colOff>
      <xdr:row>12</xdr:row>
      <xdr:rowOff>259080</xdr:rowOff>
    </xdr:from>
    <xdr:to>
      <xdr:col>2</xdr:col>
      <xdr:colOff>5547360</xdr:colOff>
      <xdr:row>13</xdr:row>
      <xdr:rowOff>251460</xdr:rowOff>
    </xdr:to>
    <xdr:sp macro="" textlink="">
      <xdr:nvSpPr>
        <xdr:cNvPr id="9" name="CuadroTexto 8">
          <a:hlinkClick xmlns:r="http://schemas.openxmlformats.org/officeDocument/2006/relationships" r:id="rId6" tooltip="FLUJO DE CAJA casilla M2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187440" y="3642360"/>
          <a:ext cx="678180" cy="25908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Casos</a:t>
          </a:r>
          <a:endParaRPr lang="es-CO" sz="1100"/>
        </a:p>
        <a:p>
          <a:endParaRPr lang="es-CO" sz="1100"/>
        </a:p>
      </xdr:txBody>
    </xdr:sp>
    <xdr:clientData/>
  </xdr:twoCellAnchor>
  <xdr:twoCellAnchor>
    <xdr:from>
      <xdr:col>2</xdr:col>
      <xdr:colOff>3154680</xdr:colOff>
      <xdr:row>15</xdr:row>
      <xdr:rowOff>0</xdr:rowOff>
    </xdr:from>
    <xdr:to>
      <xdr:col>2</xdr:col>
      <xdr:colOff>3832860</xdr:colOff>
      <xdr:row>15</xdr:row>
      <xdr:rowOff>259080</xdr:rowOff>
    </xdr:to>
    <xdr:sp macro="" textlink="">
      <xdr:nvSpPr>
        <xdr:cNvPr id="10" name="CuadroTexto 9">
          <a:hlinkClick xmlns:r="http://schemas.openxmlformats.org/officeDocument/2006/relationships" r:id="rId7" tooltip="FLUJO DE CAJA casilla M2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206240" y="4000500"/>
          <a:ext cx="678180" cy="25908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Casos</a:t>
          </a:r>
          <a:endParaRPr lang="es-CO" sz="1100"/>
        </a:p>
        <a:p>
          <a:endParaRPr lang="es-CO" sz="1100"/>
        </a:p>
      </xdr:txBody>
    </xdr:sp>
    <xdr:clientData/>
  </xdr:twoCellAnchor>
  <xdr:twoCellAnchor>
    <xdr:from>
      <xdr:col>2</xdr:col>
      <xdr:colOff>7322820</xdr:colOff>
      <xdr:row>10</xdr:row>
      <xdr:rowOff>38100</xdr:rowOff>
    </xdr:from>
    <xdr:to>
      <xdr:col>2</xdr:col>
      <xdr:colOff>7985760</xdr:colOff>
      <xdr:row>10</xdr:row>
      <xdr:rowOff>251460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8542020" y="2903220"/>
          <a:ext cx="662940" cy="21336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i="1">
              <a:solidFill>
                <a:schemeClr val="tx1">
                  <a:lumMod val="75000"/>
                  <a:lumOff val="25000"/>
                </a:schemeClr>
              </a:solidFill>
            </a:rPr>
            <a:t>casilla</a:t>
          </a:r>
        </a:p>
      </xdr:txBody>
    </xdr:sp>
    <xdr:clientData/>
  </xdr:twoCellAnchor>
  <xdr:twoCellAnchor>
    <xdr:from>
      <xdr:col>2</xdr:col>
      <xdr:colOff>6408420</xdr:colOff>
      <xdr:row>13</xdr:row>
      <xdr:rowOff>7620</xdr:rowOff>
    </xdr:from>
    <xdr:to>
      <xdr:col>2</xdr:col>
      <xdr:colOff>7772400</xdr:colOff>
      <xdr:row>14</xdr:row>
      <xdr:rowOff>0</xdr:rowOff>
    </xdr:to>
    <xdr:sp macro="" textlink="">
      <xdr:nvSpPr>
        <xdr:cNvPr id="12" name="CuadroTexto 11">
          <a:hlinkClick xmlns:r="http://schemas.openxmlformats.org/officeDocument/2006/relationships" r:id="rId8" tooltip="FLUJO DE CAJA casilla M2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459980" y="3474720"/>
          <a:ext cx="1363980" cy="25908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Casos Plataforma</a:t>
          </a:r>
          <a:endParaRPr lang="es-CO" sz="1100"/>
        </a:p>
        <a:p>
          <a:endParaRPr lang="es-CO" sz="1100"/>
        </a:p>
      </xdr:txBody>
    </xdr:sp>
    <xdr:clientData/>
  </xdr:twoCellAnchor>
  <xdr:twoCellAnchor>
    <xdr:from>
      <xdr:col>2</xdr:col>
      <xdr:colOff>4191000</xdr:colOff>
      <xdr:row>15</xdr:row>
      <xdr:rowOff>15240</xdr:rowOff>
    </xdr:from>
    <xdr:to>
      <xdr:col>2</xdr:col>
      <xdr:colOff>5554980</xdr:colOff>
      <xdr:row>16</xdr:row>
      <xdr:rowOff>7620</xdr:rowOff>
    </xdr:to>
    <xdr:sp macro="" textlink="">
      <xdr:nvSpPr>
        <xdr:cNvPr id="13" name="CuadroTexto 12">
          <a:hlinkClick xmlns:r="http://schemas.openxmlformats.org/officeDocument/2006/relationships" r:id="rId8" tooltip="FLUJO DE CAJA casilla M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2560" y="4015740"/>
          <a:ext cx="1363980" cy="259080"/>
        </a:xfrm>
        <a:prstGeom prst="rect">
          <a:avLst/>
        </a:prstGeom>
        <a:solidFill>
          <a:schemeClr val="bg2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ym typeface="Wingdings 3" panose="05040102010807070707" pitchFamily="18" charset="2"/>
            </a:rPr>
            <a:t> Casos Plataforma</a:t>
          </a:r>
          <a:endParaRPr lang="es-CO" sz="1100"/>
        </a:p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130772</xdr:colOff>
      <xdr:row>29</xdr:row>
      <xdr:rowOff>67530</xdr:rowOff>
    </xdr:from>
    <xdr:to>
      <xdr:col>10</xdr:col>
      <xdr:colOff>261158</xdr:colOff>
      <xdr:row>38</xdr:row>
      <xdr:rowOff>126825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showGridLines="0" workbookViewId="0">
      <selection activeCell="C27" sqref="C27"/>
    </sheetView>
  </sheetViews>
  <sheetFormatPr baseColWidth="10" defaultColWidth="11.5703125" defaultRowHeight="15.75" x14ac:dyDescent="0.25"/>
  <cols>
    <col min="1" max="1" width="10.85546875" style="174" customWidth="1"/>
    <col min="2" max="2" width="4.42578125" style="176" customWidth="1"/>
    <col min="3" max="3" width="151.42578125" style="17" customWidth="1"/>
    <col min="4" max="16384" width="11.5703125" style="17"/>
  </cols>
  <sheetData>
    <row r="1" spans="1:3" ht="21" customHeight="1" x14ac:dyDescent="0.25">
      <c r="A1" s="174" t="s">
        <v>158</v>
      </c>
      <c r="C1" s="406"/>
    </row>
    <row r="2" spans="1:3" ht="21" customHeight="1" x14ac:dyDescent="0.25">
      <c r="B2" s="177">
        <v>1</v>
      </c>
      <c r="C2" s="173" t="s">
        <v>159</v>
      </c>
    </row>
    <row r="3" spans="1:3" ht="21" customHeight="1" x14ac:dyDescent="0.25">
      <c r="B3" s="177">
        <v>2</v>
      </c>
      <c r="C3" s="163" t="s">
        <v>160</v>
      </c>
    </row>
    <row r="4" spans="1:3" ht="21" customHeight="1" x14ac:dyDescent="0.25">
      <c r="B4" s="177">
        <v>3</v>
      </c>
      <c r="C4" s="163" t="s">
        <v>170</v>
      </c>
    </row>
    <row r="5" spans="1:3" ht="21" customHeight="1" x14ac:dyDescent="0.25">
      <c r="A5" s="174" t="s">
        <v>150</v>
      </c>
      <c r="B5" s="177"/>
    </row>
    <row r="6" spans="1:3" s="163" customFormat="1" ht="21" customHeight="1" x14ac:dyDescent="0.2">
      <c r="A6" s="175"/>
      <c r="B6" s="177">
        <v>4</v>
      </c>
      <c r="C6" s="163" t="s">
        <v>171</v>
      </c>
    </row>
    <row r="7" spans="1:3" s="163" customFormat="1" ht="21" customHeight="1" x14ac:dyDescent="0.2">
      <c r="A7" s="175"/>
      <c r="B7" s="177">
        <v>5</v>
      </c>
      <c r="C7" s="163" t="s">
        <v>161</v>
      </c>
    </row>
    <row r="8" spans="1:3" s="163" customFormat="1" ht="21" customHeight="1" x14ac:dyDescent="0.2">
      <c r="A8" s="175"/>
      <c r="B8" s="177">
        <v>6</v>
      </c>
      <c r="C8" s="163" t="s">
        <v>299</v>
      </c>
    </row>
    <row r="9" spans="1:3" ht="21" customHeight="1" x14ac:dyDescent="0.25">
      <c r="B9" s="177">
        <v>7</v>
      </c>
      <c r="C9" s="163" t="s">
        <v>162</v>
      </c>
    </row>
    <row r="10" spans="1:3" ht="21" customHeight="1" collapsed="1" x14ac:dyDescent="0.25">
      <c r="A10" s="174" t="s">
        <v>163</v>
      </c>
      <c r="C10" s="163"/>
    </row>
    <row r="11" spans="1:3" ht="21" customHeight="1" x14ac:dyDescent="0.25">
      <c r="B11" s="177">
        <v>8</v>
      </c>
      <c r="C11" s="163" t="s">
        <v>164</v>
      </c>
    </row>
    <row r="12" spans="1:3" ht="21" customHeight="1" x14ac:dyDescent="0.25">
      <c r="B12" s="177">
        <v>9</v>
      </c>
      <c r="C12" s="163" t="s">
        <v>166</v>
      </c>
    </row>
    <row r="13" spans="1:3" ht="21" customHeight="1" x14ac:dyDescent="0.25">
      <c r="B13" s="177">
        <v>10</v>
      </c>
      <c r="C13" s="163" t="s">
        <v>300</v>
      </c>
    </row>
    <row r="14" spans="1:3" ht="21" customHeight="1" x14ac:dyDescent="0.25">
      <c r="B14" s="177">
        <v>11</v>
      </c>
      <c r="C14" s="163" t="s">
        <v>196</v>
      </c>
    </row>
    <row r="15" spans="1:3" ht="21" customHeight="1" collapsed="1" x14ac:dyDescent="0.25">
      <c r="A15" s="175" t="s">
        <v>167</v>
      </c>
      <c r="C15" s="163"/>
    </row>
    <row r="16" spans="1:3" ht="21" customHeight="1" x14ac:dyDescent="0.25">
      <c r="B16" s="177">
        <v>12</v>
      </c>
      <c r="C16" s="163" t="s">
        <v>197</v>
      </c>
    </row>
    <row r="17" spans="1:3" ht="21" customHeight="1" collapsed="1" x14ac:dyDescent="0.25">
      <c r="A17" s="174" t="s">
        <v>151</v>
      </c>
      <c r="C17" s="163"/>
    </row>
    <row r="18" spans="1:3" ht="21" customHeight="1" x14ac:dyDescent="0.25">
      <c r="B18" s="177">
        <v>13</v>
      </c>
      <c r="C18" s="163" t="s">
        <v>168</v>
      </c>
    </row>
    <row r="19" spans="1:3" ht="21" customHeight="1" x14ac:dyDescent="0.25">
      <c r="B19" s="177">
        <v>14</v>
      </c>
      <c r="C19" s="163" t="s">
        <v>172</v>
      </c>
    </row>
    <row r="20" spans="1:3" ht="21" customHeight="1" collapsed="1" x14ac:dyDescent="0.25">
      <c r="A20" s="174" t="s">
        <v>152</v>
      </c>
      <c r="B20" s="17"/>
    </row>
    <row r="21" spans="1:3" s="413" customFormat="1" ht="21" customHeight="1" x14ac:dyDescent="0.25">
      <c r="A21" s="410"/>
      <c r="B21" s="411" t="s">
        <v>169</v>
      </c>
      <c r="C21" s="412"/>
    </row>
    <row r="22" spans="1:3" ht="21" customHeight="1" x14ac:dyDescent="0.25">
      <c r="B22" s="177">
        <v>15</v>
      </c>
      <c r="C22" s="163" t="s">
        <v>173</v>
      </c>
    </row>
    <row r="23" spans="1:3" ht="21" customHeight="1" x14ac:dyDescent="0.25">
      <c r="B23" s="177">
        <v>16</v>
      </c>
      <c r="C23" s="163" t="s">
        <v>174</v>
      </c>
    </row>
    <row r="24" spans="1:3" ht="21" customHeight="1" x14ac:dyDescent="0.25">
      <c r="B24" s="177">
        <v>17</v>
      </c>
      <c r="C24" s="163" t="s">
        <v>301</v>
      </c>
    </row>
    <row r="25" spans="1:3" ht="21" customHeight="1" x14ac:dyDescent="0.25">
      <c r="B25" s="177">
        <v>18</v>
      </c>
      <c r="C25" s="163" t="s">
        <v>302</v>
      </c>
    </row>
    <row r="26" spans="1:3" ht="21" customHeight="1" x14ac:dyDescent="0.25">
      <c r="B26" s="177">
        <v>19</v>
      </c>
      <c r="C26" s="163" t="s">
        <v>304</v>
      </c>
    </row>
    <row r="27" spans="1:3" ht="21" customHeight="1" x14ac:dyDescent="0.25">
      <c r="B27" s="177">
        <v>20</v>
      </c>
      <c r="C27" s="163" t="s">
        <v>303</v>
      </c>
    </row>
    <row r="28" spans="1:3" ht="21" customHeight="1" x14ac:dyDescent="0.25">
      <c r="B28" s="177">
        <v>21</v>
      </c>
      <c r="C28" s="163" t="s">
        <v>175</v>
      </c>
    </row>
    <row r="29" spans="1:3" ht="21" customHeight="1" x14ac:dyDescent="0.25">
      <c r="B29" s="177">
        <v>22</v>
      </c>
      <c r="C29" s="163" t="s">
        <v>176</v>
      </c>
    </row>
    <row r="30" spans="1:3" ht="21" customHeight="1" x14ac:dyDescent="0.25">
      <c r="B30" s="177">
        <v>23</v>
      </c>
      <c r="C30" s="163" t="s">
        <v>177</v>
      </c>
    </row>
    <row r="31" spans="1:3" ht="21" customHeight="1" x14ac:dyDescent="0.25">
      <c r="B31" s="177">
        <v>24</v>
      </c>
      <c r="C31" s="163" t="s">
        <v>178</v>
      </c>
    </row>
    <row r="32" spans="1:3" ht="21" customHeight="1" x14ac:dyDescent="0.25">
      <c r="B32" s="177">
        <v>25</v>
      </c>
      <c r="C32" s="163" t="s">
        <v>179</v>
      </c>
    </row>
    <row r="33" spans="2:3" ht="21" customHeight="1" x14ac:dyDescent="0.25">
      <c r="B33" s="177">
        <v>26</v>
      </c>
      <c r="C33" s="163" t="s">
        <v>180</v>
      </c>
    </row>
    <row r="34" spans="2:3" collapsed="1" x14ac:dyDescent="0.25"/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56"/>
  <sheetViews>
    <sheetView showGridLines="0" tabSelected="1" zoomScale="90" zoomScaleNormal="90" workbookViewId="0">
      <pane ySplit="1" topLeftCell="A2" activePane="bottomLeft" state="frozen"/>
      <selection pane="bottomLeft" activeCell="W11" sqref="W11"/>
    </sheetView>
  </sheetViews>
  <sheetFormatPr baseColWidth="10" defaultRowHeight="12.75" x14ac:dyDescent="0.2"/>
  <cols>
    <col min="1" max="1" width="13.85546875" customWidth="1"/>
    <col min="2" max="2" width="8.140625" customWidth="1"/>
    <col min="3" max="3" width="14.5703125" customWidth="1"/>
    <col min="4" max="9" width="10" customWidth="1"/>
    <col min="10" max="10" width="12.140625" customWidth="1"/>
    <col min="11" max="11" width="5" customWidth="1"/>
    <col min="12" max="12" width="7.140625" customWidth="1"/>
    <col min="13" max="19" width="9.85546875" customWidth="1"/>
    <col min="20" max="20" width="5.28515625" bestFit="1" customWidth="1"/>
    <col min="21" max="24" width="4.28515625" bestFit="1" customWidth="1"/>
  </cols>
  <sheetData>
    <row r="1" spans="1:20" s="404" customFormat="1" ht="12" customHeight="1" x14ac:dyDescent="0.2">
      <c r="A1" s="404" t="s">
        <v>138</v>
      </c>
      <c r="K1" s="405"/>
    </row>
    <row r="2" spans="1:20" ht="13.7" customHeight="1" x14ac:dyDescent="0.2">
      <c r="A2" s="342" t="s">
        <v>110</v>
      </c>
      <c r="B2" s="60" t="s">
        <v>131</v>
      </c>
      <c r="C2" s="59"/>
      <c r="D2" s="76" t="s">
        <v>11</v>
      </c>
      <c r="E2" s="76" t="s">
        <v>11</v>
      </c>
      <c r="F2" s="76" t="s">
        <v>11</v>
      </c>
      <c r="G2" s="76" t="s">
        <v>11</v>
      </c>
      <c r="H2" s="76" t="s">
        <v>11</v>
      </c>
      <c r="L2" s="232"/>
      <c r="M2" s="233" t="s">
        <v>194</v>
      </c>
      <c r="N2" s="234" t="str">
        <f>B24</f>
        <v>Mínimo</v>
      </c>
      <c r="O2" s="76" t="s">
        <v>11</v>
      </c>
      <c r="P2" s="76" t="s">
        <v>11</v>
      </c>
      <c r="Q2" s="76" t="s">
        <v>11</v>
      </c>
      <c r="R2" s="76" t="s">
        <v>11</v>
      </c>
      <c r="S2" s="76" t="s">
        <v>11</v>
      </c>
    </row>
    <row r="3" spans="1:20" ht="13.7" customHeight="1" x14ac:dyDescent="0.2">
      <c r="A3" s="343">
        <f>HLOOKUP($B$24,$D$23:$J$27,2,0)</f>
        <v>1.08</v>
      </c>
      <c r="B3" s="235" t="s">
        <v>194</v>
      </c>
      <c r="C3" s="235" t="str">
        <f>B24</f>
        <v>Mínimo</v>
      </c>
      <c r="D3" s="76">
        <v>1</v>
      </c>
      <c r="E3" s="76">
        <v>2</v>
      </c>
      <c r="F3" s="76">
        <v>3</v>
      </c>
      <c r="G3" s="76">
        <v>4</v>
      </c>
      <c r="H3" s="76">
        <v>5</v>
      </c>
      <c r="L3" s="232"/>
      <c r="M3" s="233" t="s">
        <v>195</v>
      </c>
      <c r="N3" s="234" t="str">
        <f>B29</f>
        <v>Caso 1</v>
      </c>
      <c r="O3" s="76">
        <v>1</v>
      </c>
      <c r="P3" s="76">
        <v>2</v>
      </c>
      <c r="Q3" s="76">
        <v>3</v>
      </c>
      <c r="R3" s="76">
        <v>4</v>
      </c>
      <c r="S3" s="76">
        <v>5</v>
      </c>
    </row>
    <row r="4" spans="1:20" ht="13.7" customHeight="1" x14ac:dyDescent="0.25">
      <c r="A4" s="342" t="s">
        <v>113</v>
      </c>
      <c r="B4" s="235" t="s">
        <v>195</v>
      </c>
      <c r="C4" s="235" t="str">
        <f>B29</f>
        <v>Caso 1</v>
      </c>
      <c r="D4" s="225"/>
      <c r="E4" s="225"/>
      <c r="F4" s="225"/>
      <c r="G4" s="225"/>
      <c r="H4" s="225"/>
      <c r="I4" s="28"/>
      <c r="L4" s="77"/>
      <c r="M4" s="225" t="s">
        <v>193</v>
      </c>
      <c r="N4" s="224"/>
      <c r="O4" s="59"/>
      <c r="P4" s="59"/>
      <c r="Q4" s="59"/>
      <c r="R4" s="59"/>
      <c r="S4" s="59"/>
    </row>
    <row r="5" spans="1:20" s="43" customFormat="1" ht="16.350000000000001" customHeight="1" x14ac:dyDescent="0.35">
      <c r="A5" s="343">
        <f>HLOOKUP($B$24,$D$23:$J$27,3,0)</f>
        <v>1.3</v>
      </c>
      <c r="B5" s="60" t="s">
        <v>107</v>
      </c>
      <c r="C5" s="61"/>
      <c r="D5" s="324">
        <f>SUM(D6:D8)</f>
        <v>45.36</v>
      </c>
      <c r="E5" s="324">
        <f t="shared" ref="E5:H5" si="0">SUM(E6:E8)</f>
        <v>1030.078</v>
      </c>
      <c r="F5" s="324">
        <f t="shared" si="0"/>
        <v>1552.6495199999999</v>
      </c>
      <c r="G5" s="324">
        <f t="shared" si="0"/>
        <v>2019.829757</v>
      </c>
      <c r="H5" s="324">
        <f t="shared" si="0"/>
        <v>2679.5396895940003</v>
      </c>
      <c r="I5" s="50"/>
      <c r="L5" s="77"/>
      <c r="M5" s="77"/>
      <c r="N5" s="224" t="s">
        <v>184</v>
      </c>
      <c r="O5" s="228">
        <f>SUMIF('Ingresos detallado'!$F$2:$BM$2,'Flujo de Caja'!D$3,'Ingresos detallado'!$F$20:$BM$20)</f>
        <v>6</v>
      </c>
      <c r="P5" s="228">
        <f>SUMIF('Ingresos detallado'!$F$2:$BM$2,'Flujo de Caja'!E$3,'Ingresos detallado'!$F$20:$BM$20)</f>
        <v>12</v>
      </c>
      <c r="Q5" s="228">
        <f>SUMIF('Ingresos detallado'!$F$2:$BM$2,'Flujo de Caja'!F$3,'Ingresos detallado'!$F$20:$BM$20)</f>
        <v>20</v>
      </c>
      <c r="R5" s="228">
        <f>SUMIF('Ingresos detallado'!$F$2:$BM$2,'Flujo de Caja'!G$3,'Ingresos detallado'!$F$20:$BM$20)</f>
        <v>28</v>
      </c>
      <c r="S5" s="229">
        <f>SUMIF('Ingresos detallado'!$F$2:$BM$2,'Flujo de Caja'!H$3,'Ingresos detallado'!$F$20:$BM$20)</f>
        <v>36</v>
      </c>
    </row>
    <row r="6" spans="1:20" ht="13.7" customHeight="1" x14ac:dyDescent="0.2">
      <c r="A6" s="344" t="s">
        <v>109</v>
      </c>
      <c r="B6" s="77"/>
      <c r="C6" s="224" t="s">
        <v>23</v>
      </c>
      <c r="D6" s="325">
        <f>SUMIF('Ingresos detallado'!$F$2:$BM$2,D$3,'Ingresos detallado'!$F$12:$BM$12)</f>
        <v>45.36</v>
      </c>
      <c r="E6" s="325">
        <f>SUMIF('Ingresos detallado'!$F$2:$BM$2,E$3,'Ingresos detallado'!$F$12:$BM$12)</f>
        <v>479.44</v>
      </c>
      <c r="F6" s="325">
        <f>SUMIF('Ingresos detallado'!$F$2:$BM$2,F$3,'Ingresos detallado'!$F$12:$BM$12)</f>
        <v>796.43999999999983</v>
      </c>
      <c r="G6" s="325">
        <f>SUMIF('Ingresos detallado'!$F$2:$BM$2,G$3,'Ingresos detallado'!$F$12:$BM$12)</f>
        <v>1046.21</v>
      </c>
      <c r="H6" s="325">
        <f>SUMIF('Ingresos detallado'!$F$2:$BM$2,H$3,'Ingresos detallado'!$F$12:$BM$12)</f>
        <v>1275.5800000000004</v>
      </c>
      <c r="I6" s="28"/>
      <c r="L6" s="77"/>
      <c r="M6" s="77"/>
      <c r="N6" s="224" t="s">
        <v>183</v>
      </c>
      <c r="O6" s="228">
        <f>SUMIF('Ingresos detallado'!$F$2:$BM$2,'Flujo de Caja'!D$3,'Ingresos detallado'!$F$34:$BM$34)</f>
        <v>3</v>
      </c>
      <c r="P6" s="228">
        <f>SUMIF('Ingresos detallado'!$F$2:$BM$2,'Flujo de Caja'!E$3,'Ingresos detallado'!$F$34:$BM$34)</f>
        <v>12</v>
      </c>
      <c r="Q6" s="228">
        <f>SUMIF('Ingresos detallado'!$F$2:$BM$2,'Flujo de Caja'!F$3,'Ingresos detallado'!$F$34:$BM$34)</f>
        <v>20</v>
      </c>
      <c r="R6" s="228">
        <f>SUMIF('Ingresos detallado'!$F$2:$BM$2,'Flujo de Caja'!G$3,'Ingresos detallado'!$F$34:$BM$34)</f>
        <v>28</v>
      </c>
      <c r="S6" s="229">
        <f>SUMIF('Ingresos detallado'!$F$2:$BM$2,'Flujo de Caja'!H$3,'Ingresos detallado'!$F$34:$BM$34)</f>
        <v>36</v>
      </c>
    </row>
    <row r="7" spans="1:20" s="43" customFormat="1" ht="13.7" customHeight="1" x14ac:dyDescent="0.2">
      <c r="A7" s="345">
        <f>HLOOKUP($B$24,$D$23:$J$27,4,0)</f>
        <v>1</v>
      </c>
      <c r="B7" s="78"/>
      <c r="C7" s="162" t="s">
        <v>211</v>
      </c>
      <c r="D7" s="326">
        <f>SUMIF('Ingresos detallado'!$F$2:$BM$2,D$3,'Ingresos detallado'!$F$75:$BM$75)</f>
        <v>0</v>
      </c>
      <c r="E7" s="326">
        <f>SUMIF('Ingresos detallado'!$F$2:$BM$2,E$3,'Ingresos detallado'!$F$75:$BM$75)</f>
        <v>550.63799999999992</v>
      </c>
      <c r="F7" s="326">
        <f>SUMIF('Ingresos detallado'!$F$2:$BM$2,F$3,'Ingresos detallado'!$F$75:$BM$75)</f>
        <v>756.20952000000011</v>
      </c>
      <c r="G7" s="326">
        <f>SUMIF('Ingresos detallado'!$F$2:$BM$2,G$3,'Ingresos detallado'!$F$75:$BM$75)</f>
        <v>973.61975699999994</v>
      </c>
      <c r="H7" s="326">
        <f>SUMIF('Ingresos detallado'!$F$2:$BM$2,H$3,'Ingresos detallado'!$F$75:$BM$75)</f>
        <v>1403.9596895940001</v>
      </c>
      <c r="I7" s="50"/>
      <c r="L7" s="77"/>
      <c r="M7" s="77"/>
      <c r="N7" s="162" t="s">
        <v>186</v>
      </c>
      <c r="O7" s="228">
        <f>SUMIF('Ingresos detallado'!$F$2:$BM$2,'Flujo de Caja'!D$3,'Ingresos detallado'!$F$47:$BM$47)</f>
        <v>1</v>
      </c>
      <c r="P7" s="228">
        <f>SUMIF('Ingresos detallado'!$F$2:$BM$2,'Flujo de Caja'!E$3,'Ingresos detallado'!$F$47:$BM$47)</f>
        <v>4</v>
      </c>
      <c r="Q7" s="228">
        <f>SUMIF('Ingresos detallado'!$F$2:$BM$2,'Flujo de Caja'!F$3,'Ingresos detallado'!$F$47:$BM$47)</f>
        <v>4</v>
      </c>
      <c r="R7" s="228">
        <f>SUMIF('Ingresos detallado'!$F$2:$BM$2,'Flujo de Caja'!G$3,'Ingresos detallado'!$F$47:$BM$47)</f>
        <v>6</v>
      </c>
      <c r="S7" s="229">
        <f>SUMIF('Ingresos detallado'!$F$2:$BM$2,'Flujo de Caja'!H$3,'Ingresos detallado'!$F$47:$BM$47)</f>
        <v>8</v>
      </c>
    </row>
    <row r="8" spans="1:20" ht="13.7" customHeight="1" x14ac:dyDescent="0.2">
      <c r="A8" s="342" t="s">
        <v>270</v>
      </c>
      <c r="B8" s="314"/>
      <c r="C8" s="314"/>
      <c r="D8" s="325"/>
      <c r="E8" s="325"/>
      <c r="F8" s="325"/>
      <c r="G8" s="325"/>
      <c r="H8" s="325"/>
      <c r="I8" s="28"/>
      <c r="L8" s="77"/>
      <c r="M8" s="77"/>
      <c r="N8" s="224" t="s">
        <v>191</v>
      </c>
      <c r="O8" s="228">
        <f>SUMIF('Ingresos detallado'!$F$2:$BM$2,'Flujo de Caja'!D$3,'Ingresos detallado'!$F$55:$BM$55)</f>
        <v>0</v>
      </c>
      <c r="P8" s="228">
        <f>SUMIF('Ingresos detallado'!$F$2:$BM$2,'Flujo de Caja'!E$3,'Ingresos detallado'!$F$55:$BM$55)</f>
        <v>12</v>
      </c>
      <c r="Q8" s="228">
        <f>SUMIF('Ingresos detallado'!$F$2:$BM$2,'Flujo de Caja'!F$3,'Ingresos detallado'!$F$55:$BM$55)</f>
        <v>16</v>
      </c>
      <c r="R8" s="228">
        <f>SUMIF('Ingresos detallado'!$F$2:$BM$2,'Flujo de Caja'!G$3,'Ingresos detallado'!$F$55:$BM$55)</f>
        <v>22</v>
      </c>
      <c r="S8" s="229">
        <f>SUMIF('Ingresos detallado'!$F$2:$BM$2,'Flujo de Caja'!H$3,'Ingresos detallado'!$F$55:$BM$55)</f>
        <v>26</v>
      </c>
    </row>
    <row r="9" spans="1:20" ht="13.7" customHeight="1" x14ac:dyDescent="0.35">
      <c r="A9" s="346" t="str">
        <f>B29</f>
        <v>Caso 1</v>
      </c>
      <c r="B9" s="60" t="s">
        <v>275</v>
      </c>
      <c r="C9" s="61"/>
      <c r="D9" s="324">
        <f>SUM(D10:D13)</f>
        <v>198.64</v>
      </c>
      <c r="E9" s="324">
        <f t="shared" ref="E9:H9" si="1">SUM(E10:E13)</f>
        <v>1001.5719999999999</v>
      </c>
      <c r="F9" s="324">
        <f t="shared" si="1"/>
        <v>1399.0300480000001</v>
      </c>
      <c r="G9" s="324">
        <f t="shared" si="1"/>
        <v>1679.65252624</v>
      </c>
      <c r="H9" s="324">
        <f t="shared" si="1"/>
        <v>1961.8068761824002</v>
      </c>
      <c r="I9" s="28"/>
      <c r="L9" s="251"/>
      <c r="M9" s="251"/>
      <c r="N9" s="259" t="s">
        <v>185</v>
      </c>
      <c r="O9" s="228">
        <f>SUMIF('Ingresos detallado'!$F$2:$BM$2,'Flujo de Caja'!D$3,'Ingresos detallado'!$F$66:$BM$66)</f>
        <v>0</v>
      </c>
      <c r="P9" s="228">
        <f>SUMIF('Ingresos detallado'!$F$2:$BM$2,'Flujo de Caja'!E$3,'Ingresos detallado'!$F$66:$BM$66)</f>
        <v>468</v>
      </c>
      <c r="Q9" s="228">
        <f>SUMIF('Ingresos detallado'!$F$2:$BM$2,'Flujo de Caja'!F$3,'Ingresos detallado'!$F$66:$BM$66)</f>
        <v>1053</v>
      </c>
      <c r="R9" s="228">
        <f>SUMIF('Ingresos detallado'!$F$2:$BM$2,'Flujo de Caja'!G$3,'Ingresos detallado'!$F$66:$BM$66)</f>
        <v>1053</v>
      </c>
      <c r="S9" s="229">
        <f>SUMIF('Ingresos detallado'!$F$2:$BM$2,'Flujo de Caja'!H$3,'Ingresos detallado'!$F$66:$BM$66)</f>
        <v>1053</v>
      </c>
    </row>
    <row r="10" spans="1:20" s="43" customFormat="1" ht="13.7" customHeight="1" x14ac:dyDescent="0.2">
      <c r="A10" s="343">
        <f>HLOOKUP($B$24,$D$23:$J$27,5,0)</f>
        <v>1</v>
      </c>
      <c r="B10" s="77"/>
      <c r="C10" s="224" t="s">
        <v>41</v>
      </c>
      <c r="D10" s="325">
        <f>SUMIF('Equipo Núcleo'!$F$2:$BM$2,'Flujo de Caja'!D$3,'Equipo Núcleo'!$F$6:$BM$6)</f>
        <v>136</v>
      </c>
      <c r="E10" s="325">
        <f>SUMIF('Equipo Núcleo'!$F$2:$BM$2,'Flujo de Caja'!E$3,'Equipo Núcleo'!$F$6:$BM$6)</f>
        <v>284.27999999999997</v>
      </c>
      <c r="F10" s="325">
        <f>SUMIF('Equipo Núcleo'!$F$2:$BM$2,'Flujo de Caja'!F$3,'Equipo Núcleo'!$F$6:$BM$6)</f>
        <v>407.38560000000007</v>
      </c>
      <c r="G10" s="325">
        <f>SUMIF('Equipo Núcleo'!$F$2:$BM$2,'Flujo de Caja'!G$3,'Equipo Núcleo'!$F$6:$BM$6)</f>
        <v>485.17078800000007</v>
      </c>
      <c r="H10" s="325">
        <f>SUMIF('Equipo Núcleo'!$F$2:$BM$2,'Flujo de Caja'!H$3,'Equipo Núcleo'!$F$6:$BM$6)</f>
        <v>567.25644024000007</v>
      </c>
      <c r="I10" s="50"/>
      <c r="L10" s="314"/>
      <c r="M10" s="314"/>
      <c r="N10" s="315"/>
      <c r="O10" s="314"/>
      <c r="P10" s="314"/>
      <c r="Q10" s="315"/>
      <c r="R10" s="314"/>
      <c r="S10" s="322"/>
    </row>
    <row r="11" spans="1:20" s="43" customFormat="1" ht="13.7" customHeight="1" x14ac:dyDescent="0.2">
      <c r="A11" s="359" t="s">
        <v>116</v>
      </c>
      <c r="B11" s="310"/>
      <c r="C11" s="311" t="s">
        <v>68</v>
      </c>
      <c r="D11" s="360">
        <f>SUMIF(Plataforma!$F$2:$BM$2,'Flujo de Caja'!D$3,Plataforma!$F$6:$BM$6)</f>
        <v>55.000000000000007</v>
      </c>
      <c r="E11" s="360">
        <f>SUMIF(Plataforma!$F$2:$BM$2,'Flujo de Caja'!E$3,Plataforma!$F$6:$BM$6)</f>
        <v>310.02999999999997</v>
      </c>
      <c r="F11" s="360">
        <f>SUMIF(Plataforma!$F$2:$BM$2,'Flujo de Caja'!F$3,Plataforma!$F$6:$BM$6)</f>
        <v>440.27350000000001</v>
      </c>
      <c r="G11" s="360">
        <f>SUMIF(Plataforma!$F$2:$BM$2,'Flujo de Caja'!G$3,Plataforma!$F$6:$BM$6)</f>
        <v>453.48170499999992</v>
      </c>
      <c r="H11" s="360">
        <f>SUMIF(Plataforma!$F$2:$BM$2,'Flujo de Caja'!H$3,Plataforma!$F$6:$BM$6)</f>
        <v>467.08615615000008</v>
      </c>
      <c r="I11" s="50"/>
      <c r="L11" s="77"/>
      <c r="M11" s="77"/>
      <c r="N11" s="224" t="s">
        <v>187</v>
      </c>
      <c r="O11" s="228">
        <f>SUMIF('Ingresos detallado'!$F$2:$BM$2,'Flujo de Caja'!D$3,'Ingresos detallado'!$F$134:$BM$134)</f>
        <v>0</v>
      </c>
      <c r="P11" s="228">
        <f>SUMIF('Ingresos detallado'!$F$2:$BM$2,'Flujo de Caja'!E$3,'Ingresos detallado'!$F$134:$BM$134)</f>
        <v>6</v>
      </c>
      <c r="Q11" s="228">
        <f>SUMIF('Ingresos detallado'!$F$2:$BM$2,'Flujo de Caja'!F$3,'Ingresos detallado'!$F$134:$BM$134)</f>
        <v>8</v>
      </c>
      <c r="R11" s="228">
        <f>SUMIF('Ingresos detallado'!$F$2:$BM$2,'Flujo de Caja'!G$3,'Ingresos detallado'!$F$134:$BM$134)</f>
        <v>10</v>
      </c>
      <c r="S11" s="229">
        <f>SUMIF('Ingresos detallado'!$F$2:$BM$2,'Flujo de Caja'!H$3,'Ingresos detallado'!$F$134:$BM$134)</f>
        <v>14</v>
      </c>
    </row>
    <row r="12" spans="1:20" ht="13.7" customHeight="1" x14ac:dyDescent="0.2">
      <c r="A12" s="347">
        <f>Supuestos!D80</f>
        <v>4</v>
      </c>
      <c r="B12" s="61"/>
      <c r="C12" s="162" t="s">
        <v>210</v>
      </c>
      <c r="D12" s="325">
        <f>SUMIF(Consult_Bogotech!$F$2:$BM$2,'Flujo de Caja'!D$3,Consult_Bogotech!$F$6:$BM$6)</f>
        <v>0</v>
      </c>
      <c r="E12" s="327">
        <f>SUMIF(Consult_Bogotech!$F$2:$BM$2,'Flujo de Caja'!E$3,Consult_Bogotech!$F$6:$BM$6)</f>
        <v>368.74</v>
      </c>
      <c r="F12" s="327">
        <f>SUMIF(Consult_Bogotech!$F$2:$BM$2,'Flujo de Caja'!F$3,Consult_Bogotech!$F$6:$BM$6)</f>
        <v>497.56210000000004</v>
      </c>
      <c r="G12" s="327">
        <f>SUMIF(Consult_Bogotech!$F$2:$BM$2,'Flujo de Caja'!G$3,Consult_Bogotech!$F$6:$BM$6)</f>
        <v>676.39801299999999</v>
      </c>
      <c r="H12" s="327">
        <f>SUMIF(Consult_Bogotech!$F$2:$BM$2,'Flujo de Caja'!H$3,Consult_Bogotech!$F$6:$BM$6)</f>
        <v>852.01016916999993</v>
      </c>
      <c r="I12" s="28"/>
      <c r="L12" s="77"/>
      <c r="M12" s="77"/>
      <c r="N12" s="224" t="s">
        <v>188</v>
      </c>
      <c r="O12" s="228">
        <f>SUMIF('Ingresos detallado'!$F$2:$BM$2,'Flujo de Caja'!D$3,'Ingresos detallado'!$F$146:$BM$146)</f>
        <v>0</v>
      </c>
      <c r="P12" s="228">
        <f>SUMIF('Ingresos detallado'!$F$2:$BM$2,'Flujo de Caja'!E$3,'Ingresos detallado'!$F$146:$BM$146)</f>
        <v>9</v>
      </c>
      <c r="Q12" s="228">
        <f>SUMIF('Ingresos detallado'!$F$2:$BM$2,'Flujo de Caja'!F$3,'Ingresos detallado'!$F$146:$BM$146)</f>
        <v>12</v>
      </c>
      <c r="R12" s="228">
        <f>SUMIF('Ingresos detallado'!$F$2:$BM$2,'Flujo de Caja'!G$3,'Ingresos detallado'!$F$146:$BM$146)</f>
        <v>15</v>
      </c>
      <c r="S12" s="229">
        <f>SUMIF('Ingresos detallado'!$F$2:$BM$2,'Flujo de Caja'!H$3,'Ingresos detallado'!$F$146:$BM$146)</f>
        <v>21</v>
      </c>
    </row>
    <row r="13" spans="1:20" ht="13.7" customHeight="1" x14ac:dyDescent="0.2">
      <c r="A13" s="347"/>
      <c r="B13" s="61"/>
      <c r="C13" s="162" t="s">
        <v>266</v>
      </c>
      <c r="D13" s="325">
        <f>SUMIF(Consult_Bogotech!$F$2:$BM$2,'Flujo de Caja'!D$3,Consult_Bogotech!$F$7:$BM$7)+SUMIF(Plataforma!$F$2:$BM$2,'Flujo de Caja'!D$3,Plataforma!$F$7:$BM$7)+SUMIF('Equipo Núcleo'!$F$2:$BM$2,'Flujo de Caja'!D$3,'Equipo Núcleo'!$F$7:$BM$7)</f>
        <v>7.64</v>
      </c>
      <c r="E13" s="325">
        <f>SUMIF(Consult_Bogotech!$F$2:$BM$2,'Flujo de Caja'!E$3,Consult_Bogotech!$F$7:$BM$7)+SUMIF(Plataforma!$F$2:$BM$2,'Flujo de Caja'!E$3,Plataforma!$F$7:$BM$7)+SUMIF('Equipo Núcleo'!$F$2:$BM$2,'Flujo de Caja'!E$3,'Equipo Núcleo'!$F$7:$BM$7)</f>
        <v>38.521999999999991</v>
      </c>
      <c r="F13" s="325">
        <f>SUMIF(Consult_Bogotech!$F$2:$BM$2,'Flujo de Caja'!F$3,Consult_Bogotech!$F$7:$BM$7)+SUMIF(Plataforma!$F$2:$BM$2,'Flujo de Caja'!F$3,Plataforma!$F$7:$BM$7)+SUMIF('Equipo Núcleo'!$F$2:$BM$2,'Flujo de Caja'!F$3,'Equipo Núcleo'!$F$7:$BM$7)</f>
        <v>53.808848000000012</v>
      </c>
      <c r="G13" s="325">
        <f>SUMIF(Consult_Bogotech!$F$2:$BM$2,'Flujo de Caja'!G$3,Consult_Bogotech!$F$7:$BM$7)+SUMIF(Plataforma!$F$2:$BM$2,'Flujo de Caja'!G$3,Plataforma!$F$7:$BM$7)+SUMIF('Equipo Núcleo'!$F$2:$BM$2,'Flujo de Caja'!G$3,'Equipo Núcleo'!$F$7:$BM$7)</f>
        <v>64.602020240000002</v>
      </c>
      <c r="H13" s="325">
        <f>SUMIF(Consult_Bogotech!$F$2:$BM$2,'Flujo de Caja'!H$3,Consult_Bogotech!$F$7:$BM$7)+SUMIF(Plataforma!$F$2:$BM$2,'Flujo de Caja'!H$3,Plataforma!$F$7:$BM$7)+SUMIF('Equipo Núcleo'!$F$2:$BM$2,'Flujo de Caja'!H$3,'Equipo Núcleo'!$F$7:$BM$7)</f>
        <v>75.454110622400009</v>
      </c>
      <c r="I13" s="28"/>
      <c r="L13" s="314"/>
      <c r="M13" s="314"/>
      <c r="N13" s="315"/>
      <c r="O13" s="314"/>
      <c r="P13" s="314"/>
      <c r="Q13" s="315"/>
      <c r="R13" s="314"/>
      <c r="S13" s="322"/>
    </row>
    <row r="14" spans="1:20" ht="13.7" customHeight="1" thickBot="1" x14ac:dyDescent="0.4">
      <c r="A14" s="342" t="s">
        <v>112</v>
      </c>
      <c r="B14" s="61"/>
      <c r="C14" s="61"/>
      <c r="D14" s="324"/>
      <c r="E14" s="324"/>
      <c r="F14" s="324"/>
      <c r="G14" s="324"/>
      <c r="H14" s="324"/>
      <c r="I14" s="28"/>
      <c r="T14" s="6"/>
    </row>
    <row r="15" spans="1:20" ht="13.7" customHeight="1" thickBot="1" x14ac:dyDescent="0.3">
      <c r="A15" s="373">
        <v>0.03</v>
      </c>
      <c r="B15" s="374" t="s">
        <v>274</v>
      </c>
      <c r="C15" s="375"/>
      <c r="D15" s="376">
        <f>D5-D9</f>
        <v>-153.27999999999997</v>
      </c>
      <c r="E15" s="376">
        <f>E5-E9</f>
        <v>28.506000000000085</v>
      </c>
      <c r="F15" s="376">
        <f>F5-F9</f>
        <v>153.61947199999986</v>
      </c>
      <c r="G15" s="376">
        <f>G5-G9</f>
        <v>340.17723075999993</v>
      </c>
      <c r="H15" s="377">
        <f>H5-H9</f>
        <v>717.73281341160009</v>
      </c>
      <c r="I15" s="28"/>
      <c r="L15" s="230"/>
      <c r="M15" s="225" t="s">
        <v>267</v>
      </c>
      <c r="N15" s="224"/>
      <c r="O15" s="230"/>
      <c r="P15" s="230"/>
      <c r="Q15" s="230"/>
      <c r="R15" s="230"/>
      <c r="S15" s="231"/>
    </row>
    <row r="16" spans="1:20" ht="13.7" customHeight="1" x14ac:dyDescent="0.2">
      <c r="A16" s="148"/>
      <c r="C16" s="40"/>
      <c r="J16" s="142"/>
      <c r="K16" s="141">
        <f>'Flujo Mensual'!F12</f>
        <v>3</v>
      </c>
      <c r="L16" s="77"/>
      <c r="M16" s="77"/>
      <c r="N16" s="224" t="s">
        <v>184</v>
      </c>
      <c r="O16" s="335">
        <f>SUMIF('Ingresos detallado'!$F$2:$BM$2,'Flujo de Caja'!D$3,'Ingresos detallado'!$F$14:$BM$14)</f>
        <v>22.68</v>
      </c>
      <c r="P16" s="335">
        <f>SUMIF('Ingresos detallado'!$F$2:$BM$2,'Flujo de Caja'!E$3,'Ingresos detallado'!$F$14:$BM$14)</f>
        <v>46.8</v>
      </c>
      <c r="Q16" s="335">
        <f>SUMIF('Ingresos detallado'!$F$2:$BM$2,'Flujo de Caja'!F$3,'Ingresos detallado'!$F$14:$BM$14)</f>
        <v>80.399999999999991</v>
      </c>
      <c r="R16" s="335">
        <f>SUMIF('Ingresos detallado'!$F$2:$BM$2,'Flujo de Caja'!G$3,'Ingresos detallado'!$F$14:$BM$14)</f>
        <v>116.19999999999999</v>
      </c>
      <c r="S16" s="335">
        <f>SUMIF('Ingresos detallado'!$F$2:$BM$2,'Flujo de Caja'!H$3,'Ingresos detallado'!$F$14:$BM$14)</f>
        <v>154.07999999999998</v>
      </c>
    </row>
    <row r="17" spans="1:24" ht="13.7" customHeight="1" x14ac:dyDescent="0.2">
      <c r="A17" s="148"/>
      <c r="B17" s="148"/>
      <c r="C17" s="148"/>
      <c r="J17" s="142"/>
      <c r="K17" s="141"/>
      <c r="L17" s="77"/>
      <c r="M17" s="77"/>
      <c r="N17" s="224" t="s">
        <v>183</v>
      </c>
      <c r="O17" s="335">
        <f>SUMIF('Ingresos detallado'!$F$2:$BM$2,'Flujo de Caja'!D$3,'Ingresos detallado'!$F$28:$BM$28)</f>
        <v>22.68</v>
      </c>
      <c r="P17" s="335">
        <f>SUMIF('Ingresos detallado'!$F$2:$BM$2,'Flujo de Caja'!E$3,'Ingresos detallado'!$F$28:$BM$28)</f>
        <v>93.48</v>
      </c>
      <c r="Q17" s="335">
        <f>SUMIF('Ingresos detallado'!$F$2:$BM$2,'Flujo de Caja'!F$3,'Ingresos detallado'!$F$28:$BM$28)</f>
        <v>160.6</v>
      </c>
      <c r="R17" s="335">
        <f>SUMIF('Ingresos detallado'!$F$2:$BM$2,'Flujo de Caja'!G$3,'Ingresos detallado'!$F$28:$BM$28)</f>
        <v>231.83999999999997</v>
      </c>
      <c r="S17" s="335">
        <f>SUMIF('Ingresos detallado'!$F$2:$BM$2,'Flujo de Caja'!H$3,'Ingresos detallado'!$F$28:$BM$28)</f>
        <v>307.08</v>
      </c>
    </row>
    <row r="18" spans="1:24" ht="13.7" customHeight="1" x14ac:dyDescent="0.2">
      <c r="A18" s="114" t="s">
        <v>114</v>
      </c>
      <c r="B18" s="114"/>
      <c r="C18" s="115" t="str">
        <f t="shared" ref="C18:H18" si="2">C3</f>
        <v>Mínimo</v>
      </c>
      <c r="D18" s="115">
        <f t="shared" si="2"/>
        <v>1</v>
      </c>
      <c r="E18" s="115">
        <f t="shared" si="2"/>
        <v>2</v>
      </c>
      <c r="F18" s="115">
        <f t="shared" si="2"/>
        <v>3</v>
      </c>
      <c r="G18" s="115">
        <f t="shared" si="2"/>
        <v>4</v>
      </c>
      <c r="H18" s="115">
        <f t="shared" si="2"/>
        <v>5</v>
      </c>
      <c r="L18" s="77"/>
      <c r="M18" s="77"/>
      <c r="N18" s="224" t="s">
        <v>186</v>
      </c>
      <c r="O18" s="335">
        <f>SUMIF('Ingresos detallado'!$F$2:$BM$2,'Flujo de Caja'!D$3,'Ingresos detallado'!$F$42:$BM$42)</f>
        <v>0</v>
      </c>
      <c r="P18" s="335">
        <f>SUMIF('Ingresos detallado'!$F$2:$BM$2,'Flujo de Caja'!E$3,'Ingresos detallado'!$F$42:$BM$42)</f>
        <v>44.559999999999995</v>
      </c>
      <c r="Q18" s="335">
        <f>SUMIF('Ingresos detallado'!$F$2:$BM$2,'Flujo de Caja'!F$3,'Ingresos detallado'!$F$42:$BM$42)</f>
        <v>45.92</v>
      </c>
      <c r="R18" s="335">
        <f>SUMIF('Ingresos detallado'!$F$2:$BM$2,'Flujo de Caja'!G$3,'Ingresos detallado'!$F$42:$BM$42)</f>
        <v>71.039999999999992</v>
      </c>
      <c r="S18" s="335">
        <f>SUMIF('Ingresos detallado'!$F$2:$BM$2,'Flujo de Caja'!H$3,'Ingresos detallado'!$F$42:$BM$42)</f>
        <v>97.6</v>
      </c>
    </row>
    <row r="19" spans="1:24" ht="13.7" customHeight="1" x14ac:dyDescent="0.2">
      <c r="A19" s="116" t="s">
        <v>130</v>
      </c>
      <c r="B19" s="114"/>
      <c r="C19" s="341">
        <f>-300.419988-60.516</f>
        <v>-360.93598800000001</v>
      </c>
      <c r="D19" s="341">
        <f>D15</f>
        <v>-153.27999999999997</v>
      </c>
      <c r="E19" s="341">
        <f>E15</f>
        <v>28.506000000000085</v>
      </c>
      <c r="F19" s="341">
        <f>F15</f>
        <v>153.61947199999986</v>
      </c>
      <c r="G19" s="341">
        <f>G15</f>
        <v>340.17723075999993</v>
      </c>
      <c r="H19" s="341">
        <f>H15</f>
        <v>717.73281341160009</v>
      </c>
      <c r="L19" s="333"/>
      <c r="M19" s="333"/>
      <c r="N19" s="334" t="s">
        <v>192</v>
      </c>
      <c r="O19" s="336">
        <f>SUMIF('Ingresos detallado'!$F$2:$BM$2,'Flujo de Caja'!D$3,'Ingresos detallado'!$F$52:$BM$52)</f>
        <v>0</v>
      </c>
      <c r="P19" s="336">
        <f>SUMIF('Ingresos detallado'!$F$2:$BM$2,'Flujo de Caja'!E$3,'Ingresos detallado'!$F$52:$BM$52)</f>
        <v>186.96</v>
      </c>
      <c r="Q19" s="336">
        <f>SUMIF('Ingresos detallado'!$F$2:$BM$2,'Flujo de Caja'!F$3,'Ingresos detallado'!$F$52:$BM$52)</f>
        <v>256.8</v>
      </c>
      <c r="R19" s="336">
        <f>SUMIF('Ingresos detallado'!$F$2:$BM$2,'Flujo de Caja'!G$3,'Ingresos detallado'!$F$52:$BM$52)</f>
        <v>363.88000000000005</v>
      </c>
      <c r="S19" s="336">
        <f>SUMIF('Ingresos detallado'!$F$2:$BM$2,'Flujo de Caja'!H$3,'Ingresos detallado'!$F$52:$BM$52)</f>
        <v>443.04000000000008</v>
      </c>
    </row>
    <row r="20" spans="1:24" ht="13.7" customHeight="1" x14ac:dyDescent="0.25">
      <c r="A20" s="160"/>
      <c r="B20" s="160" t="s">
        <v>276</v>
      </c>
      <c r="C20" s="161">
        <f>IRR(C19:H19,25%)</f>
        <v>0.24208541131082573</v>
      </c>
      <c r="E20" s="45"/>
      <c r="F20" s="45"/>
      <c r="G20" s="45"/>
      <c r="H20" s="119"/>
      <c r="L20" s="333"/>
      <c r="M20" s="333"/>
      <c r="N20" s="334" t="s">
        <v>185</v>
      </c>
      <c r="O20" s="337">
        <f>SUMIF('Ingresos detallado'!$F$2:$BM$2,'Flujo de Caja'!D$3,'Ingresos detallado'!$F$64:$BM$64)</f>
        <v>0</v>
      </c>
      <c r="P20" s="337">
        <f>SUMIF('Ingresos detallado'!$F$2:$BM$2,'Flujo de Caja'!E$3,'Ingresos detallado'!$F$64:$BM$64)</f>
        <v>107.64</v>
      </c>
      <c r="Q20" s="337">
        <f>SUMIF('Ingresos detallado'!$F$2:$BM$2,'Flujo de Caja'!F$3,'Ingresos detallado'!$F$64:$BM$64)</f>
        <v>252.72000000000003</v>
      </c>
      <c r="R20" s="337">
        <f>SUMIF('Ingresos detallado'!$F$2:$BM$2,'Flujo de Caja'!G$3,'Ingresos detallado'!$F$64:$BM$64)</f>
        <v>263.25</v>
      </c>
      <c r="S20" s="337">
        <f>SUMIF('Ingresos detallado'!$F$2:$BM$2,'Flujo de Caja'!H$3,'Ingresos detallado'!$F$64:$BM$64)</f>
        <v>273.78000000000003</v>
      </c>
    </row>
    <row r="21" spans="1:24" ht="13.7" customHeight="1" x14ac:dyDescent="0.2">
      <c r="A21" s="148" t="s">
        <v>138</v>
      </c>
      <c r="B21" s="117"/>
      <c r="C21" s="118"/>
      <c r="D21" s="71"/>
      <c r="E21" s="45"/>
      <c r="F21" s="45"/>
      <c r="G21" s="45"/>
      <c r="H21" s="45"/>
      <c r="I21" s="45"/>
      <c r="L21" s="310"/>
      <c r="M21" s="310"/>
      <c r="N21" s="311"/>
      <c r="O21" s="338">
        <f>SUM(O16:O20)</f>
        <v>45.36</v>
      </c>
      <c r="P21" s="338">
        <f>SUM(P16:P20)</f>
        <v>479.44</v>
      </c>
      <c r="Q21" s="338">
        <f>SUM(Q16:Q20)</f>
        <v>796.44</v>
      </c>
      <c r="R21" s="338">
        <f>SUM(R16:R20)</f>
        <v>1046.21</v>
      </c>
      <c r="S21" s="338">
        <f>SUM(S16:S20)</f>
        <v>1275.5800000000002</v>
      </c>
    </row>
    <row r="22" spans="1:24" x14ac:dyDescent="0.2">
      <c r="I22" s="45"/>
      <c r="L22" s="314"/>
      <c r="M22" s="314"/>
      <c r="N22" s="414"/>
      <c r="O22" s="415"/>
      <c r="P22" s="416">
        <f>P21/O21-1</f>
        <v>9.5696649029982357</v>
      </c>
      <c r="Q22" s="416">
        <f t="shared" ref="Q22:S22" si="3">Q21/P21-1</f>
        <v>0.66118805272818304</v>
      </c>
      <c r="R22" s="416">
        <f t="shared" si="3"/>
        <v>0.31360805584852591</v>
      </c>
      <c r="S22" s="416">
        <f t="shared" si="3"/>
        <v>0.2192389673201367</v>
      </c>
    </row>
    <row r="23" spans="1:24" s="332" customFormat="1" ht="13.7" customHeight="1" x14ac:dyDescent="0.2">
      <c r="A23" s="321" t="s">
        <v>115</v>
      </c>
      <c r="B23" s="152"/>
      <c r="C23" s="170"/>
      <c r="D23" s="226" t="s">
        <v>121</v>
      </c>
      <c r="E23" s="226" t="s">
        <v>288</v>
      </c>
      <c r="F23" s="226" t="s">
        <v>129</v>
      </c>
      <c r="G23" s="227" t="s">
        <v>268</v>
      </c>
      <c r="H23" s="323" t="s">
        <v>147</v>
      </c>
      <c r="I23" s="226" t="s">
        <v>157</v>
      </c>
      <c r="J23" s="227" t="s">
        <v>148</v>
      </c>
      <c r="K23"/>
      <c r="L23" s="310"/>
      <c r="M23" s="310"/>
      <c r="N23" s="311" t="s">
        <v>201</v>
      </c>
      <c r="O23" s="335">
        <f>SUMIF('Ingresos detallado'!$F$2:$BM$2,'Flujo de Caja'!D$3,'Ingresos detallado'!$F$131:$BM$131)</f>
        <v>0</v>
      </c>
      <c r="P23" s="335">
        <f>SUMIF('Ingresos detallado'!$F$2:$BM$2,'Flujo de Caja'!E$3,'Ingresos detallado'!$F$131:$BM$131)</f>
        <v>300.34800000000001</v>
      </c>
      <c r="Q23" s="335">
        <f>SUMIF('Ingresos detallado'!$F$2:$BM$2,'Flujo de Caja'!F$3,'Ingresos detallado'!$F$131:$BM$131)</f>
        <v>412.47791999999998</v>
      </c>
      <c r="R23" s="335">
        <f>SUMIF('Ingresos detallado'!$F$2:$BM$2,'Flujo de Caja'!G$3,'Ingresos detallado'!$F$131:$BM$131)</f>
        <v>531.06532199999992</v>
      </c>
      <c r="S23" s="335">
        <f>SUMIF('Ingresos detallado'!$F$2:$BM$2,'Flujo de Caja'!H$3,'Ingresos detallado'!$F$131:$BM$131)</f>
        <v>765.796194324</v>
      </c>
    </row>
    <row r="24" spans="1:24" s="332" customFormat="1" ht="13.7" customHeight="1" x14ac:dyDescent="0.35">
      <c r="A24" s="328" t="s">
        <v>140</v>
      </c>
      <c r="B24" s="329" t="s">
        <v>288</v>
      </c>
      <c r="C24" s="330" t="s">
        <v>110</v>
      </c>
      <c r="D24" s="331">
        <v>1.1000000000000001</v>
      </c>
      <c r="E24" s="331">
        <v>1.08</v>
      </c>
      <c r="F24" s="331">
        <v>1.08</v>
      </c>
      <c r="G24" s="381">
        <v>1.1000000000000001</v>
      </c>
      <c r="H24" s="407">
        <v>1.1000000000000001</v>
      </c>
      <c r="I24" s="331">
        <v>1.1000000000000001</v>
      </c>
      <c r="J24" s="381">
        <v>1.1000000000000001</v>
      </c>
      <c r="L24" s="77"/>
      <c r="M24" s="77"/>
      <c r="N24" s="224" t="s">
        <v>202</v>
      </c>
      <c r="O24" s="339">
        <f>SUMIF('Ingresos detallado'!$F$2:$BM$2,'Flujo de Caja'!D$3,'Ingresos detallado'!$F$143:$BM$143)</f>
        <v>0</v>
      </c>
      <c r="P24" s="339">
        <f>SUMIF('Ingresos detallado'!$F$2:$BM$2,'Flujo de Caja'!E$3,'Ingresos detallado'!$F$143:$BM$143)</f>
        <v>250.29000000000002</v>
      </c>
      <c r="Q24" s="339">
        <f>SUMIF('Ingresos detallado'!$F$2:$BM$2,'Flujo de Caja'!F$3,'Ingresos detallado'!$F$143:$BM$143)</f>
        <v>343.73160000000007</v>
      </c>
      <c r="R24" s="339">
        <f>SUMIF('Ingresos detallado'!$F$2:$BM$2,'Flujo de Caja'!G$3,'Ingresos detallado'!$F$143:$BM$143)</f>
        <v>442.55443500000013</v>
      </c>
      <c r="S24" s="339">
        <f>SUMIF('Ingresos detallado'!$F$2:$BM$2,'Flujo de Caja'!H$3,'Ingresos detallado'!$F$143:$BM$143)</f>
        <v>638.16349527000011</v>
      </c>
    </row>
    <row r="25" spans="1:24" ht="17.45" customHeight="1" x14ac:dyDescent="0.2">
      <c r="A25" s="332"/>
      <c r="B25" s="332"/>
      <c r="C25" s="330" t="s">
        <v>113</v>
      </c>
      <c r="D25" s="331">
        <v>1.1000000000000001</v>
      </c>
      <c r="E25" s="331">
        <v>1.3</v>
      </c>
      <c r="F25" s="331">
        <v>0.9</v>
      </c>
      <c r="G25" s="381">
        <v>1.5</v>
      </c>
      <c r="H25" s="407">
        <v>1.1000000000000001</v>
      </c>
      <c r="I25" s="331">
        <v>1.1000000000000001</v>
      </c>
      <c r="J25" s="381">
        <v>1.1000000000000001</v>
      </c>
      <c r="K25" s="332"/>
      <c r="L25" s="77"/>
      <c r="M25" s="77"/>
      <c r="N25" s="224"/>
      <c r="O25" s="338">
        <f>SUM(O23:O24)</f>
        <v>0</v>
      </c>
      <c r="P25" s="338">
        <f>SUM(P23:P24)</f>
        <v>550.63800000000003</v>
      </c>
      <c r="Q25" s="338">
        <f>SUM(Q23:Q24)</f>
        <v>756.20952000000011</v>
      </c>
      <c r="R25" s="338">
        <f>SUM(R23:R24)</f>
        <v>973.61975700000005</v>
      </c>
      <c r="S25" s="338">
        <f>SUM(S23:S24)</f>
        <v>1403.9596895940001</v>
      </c>
      <c r="T25" s="79"/>
      <c r="U25" s="79"/>
      <c r="V25" s="79"/>
      <c r="W25" s="79"/>
      <c r="X25" s="79"/>
    </row>
    <row r="26" spans="1:24" ht="12" customHeight="1" x14ac:dyDescent="0.2">
      <c r="A26" s="43"/>
      <c r="B26" s="43"/>
      <c r="C26" s="171" t="s">
        <v>165</v>
      </c>
      <c r="D26" s="178">
        <v>1</v>
      </c>
      <c r="E26" s="178">
        <v>1</v>
      </c>
      <c r="F26" s="178">
        <v>1.8</v>
      </c>
      <c r="G26" s="382">
        <v>1</v>
      </c>
      <c r="H26" s="408">
        <v>1</v>
      </c>
      <c r="I26" s="178">
        <v>1</v>
      </c>
      <c r="J26" s="382">
        <v>3</v>
      </c>
      <c r="L26" s="312"/>
      <c r="M26" s="312"/>
      <c r="N26" s="313"/>
      <c r="O26" s="415"/>
      <c r="P26" s="416"/>
      <c r="Q26" s="416">
        <f t="shared" ref="Q26" si="4">Q25/P25-1</f>
        <v>0.37333333333333352</v>
      </c>
      <c r="R26" s="416">
        <f t="shared" ref="R26" si="5">R25/Q25-1</f>
        <v>0.28749999999999987</v>
      </c>
      <c r="S26" s="416">
        <f t="shared" ref="S26" si="6">S25/R25-1</f>
        <v>0.44199999999999995</v>
      </c>
    </row>
    <row r="27" spans="1:24" ht="13.7" customHeight="1" x14ac:dyDescent="0.2">
      <c r="C27" s="172" t="s">
        <v>270</v>
      </c>
      <c r="D27" s="179">
        <v>2</v>
      </c>
      <c r="E27" s="179">
        <v>1</v>
      </c>
      <c r="F27" s="179">
        <v>1</v>
      </c>
      <c r="G27" s="383">
        <v>1</v>
      </c>
      <c r="H27" s="409">
        <f>G27</f>
        <v>1</v>
      </c>
      <c r="I27" s="179">
        <v>2</v>
      </c>
      <c r="J27" s="383">
        <v>2</v>
      </c>
    </row>
    <row r="28" spans="1:24" ht="21" customHeight="1" x14ac:dyDescent="0.2">
      <c r="A28" s="115" t="s">
        <v>139</v>
      </c>
      <c r="B28" s="115"/>
      <c r="D28" s="43"/>
      <c r="E28" s="43"/>
      <c r="F28" s="43"/>
      <c r="G28" s="43"/>
      <c r="H28" s="43"/>
      <c r="I28" s="43"/>
      <c r="J28" s="43"/>
    </row>
    <row r="29" spans="1:24" ht="13.7" customHeight="1" x14ac:dyDescent="0.2">
      <c r="A29" s="328" t="s">
        <v>140</v>
      </c>
      <c r="B29" s="340" t="s">
        <v>143</v>
      </c>
      <c r="C29" s="150" t="s">
        <v>141</v>
      </c>
      <c r="T29" s="79"/>
      <c r="U29" s="79"/>
      <c r="V29" s="79"/>
      <c r="W29" s="79"/>
      <c r="X29" s="79"/>
    </row>
    <row r="30" spans="1:24" x14ac:dyDescent="0.2">
      <c r="E30" s="384"/>
    </row>
    <row r="31" spans="1:24" x14ac:dyDescent="0.2">
      <c r="J31" s="45"/>
    </row>
    <row r="55" ht="13.7" customHeight="1" x14ac:dyDescent="0.2"/>
    <row r="56" ht="13.7" customHeight="1" x14ac:dyDescent="0.2"/>
  </sheetData>
  <scenarios current="0" show="0" sqref="C20">
    <scenario name="Precios al 98%" locked="1" count="3" user="mmontes" comment="Creado por mmontes el 28/08/2020">
      <inputCells r="A3" val="0,98" numFmtId="9"/>
      <inputCells r="A5" val="1" numFmtId="9"/>
      <inputCells r="A7" val="1" numFmtId="168"/>
    </scenario>
    <scenario name="Precios al 96%" locked="1" count="3" user="mmontes" comment="Creado por mmontes el 28/08/2020">
      <inputCells r="A3" val="0,96" numFmtId="9"/>
      <inputCells r="A5" val="1" numFmtId="9"/>
      <inputCells r="A7" val="1" numFmtId="168"/>
    </scenario>
    <scenario name="Precios al 94%" locked="1" count="3" user="mmontes" comment="Creado por mmontes el 28/08/2020">
      <inputCells r="A3" val="0,94" numFmtId="9"/>
      <inputCells r="A5" val="1" numFmtId="9"/>
      <inputCells r="A7" val="1" numFmtId="168"/>
    </scenario>
    <scenario name="Precios al 92%" locked="1" count="3" user="mmontes" comment="Creado por mmontes el 28/08/2020">
      <inputCells r="A3" val="0,92" numFmtId="9"/>
      <inputCells r="A5" val="1" numFmtId="9"/>
      <inputCells r="A7" val="1" numFmtId="168"/>
    </scenario>
  </scenarios>
  <dataConsolidate/>
  <conditionalFormatting sqref="D15 J17">
    <cfRule type="cellIs" dxfId="88" priority="49" operator="lessThan">
      <formula>0</formula>
    </cfRule>
  </conditionalFormatting>
  <conditionalFormatting sqref="E15:H15">
    <cfRule type="cellIs" dxfId="87" priority="45" operator="lessThan">
      <formula>0</formula>
    </cfRule>
  </conditionalFormatting>
  <conditionalFormatting sqref="D19:H19">
    <cfRule type="cellIs" dxfId="86" priority="43" operator="lessThan">
      <formula>0</formula>
    </cfRule>
  </conditionalFormatting>
  <conditionalFormatting sqref="J16">
    <cfRule type="cellIs" dxfId="85" priority="32" operator="lessThan">
      <formula>0</formula>
    </cfRule>
  </conditionalFormatting>
  <conditionalFormatting sqref="C19">
    <cfRule type="cellIs" dxfId="84" priority="15" operator="lessThan">
      <formula>0</formula>
    </cfRule>
  </conditionalFormatting>
  <conditionalFormatting sqref="A3">
    <cfRule type="cellIs" dxfId="83" priority="11" operator="lessThan">
      <formula>1</formula>
    </cfRule>
    <cfRule type="cellIs" dxfId="82" priority="12" operator="greaterThan">
      <formula>1</formula>
    </cfRule>
  </conditionalFormatting>
  <conditionalFormatting sqref="A5">
    <cfRule type="cellIs" dxfId="81" priority="9" operator="lessThan">
      <formula>1</formula>
    </cfRule>
    <cfRule type="cellIs" dxfId="80" priority="10" operator="greaterThan">
      <formula>1</formula>
    </cfRule>
  </conditionalFormatting>
  <conditionalFormatting sqref="A7">
    <cfRule type="cellIs" dxfId="79" priority="7" operator="lessThan">
      <formula>1</formula>
    </cfRule>
    <cfRule type="cellIs" dxfId="78" priority="8" operator="greaterThan">
      <formula>1</formula>
    </cfRule>
  </conditionalFormatting>
  <conditionalFormatting sqref="A10">
    <cfRule type="cellIs" dxfId="77" priority="3" operator="lessThan">
      <formula>1</formula>
    </cfRule>
    <cfRule type="cellIs" dxfId="76" priority="4" operator="greaterThan">
      <formula>1</formula>
    </cfRule>
  </conditionalFormatting>
  <dataValidations count="1">
    <dataValidation type="list" allowBlank="1" showInputMessage="1" showErrorMessage="1" sqref="B24" xr:uid="{00000000-0002-0000-0100-000000000000}">
      <formula1>$D$23:$J$23</formula1>
    </dataValidation>
  </dataValidations>
  <hyperlinks>
    <hyperlink ref="C29" location="Supuestos!L29" tooltip="para ver los CASOS, haga click acá" display="ver casos" xr:uid="{00000000-0004-0000-0100-000000000000}"/>
  </hyperlink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promptTitle="Casos" prompt="Escoja el caso" xr:uid="{00000000-0002-0000-0100-000001000000}">
          <x14:formula1>
            <xm:f>Supuestos!$L$62:$O$62</xm:f>
          </x14:formula1>
          <xm:sqref>B29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1"/>
  <sheetViews>
    <sheetView showGridLines="0" zoomScale="110" zoomScaleNormal="11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I14" sqref="I14"/>
    </sheetView>
  </sheetViews>
  <sheetFormatPr baseColWidth="10" defaultRowHeight="12.75" x14ac:dyDescent="0.2"/>
  <cols>
    <col min="1" max="1" width="6.5703125" style="33" customWidth="1"/>
    <col min="2" max="2" width="13.140625" customWidth="1"/>
    <col min="3" max="3" width="17.85546875" customWidth="1"/>
    <col min="10" max="10" width="7" style="9" customWidth="1"/>
    <col min="16" max="16" width="7.28515625" customWidth="1"/>
  </cols>
  <sheetData>
    <row r="1" spans="1:11" s="404" customFormat="1" ht="12" customHeight="1" x14ac:dyDescent="0.2">
      <c r="A1" s="404" t="str">
        <f>'Flujo de Caja'!$A$1</f>
        <v>valores $ en COP '000,000</v>
      </c>
      <c r="K1" s="405"/>
    </row>
    <row r="2" spans="1:11" x14ac:dyDescent="0.2">
      <c r="D2" s="9" t="s">
        <v>11</v>
      </c>
      <c r="E2" s="9" t="s">
        <v>11</v>
      </c>
      <c r="F2" s="9" t="s">
        <v>11</v>
      </c>
      <c r="G2" s="9" t="s">
        <v>11</v>
      </c>
      <c r="H2" s="9" t="s">
        <v>11</v>
      </c>
      <c r="I2" s="180" t="s">
        <v>121</v>
      </c>
    </row>
    <row r="3" spans="1:11" x14ac:dyDescent="0.2">
      <c r="A3" s="38">
        <v>1</v>
      </c>
      <c r="D3" s="9">
        <v>1</v>
      </c>
      <c r="E3" s="9">
        <v>2</v>
      </c>
      <c r="F3" s="9">
        <v>3</v>
      </c>
      <c r="G3" s="9">
        <v>4</v>
      </c>
      <c r="H3" s="9">
        <v>5</v>
      </c>
      <c r="I3" s="180"/>
    </row>
    <row r="4" spans="1:11" x14ac:dyDescent="0.2">
      <c r="A4" s="38">
        <v>2</v>
      </c>
      <c r="B4" s="56" t="s">
        <v>111</v>
      </c>
      <c r="C4" s="55"/>
      <c r="D4" s="350">
        <f>I4</f>
        <v>0.03</v>
      </c>
      <c r="E4" s="350">
        <f t="shared" ref="E4:H5" si="0">D4</f>
        <v>0.03</v>
      </c>
      <c r="F4" s="350">
        <f t="shared" si="0"/>
        <v>0.03</v>
      </c>
      <c r="G4" s="350">
        <f t="shared" si="0"/>
        <v>0.03</v>
      </c>
      <c r="H4" s="351">
        <f t="shared" si="0"/>
        <v>0.03</v>
      </c>
      <c r="I4" s="369">
        <v>0.03</v>
      </c>
    </row>
    <row r="5" spans="1:11" ht="15" x14ac:dyDescent="0.35">
      <c r="A5" s="38">
        <v>3</v>
      </c>
      <c r="B5" s="153" t="s">
        <v>37</v>
      </c>
      <c r="C5" s="278"/>
      <c r="D5" s="352">
        <f>I5</f>
        <v>0</v>
      </c>
      <c r="E5" s="353">
        <f t="shared" si="0"/>
        <v>0</v>
      </c>
      <c r="F5" s="353">
        <f t="shared" si="0"/>
        <v>0</v>
      </c>
      <c r="G5" s="353">
        <f t="shared" si="0"/>
        <v>0</v>
      </c>
      <c r="H5" s="354">
        <f t="shared" si="0"/>
        <v>0</v>
      </c>
      <c r="I5" s="370">
        <v>0</v>
      </c>
      <c r="J5" s="107"/>
    </row>
    <row r="6" spans="1:11" ht="15" x14ac:dyDescent="0.35">
      <c r="A6" s="38">
        <v>4</v>
      </c>
      <c r="B6" s="153" t="s">
        <v>264</v>
      </c>
      <c r="C6" s="278"/>
      <c r="D6" s="355">
        <f>I6</f>
        <v>0.04</v>
      </c>
      <c r="E6" s="356">
        <f t="shared" ref="E6" si="1">D6</f>
        <v>0.04</v>
      </c>
      <c r="F6" s="356">
        <f t="shared" ref="F6" si="2">E6</f>
        <v>0.04</v>
      </c>
      <c r="G6" s="356">
        <f t="shared" ref="G6" si="3">F6</f>
        <v>0.04</v>
      </c>
      <c r="H6" s="357">
        <f t="shared" ref="H6" si="4">G6</f>
        <v>0.04</v>
      </c>
      <c r="I6" s="371">
        <v>0.04</v>
      </c>
      <c r="J6" s="107"/>
    </row>
    <row r="7" spans="1:11" ht="15" x14ac:dyDescent="0.35">
      <c r="A7" s="38">
        <v>5</v>
      </c>
      <c r="D7" s="7"/>
      <c r="E7" s="7"/>
      <c r="F7" s="7"/>
      <c r="G7" s="7"/>
      <c r="H7" s="7"/>
      <c r="J7" s="107"/>
    </row>
    <row r="8" spans="1:11" x14ac:dyDescent="0.2">
      <c r="A8" s="38">
        <v>6</v>
      </c>
      <c r="B8" s="68" t="s">
        <v>106</v>
      </c>
      <c r="C8" s="55"/>
      <c r="D8" s="57" t="s">
        <v>101</v>
      </c>
      <c r="E8" s="57" t="s">
        <v>102</v>
      </c>
      <c r="F8" s="57" t="s">
        <v>103</v>
      </c>
      <c r="G8" s="57" t="s">
        <v>104</v>
      </c>
      <c r="H8" s="58" t="s">
        <v>105</v>
      </c>
      <c r="I8" s="290" t="s">
        <v>121</v>
      </c>
      <c r="J8" s="109">
        <f>'Flujo de Caja'!$A$5</f>
        <v>1.3</v>
      </c>
    </row>
    <row r="9" spans="1:11" s="71" customFormat="1" x14ac:dyDescent="0.2">
      <c r="A9" s="38">
        <v>7</v>
      </c>
      <c r="B9" s="64" t="s">
        <v>220</v>
      </c>
      <c r="C9" s="262"/>
      <c r="D9" s="265">
        <f>I9</f>
        <v>2</v>
      </c>
      <c r="E9" s="266">
        <v>2</v>
      </c>
      <c r="F9" s="266">
        <v>4</v>
      </c>
      <c r="G9" s="266">
        <v>6</v>
      </c>
      <c r="H9" s="267">
        <v>8</v>
      </c>
      <c r="I9" s="280">
        <v>2</v>
      </c>
      <c r="J9" s="263"/>
    </row>
    <row r="10" spans="1:11" s="71" customFormat="1" x14ac:dyDescent="0.2">
      <c r="A10" s="38">
        <v>8</v>
      </c>
      <c r="B10" s="300" t="s">
        <v>214</v>
      </c>
      <c r="C10" s="274"/>
      <c r="D10" s="275">
        <f>$I10</f>
        <v>6</v>
      </c>
      <c r="E10" s="275">
        <f t="shared" ref="E10:H10" si="5">$I10</f>
        <v>6</v>
      </c>
      <c r="F10" s="275">
        <f t="shared" si="5"/>
        <v>6</v>
      </c>
      <c r="G10" s="275">
        <f t="shared" si="5"/>
        <v>6</v>
      </c>
      <c r="H10" s="275">
        <f t="shared" si="5"/>
        <v>6</v>
      </c>
      <c r="I10" s="281">
        <v>6</v>
      </c>
      <c r="J10" s="263"/>
    </row>
    <row r="11" spans="1:11" s="71" customFormat="1" x14ac:dyDescent="0.2">
      <c r="A11" s="38">
        <v>9</v>
      </c>
      <c r="B11" s="300" t="s">
        <v>215</v>
      </c>
      <c r="C11" s="274"/>
      <c r="D11" s="275">
        <f>$I11</f>
        <v>6</v>
      </c>
      <c r="E11" s="275">
        <f t="shared" ref="E11:H11" si="6">$I11</f>
        <v>6</v>
      </c>
      <c r="F11" s="275">
        <f t="shared" si="6"/>
        <v>6</v>
      </c>
      <c r="G11" s="275">
        <f t="shared" si="6"/>
        <v>6</v>
      </c>
      <c r="H11" s="275">
        <f t="shared" si="6"/>
        <v>6</v>
      </c>
      <c r="I11" s="283">
        <v>6</v>
      </c>
      <c r="J11" s="263"/>
    </row>
    <row r="12" spans="1:11" s="71" customFormat="1" x14ac:dyDescent="0.2">
      <c r="A12" s="38">
        <v>10</v>
      </c>
      <c r="B12" s="64" t="s">
        <v>221</v>
      </c>
      <c r="C12" s="262"/>
      <c r="D12" s="265">
        <f>I12</f>
        <v>2</v>
      </c>
      <c r="E12" s="266">
        <v>2</v>
      </c>
      <c r="F12" s="266">
        <v>4</v>
      </c>
      <c r="G12" s="266">
        <v>6</v>
      </c>
      <c r="H12" s="267">
        <v>8</v>
      </c>
      <c r="I12" s="280">
        <v>2</v>
      </c>
      <c r="J12" s="263"/>
    </row>
    <row r="13" spans="1:11" s="71" customFormat="1" x14ac:dyDescent="0.2">
      <c r="A13" s="38">
        <v>11</v>
      </c>
      <c r="B13" s="300" t="s">
        <v>212</v>
      </c>
      <c r="C13" s="274"/>
      <c r="D13" s="275">
        <f>$I13</f>
        <v>8</v>
      </c>
      <c r="E13" s="275">
        <f t="shared" ref="E13:H17" si="7">$I13</f>
        <v>8</v>
      </c>
      <c r="F13" s="275">
        <f t="shared" si="7"/>
        <v>8</v>
      </c>
      <c r="G13" s="275">
        <f t="shared" si="7"/>
        <v>8</v>
      </c>
      <c r="H13" s="275">
        <f t="shared" si="7"/>
        <v>8</v>
      </c>
      <c r="I13" s="281">
        <v>8</v>
      </c>
      <c r="J13" s="263"/>
    </row>
    <row r="14" spans="1:11" s="71" customFormat="1" x14ac:dyDescent="0.2">
      <c r="A14" s="38">
        <v>12</v>
      </c>
      <c r="B14" s="300" t="s">
        <v>213</v>
      </c>
      <c r="C14" s="274"/>
      <c r="D14" s="275">
        <f>$I14</f>
        <v>6</v>
      </c>
      <c r="E14" s="275">
        <f t="shared" si="7"/>
        <v>6</v>
      </c>
      <c r="F14" s="275">
        <f t="shared" si="7"/>
        <v>6</v>
      </c>
      <c r="G14" s="275">
        <f t="shared" si="7"/>
        <v>6</v>
      </c>
      <c r="H14" s="275">
        <f t="shared" si="7"/>
        <v>6</v>
      </c>
      <c r="I14" s="283">
        <v>6</v>
      </c>
      <c r="J14" s="263"/>
    </row>
    <row r="15" spans="1:11" s="71" customFormat="1" x14ac:dyDescent="0.2">
      <c r="A15" s="38">
        <v>13</v>
      </c>
      <c r="B15" s="64" t="s">
        <v>222</v>
      </c>
      <c r="C15" s="262"/>
      <c r="D15" s="265">
        <f>I15</f>
        <v>1</v>
      </c>
      <c r="E15" s="266">
        <v>2</v>
      </c>
      <c r="F15" s="266">
        <v>4</v>
      </c>
      <c r="G15" s="266">
        <v>6</v>
      </c>
      <c r="H15" s="267">
        <v>8</v>
      </c>
      <c r="I15" s="280">
        <v>1</v>
      </c>
      <c r="J15" s="263"/>
    </row>
    <row r="16" spans="1:11" s="71" customFormat="1" x14ac:dyDescent="0.2">
      <c r="A16" s="38">
        <v>14</v>
      </c>
      <c r="B16" s="300" t="s">
        <v>225</v>
      </c>
      <c r="C16" s="274"/>
      <c r="D16" s="275">
        <f>$I16</f>
        <v>12</v>
      </c>
      <c r="E16" s="275">
        <f t="shared" si="7"/>
        <v>12</v>
      </c>
      <c r="F16" s="275">
        <f t="shared" si="7"/>
        <v>12</v>
      </c>
      <c r="G16" s="275">
        <f t="shared" si="7"/>
        <v>12</v>
      </c>
      <c r="H16" s="275">
        <f t="shared" si="7"/>
        <v>12</v>
      </c>
      <c r="I16" s="281">
        <v>12</v>
      </c>
      <c r="J16" s="263"/>
    </row>
    <row r="17" spans="1:10" s="71" customFormat="1" x14ac:dyDescent="0.2">
      <c r="A17" s="38">
        <v>15</v>
      </c>
      <c r="B17" s="300" t="s">
        <v>226</v>
      </c>
      <c r="C17" s="274"/>
      <c r="D17" s="275">
        <f>$I17</f>
        <v>6</v>
      </c>
      <c r="E17" s="275">
        <f t="shared" si="7"/>
        <v>6</v>
      </c>
      <c r="F17" s="275">
        <f t="shared" si="7"/>
        <v>6</v>
      </c>
      <c r="G17" s="275">
        <f t="shared" si="7"/>
        <v>6</v>
      </c>
      <c r="H17" s="276">
        <f t="shared" si="7"/>
        <v>6</v>
      </c>
      <c r="I17" s="283">
        <v>6</v>
      </c>
      <c r="J17" s="263"/>
    </row>
    <row r="18" spans="1:10" s="71" customFormat="1" x14ac:dyDescent="0.2">
      <c r="A18" s="38">
        <v>16</v>
      </c>
      <c r="B18" s="64" t="s">
        <v>208</v>
      </c>
      <c r="C18" s="262"/>
      <c r="D18" s="223">
        <f>ROUND(I18*$J$116,0)</f>
        <v>1</v>
      </c>
      <c r="E18" s="266">
        <f>ROUND(1*$J$116,0)</f>
        <v>1</v>
      </c>
      <c r="F18" s="266">
        <f>ROUND(1*$J$116,0)</f>
        <v>1</v>
      </c>
      <c r="G18" s="266">
        <f>ROUND(1*$J$116,0)</f>
        <v>1</v>
      </c>
      <c r="H18" s="267">
        <f>ROUND(1*$J$116,0)</f>
        <v>1</v>
      </c>
      <c r="I18" s="280">
        <v>1</v>
      </c>
      <c r="J18" s="263"/>
    </row>
    <row r="19" spans="1:10" s="203" customFormat="1" x14ac:dyDescent="0.2">
      <c r="A19" s="38">
        <v>17</v>
      </c>
      <c r="B19" s="297" t="s">
        <v>207</v>
      </c>
      <c r="C19" s="269"/>
      <c r="D19" s="270">
        <f>I19</f>
        <v>12</v>
      </c>
      <c r="E19" s="271">
        <f>D19</f>
        <v>12</v>
      </c>
      <c r="F19" s="271">
        <f t="shared" ref="F19:H19" si="8">E19</f>
        <v>12</v>
      </c>
      <c r="G19" s="271">
        <f t="shared" si="8"/>
        <v>12</v>
      </c>
      <c r="H19" s="272">
        <f t="shared" si="8"/>
        <v>12</v>
      </c>
      <c r="I19" s="281">
        <v>12</v>
      </c>
      <c r="J19" s="9"/>
    </row>
    <row r="20" spans="1:10" s="203" customFormat="1" x14ac:dyDescent="0.2">
      <c r="A20" s="38">
        <v>18</v>
      </c>
      <c r="B20" s="297" t="s">
        <v>206</v>
      </c>
      <c r="C20" s="269"/>
      <c r="D20" s="270">
        <f>I20</f>
        <v>6</v>
      </c>
      <c r="E20" s="271">
        <f>D20</f>
        <v>6</v>
      </c>
      <c r="F20" s="271">
        <f t="shared" ref="F20:H20" si="9">E20</f>
        <v>6</v>
      </c>
      <c r="G20" s="271">
        <f t="shared" si="9"/>
        <v>6</v>
      </c>
      <c r="H20" s="272">
        <f t="shared" si="9"/>
        <v>6</v>
      </c>
      <c r="I20" s="283">
        <v>6</v>
      </c>
      <c r="J20" s="9"/>
    </row>
    <row r="21" spans="1:10" s="203" customFormat="1" x14ac:dyDescent="0.2">
      <c r="A21" s="38">
        <v>19</v>
      </c>
      <c r="B21" s="291"/>
      <c r="C21" s="269"/>
      <c r="D21" s="270"/>
      <c r="E21" s="302"/>
      <c r="F21" s="302"/>
      <c r="G21" s="302"/>
      <c r="H21" s="302"/>
      <c r="I21" s="303"/>
      <c r="J21" s="108"/>
    </row>
    <row r="22" spans="1:10" s="71" customFormat="1" x14ac:dyDescent="0.2">
      <c r="A22" s="38">
        <v>20</v>
      </c>
      <c r="B22" s="64" t="s">
        <v>223</v>
      </c>
      <c r="C22" s="262"/>
      <c r="D22" s="223">
        <f>ROUND(D23*$J$8,0)</f>
        <v>1</v>
      </c>
      <c r="E22" s="223">
        <f t="shared" ref="E22:G22" si="10">ROUND(E23*$J$8,0)</f>
        <v>3</v>
      </c>
      <c r="F22" s="223">
        <f t="shared" si="10"/>
        <v>4</v>
      </c>
      <c r="G22" s="223">
        <f t="shared" si="10"/>
        <v>5</v>
      </c>
      <c r="H22" s="223">
        <f>ROUND(H23*$J$8,0)</f>
        <v>7</v>
      </c>
      <c r="I22" s="280"/>
      <c r="J22" s="263"/>
    </row>
    <row r="23" spans="1:10" x14ac:dyDescent="0.2">
      <c r="A23" s="38">
        <v>21</v>
      </c>
      <c r="B23" s="297" t="s">
        <v>250</v>
      </c>
      <c r="C23" s="262"/>
      <c r="D23" s="309">
        <f>ROUND((0+I23),1)</f>
        <v>1</v>
      </c>
      <c r="E23" s="367">
        <f>ROUND(D23*(1+E24),1)</f>
        <v>2</v>
      </c>
      <c r="F23" s="367">
        <f t="shared" ref="F23:G23" si="11">ROUND(E23*(1+F24),1)</f>
        <v>3</v>
      </c>
      <c r="G23" s="367">
        <f t="shared" si="11"/>
        <v>4</v>
      </c>
      <c r="H23" s="367">
        <f>ROUND(G23*(1+H24),1)</f>
        <v>5</v>
      </c>
      <c r="I23" s="282">
        <v>1</v>
      </c>
    </row>
    <row r="24" spans="1:10" x14ac:dyDescent="0.2">
      <c r="A24" s="38">
        <v>22</v>
      </c>
      <c r="B24" s="297" t="s">
        <v>285</v>
      </c>
      <c r="C24" s="262"/>
      <c r="D24" s="309"/>
      <c r="E24" s="368">
        <f>I24</f>
        <v>1</v>
      </c>
      <c r="F24" s="368">
        <f>E24*1/2</f>
        <v>0.5</v>
      </c>
      <c r="G24" s="368">
        <f>F24*2/3</f>
        <v>0.33333333333333331</v>
      </c>
      <c r="H24" s="368">
        <f>G24*3/4</f>
        <v>0.25</v>
      </c>
      <c r="I24" s="378">
        <v>1</v>
      </c>
    </row>
    <row r="25" spans="1:10" x14ac:dyDescent="0.2">
      <c r="A25" s="38"/>
      <c r="B25" s="297"/>
      <c r="C25" s="262"/>
      <c r="D25" s="309"/>
      <c r="E25" s="380"/>
      <c r="F25" s="380"/>
      <c r="G25" s="380"/>
      <c r="H25" s="380"/>
      <c r="I25" s="378"/>
    </row>
    <row r="26" spans="1:10" s="71" customFormat="1" x14ac:dyDescent="0.2">
      <c r="A26" s="38">
        <v>23</v>
      </c>
      <c r="B26" s="300" t="s">
        <v>216</v>
      </c>
      <c r="C26" s="274"/>
      <c r="D26" s="275">
        <f t="shared" ref="D26:H27" si="12">$I26</f>
        <v>3</v>
      </c>
      <c r="E26" s="275">
        <f t="shared" si="12"/>
        <v>3</v>
      </c>
      <c r="F26" s="275">
        <f t="shared" si="12"/>
        <v>3</v>
      </c>
      <c r="G26" s="275">
        <f t="shared" si="12"/>
        <v>3</v>
      </c>
      <c r="H26" s="275">
        <f t="shared" si="12"/>
        <v>3</v>
      </c>
      <c r="I26" s="304">
        <v>3</v>
      </c>
      <c r="J26" s="263"/>
    </row>
    <row r="27" spans="1:10" s="71" customFormat="1" x14ac:dyDescent="0.2">
      <c r="A27" s="38">
        <v>24</v>
      </c>
      <c r="B27" s="300" t="s">
        <v>217</v>
      </c>
      <c r="C27" s="274"/>
      <c r="D27" s="275">
        <f t="shared" si="12"/>
        <v>6</v>
      </c>
      <c r="E27" s="275">
        <f t="shared" si="12"/>
        <v>6</v>
      </c>
      <c r="F27" s="275">
        <f t="shared" si="12"/>
        <v>6</v>
      </c>
      <c r="G27" s="275">
        <f t="shared" si="12"/>
        <v>6</v>
      </c>
      <c r="H27" s="275">
        <f t="shared" si="12"/>
        <v>6</v>
      </c>
      <c r="I27" s="305">
        <v>6</v>
      </c>
      <c r="J27" s="263"/>
    </row>
    <row r="28" spans="1:10" s="71" customFormat="1" x14ac:dyDescent="0.2">
      <c r="A28" s="38">
        <v>25</v>
      </c>
      <c r="B28" s="64" t="s">
        <v>242</v>
      </c>
      <c r="C28" s="262"/>
      <c r="D28" s="223">
        <f>ROUND(D29*$J$8,0)</f>
        <v>1</v>
      </c>
      <c r="E28" s="223">
        <f t="shared" ref="E28:H28" si="13">ROUND(E29*$J$8,0)</f>
        <v>3</v>
      </c>
      <c r="F28" s="223">
        <f t="shared" si="13"/>
        <v>4</v>
      </c>
      <c r="G28" s="223">
        <f t="shared" si="13"/>
        <v>5</v>
      </c>
      <c r="H28" s="223">
        <f t="shared" si="13"/>
        <v>7</v>
      </c>
      <c r="I28" s="282"/>
      <c r="J28" s="263"/>
    </row>
    <row r="29" spans="1:10" s="71" customFormat="1" x14ac:dyDescent="0.2">
      <c r="A29" s="38">
        <v>26</v>
      </c>
      <c r="B29" s="297" t="s">
        <v>249</v>
      </c>
      <c r="C29" s="262"/>
      <c r="D29" s="254">
        <f>ROUND((0+I29),1)</f>
        <v>1</v>
      </c>
      <c r="E29" s="367">
        <f>ROUND(D29*(1+E30),1)</f>
        <v>2</v>
      </c>
      <c r="F29" s="367">
        <f>ROUND(E29*(1+F30),1)</f>
        <v>3</v>
      </c>
      <c r="G29" s="367">
        <f t="shared" ref="G29" si="14">ROUND(F29*(1+G30),1)</f>
        <v>4</v>
      </c>
      <c r="H29" s="367">
        <f t="shared" ref="H29" si="15">ROUND(G29*(1+H30),1)</f>
        <v>5</v>
      </c>
      <c r="I29" s="282">
        <v>1</v>
      </c>
      <c r="J29" s="263"/>
    </row>
    <row r="30" spans="1:10" s="71" customFormat="1" x14ac:dyDescent="0.2">
      <c r="A30" s="38">
        <v>27</v>
      </c>
      <c r="B30" s="297" t="s">
        <v>284</v>
      </c>
      <c r="C30" s="262"/>
      <c r="D30" s="254"/>
      <c r="E30" s="379">
        <f>I30</f>
        <v>1</v>
      </c>
      <c r="F30" s="368">
        <f>E30*1/2</f>
        <v>0.5</v>
      </c>
      <c r="G30" s="368">
        <f>F30*2/3</f>
        <v>0.33333333333333331</v>
      </c>
      <c r="H30" s="368">
        <f>G30*3/4</f>
        <v>0.25</v>
      </c>
      <c r="I30" s="378">
        <f>I24</f>
        <v>1</v>
      </c>
      <c r="J30" s="263"/>
    </row>
    <row r="31" spans="1:10" s="71" customFormat="1" x14ac:dyDescent="0.2">
      <c r="A31" s="38">
        <v>28</v>
      </c>
      <c r="B31" s="300" t="s">
        <v>218</v>
      </c>
      <c r="C31" s="274"/>
      <c r="D31" s="275">
        <f>$I31</f>
        <v>3</v>
      </c>
      <c r="E31" s="275">
        <f t="shared" ref="E31:H32" si="16">$I31</f>
        <v>3</v>
      </c>
      <c r="F31" s="275">
        <f t="shared" si="16"/>
        <v>3</v>
      </c>
      <c r="G31" s="275">
        <f t="shared" si="16"/>
        <v>3</v>
      </c>
      <c r="H31" s="275">
        <f t="shared" si="16"/>
        <v>3</v>
      </c>
      <c r="I31" s="304">
        <v>3</v>
      </c>
      <c r="J31" s="263"/>
    </row>
    <row r="32" spans="1:10" s="71" customFormat="1" x14ac:dyDescent="0.2">
      <c r="A32" s="38">
        <v>29</v>
      </c>
      <c r="B32" s="301" t="s">
        <v>219</v>
      </c>
      <c r="C32" s="292"/>
      <c r="D32" s="293">
        <f>$I32</f>
        <v>4</v>
      </c>
      <c r="E32" s="293">
        <f t="shared" si="16"/>
        <v>4</v>
      </c>
      <c r="F32" s="293">
        <f t="shared" si="16"/>
        <v>4</v>
      </c>
      <c r="G32" s="293">
        <f t="shared" si="16"/>
        <v>4</v>
      </c>
      <c r="H32" s="293">
        <f t="shared" si="16"/>
        <v>4</v>
      </c>
      <c r="I32" s="306">
        <v>4</v>
      </c>
      <c r="J32" s="263"/>
    </row>
    <row r="33" spans="1:15" s="71" customFormat="1" x14ac:dyDescent="0.2">
      <c r="A33" s="38">
        <v>30</v>
      </c>
      <c r="B33" s="236"/>
      <c r="C33" s="262"/>
      <c r="I33" s="279"/>
      <c r="J33" s="263"/>
    </row>
    <row r="34" spans="1:15" s="71" customFormat="1" x14ac:dyDescent="0.2">
      <c r="A34" s="38">
        <v>31</v>
      </c>
      <c r="B34" s="236"/>
      <c r="C34" s="262"/>
      <c r="I34" s="279"/>
      <c r="J34" s="263"/>
    </row>
    <row r="35" spans="1:15" s="71" customFormat="1" x14ac:dyDescent="0.2">
      <c r="A35" s="38">
        <v>32</v>
      </c>
      <c r="B35" s="277"/>
      <c r="C35" s="278"/>
      <c r="D35" s="115" t="s">
        <v>101</v>
      </c>
      <c r="E35" s="115" t="s">
        <v>102</v>
      </c>
      <c r="F35" s="115" t="s">
        <v>103</v>
      </c>
      <c r="G35" s="115" t="s">
        <v>104</v>
      </c>
      <c r="H35" s="154" t="s">
        <v>105</v>
      </c>
      <c r="I35" s="180" t="s">
        <v>121</v>
      </c>
      <c r="J35" s="109">
        <f>'Flujo de Caja'!$A$5</f>
        <v>1.3</v>
      </c>
    </row>
    <row r="36" spans="1:15" x14ac:dyDescent="0.2">
      <c r="A36" s="38">
        <v>33</v>
      </c>
      <c r="B36" s="213" t="s">
        <v>278</v>
      </c>
      <c r="C36" s="214"/>
      <c r="D36" s="250">
        <f>ROUND((0+I36),1)</f>
        <v>2</v>
      </c>
      <c r="E36" s="250">
        <f>ROUND(D36*(1+E37),1)</f>
        <v>4</v>
      </c>
      <c r="F36" s="250">
        <f t="shared" ref="F36:H36" si="17">ROUND(E36*(1+F37),1)</f>
        <v>7</v>
      </c>
      <c r="G36" s="250">
        <f t="shared" si="17"/>
        <v>10.5</v>
      </c>
      <c r="H36" s="250">
        <f t="shared" si="17"/>
        <v>13.1</v>
      </c>
      <c r="I36" s="181">
        <v>2</v>
      </c>
      <c r="J36" s="9">
        <f>SUM(D36:H36)</f>
        <v>36.6</v>
      </c>
      <c r="L36" s="144"/>
      <c r="M36" s="144"/>
      <c r="N36" s="144"/>
      <c r="O36" s="144"/>
    </row>
    <row r="37" spans="1:15" x14ac:dyDescent="0.2">
      <c r="A37" s="38">
        <v>34</v>
      </c>
      <c r="B37" s="213" t="s">
        <v>282</v>
      </c>
      <c r="C37" s="214"/>
      <c r="D37" s="250"/>
      <c r="E37" s="366">
        <f>I37</f>
        <v>1</v>
      </c>
      <c r="F37" s="366">
        <f>E37*(1-$I$38)</f>
        <v>0.75</v>
      </c>
      <c r="G37" s="366">
        <f>E37*(1-$I38*2)</f>
        <v>0.5</v>
      </c>
      <c r="H37" s="366">
        <f>E37*(1-I$38*3)</f>
        <v>0.25</v>
      </c>
      <c r="I37" s="365">
        <f>'Flujo de Caja'!A10</f>
        <v>1</v>
      </c>
      <c r="K37">
        <v>0.2</v>
      </c>
      <c r="L37" s="144"/>
      <c r="M37" s="144"/>
      <c r="N37" s="144"/>
      <c r="O37" s="144"/>
    </row>
    <row r="38" spans="1:15" x14ac:dyDescent="0.2">
      <c r="A38" s="38"/>
      <c r="B38" s="213"/>
      <c r="C38" s="214"/>
      <c r="D38" s="250"/>
      <c r="E38" s="366"/>
      <c r="F38" s="366"/>
      <c r="G38" s="366"/>
      <c r="H38" s="366"/>
      <c r="I38" s="365">
        <v>0.25</v>
      </c>
      <c r="L38" s="144"/>
      <c r="M38" s="144"/>
      <c r="N38" s="144"/>
      <c r="O38" s="144"/>
    </row>
    <row r="39" spans="1:15" x14ac:dyDescent="0.2">
      <c r="A39" s="38">
        <v>35</v>
      </c>
      <c r="B39" s="213" t="s">
        <v>286</v>
      </c>
      <c r="C39" s="214"/>
      <c r="D39" s="364">
        <f>$I$39</f>
        <v>6</v>
      </c>
      <c r="E39" s="364">
        <f t="shared" ref="E39:H39" si="18">$I$39</f>
        <v>6</v>
      </c>
      <c r="F39" s="364">
        <f t="shared" si="18"/>
        <v>6</v>
      </c>
      <c r="G39" s="364">
        <f t="shared" si="18"/>
        <v>6</v>
      </c>
      <c r="H39" s="364">
        <f t="shared" si="18"/>
        <v>6</v>
      </c>
      <c r="I39" s="181">
        <v>6</v>
      </c>
      <c r="L39" s="372"/>
      <c r="M39" s="144"/>
      <c r="N39" s="144"/>
      <c r="O39" s="144"/>
    </row>
    <row r="40" spans="1:15" x14ac:dyDescent="0.2">
      <c r="A40" s="38">
        <v>36</v>
      </c>
      <c r="B40" s="44" t="s">
        <v>277</v>
      </c>
      <c r="C40" s="45"/>
      <c r="D40" s="45">
        <f>ROUNDUP(D36*$J$35,0)</f>
        <v>3</v>
      </c>
      <c r="E40" s="211">
        <f>ROUNDUP(E36*$J$35,0)</f>
        <v>6</v>
      </c>
      <c r="F40" s="211">
        <f>ROUNDUP(F36*$J$35,0)</f>
        <v>10</v>
      </c>
      <c r="G40" s="211">
        <f>ROUNDUP(G36*$J$35,0)</f>
        <v>14</v>
      </c>
      <c r="H40" s="212">
        <f>ROUNDUP(H36*$J$35,0)</f>
        <v>18</v>
      </c>
      <c r="I40" s="285"/>
      <c r="J40" s="9">
        <f>SUM(D40:H40)</f>
        <v>51</v>
      </c>
    </row>
    <row r="41" spans="1:15" x14ac:dyDescent="0.2">
      <c r="A41" s="38">
        <v>37</v>
      </c>
      <c r="B41" s="213" t="s">
        <v>181</v>
      </c>
      <c r="C41" s="45"/>
      <c r="D41" s="250">
        <f>ROUND((0+I41),1)</f>
        <v>2</v>
      </c>
      <c r="E41" s="250">
        <f>ROUND(D41*(1+E42),1)</f>
        <v>4</v>
      </c>
      <c r="F41" s="250">
        <f t="shared" ref="F41:H41" si="19">ROUND(E41*(1+F42),1)</f>
        <v>7</v>
      </c>
      <c r="G41" s="250">
        <f t="shared" si="19"/>
        <v>10.5</v>
      </c>
      <c r="H41" s="250">
        <f t="shared" si="19"/>
        <v>13.1</v>
      </c>
      <c r="I41" s="181">
        <v>2</v>
      </c>
      <c r="J41" s="9">
        <f>SUM(D41:H41)</f>
        <v>36.6</v>
      </c>
    </row>
    <row r="42" spans="1:15" x14ac:dyDescent="0.2">
      <c r="A42" s="38">
        <v>38</v>
      </c>
      <c r="B42" s="213" t="s">
        <v>283</v>
      </c>
      <c r="C42" s="45"/>
      <c r="D42" s="250"/>
      <c r="E42" s="366">
        <f>I42</f>
        <v>1</v>
      </c>
      <c r="F42" s="366">
        <f>E42*(1-$I$38)</f>
        <v>0.75</v>
      </c>
      <c r="G42" s="366">
        <f>E42*(1-$I43*2)</f>
        <v>0.5</v>
      </c>
      <c r="H42" s="366">
        <f>E42*(1-I$38*3)</f>
        <v>0.25</v>
      </c>
      <c r="I42" s="365">
        <f>'Flujo de Caja'!A10</f>
        <v>1</v>
      </c>
    </row>
    <row r="43" spans="1:15" x14ac:dyDescent="0.2">
      <c r="A43" s="38"/>
      <c r="B43" s="213"/>
      <c r="C43" s="45"/>
      <c r="D43" s="250"/>
      <c r="E43" s="366"/>
      <c r="F43" s="366"/>
      <c r="G43" s="366"/>
      <c r="H43" s="366"/>
      <c r="I43" s="365">
        <f>I38</f>
        <v>0.25</v>
      </c>
    </row>
    <row r="44" spans="1:15" x14ac:dyDescent="0.2">
      <c r="A44" s="38">
        <v>39</v>
      </c>
      <c r="B44" s="213" t="s">
        <v>287</v>
      </c>
      <c r="C44" s="45"/>
      <c r="D44" s="364">
        <f>$I$39</f>
        <v>6</v>
      </c>
      <c r="E44" s="364">
        <f t="shared" ref="E44:H44" si="20">$I$39</f>
        <v>6</v>
      </c>
      <c r="F44" s="364">
        <f t="shared" si="20"/>
        <v>6</v>
      </c>
      <c r="G44" s="364">
        <f t="shared" si="20"/>
        <v>6</v>
      </c>
      <c r="H44" s="364">
        <f t="shared" si="20"/>
        <v>6</v>
      </c>
      <c r="I44" s="181">
        <v>6</v>
      </c>
    </row>
    <row r="45" spans="1:15" x14ac:dyDescent="0.2">
      <c r="A45" s="38">
        <v>40</v>
      </c>
      <c r="B45" s="44" t="s">
        <v>279</v>
      </c>
      <c r="C45" s="45"/>
      <c r="D45" s="45">
        <f>ROUNDUP(D41*$J$35,0)</f>
        <v>3</v>
      </c>
      <c r="E45" s="211">
        <f>ROUNDUP(E41*$J$35,0)</f>
        <v>6</v>
      </c>
      <c r="F45" s="211">
        <f>ROUNDUP(F41*$J$35,0)</f>
        <v>10</v>
      </c>
      <c r="G45" s="211">
        <f>ROUNDUP(G41*$J$35,0)</f>
        <v>14</v>
      </c>
      <c r="H45" s="212">
        <f>ROUNDUP(H41*$J$35,0)</f>
        <v>18</v>
      </c>
      <c r="I45" s="284"/>
      <c r="J45" s="9">
        <f>SUM(D45:H45)</f>
        <v>51</v>
      </c>
      <c r="L45" s="144"/>
      <c r="M45" s="144"/>
      <c r="N45" s="144"/>
      <c r="O45" s="144"/>
    </row>
    <row r="46" spans="1:15" x14ac:dyDescent="0.2">
      <c r="A46" s="38">
        <v>41</v>
      </c>
      <c r="B46" s="44" t="s">
        <v>47</v>
      </c>
      <c r="C46" s="45"/>
      <c r="D46" s="45"/>
      <c r="E46" s="138"/>
      <c r="F46" s="138"/>
      <c r="G46" s="138"/>
      <c r="H46" s="139"/>
      <c r="I46" s="181"/>
    </row>
    <row r="47" spans="1:15" x14ac:dyDescent="0.2">
      <c r="A47" s="38">
        <v>42</v>
      </c>
      <c r="B47" s="64" t="s">
        <v>9</v>
      </c>
      <c r="C47" s="45"/>
      <c r="D47" s="79">
        <f>I47</f>
        <v>0.2</v>
      </c>
      <c r="E47" s="80">
        <f>D47</f>
        <v>0.2</v>
      </c>
      <c r="F47" s="80">
        <f t="shared" ref="F47:H47" si="21">E47</f>
        <v>0.2</v>
      </c>
      <c r="G47" s="80">
        <f t="shared" si="21"/>
        <v>0.2</v>
      </c>
      <c r="H47" s="81">
        <f t="shared" si="21"/>
        <v>0.2</v>
      </c>
      <c r="I47" s="182">
        <v>0.2</v>
      </c>
    </row>
    <row r="48" spans="1:15" x14ac:dyDescent="0.2">
      <c r="A48" s="38">
        <v>43</v>
      </c>
      <c r="B48" s="64" t="s">
        <v>6</v>
      </c>
      <c r="C48" s="45"/>
      <c r="D48" s="79">
        <f>I48</f>
        <v>0.2</v>
      </c>
      <c r="E48" s="80">
        <f t="shared" ref="E48:H48" si="22">D48</f>
        <v>0.2</v>
      </c>
      <c r="F48" s="80">
        <f t="shared" si="22"/>
        <v>0.2</v>
      </c>
      <c r="G48" s="80">
        <f t="shared" si="22"/>
        <v>0.2</v>
      </c>
      <c r="H48" s="81">
        <f t="shared" si="22"/>
        <v>0.2</v>
      </c>
      <c r="I48" s="182">
        <f>I47</f>
        <v>0.2</v>
      </c>
    </row>
    <row r="49" spans="1:17" x14ac:dyDescent="0.2">
      <c r="A49" s="38">
        <v>44</v>
      </c>
      <c r="B49" s="44" t="s">
        <v>257</v>
      </c>
      <c r="C49" s="45"/>
      <c r="D49" s="71">
        <f>ROUNDUP(D50*$J$35,0)</f>
        <v>3</v>
      </c>
      <c r="E49" s="45">
        <f>ROUNDUP(E50*$J$35,0)</f>
        <v>6</v>
      </c>
      <c r="F49" s="45">
        <f>ROUNDUP(F50*$J$35,0)</f>
        <v>8</v>
      </c>
      <c r="G49" s="45">
        <f>ROUNDUP(G50*$J$35,0)</f>
        <v>11</v>
      </c>
      <c r="H49" s="65">
        <f>ROUNDUP(H50*$J$35,0)</f>
        <v>13</v>
      </c>
      <c r="I49" s="183">
        <v>2</v>
      </c>
    </row>
    <row r="50" spans="1:17" x14ac:dyDescent="0.2">
      <c r="A50" s="38">
        <v>45</v>
      </c>
      <c r="B50" s="297" t="s">
        <v>254</v>
      </c>
      <c r="C50" s="262"/>
      <c r="D50" s="254">
        <f>ROUND((0+I50),1)</f>
        <v>2</v>
      </c>
      <c r="E50" s="298">
        <f>ROUND((D50+$I50),1)</f>
        <v>4</v>
      </c>
      <c r="F50" s="298">
        <f>ROUND((E50+$I50),1)</f>
        <v>6</v>
      </c>
      <c r="G50" s="298">
        <f>ROUND((F50+$I50),1)</f>
        <v>8</v>
      </c>
      <c r="H50" s="299">
        <f>ROUND((G50+$I50),1)</f>
        <v>10</v>
      </c>
      <c r="I50" s="280">
        <v>2</v>
      </c>
    </row>
    <row r="51" spans="1:17" s="71" customFormat="1" x14ac:dyDescent="0.2">
      <c r="A51" s="38">
        <v>46</v>
      </c>
      <c r="B51" s="300" t="s">
        <v>255</v>
      </c>
      <c r="C51" s="274"/>
      <c r="D51" s="275">
        <f t="shared" ref="D51:H52" si="23">$I51</f>
        <v>3</v>
      </c>
      <c r="E51" s="275">
        <f t="shared" si="23"/>
        <v>3</v>
      </c>
      <c r="F51" s="275">
        <f t="shared" si="23"/>
        <v>3</v>
      </c>
      <c r="G51" s="275">
        <f t="shared" si="23"/>
        <v>3</v>
      </c>
      <c r="H51" s="275">
        <f t="shared" si="23"/>
        <v>3</v>
      </c>
      <c r="I51" s="304">
        <v>3</v>
      </c>
      <c r="J51" s="263"/>
    </row>
    <row r="52" spans="1:17" s="71" customFormat="1" x14ac:dyDescent="0.2">
      <c r="A52" s="38">
        <v>47</v>
      </c>
      <c r="B52" s="300" t="s">
        <v>256</v>
      </c>
      <c r="C52" s="274"/>
      <c r="D52" s="275">
        <f t="shared" si="23"/>
        <v>6</v>
      </c>
      <c r="E52" s="275">
        <f t="shared" si="23"/>
        <v>6</v>
      </c>
      <c r="F52" s="275">
        <f t="shared" si="23"/>
        <v>6</v>
      </c>
      <c r="G52" s="275">
        <f t="shared" si="23"/>
        <v>6</v>
      </c>
      <c r="H52" s="275">
        <f t="shared" si="23"/>
        <v>6</v>
      </c>
      <c r="I52" s="305">
        <v>6</v>
      </c>
      <c r="J52" s="263"/>
    </row>
    <row r="53" spans="1:17" x14ac:dyDescent="0.2">
      <c r="A53" s="38">
        <v>48</v>
      </c>
      <c r="B53" s="46" t="s">
        <v>84</v>
      </c>
      <c r="C53" s="47"/>
      <c r="D53" s="145">
        <f>I53*$J$53</f>
        <v>39</v>
      </c>
      <c r="E53" s="146">
        <f>D53*(1.5)</f>
        <v>58.5</v>
      </c>
      <c r="F53" s="146">
        <f>E53*(1.5)</f>
        <v>87.75</v>
      </c>
      <c r="G53" s="146">
        <f>F53*(1+0)</f>
        <v>87.75</v>
      </c>
      <c r="H53" s="147">
        <f>G53*(1+0)</f>
        <v>87.75</v>
      </c>
      <c r="I53" s="284">
        <v>30</v>
      </c>
      <c r="J53" s="109">
        <f>J35</f>
        <v>1.3</v>
      </c>
      <c r="Q53" s="144"/>
    </row>
    <row r="54" spans="1:17" x14ac:dyDescent="0.2">
      <c r="A54" s="38">
        <v>49</v>
      </c>
      <c r="B54" s="44" t="s">
        <v>240</v>
      </c>
      <c r="C54" s="45"/>
      <c r="D54" s="62">
        <f>I54*$J$54</f>
        <v>3.7800000000000002</v>
      </c>
      <c r="E54" s="62">
        <f>ROUNDUP(D54*(1+D$59),2)</f>
        <v>3.9</v>
      </c>
      <c r="F54" s="62">
        <f t="shared" ref="F54:H54" si="24">ROUNDUP(E54*(1+E$59),2)</f>
        <v>4.0199999999999996</v>
      </c>
      <c r="G54" s="62">
        <f t="shared" si="24"/>
        <v>4.1499999999999995</v>
      </c>
      <c r="H54" s="63">
        <f t="shared" si="24"/>
        <v>4.2799999999999994</v>
      </c>
      <c r="I54" s="184">
        <v>3.5</v>
      </c>
      <c r="J54" s="109">
        <f>'Flujo de Caja'!A3</f>
        <v>1.08</v>
      </c>
      <c r="Q54" s="144"/>
    </row>
    <row r="55" spans="1:17" x14ac:dyDescent="0.2">
      <c r="A55" s="38">
        <v>50</v>
      </c>
      <c r="B55" s="44" t="s">
        <v>241</v>
      </c>
      <c r="C55" s="45"/>
      <c r="D55" s="62">
        <f t="shared" ref="D55:D58" si="25">I55*$J$54</f>
        <v>7.5600000000000005</v>
      </c>
      <c r="E55" s="62">
        <f>ROUNDUP(D55*(1+D$59),2)</f>
        <v>7.79</v>
      </c>
      <c r="F55" s="62">
        <f t="shared" ref="E55:H58" si="26">ROUNDUP(E55*(1+E$59),2)</f>
        <v>8.0299999999999994</v>
      </c>
      <c r="G55" s="62">
        <f t="shared" si="26"/>
        <v>8.2799999999999994</v>
      </c>
      <c r="H55" s="63">
        <f t="shared" si="26"/>
        <v>8.5299999999999994</v>
      </c>
      <c r="I55" s="184">
        <v>7</v>
      </c>
    </row>
    <row r="56" spans="1:17" x14ac:dyDescent="0.2">
      <c r="A56" s="38">
        <v>51</v>
      </c>
      <c r="B56" s="44" t="s">
        <v>261</v>
      </c>
      <c r="C56" s="45"/>
      <c r="D56" s="62">
        <f t="shared" si="25"/>
        <v>5.4</v>
      </c>
      <c r="E56" s="62">
        <f t="shared" si="26"/>
        <v>5.5699999999999994</v>
      </c>
      <c r="F56" s="62">
        <f t="shared" si="26"/>
        <v>5.74</v>
      </c>
      <c r="G56" s="62">
        <f t="shared" si="26"/>
        <v>5.92</v>
      </c>
      <c r="H56" s="63">
        <f t="shared" si="26"/>
        <v>6.1</v>
      </c>
      <c r="I56" s="184">
        <v>5</v>
      </c>
    </row>
    <row r="57" spans="1:17" x14ac:dyDescent="0.2">
      <c r="A57" s="38">
        <v>52</v>
      </c>
      <c r="B57" s="44" t="s">
        <v>269</v>
      </c>
      <c r="C57" s="45"/>
      <c r="D57" s="62">
        <f t="shared" si="25"/>
        <v>15.120000000000001</v>
      </c>
      <c r="E57" s="62">
        <f t="shared" si="26"/>
        <v>15.58</v>
      </c>
      <c r="F57" s="62">
        <f t="shared" si="26"/>
        <v>16.05</v>
      </c>
      <c r="G57" s="62">
        <f t="shared" si="26"/>
        <v>16.540000000000003</v>
      </c>
      <c r="H57" s="63">
        <f t="shared" si="26"/>
        <v>17.040000000000003</v>
      </c>
      <c r="I57" s="184">
        <v>14</v>
      </c>
    </row>
    <row r="58" spans="1:17" collapsed="1" x14ac:dyDescent="0.2">
      <c r="A58" s="38">
        <v>53</v>
      </c>
      <c r="B58" s="44" t="s">
        <v>134</v>
      </c>
      <c r="C58" s="45"/>
      <c r="D58" s="62">
        <f t="shared" si="25"/>
        <v>0.21600000000000003</v>
      </c>
      <c r="E58" s="62">
        <f t="shared" si="26"/>
        <v>0.23</v>
      </c>
      <c r="F58" s="62">
        <f t="shared" si="26"/>
        <v>0.24000000000000002</v>
      </c>
      <c r="G58" s="62">
        <f t="shared" si="26"/>
        <v>0.25</v>
      </c>
      <c r="H58" s="63">
        <f t="shared" si="26"/>
        <v>0.26</v>
      </c>
      <c r="I58" s="184">
        <v>0.2</v>
      </c>
    </row>
    <row r="59" spans="1:17" x14ac:dyDescent="0.2">
      <c r="A59" s="38">
        <v>54</v>
      </c>
      <c r="B59" s="46" t="s">
        <v>27</v>
      </c>
      <c r="C59" s="47"/>
      <c r="D59" s="72">
        <f>D4</f>
        <v>0.03</v>
      </c>
      <c r="E59" s="66">
        <f t="shared" ref="E59:G59" si="27">D59</f>
        <v>0.03</v>
      </c>
      <c r="F59" s="66">
        <f t="shared" si="27"/>
        <v>0.03</v>
      </c>
      <c r="G59" s="66">
        <f t="shared" si="27"/>
        <v>0.03</v>
      </c>
      <c r="H59" s="67"/>
      <c r="I59" s="185"/>
    </row>
    <row r="60" spans="1:17" x14ac:dyDescent="0.2">
      <c r="A60" s="38">
        <v>55</v>
      </c>
      <c r="B60" s="148" t="s">
        <v>138</v>
      </c>
    </row>
    <row r="61" spans="1:17" x14ac:dyDescent="0.2">
      <c r="A61" s="38">
        <v>56</v>
      </c>
      <c r="L61" s="165" t="s">
        <v>142</v>
      </c>
      <c r="M61" s="151" t="s">
        <v>144</v>
      </c>
    </row>
    <row r="62" spans="1:17" x14ac:dyDescent="0.2">
      <c r="A62" s="38">
        <v>57</v>
      </c>
      <c r="B62" s="68" t="s">
        <v>135</v>
      </c>
      <c r="C62" s="55"/>
      <c r="D62" s="57" t="s">
        <v>101</v>
      </c>
      <c r="E62" s="57" t="s">
        <v>102</v>
      </c>
      <c r="F62" s="57" t="s">
        <v>103</v>
      </c>
      <c r="G62" s="57" t="s">
        <v>104</v>
      </c>
      <c r="H62" s="58" t="s">
        <v>105</v>
      </c>
      <c r="I62" s="180" t="s">
        <v>121</v>
      </c>
      <c r="J62" s="110">
        <f>'Flujo de Caja'!A7</f>
        <v>1</v>
      </c>
      <c r="K62" s="149">
        <v>1</v>
      </c>
      <c r="L62" s="58" t="s">
        <v>121</v>
      </c>
      <c r="M62" s="180" t="s">
        <v>143</v>
      </c>
      <c r="N62" s="180" t="s">
        <v>145</v>
      </c>
      <c r="O62" s="180" t="s">
        <v>146</v>
      </c>
    </row>
    <row r="63" spans="1:17" x14ac:dyDescent="0.2">
      <c r="A63" s="38">
        <v>58</v>
      </c>
      <c r="B63" s="44" t="s">
        <v>60</v>
      </c>
      <c r="C63" s="45"/>
      <c r="D63" s="62">
        <f>HLOOKUP($J$64,$L$62:$O$75,K63,0)*$J$63</f>
        <v>8</v>
      </c>
      <c r="E63" s="62">
        <f>D63*(1+D$75)</f>
        <v>8.24</v>
      </c>
      <c r="F63" s="62">
        <f>E63*(1+E$75)</f>
        <v>8.4871999999999996</v>
      </c>
      <c r="G63" s="62">
        <f>F63*(1+F$75)</f>
        <v>8.741816</v>
      </c>
      <c r="H63" s="63">
        <f>G63*(1+G$75)</f>
        <v>9.0040704800000011</v>
      </c>
      <c r="I63" s="186">
        <v>14</v>
      </c>
      <c r="J63" s="109">
        <v>1</v>
      </c>
      <c r="K63" s="149">
        <f>K62+1</f>
        <v>2</v>
      </c>
      <c r="L63" s="166">
        <f t="shared" ref="L63:L74" si="28">I63</f>
        <v>14</v>
      </c>
      <c r="M63" s="186">
        <v>8</v>
      </c>
      <c r="N63" s="186">
        <v>8</v>
      </c>
      <c r="O63" s="186">
        <v>8</v>
      </c>
    </row>
    <row r="64" spans="1:17" x14ac:dyDescent="0.2">
      <c r="A64" s="38">
        <v>59</v>
      </c>
      <c r="B64" s="64" t="s">
        <v>43</v>
      </c>
      <c r="C64" s="45"/>
      <c r="D64" s="71">
        <f>HLOOKUP($J$64,$L$62:$O$75,K64,0)</f>
        <v>1</v>
      </c>
      <c r="E64" s="45"/>
      <c r="F64" s="45"/>
      <c r="G64" s="45"/>
      <c r="H64" s="65"/>
      <c r="I64" s="183">
        <v>1</v>
      </c>
      <c r="J64" s="164" t="str">
        <f>'Flujo de Caja'!$B$29</f>
        <v>Caso 1</v>
      </c>
      <c r="K64" s="149">
        <f t="shared" ref="K64:K74" si="29">K63+1</f>
        <v>3</v>
      </c>
      <c r="L64" s="167">
        <f t="shared" si="28"/>
        <v>1</v>
      </c>
      <c r="M64" s="183">
        <v>1</v>
      </c>
      <c r="N64" s="183">
        <v>1</v>
      </c>
      <c r="O64" s="183">
        <v>1</v>
      </c>
    </row>
    <row r="65" spans="1:15" x14ac:dyDescent="0.2">
      <c r="A65" s="38">
        <v>60</v>
      </c>
      <c r="B65" s="64" t="s">
        <v>97</v>
      </c>
      <c r="C65" s="45"/>
      <c r="D65" s="71">
        <f>HLOOKUP($J$64,$L$62:$O$75,K65,0)</f>
        <v>1</v>
      </c>
      <c r="E65" s="45">
        <f>D65</f>
        <v>1</v>
      </c>
      <c r="F65" s="45">
        <f>E65</f>
        <v>1</v>
      </c>
      <c r="G65" s="45">
        <f t="shared" ref="G65:H65" si="30">F65</f>
        <v>1</v>
      </c>
      <c r="H65" s="65">
        <f t="shared" si="30"/>
        <v>1</v>
      </c>
      <c r="I65" s="183">
        <v>1</v>
      </c>
      <c r="K65" s="149">
        <f t="shared" si="29"/>
        <v>4</v>
      </c>
      <c r="L65" s="167">
        <f t="shared" si="28"/>
        <v>1</v>
      </c>
      <c r="M65" s="183">
        <v>1</v>
      </c>
      <c r="N65" s="183">
        <v>1</v>
      </c>
      <c r="O65" s="183">
        <v>1</v>
      </c>
    </row>
    <row r="66" spans="1:15" x14ac:dyDescent="0.2">
      <c r="A66" s="38">
        <v>61</v>
      </c>
      <c r="B66" s="44" t="s">
        <v>79</v>
      </c>
      <c r="C66" s="45"/>
      <c r="D66" s="62">
        <f>HLOOKUP($J$64,$L$62:$O$75,K66,0)*$J$63</f>
        <v>5</v>
      </c>
      <c r="E66" s="62">
        <f>D66*(1+D$75)</f>
        <v>5.15</v>
      </c>
      <c r="F66" s="62">
        <f>E66*(1+E$75)</f>
        <v>5.3045000000000009</v>
      </c>
      <c r="G66" s="62">
        <f>F66*(1+F$75)</f>
        <v>5.4636350000000009</v>
      </c>
      <c r="H66" s="63">
        <f>G66*(1+G$75)</f>
        <v>5.6275440500000009</v>
      </c>
      <c r="I66" s="184">
        <v>8</v>
      </c>
      <c r="K66" s="149">
        <f t="shared" si="29"/>
        <v>5</v>
      </c>
      <c r="L66" s="168">
        <f t="shared" si="28"/>
        <v>8</v>
      </c>
      <c r="M66" s="184">
        <v>5</v>
      </c>
      <c r="N66" s="184">
        <v>5</v>
      </c>
      <c r="O66" s="184">
        <v>5</v>
      </c>
    </row>
    <row r="67" spans="1:15" x14ac:dyDescent="0.2">
      <c r="A67" s="38">
        <v>62</v>
      </c>
      <c r="B67" s="64" t="s">
        <v>43</v>
      </c>
      <c r="C67" s="45"/>
      <c r="D67" s="71">
        <f>HLOOKUP($J$64,$L$62:$O$75,K67,0)</f>
        <v>5</v>
      </c>
      <c r="E67" s="45"/>
      <c r="F67" s="45"/>
      <c r="G67" s="45"/>
      <c r="H67" s="65"/>
      <c r="I67" s="183">
        <v>1</v>
      </c>
      <c r="K67" s="149">
        <f t="shared" si="29"/>
        <v>6</v>
      </c>
      <c r="L67" s="167">
        <f t="shared" si="28"/>
        <v>1</v>
      </c>
      <c r="M67" s="183">
        <v>5</v>
      </c>
      <c r="N67" s="183">
        <v>4</v>
      </c>
      <c r="O67" s="183">
        <v>1</v>
      </c>
    </row>
    <row r="68" spans="1:15" x14ac:dyDescent="0.2">
      <c r="A68" s="38">
        <v>63</v>
      </c>
      <c r="B68" s="64" t="s">
        <v>98</v>
      </c>
      <c r="C68" s="45"/>
      <c r="D68" s="71">
        <f>HLOOKUP($J$64,$L$62:$O$75,K68,0)*$J$63+IF($E$84=D3,1,0)</f>
        <v>1</v>
      </c>
      <c r="E68" s="45">
        <f>IF($E$84=E3,D68+1,D68)</f>
        <v>2</v>
      </c>
      <c r="F68" s="45">
        <f>IF($E$84=F3,E68+1,E68)</f>
        <v>2</v>
      </c>
      <c r="G68" s="45">
        <f>IF($E$84=G3,F68+1,F68)</f>
        <v>2</v>
      </c>
      <c r="H68" s="45">
        <f>IF($E$84=H3,G68+1,G68)</f>
        <v>2</v>
      </c>
      <c r="I68" s="183">
        <v>1</v>
      </c>
      <c r="K68" s="149">
        <f t="shared" si="29"/>
        <v>7</v>
      </c>
      <c r="L68" s="167">
        <f t="shared" si="28"/>
        <v>1</v>
      </c>
      <c r="M68" s="183">
        <v>1</v>
      </c>
      <c r="N68" s="183">
        <v>1</v>
      </c>
      <c r="O68" s="183">
        <v>1</v>
      </c>
    </row>
    <row r="69" spans="1:15" x14ac:dyDescent="0.2">
      <c r="A69" s="38">
        <v>64</v>
      </c>
      <c r="B69" s="44" t="s">
        <v>80</v>
      </c>
      <c r="C69" s="45"/>
      <c r="D69" s="62">
        <f>HLOOKUP($J$64,$L$62:$O$75,K69,0)*$J$63</f>
        <v>2.5</v>
      </c>
      <c r="E69" s="62">
        <f>D69*(1+D$75)</f>
        <v>2.5750000000000002</v>
      </c>
      <c r="F69" s="62">
        <f>E69*(1+E$75)</f>
        <v>2.6522500000000004</v>
      </c>
      <c r="G69" s="62">
        <f>F69*(1+F$75)</f>
        <v>2.7318175000000005</v>
      </c>
      <c r="H69" s="63">
        <f>G69*(1+G$75)</f>
        <v>2.8137720250000005</v>
      </c>
      <c r="I69" s="184">
        <v>2.5</v>
      </c>
      <c r="K69" s="149">
        <f t="shared" si="29"/>
        <v>8</v>
      </c>
      <c r="L69" s="168">
        <f t="shared" si="28"/>
        <v>2.5</v>
      </c>
      <c r="M69" s="184">
        <v>2.5</v>
      </c>
      <c r="N69" s="184">
        <v>2.5</v>
      </c>
      <c r="O69" s="184">
        <v>2.5</v>
      </c>
    </row>
    <row r="70" spans="1:15" x14ac:dyDescent="0.2">
      <c r="A70" s="38">
        <v>65</v>
      </c>
      <c r="B70" s="64" t="s">
        <v>43</v>
      </c>
      <c r="C70" s="45"/>
      <c r="D70" s="71">
        <f>ROUNDUP(HLOOKUP($J$64,$L$62:$O$75,K70,0)*$J$62,0)</f>
        <v>13</v>
      </c>
      <c r="E70" s="45"/>
      <c r="F70" s="45"/>
      <c r="G70" s="45"/>
      <c r="H70" s="65"/>
      <c r="I70" s="183">
        <v>7</v>
      </c>
      <c r="K70" s="149">
        <f t="shared" si="29"/>
        <v>9</v>
      </c>
      <c r="L70" s="167">
        <f t="shared" si="28"/>
        <v>7</v>
      </c>
      <c r="M70" s="183">
        <v>13</v>
      </c>
      <c r="N70" s="183">
        <v>13</v>
      </c>
      <c r="O70" s="183">
        <v>7</v>
      </c>
    </row>
    <row r="71" spans="1:15" x14ac:dyDescent="0.2">
      <c r="A71" s="38">
        <v>66</v>
      </c>
      <c r="B71" s="64" t="s">
        <v>99</v>
      </c>
      <c r="C71" s="45"/>
      <c r="D71" s="71">
        <f>HLOOKUP($J$64,$L$62:$O$75,K71,0)*$J$63</f>
        <v>1</v>
      </c>
      <c r="E71" s="45">
        <v>2</v>
      </c>
      <c r="F71" s="45">
        <v>4</v>
      </c>
      <c r="G71" s="45">
        <v>6</v>
      </c>
      <c r="H71" s="65">
        <v>8</v>
      </c>
      <c r="I71" s="183">
        <v>1</v>
      </c>
      <c r="K71" s="149">
        <f t="shared" si="29"/>
        <v>10</v>
      </c>
      <c r="L71" s="167">
        <f t="shared" si="28"/>
        <v>1</v>
      </c>
      <c r="M71" s="183">
        <v>1</v>
      </c>
      <c r="N71" s="183">
        <v>1</v>
      </c>
      <c r="O71" s="183">
        <v>1</v>
      </c>
    </row>
    <row r="72" spans="1:15" x14ac:dyDescent="0.2">
      <c r="A72" s="38">
        <v>67</v>
      </c>
      <c r="B72" s="44" t="s">
        <v>61</v>
      </c>
      <c r="C72" s="45"/>
      <c r="D72" s="62">
        <f>HLOOKUP($J$64,$L$62:$O$75,K72,0)*$J$63</f>
        <v>4</v>
      </c>
      <c r="E72" s="62">
        <f>D72*(1+D$75)</f>
        <v>4.12</v>
      </c>
      <c r="F72" s="62">
        <f>E72*(1+E$75)</f>
        <v>4.2435999999999998</v>
      </c>
      <c r="G72" s="62">
        <f>F72*(1+F$75)</f>
        <v>4.370908</v>
      </c>
      <c r="H72" s="63">
        <f>G72*(1+G$75)</f>
        <v>4.5020352400000005</v>
      </c>
      <c r="I72" s="184">
        <v>6</v>
      </c>
      <c r="K72" s="149">
        <f t="shared" si="29"/>
        <v>11</v>
      </c>
      <c r="L72" s="168">
        <f t="shared" si="28"/>
        <v>6</v>
      </c>
      <c r="M72" s="184">
        <v>4</v>
      </c>
      <c r="N72" s="184">
        <v>4</v>
      </c>
      <c r="O72" s="184">
        <v>4</v>
      </c>
    </row>
    <row r="73" spans="1:15" x14ac:dyDescent="0.2">
      <c r="A73" s="38">
        <v>68</v>
      </c>
      <c r="B73" s="64" t="s">
        <v>43</v>
      </c>
      <c r="C73" s="45"/>
      <c r="D73" s="71">
        <f>ROUNDUP(HLOOKUP($J$64,$L$62:$O$75,K73,0)*$J$62,0)</f>
        <v>25</v>
      </c>
      <c r="E73" s="45"/>
      <c r="F73" s="45"/>
      <c r="G73" s="45"/>
      <c r="H73" s="65"/>
      <c r="I73" s="183">
        <v>25</v>
      </c>
      <c r="K73" s="149">
        <f t="shared" si="29"/>
        <v>12</v>
      </c>
      <c r="L73" s="167">
        <f t="shared" si="28"/>
        <v>25</v>
      </c>
      <c r="M73" s="183">
        <v>25</v>
      </c>
      <c r="N73" s="183">
        <v>25</v>
      </c>
      <c r="O73" s="183">
        <v>1</v>
      </c>
    </row>
    <row r="74" spans="1:15" x14ac:dyDescent="0.2">
      <c r="A74" s="38">
        <v>69</v>
      </c>
      <c r="B74" s="64" t="s">
        <v>100</v>
      </c>
      <c r="C74" s="45"/>
      <c r="D74" s="71">
        <f>HLOOKUP($J$64,$L$62:$O$75,K74,0)*$J$63</f>
        <v>1</v>
      </c>
      <c r="E74" s="45">
        <f>D74</f>
        <v>1</v>
      </c>
      <c r="F74" s="45">
        <f>E74</f>
        <v>1</v>
      </c>
      <c r="G74" s="45">
        <f>F74</f>
        <v>1</v>
      </c>
      <c r="H74" s="65">
        <f>G74</f>
        <v>1</v>
      </c>
      <c r="I74" s="183">
        <v>1</v>
      </c>
      <c r="K74" s="149">
        <f t="shared" si="29"/>
        <v>13</v>
      </c>
      <c r="L74" s="167">
        <f t="shared" si="28"/>
        <v>1</v>
      </c>
      <c r="M74" s="183">
        <v>1</v>
      </c>
      <c r="N74" s="183">
        <v>1</v>
      </c>
      <c r="O74" s="183">
        <v>1</v>
      </c>
    </row>
    <row r="75" spans="1:15" x14ac:dyDescent="0.2">
      <c r="A75" s="38">
        <v>70</v>
      </c>
      <c r="B75" s="46" t="s">
        <v>42</v>
      </c>
      <c r="C75" s="47"/>
      <c r="D75" s="72">
        <f>D59</f>
        <v>0.03</v>
      </c>
      <c r="E75" s="66">
        <f>D75</f>
        <v>0.03</v>
      </c>
      <c r="F75" s="66">
        <f t="shared" ref="F75:G75" si="31">E75</f>
        <v>0.03</v>
      </c>
      <c r="G75" s="66">
        <f t="shared" si="31"/>
        <v>0.03</v>
      </c>
      <c r="H75" s="67"/>
      <c r="I75" s="185"/>
      <c r="K75" s="149"/>
      <c r="L75" s="169"/>
      <c r="M75" s="187"/>
      <c r="N75" s="187"/>
      <c r="O75" s="187"/>
    </row>
    <row r="76" spans="1:15" x14ac:dyDescent="0.2">
      <c r="A76" s="38">
        <v>71</v>
      </c>
      <c r="B76" s="148" t="s">
        <v>138</v>
      </c>
    </row>
    <row r="77" spans="1:15" x14ac:dyDescent="0.2">
      <c r="A77" s="38">
        <v>72</v>
      </c>
      <c r="B77" s="148"/>
    </row>
    <row r="78" spans="1:15" x14ac:dyDescent="0.2">
      <c r="A78" s="38">
        <v>73</v>
      </c>
      <c r="B78" s="68" t="s">
        <v>44</v>
      </c>
      <c r="C78" s="56"/>
      <c r="D78" s="237" t="s">
        <v>54</v>
      </c>
      <c r="E78" s="45"/>
      <c r="F78" s="45"/>
      <c r="I78" s="180" t="s">
        <v>117</v>
      </c>
      <c r="J78" s="110">
        <f>'Flujo de Caja'!A7</f>
        <v>1</v>
      </c>
    </row>
    <row r="79" spans="1:15" x14ac:dyDescent="0.2">
      <c r="A79" s="38">
        <v>74</v>
      </c>
      <c r="B79" s="417" t="s">
        <v>0</v>
      </c>
      <c r="C79" s="418"/>
      <c r="D79" s="65"/>
      <c r="E79" s="45"/>
      <c r="F79" s="45"/>
      <c r="I79" s="181"/>
      <c r="J79" s="111"/>
    </row>
    <row r="80" spans="1:15" x14ac:dyDescent="0.2">
      <c r="A80" s="38">
        <v>75</v>
      </c>
      <c r="B80" s="238" t="s">
        <v>45</v>
      </c>
      <c r="C80" s="71"/>
      <c r="D80" s="87">
        <f>ROUND(I80*$J$78,0)</f>
        <v>4</v>
      </c>
      <c r="E80" s="45"/>
      <c r="F80" s="45"/>
      <c r="I80" s="181">
        <v>4</v>
      </c>
      <c r="J80" s="111"/>
    </row>
    <row r="81" spans="1:12" x14ac:dyDescent="0.2">
      <c r="A81" s="38">
        <v>76</v>
      </c>
      <c r="B81" s="238" t="s">
        <v>46</v>
      </c>
      <c r="C81" s="71"/>
      <c r="D81" s="87">
        <f>ROUND(I81*$J$78,0)</f>
        <v>7</v>
      </c>
      <c r="E81" s="45"/>
      <c r="F81" s="45"/>
      <c r="I81" s="181">
        <v>7</v>
      </c>
      <c r="J81" s="111"/>
    </row>
    <row r="82" spans="1:12" x14ac:dyDescent="0.2">
      <c r="A82" s="38">
        <v>77</v>
      </c>
      <c r="B82" s="238" t="s">
        <v>47</v>
      </c>
      <c r="C82" s="71"/>
      <c r="D82" s="87">
        <f>ROUND(I82*$J$78,0)</f>
        <v>13</v>
      </c>
      <c r="E82" s="45"/>
      <c r="F82" s="45"/>
      <c r="I82" s="181">
        <v>13</v>
      </c>
      <c r="J82" s="111"/>
    </row>
    <row r="83" spans="1:12" x14ac:dyDescent="0.2">
      <c r="A83" s="38">
        <v>78</v>
      </c>
      <c r="B83" s="238" t="s">
        <v>18</v>
      </c>
      <c r="C83" s="71"/>
      <c r="D83" s="87">
        <f>ROUND(I83*$J$78,0)</f>
        <v>13</v>
      </c>
      <c r="E83" s="45"/>
      <c r="F83" s="45"/>
      <c r="I83" s="181">
        <v>13</v>
      </c>
      <c r="J83" s="111"/>
    </row>
    <row r="84" spans="1:12" x14ac:dyDescent="0.2">
      <c r="A84" s="38">
        <v>79</v>
      </c>
      <c r="B84" s="238" t="s">
        <v>48</v>
      </c>
      <c r="C84" s="71"/>
      <c r="D84" s="87">
        <f>ROUND(I84*$J$78,0)</f>
        <v>17</v>
      </c>
      <c r="E84" s="318">
        <f>ROUNDUP((D84-4)/12,0)</f>
        <v>2</v>
      </c>
      <c r="F84" s="45"/>
      <c r="G84" s="316"/>
      <c r="I84" s="181">
        <v>17</v>
      </c>
      <c r="J84" s="111"/>
    </row>
    <row r="85" spans="1:12" hidden="1" x14ac:dyDescent="0.2">
      <c r="A85" s="38">
        <v>80</v>
      </c>
      <c r="B85" s="83" t="s">
        <v>49</v>
      </c>
      <c r="C85" s="84"/>
      <c r="D85" s="88">
        <v>6</v>
      </c>
      <c r="E85" s="45"/>
      <c r="F85" s="45"/>
      <c r="I85" s="181"/>
      <c r="J85" s="111"/>
    </row>
    <row r="86" spans="1:12" hidden="1" x14ac:dyDescent="0.2">
      <c r="A86" s="38">
        <v>81</v>
      </c>
      <c r="B86" s="83" t="s">
        <v>50</v>
      </c>
      <c r="C86" s="84"/>
      <c r="D86" s="88">
        <v>6</v>
      </c>
      <c r="E86" s="45"/>
      <c r="F86" s="45"/>
      <c r="I86" s="181"/>
      <c r="J86" s="111"/>
    </row>
    <row r="87" spans="1:12" x14ac:dyDescent="0.2">
      <c r="A87" s="38">
        <v>82</v>
      </c>
      <c r="B87" s="419" t="s">
        <v>17</v>
      </c>
      <c r="C87" s="420"/>
      <c r="D87" s="89"/>
      <c r="E87" s="45"/>
      <c r="F87" s="45"/>
      <c r="I87" s="181"/>
      <c r="J87" s="110">
        <f>J78</f>
        <v>1</v>
      </c>
      <c r="L87" s="120"/>
    </row>
    <row r="88" spans="1:12" x14ac:dyDescent="0.2">
      <c r="A88" s="38">
        <v>83</v>
      </c>
      <c r="B88" s="238" t="s">
        <v>28</v>
      </c>
      <c r="C88" s="71"/>
      <c r="D88" s="87">
        <f t="shared" ref="D88:D93" si="32">ROUND(I88*$J$78,0)</f>
        <v>4</v>
      </c>
      <c r="E88" s="45"/>
      <c r="F88" s="45"/>
      <c r="I88" s="181">
        <f>I80</f>
        <v>4</v>
      </c>
      <c r="L88" s="120"/>
    </row>
    <row r="89" spans="1:12" x14ac:dyDescent="0.2">
      <c r="A89" s="38">
        <v>84</v>
      </c>
      <c r="B89" s="421" t="s">
        <v>29</v>
      </c>
      <c r="C89" s="422"/>
      <c r="D89" s="87">
        <f>ROUND(I89*$J$78,0)</f>
        <v>4</v>
      </c>
      <c r="E89" s="45"/>
      <c r="F89" s="45"/>
      <c r="I89" s="181">
        <f>I80</f>
        <v>4</v>
      </c>
      <c r="J89" s="111"/>
    </row>
    <row r="90" spans="1:12" x14ac:dyDescent="0.2">
      <c r="A90" s="38">
        <v>85</v>
      </c>
      <c r="B90" s="421" t="s">
        <v>30</v>
      </c>
      <c r="C90" s="422"/>
      <c r="D90" s="87">
        <f t="shared" si="32"/>
        <v>10</v>
      </c>
      <c r="E90" s="45"/>
      <c r="F90" s="45"/>
      <c r="I90" s="181">
        <v>10</v>
      </c>
      <c r="J90" s="111"/>
    </row>
    <row r="91" spans="1:12" x14ac:dyDescent="0.2">
      <c r="A91" s="38">
        <v>86</v>
      </c>
      <c r="B91" s="238" t="s">
        <v>51</v>
      </c>
      <c r="C91" s="71"/>
      <c r="D91" s="87">
        <f t="shared" si="32"/>
        <v>7</v>
      </c>
      <c r="E91" s="317"/>
      <c r="F91" s="317"/>
      <c r="I91" s="181">
        <v>7</v>
      </c>
      <c r="J91" s="111"/>
    </row>
    <row r="92" spans="1:12" x14ac:dyDescent="0.2">
      <c r="A92" s="38">
        <v>87</v>
      </c>
      <c r="B92" s="238" t="s">
        <v>52</v>
      </c>
      <c r="C92" s="71"/>
      <c r="D92" s="87">
        <f t="shared" si="32"/>
        <v>13</v>
      </c>
      <c r="E92" s="45"/>
      <c r="F92" s="45"/>
      <c r="I92" s="181">
        <v>13</v>
      </c>
      <c r="J92" s="111"/>
    </row>
    <row r="93" spans="1:12" x14ac:dyDescent="0.2">
      <c r="A93" s="38">
        <v>88</v>
      </c>
      <c r="B93" s="85" t="s">
        <v>53</v>
      </c>
      <c r="C93" s="86"/>
      <c r="D93" s="90">
        <f t="shared" si="32"/>
        <v>13</v>
      </c>
      <c r="E93" s="45"/>
      <c r="F93" s="45"/>
      <c r="I93" s="181">
        <v>13</v>
      </c>
      <c r="J93" s="111"/>
    </row>
    <row r="94" spans="1:12" x14ac:dyDescent="0.2">
      <c r="A94" s="38">
        <v>89</v>
      </c>
      <c r="B94" s="419" t="s">
        <v>2</v>
      </c>
      <c r="C94" s="420"/>
      <c r="D94" s="89"/>
      <c r="I94" s="181"/>
      <c r="J94" s="110">
        <f>J87</f>
        <v>1</v>
      </c>
    </row>
    <row r="95" spans="1:12" x14ac:dyDescent="0.2">
      <c r="A95" s="38">
        <v>90</v>
      </c>
      <c r="B95" s="85" t="s">
        <v>96</v>
      </c>
      <c r="C95" s="86"/>
      <c r="D95" s="90">
        <f>ROUND(I95*$J$78,0)</f>
        <v>7</v>
      </c>
      <c r="I95" s="185">
        <v>7</v>
      </c>
    </row>
    <row r="96" spans="1:12" s="28" customFormat="1" x14ac:dyDescent="0.2">
      <c r="A96" s="38">
        <v>91</v>
      </c>
      <c r="B96" s="53"/>
      <c r="D96" s="54"/>
      <c r="J96" s="108"/>
    </row>
    <row r="97" spans="1:10" s="28" customFormat="1" x14ac:dyDescent="0.2">
      <c r="A97" s="38">
        <v>92</v>
      </c>
      <c r="B97" s="68" t="s">
        <v>106</v>
      </c>
      <c r="C97" s="56"/>
      <c r="D97" s="57" t="s">
        <v>101</v>
      </c>
      <c r="E97" s="57" t="s">
        <v>102</v>
      </c>
      <c r="F97" s="57" t="s">
        <v>103</v>
      </c>
      <c r="G97" s="57" t="s">
        <v>104</v>
      </c>
      <c r="H97" s="58" t="s">
        <v>105</v>
      </c>
      <c r="I97" s="290" t="s">
        <v>127</v>
      </c>
      <c r="J97" s="109">
        <f>'Flujo de Caja'!A3</f>
        <v>1.08</v>
      </c>
    </row>
    <row r="98" spans="1:10" s="28" customFormat="1" hidden="1" x14ac:dyDescent="0.2">
      <c r="A98" s="38">
        <v>93</v>
      </c>
      <c r="B98" s="44" t="s">
        <v>90</v>
      </c>
      <c r="C98" s="71"/>
      <c r="D98" s="62">
        <f>I98*$J$97</f>
        <v>10.8</v>
      </c>
      <c r="E98" s="62">
        <f>D98*(1+D$104)</f>
        <v>11.124000000000001</v>
      </c>
      <c r="F98" s="62">
        <f t="shared" ref="F98:H98" si="33">E98*(1+E$104)</f>
        <v>11.45772</v>
      </c>
      <c r="G98" s="62">
        <f t="shared" si="33"/>
        <v>11.8014516</v>
      </c>
      <c r="H98" s="63">
        <f t="shared" si="33"/>
        <v>12.155495148</v>
      </c>
      <c r="I98" s="239">
        <v>10</v>
      </c>
      <c r="J98" s="108"/>
    </row>
    <row r="99" spans="1:10" s="28" customFormat="1" hidden="1" x14ac:dyDescent="0.2">
      <c r="A99" s="38">
        <v>94</v>
      </c>
      <c r="B99" s="44" t="s">
        <v>91</v>
      </c>
      <c r="C99" s="71"/>
      <c r="D99" s="62">
        <f t="shared" ref="D99:D103" si="34">I99*$J$97</f>
        <v>43.2</v>
      </c>
      <c r="E99" s="62">
        <f t="shared" ref="E99:E103" si="35">D99*(1+D$104)</f>
        <v>44.496000000000002</v>
      </c>
      <c r="F99" s="62">
        <f t="shared" ref="F99:H99" si="36">E99*(1+E$104)</f>
        <v>45.830880000000001</v>
      </c>
      <c r="G99" s="62">
        <f t="shared" si="36"/>
        <v>47.2058064</v>
      </c>
      <c r="H99" s="63">
        <f t="shared" si="36"/>
        <v>48.621980592</v>
      </c>
      <c r="I99" s="239">
        <v>40</v>
      </c>
      <c r="J99" s="108"/>
    </row>
    <row r="100" spans="1:10" s="28" customFormat="1" hidden="1" x14ac:dyDescent="0.2">
      <c r="A100" s="38">
        <v>95</v>
      </c>
      <c r="B100" s="44" t="s">
        <v>92</v>
      </c>
      <c r="C100" s="71"/>
      <c r="D100" s="62">
        <f t="shared" si="34"/>
        <v>86.4</v>
      </c>
      <c r="E100" s="62">
        <f t="shared" si="35"/>
        <v>88.992000000000004</v>
      </c>
      <c r="F100" s="62">
        <f t="shared" ref="F100:H100" si="37">E100*(1+E$104)</f>
        <v>91.661760000000001</v>
      </c>
      <c r="G100" s="62">
        <f t="shared" si="37"/>
        <v>94.4116128</v>
      </c>
      <c r="H100" s="63">
        <f t="shared" si="37"/>
        <v>97.243961184</v>
      </c>
      <c r="I100" s="239">
        <v>80</v>
      </c>
      <c r="J100" s="108"/>
    </row>
    <row r="101" spans="1:10" s="28" customFormat="1" hidden="1" x14ac:dyDescent="0.2">
      <c r="A101" s="38">
        <v>96</v>
      </c>
      <c r="B101" s="44" t="s">
        <v>89</v>
      </c>
      <c r="C101" s="71"/>
      <c r="D101" s="62">
        <f t="shared" si="34"/>
        <v>162</v>
      </c>
      <c r="E101" s="62">
        <f t="shared" si="35"/>
        <v>166.86</v>
      </c>
      <c r="F101" s="62">
        <f t="shared" ref="F101:H101" si="38">E101*(1+E$104)</f>
        <v>171.86580000000001</v>
      </c>
      <c r="G101" s="62">
        <f t="shared" si="38"/>
        <v>177.02177400000002</v>
      </c>
      <c r="H101" s="63">
        <f t="shared" si="38"/>
        <v>182.33242722000003</v>
      </c>
      <c r="I101" s="239">
        <v>150</v>
      </c>
      <c r="J101" s="108"/>
    </row>
    <row r="102" spans="1:10" s="28" customFormat="1" x14ac:dyDescent="0.2">
      <c r="A102" s="38">
        <v>97</v>
      </c>
      <c r="B102" s="44" t="s">
        <v>87</v>
      </c>
      <c r="C102" s="71"/>
      <c r="D102" s="62">
        <f t="shared" si="34"/>
        <v>48.6</v>
      </c>
      <c r="E102" s="62">
        <f t="shared" si="35"/>
        <v>50.058</v>
      </c>
      <c r="F102" s="62">
        <f t="shared" ref="F102:H102" si="39">E102*(1+E$104)</f>
        <v>51.559739999999998</v>
      </c>
      <c r="G102" s="62">
        <f t="shared" si="39"/>
        <v>53.106532199999997</v>
      </c>
      <c r="H102" s="63">
        <f t="shared" si="39"/>
        <v>54.699728166</v>
      </c>
      <c r="I102" s="239">
        <v>45</v>
      </c>
      <c r="J102" s="108"/>
    </row>
    <row r="103" spans="1:10" s="28" customFormat="1" x14ac:dyDescent="0.2">
      <c r="A103" s="38">
        <v>98</v>
      </c>
      <c r="B103" s="44" t="s">
        <v>88</v>
      </c>
      <c r="C103" s="71"/>
      <c r="D103" s="62">
        <f t="shared" si="34"/>
        <v>27</v>
      </c>
      <c r="E103" s="62">
        <f t="shared" si="35"/>
        <v>27.810000000000002</v>
      </c>
      <c r="F103" s="62">
        <f t="shared" ref="F103:H103" si="40">E103*(1+E$104)</f>
        <v>28.644300000000005</v>
      </c>
      <c r="G103" s="62">
        <f t="shared" si="40"/>
        <v>29.503629000000007</v>
      </c>
      <c r="H103" s="63">
        <f t="shared" si="40"/>
        <v>30.388737870000007</v>
      </c>
      <c r="I103" s="239">
        <v>25</v>
      </c>
      <c r="J103" s="108"/>
    </row>
    <row r="104" spans="1:10" s="28" customFormat="1" x14ac:dyDescent="0.2">
      <c r="A104" s="38">
        <v>99</v>
      </c>
      <c r="B104" s="46" t="s">
        <v>93</v>
      </c>
      <c r="C104" s="86"/>
      <c r="D104" s="94">
        <f>D$4</f>
        <v>0.03</v>
      </c>
      <c r="E104" s="94">
        <f t="shared" ref="E104:G104" si="41">E$4</f>
        <v>0.03</v>
      </c>
      <c r="F104" s="94">
        <f t="shared" si="41"/>
        <v>0.03</v>
      </c>
      <c r="G104" s="94">
        <f t="shared" si="41"/>
        <v>0.03</v>
      </c>
      <c r="H104" s="95"/>
      <c r="I104" s="185"/>
      <c r="J104" s="108"/>
    </row>
    <row r="105" spans="1:10" s="28" customFormat="1" x14ac:dyDescent="0.2">
      <c r="A105" s="38">
        <v>100</v>
      </c>
      <c r="B105" s="44" t="s">
        <v>234</v>
      </c>
      <c r="C105" s="71"/>
      <c r="D105" s="91">
        <f>I105</f>
        <v>1</v>
      </c>
      <c r="E105" s="91">
        <f>D105*E109</f>
        <v>1</v>
      </c>
      <c r="F105" s="91">
        <f t="shared" ref="F105:H105" si="42">E105*F109</f>
        <v>1</v>
      </c>
      <c r="G105" s="91">
        <f t="shared" si="42"/>
        <v>1</v>
      </c>
      <c r="H105" s="91">
        <f t="shared" si="42"/>
        <v>1</v>
      </c>
      <c r="I105" s="182">
        <v>1</v>
      </c>
      <c r="J105" s="108"/>
    </row>
    <row r="106" spans="1:10" x14ac:dyDescent="0.2">
      <c r="A106" s="38">
        <v>101</v>
      </c>
      <c r="B106" s="44" t="s">
        <v>235</v>
      </c>
      <c r="C106" s="45"/>
      <c r="D106" s="361">
        <f>I106</f>
        <v>0</v>
      </c>
      <c r="E106" s="361">
        <f>D106*E109</f>
        <v>0</v>
      </c>
      <c r="F106" s="361">
        <f t="shared" ref="F106:H106" si="43">E106*F109</f>
        <v>0</v>
      </c>
      <c r="G106" s="361">
        <f t="shared" si="43"/>
        <v>0</v>
      </c>
      <c r="H106" s="361">
        <f t="shared" si="43"/>
        <v>0</v>
      </c>
      <c r="I106" s="182">
        <v>0</v>
      </c>
    </row>
    <row r="107" spans="1:10" x14ac:dyDescent="0.2">
      <c r="A107" s="38">
        <v>102</v>
      </c>
      <c r="B107" s="44" t="s">
        <v>236</v>
      </c>
      <c r="C107" s="71"/>
      <c r="D107" s="361">
        <f>I107</f>
        <v>0</v>
      </c>
      <c r="E107" s="361">
        <f>D107*E109</f>
        <v>0</v>
      </c>
      <c r="F107" s="361">
        <f t="shared" ref="F107:H107" si="44">E107*F109</f>
        <v>0</v>
      </c>
      <c r="G107" s="361">
        <f t="shared" si="44"/>
        <v>0</v>
      </c>
      <c r="H107" s="361">
        <f t="shared" si="44"/>
        <v>0</v>
      </c>
      <c r="I107" s="249">
        <v>0</v>
      </c>
    </row>
    <row r="108" spans="1:10" s="28" customFormat="1" x14ac:dyDescent="0.2">
      <c r="A108" s="38">
        <v>103</v>
      </c>
      <c r="B108" s="240" t="s">
        <v>198</v>
      </c>
      <c r="C108" s="241"/>
      <c r="D108" s="242"/>
      <c r="E108" s="242"/>
      <c r="F108" s="242"/>
      <c r="G108" s="242"/>
      <c r="H108" s="243"/>
      <c r="I108" s="244"/>
      <c r="J108" s="108"/>
    </row>
    <row r="109" spans="1:10" s="28" customFormat="1" x14ac:dyDescent="0.2">
      <c r="A109" s="38">
        <v>104</v>
      </c>
      <c r="B109" s="240" t="s">
        <v>243</v>
      </c>
      <c r="C109" s="241"/>
      <c r="D109" s="242"/>
      <c r="E109" s="242">
        <f>I109</f>
        <v>1</v>
      </c>
      <c r="F109" s="242">
        <f>I109</f>
        <v>1</v>
      </c>
      <c r="G109" s="242">
        <f>I109</f>
        <v>1</v>
      </c>
      <c r="H109" s="243">
        <f>I109</f>
        <v>1</v>
      </c>
      <c r="I109" s="244">
        <f>'Flujo de Caja'!$A$10</f>
        <v>1</v>
      </c>
      <c r="J109" s="108"/>
    </row>
    <row r="110" spans="1:10" s="28" customFormat="1" x14ac:dyDescent="0.2">
      <c r="A110" s="38">
        <v>105</v>
      </c>
      <c r="B110" s="44" t="s">
        <v>237</v>
      </c>
      <c r="C110" s="71"/>
      <c r="D110" s="91">
        <f>I110</f>
        <v>0</v>
      </c>
      <c r="E110" s="91">
        <f>D110*E114</f>
        <v>0</v>
      </c>
      <c r="F110" s="91">
        <f t="shared" ref="F110:H110" si="45">E110*F114</f>
        <v>0</v>
      </c>
      <c r="G110" s="91">
        <f t="shared" si="45"/>
        <v>0</v>
      </c>
      <c r="H110" s="91">
        <f t="shared" si="45"/>
        <v>0</v>
      </c>
      <c r="I110" s="182">
        <v>0</v>
      </c>
      <c r="J110" s="108"/>
    </row>
    <row r="111" spans="1:10" s="28" customFormat="1" x14ac:dyDescent="0.2">
      <c r="A111" s="38">
        <v>106</v>
      </c>
      <c r="B111" s="44" t="s">
        <v>238</v>
      </c>
      <c r="C111" s="71"/>
      <c r="D111" s="361">
        <f>I111</f>
        <v>1</v>
      </c>
      <c r="E111" s="361">
        <f>D111*E114</f>
        <v>1</v>
      </c>
      <c r="F111" s="361">
        <f t="shared" ref="F111:H111" si="46">E111*F114</f>
        <v>1</v>
      </c>
      <c r="G111" s="361">
        <f t="shared" si="46"/>
        <v>1</v>
      </c>
      <c r="H111" s="361">
        <f t="shared" si="46"/>
        <v>1</v>
      </c>
      <c r="I111" s="182">
        <v>1</v>
      </c>
      <c r="J111" s="108"/>
    </row>
    <row r="112" spans="1:10" s="28" customFormat="1" x14ac:dyDescent="0.2">
      <c r="A112" s="38">
        <v>107</v>
      </c>
      <c r="B112" s="44" t="s">
        <v>239</v>
      </c>
      <c r="C112" s="71"/>
      <c r="D112" s="361">
        <f>I112</f>
        <v>1</v>
      </c>
      <c r="E112" s="361">
        <f>D112*E114</f>
        <v>1</v>
      </c>
      <c r="F112" s="361">
        <f t="shared" ref="F112:H112" si="47">E112*F114</f>
        <v>1</v>
      </c>
      <c r="G112" s="361">
        <f t="shared" si="47"/>
        <v>1</v>
      </c>
      <c r="H112" s="361">
        <f t="shared" si="47"/>
        <v>1</v>
      </c>
      <c r="I112" s="249">
        <v>1</v>
      </c>
      <c r="J112" s="108"/>
    </row>
    <row r="113" spans="1:10" s="28" customFormat="1" x14ac:dyDescent="0.2">
      <c r="A113" s="38">
        <v>108</v>
      </c>
      <c r="B113" s="240" t="s">
        <v>199</v>
      </c>
      <c r="C113" s="71"/>
      <c r="D113" s="242"/>
      <c r="E113" s="242"/>
      <c r="F113" s="242"/>
      <c r="G113" s="242"/>
      <c r="H113" s="243"/>
      <c r="I113" s="244"/>
      <c r="J113" s="108"/>
    </row>
    <row r="114" spans="1:10" s="28" customFormat="1" x14ac:dyDescent="0.2">
      <c r="A114" s="38">
        <v>109</v>
      </c>
      <c r="B114" s="240" t="s">
        <v>200</v>
      </c>
      <c r="C114" s="71"/>
      <c r="D114" s="242"/>
      <c r="E114" s="242">
        <f>I114</f>
        <v>1</v>
      </c>
      <c r="F114" s="242">
        <f>I114</f>
        <v>1</v>
      </c>
      <c r="G114" s="242">
        <f>I114</f>
        <v>1</v>
      </c>
      <c r="H114" s="243">
        <f>I114</f>
        <v>1</v>
      </c>
      <c r="I114" s="244">
        <f>I109</f>
        <v>1</v>
      </c>
      <c r="J114" s="108"/>
    </row>
    <row r="115" spans="1:10" s="28" customFormat="1" x14ac:dyDescent="0.2">
      <c r="A115" s="38">
        <v>110</v>
      </c>
      <c r="B115" s="46"/>
      <c r="C115" s="86"/>
      <c r="D115" s="94"/>
      <c r="E115" s="94"/>
      <c r="F115" s="94"/>
      <c r="G115" s="94"/>
      <c r="H115" s="362"/>
      <c r="I115" s="363"/>
      <c r="J115" s="108"/>
    </row>
    <row r="116" spans="1:10" s="28" customFormat="1" hidden="1" x14ac:dyDescent="0.2">
      <c r="A116" s="38">
        <v>111</v>
      </c>
      <c r="B116" s="44" t="s">
        <v>205</v>
      </c>
      <c r="C116" s="71"/>
      <c r="D116" s="223"/>
      <c r="E116" s="245"/>
      <c r="F116" s="245"/>
      <c r="G116" s="245"/>
      <c r="H116" s="246"/>
      <c r="I116" s="188"/>
      <c r="J116" s="109">
        <f>'Flujo de Caja'!$A$5</f>
        <v>1.3</v>
      </c>
    </row>
    <row r="117" spans="1:10" s="203" customFormat="1" hidden="1" x14ac:dyDescent="0.2">
      <c r="A117" s="38">
        <v>112</v>
      </c>
      <c r="B117" s="240" t="s">
        <v>207</v>
      </c>
      <c r="C117" s="253"/>
      <c r="D117" s="254"/>
      <c r="E117" s="255"/>
      <c r="F117" s="255"/>
      <c r="G117" s="255"/>
      <c r="H117" s="256"/>
      <c r="I117" s="257"/>
      <c r="J117" s="9"/>
    </row>
    <row r="118" spans="1:10" s="203" customFormat="1" hidden="1" x14ac:dyDescent="0.2">
      <c r="A118" s="38">
        <v>113</v>
      </c>
      <c r="B118" s="240" t="s">
        <v>206</v>
      </c>
      <c r="C118" s="253"/>
      <c r="D118" s="254"/>
      <c r="E118" s="255"/>
      <c r="F118" s="255"/>
      <c r="G118" s="255"/>
      <c r="H118" s="256"/>
      <c r="I118" s="257"/>
      <c r="J118" s="9"/>
    </row>
    <row r="119" spans="1:10" hidden="1" x14ac:dyDescent="0.2">
      <c r="A119" s="38">
        <v>114</v>
      </c>
      <c r="B119" s="92" t="s">
        <v>132</v>
      </c>
      <c r="C119" s="45"/>
      <c r="D119" s="223"/>
      <c r="E119" s="245"/>
      <c r="F119" s="245"/>
      <c r="G119" s="245"/>
      <c r="H119" s="246"/>
      <c r="I119" s="188"/>
    </row>
    <row r="120" spans="1:10" hidden="1" x14ac:dyDescent="0.2">
      <c r="A120" s="38">
        <v>115</v>
      </c>
      <c r="B120" s="46" t="s">
        <v>133</v>
      </c>
      <c r="C120" s="47"/>
      <c r="D120" s="145"/>
      <c r="E120" s="248"/>
      <c r="F120" s="248"/>
      <c r="G120" s="248"/>
      <c r="H120" s="247"/>
      <c r="I120" s="189"/>
    </row>
    <row r="121" spans="1:10" x14ac:dyDescent="0.2">
      <c r="A121" s="38">
        <v>116</v>
      </c>
      <c r="B121" s="148" t="s">
        <v>138</v>
      </c>
    </row>
    <row r="122" spans="1:10" x14ac:dyDescent="0.2">
      <c r="A122" s="38">
        <v>117</v>
      </c>
      <c r="B122" s="148"/>
    </row>
    <row r="123" spans="1:10" x14ac:dyDescent="0.2">
      <c r="A123" s="38">
        <v>118</v>
      </c>
      <c r="B123" s="68" t="s">
        <v>260</v>
      </c>
      <c r="C123" s="56"/>
      <c r="D123" s="57" t="s">
        <v>71</v>
      </c>
      <c r="E123" s="57" t="s">
        <v>123</v>
      </c>
      <c r="F123" s="58" t="s">
        <v>72</v>
      </c>
      <c r="J123" s="109">
        <v>1</v>
      </c>
    </row>
    <row r="124" spans="1:10" x14ac:dyDescent="0.2">
      <c r="A124" s="38">
        <v>119</v>
      </c>
      <c r="B124" s="44" t="s">
        <v>228</v>
      </c>
      <c r="C124" s="45"/>
      <c r="D124" s="307">
        <f>1/(8*$J$123)</f>
        <v>0.125</v>
      </c>
      <c r="E124" s="307">
        <f>1/(6*$J$123)</f>
        <v>0.16666666666666666</v>
      </c>
      <c r="F124" s="308">
        <f>1/(4*$J$123)</f>
        <v>0.25</v>
      </c>
    </row>
    <row r="125" spans="1:10" x14ac:dyDescent="0.2">
      <c r="A125" s="38">
        <v>120</v>
      </c>
      <c r="B125" s="44" t="s">
        <v>229</v>
      </c>
      <c r="C125" s="45"/>
      <c r="D125" s="307">
        <f>1/(8*$J$123)</f>
        <v>0.125</v>
      </c>
      <c r="E125" s="307">
        <f>1/(5*$J$123)</f>
        <v>0.2</v>
      </c>
      <c r="F125" s="308">
        <f>F$124</f>
        <v>0.25</v>
      </c>
    </row>
    <row r="126" spans="1:10" x14ac:dyDescent="0.2">
      <c r="A126" s="38">
        <v>121</v>
      </c>
      <c r="B126" s="44" t="s">
        <v>230</v>
      </c>
      <c r="C126" s="45"/>
      <c r="D126" s="307">
        <f>1/(5*$J$123)</f>
        <v>0.2</v>
      </c>
      <c r="E126" s="307">
        <f>1/(4*$J$123)</f>
        <v>0.25</v>
      </c>
      <c r="F126" s="308">
        <f t="shared" ref="F126:F127" si="48">F$124</f>
        <v>0.25</v>
      </c>
    </row>
    <row r="127" spans="1:10" x14ac:dyDescent="0.2">
      <c r="A127" s="38">
        <v>122</v>
      </c>
      <c r="B127" s="44" t="s">
        <v>231</v>
      </c>
      <c r="C127" s="45"/>
      <c r="D127" s="307">
        <f>1/(4*$J$123)</f>
        <v>0.25</v>
      </c>
      <c r="E127" s="307">
        <f>1/(4*$J$123)</f>
        <v>0.25</v>
      </c>
      <c r="F127" s="308">
        <f t="shared" si="48"/>
        <v>0.25</v>
      </c>
    </row>
    <row r="128" spans="1:10" x14ac:dyDescent="0.2">
      <c r="A128" s="38">
        <v>123</v>
      </c>
      <c r="B128" s="44" t="s">
        <v>233</v>
      </c>
      <c r="C128" s="45"/>
      <c r="D128" s="307">
        <f>1/(5*$J$123)</f>
        <v>0.2</v>
      </c>
      <c r="E128" s="307">
        <f>1/(4*$J$123)</f>
        <v>0.25</v>
      </c>
      <c r="F128" s="308">
        <f>1/(4*$J$123)</f>
        <v>0.25</v>
      </c>
    </row>
    <row r="129" spans="1:13" x14ac:dyDescent="0.2">
      <c r="A129" s="38">
        <v>124</v>
      </c>
      <c r="B129" s="46" t="s">
        <v>232</v>
      </c>
      <c r="C129" s="47"/>
      <c r="D129" s="307">
        <f>1/(5*$J$123)</f>
        <v>0.2</v>
      </c>
      <c r="E129" s="307">
        <f>1/(4*$J$123)</f>
        <v>0.25</v>
      </c>
      <c r="F129" s="308">
        <f>1/(2*$J$123)</f>
        <v>0.5</v>
      </c>
    </row>
    <row r="130" spans="1:13" x14ac:dyDescent="0.2">
      <c r="A130" s="38">
        <v>125</v>
      </c>
    </row>
    <row r="131" spans="1:13" x14ac:dyDescent="0.2">
      <c r="A131" s="38">
        <v>126</v>
      </c>
      <c r="B131" s="68" t="s">
        <v>251</v>
      </c>
      <c r="C131" s="56"/>
      <c r="D131" s="57" t="s">
        <v>71</v>
      </c>
      <c r="E131" s="57" t="s">
        <v>123</v>
      </c>
      <c r="F131" s="58" t="s">
        <v>72</v>
      </c>
    </row>
    <row r="132" spans="1:13" x14ac:dyDescent="0.2">
      <c r="A132" s="38">
        <v>127</v>
      </c>
      <c r="B132" s="44" t="s">
        <v>252</v>
      </c>
      <c r="C132" s="45"/>
      <c r="D132" s="307">
        <f>1/(16*$J$123)</f>
        <v>6.25E-2</v>
      </c>
      <c r="E132" s="307">
        <f>1/(8*$J$123)</f>
        <v>0.125</v>
      </c>
      <c r="F132" s="308">
        <f>1/(8*$J$123)</f>
        <v>0.125</v>
      </c>
    </row>
    <row r="133" spans="1:13" x14ac:dyDescent="0.2">
      <c r="A133" s="38">
        <v>128</v>
      </c>
      <c r="B133" s="44" t="s">
        <v>253</v>
      </c>
      <c r="C133" s="45"/>
      <c r="D133" s="307">
        <f>1/(10*$J$123)</f>
        <v>0.1</v>
      </c>
      <c r="E133" s="307">
        <f>1/(6*$J$123)</f>
        <v>0.16666666666666666</v>
      </c>
      <c r="F133" s="308">
        <f>1/(8*$J$123)</f>
        <v>0.125</v>
      </c>
    </row>
    <row r="134" spans="1:13" x14ac:dyDescent="0.2">
      <c r="A134" s="38">
        <v>129</v>
      </c>
      <c r="B134" s="46"/>
      <c r="C134" s="47"/>
      <c r="D134" s="48"/>
      <c r="E134" s="48"/>
      <c r="F134" s="49"/>
    </row>
    <row r="135" spans="1:13" x14ac:dyDescent="0.2">
      <c r="A135" s="38">
        <v>130</v>
      </c>
    </row>
    <row r="136" spans="1:13" x14ac:dyDescent="0.2">
      <c r="A136" s="38">
        <v>131</v>
      </c>
      <c r="B136" s="68" t="s">
        <v>136</v>
      </c>
      <c r="C136" s="55"/>
      <c r="D136" s="57" t="s">
        <v>101</v>
      </c>
      <c r="E136" s="57" t="s">
        <v>102</v>
      </c>
      <c r="F136" s="57" t="s">
        <v>103</v>
      </c>
      <c r="G136" s="57" t="s">
        <v>104</v>
      </c>
      <c r="H136" s="58" t="s">
        <v>105</v>
      </c>
      <c r="I136" s="180" t="s">
        <v>127</v>
      </c>
      <c r="J136" s="110">
        <f>'Flujo de Caja'!$A$7</f>
        <v>1</v>
      </c>
      <c r="M136" s="144"/>
    </row>
    <row r="137" spans="1:13" x14ac:dyDescent="0.2">
      <c r="A137" s="38">
        <v>132</v>
      </c>
      <c r="B137" s="44" t="s">
        <v>155</v>
      </c>
      <c r="C137" s="45"/>
      <c r="D137" s="62">
        <f>I137*$J$137</f>
        <v>12</v>
      </c>
      <c r="E137" s="62">
        <f>D137*(1+D149)</f>
        <v>12.36</v>
      </c>
      <c r="F137" s="62">
        <f t="shared" ref="F137:H137" si="49">E137*(1+E149)</f>
        <v>12.7308</v>
      </c>
      <c r="G137" s="62">
        <f t="shared" si="49"/>
        <v>13.112724</v>
      </c>
      <c r="H137" s="63">
        <f t="shared" si="49"/>
        <v>13.506105720000001</v>
      </c>
      <c r="I137" s="184">
        <v>12</v>
      </c>
      <c r="J137" s="109">
        <v>1</v>
      </c>
    </row>
    <row r="138" spans="1:13" x14ac:dyDescent="0.2">
      <c r="A138" s="38">
        <v>133</v>
      </c>
      <c r="B138" s="64" t="s">
        <v>43</v>
      </c>
      <c r="C138" s="45"/>
      <c r="D138" s="71">
        <f>ROUND(I138*$J$136,0)</f>
        <v>10</v>
      </c>
      <c r="E138" s="45"/>
      <c r="F138" s="45"/>
      <c r="G138" s="45"/>
      <c r="H138" s="65"/>
      <c r="I138" s="181">
        <v>10</v>
      </c>
    </row>
    <row r="139" spans="1:13" hidden="1" x14ac:dyDescent="0.2">
      <c r="A139" s="38">
        <v>134</v>
      </c>
      <c r="B139" s="64" t="s">
        <v>39</v>
      </c>
      <c r="C139" s="45"/>
      <c r="D139" s="71"/>
      <c r="E139" s="45"/>
      <c r="F139" s="45"/>
      <c r="G139" s="45"/>
      <c r="H139" s="65"/>
      <c r="I139" s="181"/>
    </row>
    <row r="140" spans="1:13" x14ac:dyDescent="0.2">
      <c r="A140" s="38">
        <v>135</v>
      </c>
      <c r="B140" s="44" t="s">
        <v>154</v>
      </c>
      <c r="C140" s="45"/>
      <c r="D140" s="62">
        <f>I140*$J$137</f>
        <v>6</v>
      </c>
      <c r="E140" s="62">
        <f>D140*(1+D149)</f>
        <v>6.18</v>
      </c>
      <c r="F140" s="62">
        <f t="shared" ref="F140:H140" si="50">E140*(1+E149)</f>
        <v>6.3654000000000002</v>
      </c>
      <c r="G140" s="62">
        <f t="shared" si="50"/>
        <v>6.556362</v>
      </c>
      <c r="H140" s="63">
        <f t="shared" si="50"/>
        <v>6.7530528600000004</v>
      </c>
      <c r="I140" s="184">
        <v>6</v>
      </c>
    </row>
    <row r="141" spans="1:13" x14ac:dyDescent="0.2">
      <c r="A141" s="38">
        <v>136</v>
      </c>
      <c r="B141" s="64" t="s">
        <v>43</v>
      </c>
      <c r="C141" s="45"/>
      <c r="D141" s="71">
        <f>ROUND(I141*$J$136,0)</f>
        <v>7</v>
      </c>
      <c r="E141" s="45"/>
      <c r="F141" s="45"/>
      <c r="G141" s="45"/>
      <c r="H141" s="65"/>
      <c r="I141" s="183">
        <v>7</v>
      </c>
    </row>
    <row r="142" spans="1:13" hidden="1" x14ac:dyDescent="0.2">
      <c r="A142" s="38">
        <v>137</v>
      </c>
      <c r="B142" s="64" t="s">
        <v>39</v>
      </c>
      <c r="C142" s="45"/>
      <c r="D142" s="71"/>
      <c r="E142" s="45"/>
      <c r="F142" s="45"/>
      <c r="G142" s="45"/>
      <c r="H142" s="65"/>
      <c r="I142" s="181"/>
    </row>
    <row r="143" spans="1:13" x14ac:dyDescent="0.2">
      <c r="A143" s="38">
        <v>138</v>
      </c>
      <c r="B143" s="44" t="s">
        <v>83</v>
      </c>
      <c r="C143" s="45"/>
      <c r="D143" s="62">
        <f>I143*$J$137</f>
        <v>2.5</v>
      </c>
      <c r="E143" s="62">
        <f>D143*(1+D149)</f>
        <v>2.5750000000000002</v>
      </c>
      <c r="F143" s="62">
        <f t="shared" ref="F143:H143" si="51">E143*(1+E149)</f>
        <v>2.6522500000000004</v>
      </c>
      <c r="G143" s="62">
        <f t="shared" si="51"/>
        <v>2.7318175000000005</v>
      </c>
      <c r="H143" s="63">
        <f t="shared" si="51"/>
        <v>2.8137720250000005</v>
      </c>
      <c r="I143" s="184">
        <v>2.5</v>
      </c>
    </row>
    <row r="144" spans="1:13" x14ac:dyDescent="0.2">
      <c r="A144" s="38">
        <v>139</v>
      </c>
      <c r="B144" s="64" t="s">
        <v>43</v>
      </c>
      <c r="C144" s="45"/>
      <c r="D144" s="71">
        <f>ROUND(I144*$J$136,0)</f>
        <v>7</v>
      </c>
      <c r="E144" s="73"/>
      <c r="F144" s="73"/>
      <c r="G144" s="73"/>
      <c r="H144" s="74"/>
      <c r="I144" s="183">
        <v>7</v>
      </c>
    </row>
    <row r="145" spans="1:15" hidden="1" x14ac:dyDescent="0.2">
      <c r="A145" s="38">
        <v>140</v>
      </c>
      <c r="B145" s="64" t="s">
        <v>39</v>
      </c>
      <c r="C145" s="45"/>
      <c r="D145" s="75">
        <v>0</v>
      </c>
      <c r="E145" s="73">
        <v>0</v>
      </c>
      <c r="F145" s="73">
        <v>0</v>
      </c>
      <c r="G145" s="73">
        <v>0</v>
      </c>
      <c r="H145" s="74">
        <v>0</v>
      </c>
      <c r="I145" s="183"/>
    </row>
    <row r="146" spans="1:15" x14ac:dyDescent="0.2">
      <c r="A146" s="38">
        <v>141</v>
      </c>
      <c r="B146" s="44" t="s">
        <v>153</v>
      </c>
      <c r="C146" s="45"/>
      <c r="D146" s="62">
        <f>I146</f>
        <v>6</v>
      </c>
      <c r="E146" s="62">
        <f>D146*(1+E$75)</f>
        <v>6.18</v>
      </c>
      <c r="F146" s="62">
        <f t="shared" ref="F146" si="52">E146*(1+F$75)</f>
        <v>6.3654000000000002</v>
      </c>
      <c r="G146" s="62">
        <f t="shared" ref="G146" si="53">F146*(1+G$75)</f>
        <v>6.556362</v>
      </c>
      <c r="H146" s="63">
        <f t="shared" ref="H146" si="54">G146*(1+H$75)</f>
        <v>6.556362</v>
      </c>
      <c r="I146" s="184">
        <v>6</v>
      </c>
    </row>
    <row r="147" spans="1:15" x14ac:dyDescent="0.2">
      <c r="A147" s="38">
        <v>142</v>
      </c>
      <c r="B147" s="64" t="s">
        <v>43</v>
      </c>
      <c r="C147" s="45"/>
      <c r="D147" s="73">
        <v>0</v>
      </c>
      <c r="E147" s="45"/>
      <c r="F147" s="45"/>
      <c r="G147" s="45"/>
      <c r="H147" s="65"/>
      <c r="I147" s="183">
        <v>0</v>
      </c>
    </row>
    <row r="148" spans="1:15" x14ac:dyDescent="0.2">
      <c r="A148" s="38">
        <v>143</v>
      </c>
      <c r="B148" s="64" t="s">
        <v>39</v>
      </c>
      <c r="C148" s="45"/>
      <c r="D148" s="73">
        <v>0</v>
      </c>
      <c r="E148" s="73">
        <v>0</v>
      </c>
      <c r="F148" s="73">
        <v>0</v>
      </c>
      <c r="G148" s="73">
        <v>0</v>
      </c>
      <c r="H148" s="74">
        <v>0</v>
      </c>
      <c r="I148" s="183">
        <v>0</v>
      </c>
    </row>
    <row r="149" spans="1:15" x14ac:dyDescent="0.2">
      <c r="A149" s="38">
        <v>144</v>
      </c>
      <c r="B149" s="46" t="s">
        <v>42</v>
      </c>
      <c r="C149" s="47"/>
      <c r="D149" s="66">
        <f>$D$59</f>
        <v>0.03</v>
      </c>
      <c r="E149" s="66">
        <f>D149</f>
        <v>0.03</v>
      </c>
      <c r="F149" s="66">
        <f t="shared" ref="F149" si="55">E149</f>
        <v>0.03</v>
      </c>
      <c r="G149" s="66">
        <f t="shared" ref="G149" si="56">F149</f>
        <v>0.03</v>
      </c>
      <c r="H149" s="67"/>
      <c r="I149" s="185"/>
    </row>
    <row r="150" spans="1:15" x14ac:dyDescent="0.2">
      <c r="A150" s="38">
        <v>145</v>
      </c>
      <c r="B150" s="148" t="s">
        <v>138</v>
      </c>
    </row>
    <row r="151" spans="1:15" x14ac:dyDescent="0.2">
      <c r="A151" s="38">
        <v>146</v>
      </c>
      <c r="B151" s="148"/>
      <c r="L151" s="165" t="s">
        <v>142</v>
      </c>
      <c r="M151" s="151" t="s">
        <v>144</v>
      </c>
    </row>
    <row r="152" spans="1:15" x14ac:dyDescent="0.2">
      <c r="A152" s="38">
        <v>147</v>
      </c>
      <c r="B152" s="68" t="s">
        <v>137</v>
      </c>
      <c r="C152" s="55"/>
      <c r="D152" s="57" t="s">
        <v>101</v>
      </c>
      <c r="E152" s="57" t="s">
        <v>102</v>
      </c>
      <c r="F152" s="57" t="s">
        <v>103</v>
      </c>
      <c r="G152" s="57" t="s">
        <v>104</v>
      </c>
      <c r="H152" s="58" t="s">
        <v>105</v>
      </c>
      <c r="I152" s="180" t="s">
        <v>127</v>
      </c>
      <c r="J152" s="110">
        <f>'Flujo de Caja'!$A$7</f>
        <v>1</v>
      </c>
      <c r="K152" s="149">
        <v>1</v>
      </c>
      <c r="L152" s="58" t="s">
        <v>121</v>
      </c>
      <c r="M152" s="180" t="s">
        <v>143</v>
      </c>
      <c r="N152" s="180" t="s">
        <v>145</v>
      </c>
      <c r="O152" s="180" t="s">
        <v>146</v>
      </c>
    </row>
    <row r="153" spans="1:15" ht="15" x14ac:dyDescent="0.35">
      <c r="A153" s="38">
        <v>148</v>
      </c>
      <c r="B153" s="128" t="s">
        <v>126</v>
      </c>
      <c r="C153" s="99"/>
      <c r="D153" s="124">
        <f>D154+D156+D158+D160</f>
        <v>14</v>
      </c>
      <c r="E153" s="124">
        <f t="shared" ref="E153:I153" si="57">E154+E156+E158+E160</f>
        <v>14.420000000000002</v>
      </c>
      <c r="F153" s="124">
        <f t="shared" si="57"/>
        <v>14.852600000000001</v>
      </c>
      <c r="G153" s="124">
        <f t="shared" si="57"/>
        <v>15.298178</v>
      </c>
      <c r="H153" s="125">
        <f t="shared" si="57"/>
        <v>15.757123340000003</v>
      </c>
      <c r="I153" s="190">
        <f t="shared" si="57"/>
        <v>14</v>
      </c>
      <c r="J153" s="110"/>
      <c r="K153" s="149">
        <f>K152+1</f>
        <v>2</v>
      </c>
      <c r="L153" s="215">
        <f>I153</f>
        <v>14</v>
      </c>
      <c r="M153" s="190">
        <f t="shared" ref="M153:O153" si="58">M154+M156+M158+M160</f>
        <v>14</v>
      </c>
      <c r="N153" s="190">
        <f t="shared" si="58"/>
        <v>10.5</v>
      </c>
      <c r="O153" s="190">
        <f t="shared" si="58"/>
        <v>11.5</v>
      </c>
    </row>
    <row r="154" spans="1:15" x14ac:dyDescent="0.2">
      <c r="A154" s="38">
        <v>149</v>
      </c>
      <c r="B154" s="131" t="s">
        <v>56</v>
      </c>
      <c r="C154" s="99"/>
      <c r="D154" s="132">
        <f t="shared" ref="D154:D162" si="59">HLOOKUP($J$154,$L$152:$O$174,K154,0)</f>
        <v>8</v>
      </c>
      <c r="E154" s="132">
        <f>D154*(1+D$174)</f>
        <v>8.24</v>
      </c>
      <c r="F154" s="132">
        <f t="shared" ref="F154:H154" si="60">E154*(1+E$174)</f>
        <v>8.4871999999999996</v>
      </c>
      <c r="G154" s="132">
        <f t="shared" si="60"/>
        <v>8.741816</v>
      </c>
      <c r="H154" s="133">
        <f t="shared" si="60"/>
        <v>9.0040704800000011</v>
      </c>
      <c r="I154" s="184">
        <v>8</v>
      </c>
      <c r="J154" s="164" t="str">
        <f>'Flujo de Caja'!$B$29</f>
        <v>Caso 1</v>
      </c>
      <c r="K154" s="149">
        <f t="shared" ref="K154:K173" si="61">K153+1</f>
        <v>3</v>
      </c>
      <c r="L154" s="216">
        <f t="shared" ref="L154:L173" si="62">I154</f>
        <v>8</v>
      </c>
      <c r="M154" s="184">
        <v>8</v>
      </c>
      <c r="N154" s="184">
        <v>4.5</v>
      </c>
      <c r="O154" s="184">
        <v>5</v>
      </c>
    </row>
    <row r="155" spans="1:15" x14ac:dyDescent="0.2">
      <c r="A155" s="38">
        <v>150</v>
      </c>
      <c r="B155" s="100" t="s">
        <v>36</v>
      </c>
      <c r="C155" s="101"/>
      <c r="D155" s="98">
        <f t="shared" si="59"/>
        <v>7</v>
      </c>
      <c r="E155" s="45"/>
      <c r="F155" s="45"/>
      <c r="G155" s="45"/>
      <c r="H155" s="65"/>
      <c r="I155" s="181">
        <v>1</v>
      </c>
      <c r="K155" s="149">
        <f t="shared" si="61"/>
        <v>4</v>
      </c>
      <c r="L155" s="217">
        <f t="shared" si="62"/>
        <v>1</v>
      </c>
      <c r="M155" s="181">
        <v>7</v>
      </c>
      <c r="N155" s="181">
        <v>1</v>
      </c>
      <c r="O155" s="181">
        <v>1</v>
      </c>
    </row>
    <row r="156" spans="1:15" x14ac:dyDescent="0.2">
      <c r="A156" s="38">
        <v>151</v>
      </c>
      <c r="B156" s="102" t="s">
        <v>57</v>
      </c>
      <c r="C156" s="101"/>
      <c r="D156" s="132">
        <f t="shared" si="59"/>
        <v>2</v>
      </c>
      <c r="E156" s="62">
        <f t="shared" ref="E156:H156" si="63">D156*(1+D$174)</f>
        <v>2.06</v>
      </c>
      <c r="F156" s="62">
        <f t="shared" si="63"/>
        <v>2.1217999999999999</v>
      </c>
      <c r="G156" s="62">
        <f t="shared" si="63"/>
        <v>2.185454</v>
      </c>
      <c r="H156" s="63">
        <f t="shared" si="63"/>
        <v>2.2510176200000003</v>
      </c>
      <c r="I156" s="184">
        <v>2</v>
      </c>
      <c r="K156" s="149">
        <f t="shared" si="61"/>
        <v>5</v>
      </c>
      <c r="L156" s="218">
        <f t="shared" si="62"/>
        <v>2</v>
      </c>
      <c r="M156" s="184">
        <v>2</v>
      </c>
      <c r="N156" s="184">
        <v>2</v>
      </c>
      <c r="O156" s="184">
        <v>2.5</v>
      </c>
    </row>
    <row r="157" spans="1:15" x14ac:dyDescent="0.2">
      <c r="A157" s="38">
        <v>152</v>
      </c>
      <c r="B157" s="100" t="s">
        <v>36</v>
      </c>
      <c r="C157" s="101"/>
      <c r="D157" s="98">
        <f t="shared" si="59"/>
        <v>13</v>
      </c>
      <c r="E157" s="45"/>
      <c r="F157" s="45"/>
      <c r="G157" s="45"/>
      <c r="H157" s="65"/>
      <c r="I157" s="181">
        <v>1</v>
      </c>
      <c r="K157" s="149">
        <f t="shared" si="61"/>
        <v>6</v>
      </c>
      <c r="L157" s="217">
        <f t="shared" si="62"/>
        <v>1</v>
      </c>
      <c r="M157" s="181">
        <v>13</v>
      </c>
      <c r="N157" s="181">
        <v>13</v>
      </c>
      <c r="O157" s="181">
        <v>1</v>
      </c>
    </row>
    <row r="158" spans="1:15" x14ac:dyDescent="0.2">
      <c r="A158" s="38">
        <v>153</v>
      </c>
      <c r="B158" s="102" t="s">
        <v>55</v>
      </c>
      <c r="C158" s="101"/>
      <c r="D158" s="132">
        <f t="shared" si="59"/>
        <v>2</v>
      </c>
      <c r="E158" s="62">
        <f>D158*(1+D$174)</f>
        <v>2.06</v>
      </c>
      <c r="F158" s="62">
        <f t="shared" ref="F158:H158" si="64">E158*(1+E$174)</f>
        <v>2.1217999999999999</v>
      </c>
      <c r="G158" s="62">
        <f t="shared" si="64"/>
        <v>2.185454</v>
      </c>
      <c r="H158" s="63">
        <f t="shared" si="64"/>
        <v>2.2510176200000003</v>
      </c>
      <c r="I158" s="184">
        <v>2</v>
      </c>
      <c r="K158" s="149">
        <f t="shared" si="61"/>
        <v>7</v>
      </c>
      <c r="L158" s="218">
        <f t="shared" si="62"/>
        <v>2</v>
      </c>
      <c r="M158" s="184">
        <v>2</v>
      </c>
      <c r="N158" s="184">
        <v>2</v>
      </c>
      <c r="O158" s="184">
        <v>2</v>
      </c>
    </row>
    <row r="159" spans="1:15" x14ac:dyDescent="0.2">
      <c r="A159" s="38">
        <v>154</v>
      </c>
      <c r="B159" s="100" t="s">
        <v>36</v>
      </c>
      <c r="C159" s="101"/>
      <c r="D159" s="98">
        <f t="shared" si="59"/>
        <v>13</v>
      </c>
      <c r="E159" s="45"/>
      <c r="F159" s="45"/>
      <c r="G159" s="45"/>
      <c r="H159" s="65"/>
      <c r="I159" s="181">
        <v>7</v>
      </c>
      <c r="K159" s="149">
        <f t="shared" si="61"/>
        <v>8</v>
      </c>
      <c r="L159" s="217">
        <f t="shared" si="62"/>
        <v>7</v>
      </c>
      <c r="M159" s="181">
        <v>13</v>
      </c>
      <c r="N159" s="181">
        <v>13</v>
      </c>
      <c r="O159" s="181">
        <v>0</v>
      </c>
    </row>
    <row r="160" spans="1:15" x14ac:dyDescent="0.2">
      <c r="A160" s="38">
        <v>155</v>
      </c>
      <c r="B160" s="102" t="s">
        <v>62</v>
      </c>
      <c r="C160" s="101"/>
      <c r="D160" s="97">
        <f t="shared" si="59"/>
        <v>2</v>
      </c>
      <c r="E160" s="62">
        <f t="shared" ref="E160:H160" si="65">D160*(1+D$174)</f>
        <v>2.06</v>
      </c>
      <c r="F160" s="62">
        <f t="shared" si="65"/>
        <v>2.1217999999999999</v>
      </c>
      <c r="G160" s="62">
        <f t="shared" si="65"/>
        <v>2.185454</v>
      </c>
      <c r="H160" s="63">
        <f t="shared" si="65"/>
        <v>2.2510176200000003</v>
      </c>
      <c r="I160" s="184">
        <v>2</v>
      </c>
      <c r="K160" s="149">
        <f t="shared" si="61"/>
        <v>9</v>
      </c>
      <c r="L160" s="218">
        <f t="shared" si="62"/>
        <v>2</v>
      </c>
      <c r="M160" s="184">
        <v>2</v>
      </c>
      <c r="N160" s="184">
        <v>2</v>
      </c>
      <c r="O160" s="184">
        <v>2</v>
      </c>
    </row>
    <row r="161" spans="1:15" x14ac:dyDescent="0.2">
      <c r="A161" s="38">
        <v>156</v>
      </c>
      <c r="B161" s="100" t="s">
        <v>36</v>
      </c>
      <c r="C161" s="101"/>
      <c r="D161" s="98">
        <f t="shared" si="59"/>
        <v>25</v>
      </c>
      <c r="E161" s="45"/>
      <c r="F161" s="45"/>
      <c r="G161" s="45"/>
      <c r="H161" s="65"/>
      <c r="I161" s="181">
        <v>13</v>
      </c>
      <c r="K161" s="149">
        <f t="shared" si="61"/>
        <v>10</v>
      </c>
      <c r="L161" s="217">
        <f t="shared" si="62"/>
        <v>13</v>
      </c>
      <c r="M161" s="181">
        <v>25</v>
      </c>
      <c r="N161" s="181">
        <v>25</v>
      </c>
      <c r="O161" s="181">
        <v>13</v>
      </c>
    </row>
    <row r="162" spans="1:15" ht="15" x14ac:dyDescent="0.35">
      <c r="A162" s="38">
        <v>157</v>
      </c>
      <c r="B162" s="128" t="s">
        <v>63</v>
      </c>
      <c r="C162" s="45"/>
      <c r="D162" s="124">
        <f t="shared" si="59"/>
        <v>12</v>
      </c>
      <c r="E162" s="124">
        <f t="shared" ref="E162:G162" si="66">D162*(1+D$174)</f>
        <v>12.36</v>
      </c>
      <c r="F162" s="124">
        <f t="shared" si="66"/>
        <v>12.7308</v>
      </c>
      <c r="G162" s="124">
        <f t="shared" si="66"/>
        <v>13.112724</v>
      </c>
      <c r="H162" s="125">
        <f>G162*(1+G$174)</f>
        <v>13.506105720000001</v>
      </c>
      <c r="I162" s="184">
        <v>12</v>
      </c>
      <c r="K162" s="149">
        <f t="shared" si="61"/>
        <v>11</v>
      </c>
      <c r="L162" s="219">
        <f t="shared" si="62"/>
        <v>12</v>
      </c>
      <c r="M162" s="190">
        <v>12</v>
      </c>
      <c r="N162" s="190">
        <v>12</v>
      </c>
      <c r="O162" s="190">
        <v>12</v>
      </c>
    </row>
    <row r="163" spans="1:15" x14ac:dyDescent="0.2">
      <c r="A163" s="38">
        <v>158</v>
      </c>
      <c r="B163" s="103" t="s">
        <v>36</v>
      </c>
      <c r="C163" s="99"/>
      <c r="D163" s="96">
        <f>I163*$J$152</f>
        <v>19</v>
      </c>
      <c r="E163" s="45"/>
      <c r="F163" s="45"/>
      <c r="G163" s="45"/>
      <c r="H163" s="65"/>
      <c r="I163" s="181">
        <v>19</v>
      </c>
      <c r="K163" s="149">
        <f t="shared" si="61"/>
        <v>12</v>
      </c>
      <c r="L163" s="217">
        <f t="shared" si="62"/>
        <v>19</v>
      </c>
      <c r="M163" s="181">
        <v>61</v>
      </c>
      <c r="N163" s="181">
        <v>61</v>
      </c>
      <c r="O163" s="181">
        <v>10</v>
      </c>
    </row>
    <row r="164" spans="1:15" ht="15" x14ac:dyDescent="0.35">
      <c r="A164" s="38">
        <v>159</v>
      </c>
      <c r="B164" s="123" t="s">
        <v>65</v>
      </c>
      <c r="C164" s="104"/>
      <c r="D164" s="124">
        <f>D165+D166+D168</f>
        <v>4.5833333333333339</v>
      </c>
      <c r="E164" s="124">
        <f t="shared" ref="E164:I164" si="67">E165+E166+E168</f>
        <v>4.7208333333333332</v>
      </c>
      <c r="F164" s="124">
        <f t="shared" si="67"/>
        <v>4.8624583333333335</v>
      </c>
      <c r="G164" s="124">
        <f t="shared" si="67"/>
        <v>5.0083320833333334</v>
      </c>
      <c r="H164" s="124">
        <f t="shared" si="67"/>
        <v>5.1585820458333345</v>
      </c>
      <c r="I164" s="190">
        <f t="shared" si="67"/>
        <v>7.583333333333333</v>
      </c>
      <c r="K164" s="149">
        <f t="shared" si="61"/>
        <v>13</v>
      </c>
      <c r="L164" s="219">
        <f t="shared" si="62"/>
        <v>7.583333333333333</v>
      </c>
      <c r="M164" s="190">
        <f t="shared" ref="M164:O164" si="68">M165+M166+M168</f>
        <v>4.5833333333333339</v>
      </c>
      <c r="N164" s="190">
        <f t="shared" si="68"/>
        <v>4.5833333333333339</v>
      </c>
      <c r="O164" s="190">
        <f t="shared" si="68"/>
        <v>4.5833333333333339</v>
      </c>
    </row>
    <row r="165" spans="1:15" x14ac:dyDescent="0.2">
      <c r="A165" s="38">
        <v>160</v>
      </c>
      <c r="B165" s="105" t="s">
        <v>67</v>
      </c>
      <c r="C165" s="106"/>
      <c r="D165" s="97">
        <f>HLOOKUP($J$154,$L$152:$O$174,K165,0)</f>
        <v>0.58333333333333337</v>
      </c>
      <c r="E165" s="62">
        <f t="shared" ref="E165:G165" si="69">D165*(1+D$174)</f>
        <v>0.60083333333333344</v>
      </c>
      <c r="F165" s="62">
        <f t="shared" si="69"/>
        <v>0.61885833333333351</v>
      </c>
      <c r="G165" s="62">
        <f t="shared" si="69"/>
        <v>0.63742408333333356</v>
      </c>
      <c r="H165" s="63">
        <f>G165*(1+G$174)</f>
        <v>0.65654680583333358</v>
      </c>
      <c r="I165" s="184">
        <f>7/12</f>
        <v>0.58333333333333337</v>
      </c>
      <c r="K165" s="149">
        <f t="shared" si="61"/>
        <v>14</v>
      </c>
      <c r="L165" s="218">
        <f t="shared" si="62"/>
        <v>0.58333333333333337</v>
      </c>
      <c r="M165" s="184">
        <f>7/12</f>
        <v>0.58333333333333337</v>
      </c>
      <c r="N165" s="184">
        <f t="shared" ref="N165:O165" si="70">7/12</f>
        <v>0.58333333333333337</v>
      </c>
      <c r="O165" s="184">
        <f t="shared" si="70"/>
        <v>0.58333333333333337</v>
      </c>
    </row>
    <row r="166" spans="1:15" x14ac:dyDescent="0.2">
      <c r="A166" s="38">
        <v>161</v>
      </c>
      <c r="B166" s="105" t="s">
        <v>78</v>
      </c>
      <c r="C166" s="106"/>
      <c r="D166" s="97">
        <f>HLOOKUP($J$154,$L$152:$O$174,K166,0)</f>
        <v>3</v>
      </c>
      <c r="E166" s="62">
        <f t="shared" ref="E166:H166" si="71">D166*(1+D$174)</f>
        <v>3.09</v>
      </c>
      <c r="F166" s="62">
        <f t="shared" si="71"/>
        <v>3.1827000000000001</v>
      </c>
      <c r="G166" s="62">
        <f t="shared" si="71"/>
        <v>3.278181</v>
      </c>
      <c r="H166" s="63">
        <f t="shared" si="71"/>
        <v>3.3765264300000002</v>
      </c>
      <c r="I166" s="184">
        <v>5</v>
      </c>
      <c r="K166" s="149">
        <f t="shared" si="61"/>
        <v>15</v>
      </c>
      <c r="L166" s="218">
        <f t="shared" si="62"/>
        <v>5</v>
      </c>
      <c r="M166" s="184">
        <v>3</v>
      </c>
      <c r="N166" s="184">
        <v>3</v>
      </c>
      <c r="O166" s="184">
        <v>3</v>
      </c>
    </row>
    <row r="167" spans="1:15" x14ac:dyDescent="0.2">
      <c r="A167" s="38">
        <v>162</v>
      </c>
      <c r="B167" s="102" t="s">
        <v>36</v>
      </c>
      <c r="C167" s="106"/>
      <c r="D167" s="98">
        <f>HLOOKUP($J$154,$L$152:$O$174,K167,0)</f>
        <v>19</v>
      </c>
      <c r="E167" s="45"/>
      <c r="F167" s="45"/>
      <c r="G167" s="45"/>
      <c r="H167" s="65"/>
      <c r="I167" s="181">
        <v>13</v>
      </c>
      <c r="K167" s="149">
        <f t="shared" si="61"/>
        <v>16</v>
      </c>
      <c r="L167" s="217">
        <v>7</v>
      </c>
      <c r="M167" s="181">
        <v>19</v>
      </c>
      <c r="N167" s="181">
        <v>19</v>
      </c>
      <c r="O167" s="181">
        <v>7</v>
      </c>
    </row>
    <row r="168" spans="1:15" x14ac:dyDescent="0.2">
      <c r="A168" s="38">
        <v>163</v>
      </c>
      <c r="B168" s="105" t="s">
        <v>66</v>
      </c>
      <c r="C168" s="106"/>
      <c r="D168" s="97">
        <f t="shared" ref="D168:D173" si="72">HLOOKUP($J$154,$L$152:$O$174,K168,0)</f>
        <v>1</v>
      </c>
      <c r="E168" s="62">
        <f t="shared" ref="E168:H168" si="73">D168*(1+D$174)</f>
        <v>1.03</v>
      </c>
      <c r="F168" s="62">
        <f t="shared" si="73"/>
        <v>1.0609</v>
      </c>
      <c r="G168" s="62">
        <f t="shared" si="73"/>
        <v>1.092727</v>
      </c>
      <c r="H168" s="63">
        <f t="shared" si="73"/>
        <v>1.1255088100000001</v>
      </c>
      <c r="I168" s="184">
        <v>2</v>
      </c>
      <c r="K168" s="149">
        <f t="shared" si="61"/>
        <v>17</v>
      </c>
      <c r="L168" s="218">
        <f t="shared" si="62"/>
        <v>2</v>
      </c>
      <c r="M168" s="184">
        <v>1</v>
      </c>
      <c r="N168" s="184">
        <v>1</v>
      </c>
      <c r="O168" s="184">
        <v>1</v>
      </c>
    </row>
    <row r="169" spans="1:15" x14ac:dyDescent="0.2">
      <c r="A169" s="38">
        <v>164</v>
      </c>
      <c r="B169" s="102" t="s">
        <v>36</v>
      </c>
      <c r="C169" s="106"/>
      <c r="D169" s="98">
        <f t="shared" si="72"/>
        <v>13</v>
      </c>
      <c r="E169" s="45"/>
      <c r="F169" s="45"/>
      <c r="G169" s="45"/>
      <c r="H169" s="65"/>
      <c r="I169" s="181">
        <v>10</v>
      </c>
      <c r="K169" s="149">
        <f t="shared" si="61"/>
        <v>18</v>
      </c>
      <c r="L169" s="217">
        <f t="shared" si="62"/>
        <v>10</v>
      </c>
      <c r="M169" s="181">
        <v>13</v>
      </c>
      <c r="N169" s="181">
        <v>13</v>
      </c>
      <c r="O169" s="181">
        <v>10</v>
      </c>
    </row>
    <row r="170" spans="1:15" x14ac:dyDescent="0.2">
      <c r="A170" s="38">
        <v>165</v>
      </c>
      <c r="B170" s="105" t="s">
        <v>125</v>
      </c>
      <c r="C170" s="106"/>
      <c r="D170" s="97">
        <f t="shared" si="72"/>
        <v>0</v>
      </c>
      <c r="E170" s="62">
        <f t="shared" ref="E170" si="74">D170*(1+D$174)</f>
        <v>0</v>
      </c>
      <c r="F170" s="62">
        <f t="shared" ref="F170" si="75">E170*(1+E$174)</f>
        <v>0</v>
      </c>
      <c r="G170" s="62">
        <f t="shared" ref="G170" si="76">F170*(1+F$174)</f>
        <v>0</v>
      </c>
      <c r="H170" s="63">
        <f t="shared" ref="H170" si="77">G170*(1+G$174)</f>
        <v>0</v>
      </c>
      <c r="I170" s="184">
        <v>0</v>
      </c>
      <c r="K170" s="149">
        <f t="shared" si="61"/>
        <v>19</v>
      </c>
      <c r="L170" s="218">
        <f t="shared" si="62"/>
        <v>0</v>
      </c>
      <c r="M170" s="184">
        <v>0</v>
      </c>
      <c r="N170" s="184">
        <v>0</v>
      </c>
      <c r="O170" s="184">
        <v>0</v>
      </c>
    </row>
    <row r="171" spans="1:15" x14ac:dyDescent="0.2">
      <c r="A171" s="38">
        <v>166</v>
      </c>
      <c r="B171" s="102" t="s">
        <v>36</v>
      </c>
      <c r="C171" s="106"/>
      <c r="D171" s="98">
        <f t="shared" si="72"/>
        <v>61</v>
      </c>
      <c r="E171" s="45"/>
      <c r="F171" s="45"/>
      <c r="G171" s="45"/>
      <c r="H171" s="65"/>
      <c r="I171" s="191">
        <v>61</v>
      </c>
      <c r="K171" s="149">
        <f t="shared" si="61"/>
        <v>20</v>
      </c>
      <c r="L171" s="217">
        <f t="shared" si="62"/>
        <v>61</v>
      </c>
      <c r="M171" s="191">
        <v>61</v>
      </c>
      <c r="N171" s="191">
        <v>61</v>
      </c>
      <c r="O171" s="191">
        <v>61</v>
      </c>
    </row>
    <row r="172" spans="1:15" ht="15" x14ac:dyDescent="0.35">
      <c r="A172" s="38">
        <v>167</v>
      </c>
      <c r="B172" s="129" t="s">
        <v>124</v>
      </c>
      <c r="C172" s="130"/>
      <c r="D172" s="140">
        <f t="shared" si="72"/>
        <v>4</v>
      </c>
      <c r="E172" s="126">
        <f>D172*(1+D$174)</f>
        <v>4.12</v>
      </c>
      <c r="F172" s="126">
        <f t="shared" ref="F172" si="78">E172*(1+E$174)</f>
        <v>4.2435999999999998</v>
      </c>
      <c r="G172" s="126">
        <f t="shared" ref="G172" si="79">F172*(1+F$174)</f>
        <v>4.370908</v>
      </c>
      <c r="H172" s="127">
        <f t="shared" ref="H172" si="80">G172*(1+G$174)</f>
        <v>4.5020352400000005</v>
      </c>
      <c r="I172" s="184">
        <v>4</v>
      </c>
      <c r="K172" s="149">
        <f t="shared" si="61"/>
        <v>21</v>
      </c>
      <c r="L172" s="219">
        <f t="shared" si="62"/>
        <v>4</v>
      </c>
      <c r="M172" s="190">
        <v>4</v>
      </c>
      <c r="N172" s="190">
        <v>4</v>
      </c>
      <c r="O172" s="190">
        <v>4</v>
      </c>
    </row>
    <row r="173" spans="1:15" x14ac:dyDescent="0.2">
      <c r="A173" s="38">
        <v>168</v>
      </c>
      <c r="B173" s="102" t="s">
        <v>36</v>
      </c>
      <c r="C173" s="106"/>
      <c r="D173" s="98">
        <f t="shared" si="72"/>
        <v>13</v>
      </c>
      <c r="E173" s="45"/>
      <c r="F173" s="45"/>
      <c r="G173" s="45"/>
      <c r="H173" s="65"/>
      <c r="I173" s="191">
        <v>2</v>
      </c>
      <c r="K173" s="149">
        <f t="shared" si="61"/>
        <v>22</v>
      </c>
      <c r="L173" s="217">
        <f t="shared" si="62"/>
        <v>2</v>
      </c>
      <c r="M173" s="191">
        <v>13</v>
      </c>
      <c r="N173" s="191">
        <v>13</v>
      </c>
      <c r="O173" s="191">
        <v>2</v>
      </c>
    </row>
    <row r="174" spans="1:15" x14ac:dyDescent="0.2">
      <c r="A174" s="38">
        <v>169</v>
      </c>
      <c r="B174" s="46" t="s">
        <v>128</v>
      </c>
      <c r="C174" s="47"/>
      <c r="D174" s="66">
        <f>D4</f>
        <v>0.03</v>
      </c>
      <c r="E174" s="66">
        <f>E4</f>
        <v>0.03</v>
      </c>
      <c r="F174" s="66">
        <f>F4</f>
        <v>0.03</v>
      </c>
      <c r="G174" s="66">
        <f>G4</f>
        <v>0.03</v>
      </c>
      <c r="H174" s="67"/>
      <c r="I174" s="185"/>
      <c r="L174" s="220"/>
      <c r="M174" s="185"/>
      <c r="N174" s="185"/>
      <c r="O174" s="185"/>
    </row>
    <row r="175" spans="1:15" x14ac:dyDescent="0.2">
      <c r="A175" s="38">
        <v>170</v>
      </c>
      <c r="B175" s="148" t="s">
        <v>138</v>
      </c>
    </row>
    <row r="176" spans="1:15" x14ac:dyDescent="0.2">
      <c r="A176" s="38">
        <v>156</v>
      </c>
    </row>
    <row r="177" spans="1:1" x14ac:dyDescent="0.2">
      <c r="A177" s="38">
        <v>157</v>
      </c>
    </row>
    <row r="178" spans="1:1" x14ac:dyDescent="0.2">
      <c r="A178" s="38">
        <v>158</v>
      </c>
    </row>
    <row r="179" spans="1:1" x14ac:dyDescent="0.2">
      <c r="A179" s="38">
        <v>159</v>
      </c>
    </row>
    <row r="180" spans="1:1" x14ac:dyDescent="0.2">
      <c r="A180" s="38">
        <v>160</v>
      </c>
    </row>
    <row r="181" spans="1:1" x14ac:dyDescent="0.2">
      <c r="A181" s="38">
        <v>161</v>
      </c>
    </row>
  </sheetData>
  <mergeCells count="5">
    <mergeCell ref="B79:C79"/>
    <mergeCell ref="B87:C87"/>
    <mergeCell ref="B94:C94"/>
    <mergeCell ref="B89:C89"/>
    <mergeCell ref="B90:C90"/>
  </mergeCells>
  <hyperlinks>
    <hyperlink ref="M61" location="'Flujo de Caja'!K7" tooltip="para regresar a Flujo de Caja haga click acá" display="regresar" xr:uid="{00000000-0004-0000-0200-000000000000}"/>
    <hyperlink ref="M151" location="'Flujo de Caja'!K7" tooltip="para regresar a Flujo de Caja haga click acá" display="regresar" xr:uid="{00000000-0004-0000-0200-000001000000}"/>
  </hyperlinks>
  <pageMargins left="0.7" right="0.7" top="0.75" bottom="0.75" header="0.3" footer="0.3"/>
  <pageSetup orientation="portrait" r:id="rId1"/>
  <ignoredErrors>
    <ignoredError sqref="D66 D70 D73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N161"/>
  <sheetViews>
    <sheetView showGridLines="0" zoomScale="90" zoomScaleNormal="90" workbookViewId="0">
      <pane xSplit="5" ySplit="6" topLeftCell="XEP7" activePane="bottomRight" state="frozen"/>
      <selection pane="topRight" activeCell="F1" sqref="F1"/>
      <selection pane="bottomLeft" activeCell="A7" sqref="A7"/>
      <selection pane="bottomRight" activeCell="AY1" sqref="AY1:XFD1"/>
    </sheetView>
  </sheetViews>
  <sheetFormatPr baseColWidth="10" defaultRowHeight="12.75" x14ac:dyDescent="0.2"/>
  <cols>
    <col min="1" max="1" width="5.85546875" customWidth="1"/>
    <col min="2" max="2" width="5.42578125" customWidth="1"/>
    <col min="64" max="64" width="11.5703125" customWidth="1"/>
  </cols>
  <sheetData>
    <row r="1" spans="1:65" s="402" customFormat="1" x14ac:dyDescent="0.2">
      <c r="A1" s="404" t="str">
        <f>'Flujo de Caja'!$A$1</f>
        <v>valores $ en COP '000,000</v>
      </c>
      <c r="B1" s="404"/>
      <c r="C1" s="404"/>
      <c r="D1" s="404"/>
      <c r="E1" s="404"/>
      <c r="F1" s="403" t="s">
        <v>11</v>
      </c>
      <c r="G1" s="403" t="s">
        <v>11</v>
      </c>
      <c r="H1" s="403" t="s">
        <v>11</v>
      </c>
      <c r="I1" s="403" t="s">
        <v>11</v>
      </c>
      <c r="J1" s="403" t="s">
        <v>11</v>
      </c>
      <c r="K1" s="403" t="s">
        <v>11</v>
      </c>
      <c r="L1" s="403" t="s">
        <v>11</v>
      </c>
      <c r="M1" s="403" t="s">
        <v>11</v>
      </c>
      <c r="N1" s="403" t="s">
        <v>11</v>
      </c>
      <c r="O1" s="403" t="s">
        <v>11</v>
      </c>
      <c r="P1" s="403" t="s">
        <v>11</v>
      </c>
      <c r="Q1" s="403" t="s">
        <v>11</v>
      </c>
      <c r="R1" s="403" t="s">
        <v>11</v>
      </c>
      <c r="S1" s="403" t="s">
        <v>11</v>
      </c>
      <c r="T1" s="403" t="s">
        <v>11</v>
      </c>
      <c r="U1" s="403" t="s">
        <v>11</v>
      </c>
      <c r="V1" s="403" t="s">
        <v>11</v>
      </c>
      <c r="W1" s="403" t="s">
        <v>11</v>
      </c>
      <c r="X1" s="403" t="s">
        <v>11</v>
      </c>
      <c r="Y1" s="403" t="s">
        <v>11</v>
      </c>
      <c r="Z1" s="403" t="s">
        <v>11</v>
      </c>
      <c r="AA1" s="403" t="s">
        <v>11</v>
      </c>
      <c r="AB1" s="403" t="s">
        <v>11</v>
      </c>
      <c r="AC1" s="403" t="s">
        <v>11</v>
      </c>
      <c r="AD1" s="403" t="s">
        <v>11</v>
      </c>
      <c r="AE1" s="403" t="s">
        <v>11</v>
      </c>
      <c r="AF1" s="403" t="s">
        <v>11</v>
      </c>
      <c r="AG1" s="403" t="s">
        <v>11</v>
      </c>
      <c r="AH1" s="403" t="s">
        <v>11</v>
      </c>
      <c r="AI1" s="403" t="s">
        <v>11</v>
      </c>
      <c r="AJ1" s="403" t="s">
        <v>11</v>
      </c>
      <c r="AK1" s="403" t="s">
        <v>11</v>
      </c>
      <c r="AL1" s="403" t="s">
        <v>11</v>
      </c>
      <c r="AM1" s="403" t="s">
        <v>11</v>
      </c>
      <c r="AN1" s="403" t="s">
        <v>11</v>
      </c>
      <c r="AO1" s="403" t="s">
        <v>11</v>
      </c>
      <c r="AP1" s="403" t="s">
        <v>11</v>
      </c>
      <c r="AQ1" s="403" t="s">
        <v>11</v>
      </c>
      <c r="AR1" s="403" t="s">
        <v>11</v>
      </c>
      <c r="AS1" s="403" t="s">
        <v>11</v>
      </c>
      <c r="AT1" s="403" t="s">
        <v>11</v>
      </c>
      <c r="AU1" s="403" t="s">
        <v>11</v>
      </c>
      <c r="AV1" s="403" t="s">
        <v>11</v>
      </c>
      <c r="AW1" s="403" t="s">
        <v>11</v>
      </c>
      <c r="AX1" s="403" t="s">
        <v>11</v>
      </c>
      <c r="AY1" s="403" t="s">
        <v>11</v>
      </c>
      <c r="AZ1" s="403" t="s">
        <v>11</v>
      </c>
      <c r="BA1" s="403" t="s">
        <v>11</v>
      </c>
      <c r="BB1" s="403" t="s">
        <v>11</v>
      </c>
      <c r="BC1" s="403" t="s">
        <v>11</v>
      </c>
      <c r="BD1" s="403" t="s">
        <v>11</v>
      </c>
      <c r="BE1" s="403" t="s">
        <v>11</v>
      </c>
      <c r="BF1" s="403" t="s">
        <v>11</v>
      </c>
      <c r="BG1" s="403" t="s">
        <v>11</v>
      </c>
      <c r="BH1" s="403" t="s">
        <v>11</v>
      </c>
      <c r="BI1" s="403" t="s">
        <v>11</v>
      </c>
      <c r="BJ1" s="403" t="s">
        <v>11</v>
      </c>
      <c r="BK1" s="403" t="s">
        <v>11</v>
      </c>
      <c r="BL1" s="403" t="s">
        <v>11</v>
      </c>
      <c r="BM1" s="403" t="s">
        <v>11</v>
      </c>
    </row>
    <row r="2" spans="1:65" x14ac:dyDescent="0.2">
      <c r="F2" s="22">
        <f t="shared" ref="F2:P2" si="0">ROUNDUP(F4/12,0)</f>
        <v>1</v>
      </c>
      <c r="G2" s="22">
        <f t="shared" si="0"/>
        <v>1</v>
      </c>
      <c r="H2" s="22">
        <f t="shared" si="0"/>
        <v>1</v>
      </c>
      <c r="I2" s="22">
        <f t="shared" si="0"/>
        <v>1</v>
      </c>
      <c r="J2" s="22">
        <f t="shared" si="0"/>
        <v>1</v>
      </c>
      <c r="K2" s="22">
        <f t="shared" si="0"/>
        <v>1</v>
      </c>
      <c r="L2" s="22">
        <f t="shared" si="0"/>
        <v>1</v>
      </c>
      <c r="M2" s="22">
        <f t="shared" si="0"/>
        <v>1</v>
      </c>
      <c r="N2" s="22">
        <f t="shared" si="0"/>
        <v>1</v>
      </c>
      <c r="O2" s="22">
        <f t="shared" si="0"/>
        <v>1</v>
      </c>
      <c r="P2" s="22">
        <f t="shared" si="0"/>
        <v>1</v>
      </c>
      <c r="Q2" s="22">
        <f>ROUNDUP(Q4/12,0)</f>
        <v>1</v>
      </c>
      <c r="R2" s="22">
        <f>ROUNDUP(R4/12,0)</f>
        <v>2</v>
      </c>
      <c r="S2" s="22">
        <f t="shared" ref="S2:BM2" si="1">ROUNDUP(S4/12,0)</f>
        <v>2</v>
      </c>
      <c r="T2" s="22">
        <f t="shared" si="1"/>
        <v>2</v>
      </c>
      <c r="U2" s="22">
        <f t="shared" si="1"/>
        <v>2</v>
      </c>
      <c r="V2" s="22">
        <f t="shared" si="1"/>
        <v>2</v>
      </c>
      <c r="W2" s="22">
        <f t="shared" si="1"/>
        <v>2</v>
      </c>
      <c r="X2" s="22">
        <f t="shared" si="1"/>
        <v>2</v>
      </c>
      <c r="Y2" s="22">
        <f t="shared" si="1"/>
        <v>2</v>
      </c>
      <c r="Z2" s="22">
        <f t="shared" si="1"/>
        <v>2</v>
      </c>
      <c r="AA2" s="22">
        <f t="shared" si="1"/>
        <v>2</v>
      </c>
      <c r="AB2" s="22">
        <f t="shared" si="1"/>
        <v>2</v>
      </c>
      <c r="AC2" s="22">
        <f t="shared" si="1"/>
        <v>2</v>
      </c>
      <c r="AD2" s="22">
        <f t="shared" si="1"/>
        <v>3</v>
      </c>
      <c r="AE2" s="22">
        <f t="shared" si="1"/>
        <v>3</v>
      </c>
      <c r="AF2" s="22">
        <f t="shared" si="1"/>
        <v>3</v>
      </c>
      <c r="AG2" s="22">
        <f t="shared" si="1"/>
        <v>3</v>
      </c>
      <c r="AH2" s="22">
        <f t="shared" si="1"/>
        <v>3</v>
      </c>
      <c r="AI2" s="22">
        <f t="shared" si="1"/>
        <v>3</v>
      </c>
      <c r="AJ2" s="22">
        <f t="shared" si="1"/>
        <v>3</v>
      </c>
      <c r="AK2" s="22">
        <f t="shared" si="1"/>
        <v>3</v>
      </c>
      <c r="AL2" s="22">
        <f t="shared" si="1"/>
        <v>3</v>
      </c>
      <c r="AM2" s="22">
        <f t="shared" si="1"/>
        <v>3</v>
      </c>
      <c r="AN2" s="22">
        <f t="shared" si="1"/>
        <v>3</v>
      </c>
      <c r="AO2" s="22">
        <f t="shared" si="1"/>
        <v>3</v>
      </c>
      <c r="AP2" s="22">
        <f t="shared" si="1"/>
        <v>4</v>
      </c>
      <c r="AQ2" s="22">
        <f t="shared" si="1"/>
        <v>4</v>
      </c>
      <c r="AR2" s="22">
        <f t="shared" si="1"/>
        <v>4</v>
      </c>
      <c r="AS2" s="22">
        <f t="shared" si="1"/>
        <v>4</v>
      </c>
      <c r="AT2" s="22">
        <f t="shared" si="1"/>
        <v>4</v>
      </c>
      <c r="AU2" s="22">
        <f t="shared" si="1"/>
        <v>4</v>
      </c>
      <c r="AV2" s="22">
        <f t="shared" si="1"/>
        <v>4</v>
      </c>
      <c r="AW2" s="22">
        <f t="shared" si="1"/>
        <v>4</v>
      </c>
      <c r="AX2" s="22">
        <f t="shared" si="1"/>
        <v>4</v>
      </c>
      <c r="AY2" s="22">
        <f t="shared" si="1"/>
        <v>4</v>
      </c>
      <c r="AZ2" s="22">
        <f t="shared" si="1"/>
        <v>4</v>
      </c>
      <c r="BA2" s="22">
        <f t="shared" si="1"/>
        <v>4</v>
      </c>
      <c r="BB2" s="22">
        <f t="shared" si="1"/>
        <v>5</v>
      </c>
      <c r="BC2" s="22">
        <f t="shared" si="1"/>
        <v>5</v>
      </c>
      <c r="BD2" s="22">
        <f t="shared" si="1"/>
        <v>5</v>
      </c>
      <c r="BE2" s="22">
        <f t="shared" si="1"/>
        <v>5</v>
      </c>
      <c r="BF2" s="22">
        <f t="shared" si="1"/>
        <v>5</v>
      </c>
      <c r="BG2" s="22">
        <f t="shared" si="1"/>
        <v>5</v>
      </c>
      <c r="BH2" s="22">
        <f t="shared" si="1"/>
        <v>5</v>
      </c>
      <c r="BI2" s="22">
        <f t="shared" si="1"/>
        <v>5</v>
      </c>
      <c r="BJ2" s="22">
        <f t="shared" si="1"/>
        <v>5</v>
      </c>
      <c r="BK2" s="22">
        <f t="shared" si="1"/>
        <v>5</v>
      </c>
      <c r="BL2" s="22">
        <f t="shared" si="1"/>
        <v>5</v>
      </c>
      <c r="BM2" s="22">
        <f t="shared" si="1"/>
        <v>5</v>
      </c>
    </row>
    <row r="3" spans="1:65" x14ac:dyDescent="0.2">
      <c r="F3" s="22" t="s">
        <v>10</v>
      </c>
      <c r="G3" s="22" t="s">
        <v>10</v>
      </c>
      <c r="H3" s="22" t="s">
        <v>10</v>
      </c>
      <c r="I3" s="22" t="s">
        <v>10</v>
      </c>
      <c r="J3" s="22" t="s">
        <v>10</v>
      </c>
      <c r="K3" s="22" t="s">
        <v>10</v>
      </c>
      <c r="L3" s="22" t="s">
        <v>10</v>
      </c>
      <c r="M3" s="22" t="s">
        <v>10</v>
      </c>
      <c r="N3" s="22" t="s">
        <v>10</v>
      </c>
      <c r="O3" s="22" t="s">
        <v>10</v>
      </c>
      <c r="P3" s="22" t="s">
        <v>10</v>
      </c>
      <c r="Q3" s="22" t="s">
        <v>10</v>
      </c>
      <c r="R3" s="22" t="s">
        <v>10</v>
      </c>
      <c r="S3" s="22" t="s">
        <v>10</v>
      </c>
      <c r="T3" s="22" t="s">
        <v>10</v>
      </c>
      <c r="U3" s="22" t="s">
        <v>10</v>
      </c>
      <c r="V3" s="22" t="s">
        <v>10</v>
      </c>
      <c r="W3" s="22" t="s">
        <v>10</v>
      </c>
      <c r="X3" s="22" t="s">
        <v>10</v>
      </c>
      <c r="Y3" s="22" t="s">
        <v>10</v>
      </c>
      <c r="Z3" s="22" t="s">
        <v>10</v>
      </c>
      <c r="AA3" s="22" t="s">
        <v>10</v>
      </c>
      <c r="AB3" s="22" t="s">
        <v>10</v>
      </c>
      <c r="AC3" s="22" t="s">
        <v>10</v>
      </c>
      <c r="AD3" s="22" t="s">
        <v>10</v>
      </c>
      <c r="AE3" s="22" t="s">
        <v>10</v>
      </c>
      <c r="AF3" s="22" t="s">
        <v>10</v>
      </c>
      <c r="AG3" s="22" t="s">
        <v>10</v>
      </c>
      <c r="AH3" s="22" t="s">
        <v>10</v>
      </c>
      <c r="AI3" s="22" t="s">
        <v>10</v>
      </c>
      <c r="AJ3" s="22" t="s">
        <v>10</v>
      </c>
      <c r="AK3" s="22" t="s">
        <v>10</v>
      </c>
      <c r="AL3" s="22" t="s">
        <v>10</v>
      </c>
      <c r="AM3" s="22" t="s">
        <v>10</v>
      </c>
      <c r="AN3" s="22" t="s">
        <v>10</v>
      </c>
      <c r="AO3" s="22" t="s">
        <v>10</v>
      </c>
      <c r="AP3" s="22" t="s">
        <v>10</v>
      </c>
      <c r="AQ3" s="22" t="s">
        <v>10</v>
      </c>
      <c r="AR3" s="22" t="s">
        <v>10</v>
      </c>
      <c r="AS3" s="22" t="s">
        <v>10</v>
      </c>
      <c r="AT3" s="22" t="s">
        <v>10</v>
      </c>
      <c r="AU3" s="22" t="s">
        <v>10</v>
      </c>
      <c r="AV3" s="22" t="s">
        <v>10</v>
      </c>
      <c r="AW3" s="22" t="s">
        <v>10</v>
      </c>
      <c r="AX3" s="22" t="s">
        <v>10</v>
      </c>
      <c r="AY3" s="22" t="s">
        <v>10</v>
      </c>
      <c r="AZ3" s="22" t="s">
        <v>10</v>
      </c>
      <c r="BA3" s="22" t="s">
        <v>10</v>
      </c>
      <c r="BB3" s="22" t="s">
        <v>10</v>
      </c>
      <c r="BC3" s="22" t="s">
        <v>10</v>
      </c>
      <c r="BD3" s="22" t="s">
        <v>10</v>
      </c>
      <c r="BE3" s="22" t="s">
        <v>10</v>
      </c>
      <c r="BF3" s="22" t="s">
        <v>10</v>
      </c>
      <c r="BG3" s="22" t="s">
        <v>10</v>
      </c>
      <c r="BH3" s="22" t="s">
        <v>10</v>
      </c>
      <c r="BI3" s="22" t="s">
        <v>10</v>
      </c>
      <c r="BJ3" s="22" t="s">
        <v>10</v>
      </c>
      <c r="BK3" s="22" t="s">
        <v>10</v>
      </c>
      <c r="BL3" s="22" t="s">
        <v>10</v>
      </c>
      <c r="BM3" s="22" t="s">
        <v>10</v>
      </c>
    </row>
    <row r="4" spans="1:65" x14ac:dyDescent="0.2">
      <c r="F4" s="22">
        <v>1</v>
      </c>
      <c r="G4" s="22">
        <f>F4+1</f>
        <v>2</v>
      </c>
      <c r="H4" s="22">
        <f t="shared" ref="H4:J4" si="2">G4+1</f>
        <v>3</v>
      </c>
      <c r="I4" s="22">
        <f t="shared" si="2"/>
        <v>4</v>
      </c>
      <c r="J4" s="22">
        <f t="shared" si="2"/>
        <v>5</v>
      </c>
      <c r="K4" s="22">
        <f t="shared" ref="K4:S4" si="3">J4+1</f>
        <v>6</v>
      </c>
      <c r="L4" s="22">
        <f t="shared" si="3"/>
        <v>7</v>
      </c>
      <c r="M4" s="22">
        <f t="shared" si="3"/>
        <v>8</v>
      </c>
      <c r="N4" s="22">
        <f t="shared" si="3"/>
        <v>9</v>
      </c>
      <c r="O4" s="22">
        <f t="shared" si="3"/>
        <v>10</v>
      </c>
      <c r="P4" s="22">
        <f t="shared" si="3"/>
        <v>11</v>
      </c>
      <c r="Q4" s="22">
        <f t="shared" si="3"/>
        <v>12</v>
      </c>
      <c r="R4" s="22">
        <f t="shared" si="3"/>
        <v>13</v>
      </c>
      <c r="S4" s="22">
        <f t="shared" si="3"/>
        <v>14</v>
      </c>
      <c r="T4" s="22">
        <f t="shared" ref="T4:AE4" si="4">S4+1</f>
        <v>15</v>
      </c>
      <c r="U4" s="22">
        <f t="shared" si="4"/>
        <v>16</v>
      </c>
      <c r="V4" s="22">
        <f t="shared" si="4"/>
        <v>17</v>
      </c>
      <c r="W4" s="22">
        <f t="shared" si="4"/>
        <v>18</v>
      </c>
      <c r="X4" s="22">
        <f t="shared" si="4"/>
        <v>19</v>
      </c>
      <c r="Y4" s="22">
        <f t="shared" si="4"/>
        <v>20</v>
      </c>
      <c r="Z4" s="22">
        <f t="shared" si="4"/>
        <v>21</v>
      </c>
      <c r="AA4" s="22">
        <f t="shared" si="4"/>
        <v>22</v>
      </c>
      <c r="AB4" s="22">
        <f t="shared" si="4"/>
        <v>23</v>
      </c>
      <c r="AC4" s="22">
        <f t="shared" si="4"/>
        <v>24</v>
      </c>
      <c r="AD4" s="22">
        <f t="shared" si="4"/>
        <v>25</v>
      </c>
      <c r="AE4" s="22">
        <f t="shared" si="4"/>
        <v>26</v>
      </c>
      <c r="AF4" s="22">
        <f t="shared" ref="AF4:AI4" si="5">AE4+1</f>
        <v>27</v>
      </c>
      <c r="AG4" s="22">
        <f t="shared" si="5"/>
        <v>28</v>
      </c>
      <c r="AH4" s="22">
        <f t="shared" si="5"/>
        <v>29</v>
      </c>
      <c r="AI4" s="22">
        <f t="shared" si="5"/>
        <v>30</v>
      </c>
      <c r="AJ4" s="22">
        <f t="shared" ref="AJ4:AX4" si="6">AI4+1</f>
        <v>31</v>
      </c>
      <c r="AK4" s="22">
        <f t="shared" si="6"/>
        <v>32</v>
      </c>
      <c r="AL4" s="22">
        <f t="shared" si="6"/>
        <v>33</v>
      </c>
      <c r="AM4" s="22">
        <f t="shared" si="6"/>
        <v>34</v>
      </c>
      <c r="AN4" s="22">
        <f t="shared" si="6"/>
        <v>35</v>
      </c>
      <c r="AO4" s="22">
        <f t="shared" si="6"/>
        <v>36</v>
      </c>
      <c r="AP4" s="22">
        <f t="shared" si="6"/>
        <v>37</v>
      </c>
      <c r="AQ4" s="22">
        <f t="shared" si="6"/>
        <v>38</v>
      </c>
      <c r="AR4" s="22">
        <f t="shared" si="6"/>
        <v>39</v>
      </c>
      <c r="AS4" s="22">
        <f t="shared" si="6"/>
        <v>40</v>
      </c>
      <c r="AT4" s="22">
        <f t="shared" si="6"/>
        <v>41</v>
      </c>
      <c r="AU4" s="22">
        <f t="shared" si="6"/>
        <v>42</v>
      </c>
      <c r="AV4" s="22">
        <f t="shared" si="6"/>
        <v>43</v>
      </c>
      <c r="AW4" s="22">
        <f t="shared" si="6"/>
        <v>44</v>
      </c>
      <c r="AX4" s="22">
        <f t="shared" si="6"/>
        <v>45</v>
      </c>
      <c r="AY4" s="22">
        <f t="shared" ref="AY4:BM4" si="7">AX4+1</f>
        <v>46</v>
      </c>
      <c r="AZ4" s="22">
        <f t="shared" si="7"/>
        <v>47</v>
      </c>
      <c r="BA4" s="22">
        <f t="shared" si="7"/>
        <v>48</v>
      </c>
      <c r="BB4" s="22">
        <f t="shared" si="7"/>
        <v>49</v>
      </c>
      <c r="BC4" s="22">
        <f t="shared" si="7"/>
        <v>50</v>
      </c>
      <c r="BD4" s="22">
        <f t="shared" si="7"/>
        <v>51</v>
      </c>
      <c r="BE4" s="22">
        <f t="shared" si="7"/>
        <v>52</v>
      </c>
      <c r="BF4" s="22">
        <f t="shared" si="7"/>
        <v>53</v>
      </c>
      <c r="BG4" s="22">
        <f t="shared" si="7"/>
        <v>54</v>
      </c>
      <c r="BH4" s="22">
        <f t="shared" si="7"/>
        <v>55</v>
      </c>
      <c r="BI4" s="22">
        <f t="shared" si="7"/>
        <v>56</v>
      </c>
      <c r="BJ4" s="22">
        <f t="shared" si="7"/>
        <v>57</v>
      </c>
      <c r="BK4" s="22">
        <f t="shared" si="7"/>
        <v>58</v>
      </c>
      <c r="BL4" s="22">
        <f t="shared" si="7"/>
        <v>59</v>
      </c>
      <c r="BM4" s="22">
        <f t="shared" si="7"/>
        <v>60</v>
      </c>
    </row>
    <row r="6" spans="1:65" s="17" customFormat="1" ht="15" x14ac:dyDescent="0.25">
      <c r="B6" s="195" t="s">
        <v>21</v>
      </c>
      <c r="F6" s="21">
        <f t="shared" ref="F6:AK6" si="8">F12+F73+F155</f>
        <v>0</v>
      </c>
      <c r="G6" s="21">
        <f t="shared" si="8"/>
        <v>0</v>
      </c>
      <c r="H6" s="21">
        <f t="shared" si="8"/>
        <v>0</v>
      </c>
      <c r="I6" s="21">
        <f t="shared" si="8"/>
        <v>119.34</v>
      </c>
      <c r="J6" s="21">
        <f t="shared" si="8"/>
        <v>0</v>
      </c>
      <c r="K6" s="21">
        <f t="shared" si="8"/>
        <v>0</v>
      </c>
      <c r="L6" s="21">
        <f t="shared" si="8"/>
        <v>184.68</v>
      </c>
      <c r="M6" s="21">
        <f t="shared" si="8"/>
        <v>0</v>
      </c>
      <c r="N6" s="21">
        <f t="shared" si="8"/>
        <v>0</v>
      </c>
      <c r="O6" s="21">
        <f t="shared" si="8"/>
        <v>205.74</v>
      </c>
      <c r="P6" s="21">
        <f t="shared" si="8"/>
        <v>0</v>
      </c>
      <c r="Q6" s="21">
        <f t="shared" si="8"/>
        <v>0</v>
      </c>
      <c r="R6" s="21">
        <f t="shared" si="8"/>
        <v>551.82400000000007</v>
      </c>
      <c r="S6" s="21">
        <f t="shared" si="8"/>
        <v>0</v>
      </c>
      <c r="T6" s="21">
        <f t="shared" si="8"/>
        <v>0</v>
      </c>
      <c r="U6" s="21">
        <f t="shared" si="8"/>
        <v>323.76400000000007</v>
      </c>
      <c r="V6" s="21">
        <f t="shared" si="8"/>
        <v>96.885000000000005</v>
      </c>
      <c r="W6" s="21">
        <f t="shared" si="8"/>
        <v>13.455</v>
      </c>
      <c r="X6" s="21">
        <f t="shared" si="8"/>
        <v>481.84900000000005</v>
      </c>
      <c r="Y6" s="21">
        <f t="shared" si="8"/>
        <v>13.455</v>
      </c>
      <c r="Z6" s="21">
        <f t="shared" si="8"/>
        <v>96.885000000000005</v>
      </c>
      <c r="AA6" s="21">
        <f t="shared" si="8"/>
        <v>337.21900000000005</v>
      </c>
      <c r="AB6" s="21">
        <f t="shared" si="8"/>
        <v>13.455</v>
      </c>
      <c r="AC6" s="21">
        <f t="shared" si="8"/>
        <v>13.455</v>
      </c>
      <c r="AD6" s="21">
        <f t="shared" si="8"/>
        <v>733.92196000000001</v>
      </c>
      <c r="AE6" s="21">
        <f t="shared" si="8"/>
        <v>21.060000000000002</v>
      </c>
      <c r="AF6" s="21">
        <f t="shared" si="8"/>
        <v>21.060000000000002</v>
      </c>
      <c r="AG6" s="21">
        <f t="shared" si="8"/>
        <v>668.54143999999997</v>
      </c>
      <c r="AH6" s="21">
        <f t="shared" si="8"/>
        <v>135.63720000000001</v>
      </c>
      <c r="AI6" s="21">
        <f t="shared" si="8"/>
        <v>21.060000000000002</v>
      </c>
      <c r="AJ6" s="21">
        <f t="shared" si="8"/>
        <v>619.34475999999995</v>
      </c>
      <c r="AK6" s="21">
        <f t="shared" si="8"/>
        <v>21.060000000000002</v>
      </c>
      <c r="AL6" s="21">
        <f t="shared" ref="AL6:BM6" si="9">AL12+AL73+AL155</f>
        <v>135.63720000000001</v>
      </c>
      <c r="AM6" s="21">
        <f t="shared" si="9"/>
        <v>668.54143999999997</v>
      </c>
      <c r="AN6" s="21">
        <f t="shared" si="9"/>
        <v>21.060000000000002</v>
      </c>
      <c r="AO6" s="21">
        <f t="shared" si="9"/>
        <v>21.060000000000002</v>
      </c>
      <c r="AP6" s="21">
        <f t="shared" si="9"/>
        <v>927.63008000000002</v>
      </c>
      <c r="AQ6" s="21">
        <f t="shared" si="9"/>
        <v>21.9375</v>
      </c>
      <c r="AR6" s="21">
        <f t="shared" si="9"/>
        <v>21.9375</v>
      </c>
      <c r="AS6" s="21">
        <f t="shared" si="9"/>
        <v>1018.3107248</v>
      </c>
      <c r="AT6" s="21">
        <f t="shared" si="9"/>
        <v>169.45564500000003</v>
      </c>
      <c r="AU6" s="21">
        <f t="shared" si="9"/>
        <v>21.9375</v>
      </c>
      <c r="AV6" s="21">
        <f t="shared" si="9"/>
        <v>780.11193500000002</v>
      </c>
      <c r="AW6" s="21">
        <f t="shared" si="9"/>
        <v>21.9375</v>
      </c>
      <c r="AX6" s="21">
        <f t="shared" si="9"/>
        <v>169.45564500000003</v>
      </c>
      <c r="AY6" s="21">
        <f t="shared" si="9"/>
        <v>1018.3107248</v>
      </c>
      <c r="AZ6" s="21">
        <f t="shared" si="9"/>
        <v>21.9375</v>
      </c>
      <c r="BA6" s="21">
        <f t="shared" si="9"/>
        <v>21.9375</v>
      </c>
      <c r="BB6" s="21">
        <f t="shared" si="9"/>
        <v>1200.2266894720001</v>
      </c>
      <c r="BC6" s="21">
        <f t="shared" si="9"/>
        <v>22.815000000000001</v>
      </c>
      <c r="BD6" s="21">
        <f t="shared" si="9"/>
        <v>22.815000000000001</v>
      </c>
      <c r="BE6" s="21">
        <f t="shared" si="9"/>
        <v>1388.4264953920001</v>
      </c>
      <c r="BF6" s="21">
        <f t="shared" si="9"/>
        <v>235.53616509000005</v>
      </c>
      <c r="BG6" s="21">
        <f t="shared" si="9"/>
        <v>22.815000000000001</v>
      </c>
      <c r="BH6" s="21">
        <f t="shared" si="9"/>
        <v>987.50552438199998</v>
      </c>
      <c r="BI6" s="21">
        <f t="shared" si="9"/>
        <v>22.815000000000001</v>
      </c>
      <c r="BJ6" s="21">
        <f t="shared" si="9"/>
        <v>235.53616509000005</v>
      </c>
      <c r="BK6" s="21">
        <f t="shared" si="9"/>
        <v>1388.4264953920001</v>
      </c>
      <c r="BL6" s="21">
        <f t="shared" si="9"/>
        <v>22.815000000000001</v>
      </c>
      <c r="BM6" s="21">
        <f t="shared" si="9"/>
        <v>22.815000000000001</v>
      </c>
    </row>
    <row r="7" spans="1:65" hidden="1" x14ac:dyDescent="0.2">
      <c r="E7" s="23" t="s">
        <v>0</v>
      </c>
      <c r="F7" s="24">
        <f>F12</f>
        <v>0</v>
      </c>
      <c r="G7" s="24">
        <f>F7+G12</f>
        <v>0</v>
      </c>
      <c r="H7" s="24">
        <f t="shared" ref="H7:AE7" si="10">G7+H12</f>
        <v>0</v>
      </c>
      <c r="I7" s="24">
        <f t="shared" si="10"/>
        <v>11.34</v>
      </c>
      <c r="J7" s="24">
        <f t="shared" si="10"/>
        <v>11.34</v>
      </c>
      <c r="K7" s="24">
        <f t="shared" si="10"/>
        <v>11.34</v>
      </c>
      <c r="L7" s="24">
        <f t="shared" si="10"/>
        <v>34.019999999999996</v>
      </c>
      <c r="M7" s="24">
        <f t="shared" si="10"/>
        <v>34.019999999999996</v>
      </c>
      <c r="N7" s="24">
        <f t="shared" si="10"/>
        <v>34.019999999999996</v>
      </c>
      <c r="O7" s="24">
        <f t="shared" si="10"/>
        <v>45.36</v>
      </c>
      <c r="P7" s="24">
        <f t="shared" si="10"/>
        <v>45.36</v>
      </c>
      <c r="Q7" s="24">
        <f t="shared" si="10"/>
        <v>45.36</v>
      </c>
      <c r="R7" s="24">
        <f t="shared" si="10"/>
        <v>196.72000000000003</v>
      </c>
      <c r="S7" s="24">
        <f t="shared" si="10"/>
        <v>196.72000000000003</v>
      </c>
      <c r="T7" s="24">
        <f t="shared" si="10"/>
        <v>196.72000000000003</v>
      </c>
      <c r="U7" s="24">
        <f t="shared" si="10"/>
        <v>231.26000000000002</v>
      </c>
      <c r="V7" s="24">
        <f t="shared" si="10"/>
        <v>244.71500000000003</v>
      </c>
      <c r="W7" s="24">
        <f t="shared" si="10"/>
        <v>258.17</v>
      </c>
      <c r="X7" s="24">
        <f t="shared" si="10"/>
        <v>422.98500000000001</v>
      </c>
      <c r="Y7" s="24">
        <f t="shared" si="10"/>
        <v>436.44</v>
      </c>
      <c r="Z7" s="24">
        <f t="shared" si="10"/>
        <v>449.89499999999998</v>
      </c>
      <c r="AA7" s="24">
        <f t="shared" si="10"/>
        <v>497.89</v>
      </c>
      <c r="AB7" s="24">
        <f t="shared" si="10"/>
        <v>511.34499999999997</v>
      </c>
      <c r="AC7" s="24">
        <f t="shared" si="10"/>
        <v>524.79999999999995</v>
      </c>
      <c r="AD7" s="24">
        <f t="shared" si="10"/>
        <v>766.04</v>
      </c>
      <c r="AE7" s="24">
        <f t="shared" si="10"/>
        <v>787.09999999999991</v>
      </c>
      <c r="AF7" s="24">
        <f t="shared" ref="AF7:AI7" si="11">AE7+AF12</f>
        <v>808.15999999999985</v>
      </c>
      <c r="AG7" s="24">
        <f t="shared" si="11"/>
        <v>880.89999999999986</v>
      </c>
      <c r="AH7" s="24">
        <f t="shared" si="11"/>
        <v>901.95999999999981</v>
      </c>
      <c r="AI7" s="24">
        <f t="shared" si="11"/>
        <v>923.01999999999975</v>
      </c>
      <c r="AJ7" s="24">
        <f t="shared" ref="AJ7:AX7" si="12">AI7+AJ12</f>
        <v>1164.2599999999998</v>
      </c>
      <c r="AK7" s="24">
        <f t="shared" si="12"/>
        <v>1185.3199999999997</v>
      </c>
      <c r="AL7" s="24">
        <f t="shared" si="12"/>
        <v>1206.3799999999997</v>
      </c>
      <c r="AM7" s="24">
        <f t="shared" si="12"/>
        <v>1279.1199999999997</v>
      </c>
      <c r="AN7" s="24">
        <f t="shared" si="12"/>
        <v>1300.1799999999996</v>
      </c>
      <c r="AO7" s="24">
        <f t="shared" si="12"/>
        <v>1321.2399999999996</v>
      </c>
      <c r="AP7" s="24">
        <f t="shared" si="12"/>
        <v>1658.7974999999997</v>
      </c>
      <c r="AQ7" s="24">
        <f t="shared" si="12"/>
        <v>1680.7349999999997</v>
      </c>
      <c r="AR7" s="24">
        <f t="shared" si="12"/>
        <v>1702.6724999999997</v>
      </c>
      <c r="AS7" s="24">
        <f t="shared" si="12"/>
        <v>1800.4699999999996</v>
      </c>
      <c r="AT7" s="24">
        <f t="shared" si="12"/>
        <v>1822.4074999999996</v>
      </c>
      <c r="AU7" s="24">
        <f t="shared" si="12"/>
        <v>1844.3449999999996</v>
      </c>
      <c r="AV7" s="24">
        <f t="shared" si="12"/>
        <v>2181.9024999999997</v>
      </c>
      <c r="AW7" s="24">
        <f t="shared" si="12"/>
        <v>2203.8399999999997</v>
      </c>
      <c r="AX7" s="24">
        <f t="shared" si="12"/>
        <v>2225.7774999999997</v>
      </c>
      <c r="AY7" s="24">
        <f t="shared" ref="AY7:BM7" si="13">AX7+AY12</f>
        <v>2323.5749999999998</v>
      </c>
      <c r="AZ7" s="24">
        <f t="shared" si="13"/>
        <v>2345.5124999999998</v>
      </c>
      <c r="BA7" s="24">
        <f t="shared" si="13"/>
        <v>2367.4499999999998</v>
      </c>
      <c r="BB7" s="24">
        <f t="shared" si="13"/>
        <v>2789.7249999999999</v>
      </c>
      <c r="BC7" s="24">
        <f t="shared" si="13"/>
        <v>2812.54</v>
      </c>
      <c r="BD7" s="24">
        <f t="shared" si="13"/>
        <v>2835.355</v>
      </c>
      <c r="BE7" s="24">
        <f t="shared" si="13"/>
        <v>2959.61</v>
      </c>
      <c r="BF7" s="24">
        <f t="shared" si="13"/>
        <v>2982.4250000000002</v>
      </c>
      <c r="BG7" s="24">
        <f t="shared" si="13"/>
        <v>3005.2400000000002</v>
      </c>
      <c r="BH7" s="24">
        <f t="shared" si="13"/>
        <v>3427.5150000000003</v>
      </c>
      <c r="BI7" s="24">
        <f t="shared" si="13"/>
        <v>3450.3300000000004</v>
      </c>
      <c r="BJ7" s="24">
        <f t="shared" si="13"/>
        <v>3473.1450000000004</v>
      </c>
      <c r="BK7" s="24">
        <f t="shared" si="13"/>
        <v>3597.4000000000005</v>
      </c>
      <c r="BL7" s="24">
        <f t="shared" si="13"/>
        <v>3620.2150000000006</v>
      </c>
      <c r="BM7" s="24">
        <f t="shared" si="13"/>
        <v>3643.0300000000007</v>
      </c>
    </row>
    <row r="8" spans="1:65" hidden="1" x14ac:dyDescent="0.2">
      <c r="E8" s="23" t="s">
        <v>17</v>
      </c>
      <c r="F8" s="24">
        <f>F73</f>
        <v>0</v>
      </c>
      <c r="G8" s="24">
        <f t="shared" ref="G8:AL8" si="14">F8+G73</f>
        <v>0</v>
      </c>
      <c r="H8" s="24">
        <f t="shared" si="14"/>
        <v>0</v>
      </c>
      <c r="I8" s="24">
        <f t="shared" si="14"/>
        <v>108</v>
      </c>
      <c r="J8" s="24">
        <f t="shared" si="14"/>
        <v>108</v>
      </c>
      <c r="K8" s="24">
        <f t="shared" si="14"/>
        <v>108</v>
      </c>
      <c r="L8" s="24">
        <f t="shared" si="14"/>
        <v>270</v>
      </c>
      <c r="M8" s="24">
        <f t="shared" si="14"/>
        <v>270</v>
      </c>
      <c r="N8" s="24">
        <f t="shared" si="14"/>
        <v>270</v>
      </c>
      <c r="O8" s="24">
        <f t="shared" si="14"/>
        <v>464.4</v>
      </c>
      <c r="P8" s="24">
        <f t="shared" si="14"/>
        <v>464.4</v>
      </c>
      <c r="Q8" s="24">
        <f t="shared" si="14"/>
        <v>464.4</v>
      </c>
      <c r="R8" s="24">
        <f t="shared" si="14"/>
        <v>864.86400000000003</v>
      </c>
      <c r="S8" s="24">
        <f t="shared" si="14"/>
        <v>864.86400000000003</v>
      </c>
      <c r="T8" s="24">
        <f t="shared" si="14"/>
        <v>864.86400000000003</v>
      </c>
      <c r="U8" s="24">
        <f t="shared" si="14"/>
        <v>1154.0880000000002</v>
      </c>
      <c r="V8" s="24">
        <f t="shared" si="14"/>
        <v>1237.5180000000003</v>
      </c>
      <c r="W8" s="24">
        <f t="shared" si="14"/>
        <v>1237.5180000000003</v>
      </c>
      <c r="X8" s="24">
        <f t="shared" si="14"/>
        <v>1554.5520000000001</v>
      </c>
      <c r="Y8" s="24">
        <f t="shared" si="14"/>
        <v>1554.5520000000001</v>
      </c>
      <c r="Z8" s="24">
        <f t="shared" si="14"/>
        <v>1637.9820000000002</v>
      </c>
      <c r="AA8" s="24">
        <f t="shared" si="14"/>
        <v>1927.2060000000001</v>
      </c>
      <c r="AB8" s="24">
        <f t="shared" si="14"/>
        <v>1927.2060000000001</v>
      </c>
      <c r="AC8" s="24">
        <f t="shared" si="14"/>
        <v>1927.2060000000001</v>
      </c>
      <c r="AD8" s="24">
        <f t="shared" si="14"/>
        <v>2419.88796</v>
      </c>
      <c r="AE8" s="24">
        <f t="shared" si="14"/>
        <v>2419.88796</v>
      </c>
      <c r="AF8" s="24">
        <f t="shared" si="14"/>
        <v>2419.88796</v>
      </c>
      <c r="AG8" s="24">
        <f t="shared" si="14"/>
        <v>3015.6894000000002</v>
      </c>
      <c r="AH8" s="24">
        <f t="shared" si="14"/>
        <v>3130.2666000000004</v>
      </c>
      <c r="AI8" s="24">
        <f t="shared" si="14"/>
        <v>3130.2666000000004</v>
      </c>
      <c r="AJ8" s="24">
        <f t="shared" si="14"/>
        <v>3508.3713600000005</v>
      </c>
      <c r="AK8" s="24">
        <f t="shared" si="14"/>
        <v>3508.3713600000005</v>
      </c>
      <c r="AL8" s="24">
        <f t="shared" si="14"/>
        <v>3622.9485600000007</v>
      </c>
      <c r="AM8" s="24">
        <f t="shared" ref="AM8:BM8" si="15">AL8+AM73</f>
        <v>4218.7500000000009</v>
      </c>
      <c r="AN8" s="24">
        <f t="shared" si="15"/>
        <v>4218.7500000000009</v>
      </c>
      <c r="AO8" s="24">
        <f t="shared" si="15"/>
        <v>4218.7500000000009</v>
      </c>
      <c r="AP8" s="24">
        <f t="shared" si="15"/>
        <v>4808.8225800000009</v>
      </c>
      <c r="AQ8" s="24">
        <f t="shared" si="15"/>
        <v>4808.8225800000009</v>
      </c>
      <c r="AR8" s="24">
        <f t="shared" si="15"/>
        <v>4808.8225800000009</v>
      </c>
      <c r="AS8" s="24">
        <f t="shared" si="15"/>
        <v>5729.3358048000009</v>
      </c>
      <c r="AT8" s="24">
        <f t="shared" si="15"/>
        <v>5876.8539498000009</v>
      </c>
      <c r="AU8" s="24">
        <f t="shared" si="15"/>
        <v>5876.8539498000009</v>
      </c>
      <c r="AV8" s="24">
        <f t="shared" si="15"/>
        <v>6319.4083848000009</v>
      </c>
      <c r="AW8" s="24">
        <f t="shared" si="15"/>
        <v>6319.4083848000009</v>
      </c>
      <c r="AX8" s="24">
        <f t="shared" si="15"/>
        <v>6466.9265298000009</v>
      </c>
      <c r="AY8" s="24">
        <f t="shared" si="15"/>
        <v>7387.4397546000009</v>
      </c>
      <c r="AZ8" s="24">
        <f t="shared" si="15"/>
        <v>7387.4397546000009</v>
      </c>
      <c r="BA8" s="24">
        <f t="shared" si="15"/>
        <v>7387.4397546000009</v>
      </c>
      <c r="BB8" s="24">
        <f t="shared" si="15"/>
        <v>8165.3914440720009</v>
      </c>
      <c r="BC8" s="24">
        <f t="shared" si="15"/>
        <v>8165.3914440720009</v>
      </c>
      <c r="BD8" s="24">
        <f t="shared" si="15"/>
        <v>8165.3914440720009</v>
      </c>
      <c r="BE8" s="24">
        <f t="shared" si="15"/>
        <v>9429.5629394640018</v>
      </c>
      <c r="BF8" s="24">
        <f t="shared" si="15"/>
        <v>9642.2841045540026</v>
      </c>
      <c r="BG8" s="24">
        <f t="shared" si="15"/>
        <v>9642.2841045540026</v>
      </c>
      <c r="BH8" s="24">
        <f t="shared" si="15"/>
        <v>10207.514628936002</v>
      </c>
      <c r="BI8" s="24">
        <f t="shared" si="15"/>
        <v>10207.514628936002</v>
      </c>
      <c r="BJ8" s="24">
        <f t="shared" si="15"/>
        <v>10420.235794026003</v>
      </c>
      <c r="BK8" s="24">
        <f t="shared" si="15"/>
        <v>11684.407289418003</v>
      </c>
      <c r="BL8" s="24">
        <f t="shared" si="15"/>
        <v>11684.407289418003</v>
      </c>
      <c r="BM8" s="24">
        <f t="shared" si="15"/>
        <v>11684.407289418003</v>
      </c>
    </row>
    <row r="9" spans="1:65" hidden="1" x14ac:dyDescent="0.2">
      <c r="E9" s="23" t="s">
        <v>2</v>
      </c>
      <c r="F9" s="24">
        <f>F155</f>
        <v>0</v>
      </c>
      <c r="G9" s="24">
        <f t="shared" ref="G9:AL9" si="16">F9+F155</f>
        <v>0</v>
      </c>
      <c r="H9" s="24">
        <f t="shared" si="16"/>
        <v>0</v>
      </c>
      <c r="I9" s="24">
        <f t="shared" si="16"/>
        <v>0</v>
      </c>
      <c r="J9" s="24">
        <f t="shared" si="16"/>
        <v>0</v>
      </c>
      <c r="K9" s="24">
        <f t="shared" si="16"/>
        <v>0</v>
      </c>
      <c r="L9" s="24">
        <f t="shared" si="16"/>
        <v>0</v>
      </c>
      <c r="M9" s="24">
        <f t="shared" si="16"/>
        <v>0</v>
      </c>
      <c r="N9" s="24">
        <f t="shared" si="16"/>
        <v>0</v>
      </c>
      <c r="O9" s="24">
        <f t="shared" si="16"/>
        <v>0</v>
      </c>
      <c r="P9" s="24">
        <f t="shared" si="16"/>
        <v>0</v>
      </c>
      <c r="Q9" s="24">
        <f t="shared" si="16"/>
        <v>0</v>
      </c>
      <c r="R9" s="24">
        <f t="shared" si="16"/>
        <v>0</v>
      </c>
      <c r="S9" s="24">
        <f t="shared" si="16"/>
        <v>0</v>
      </c>
      <c r="T9" s="24">
        <f t="shared" si="16"/>
        <v>0</v>
      </c>
      <c r="U9" s="24">
        <f t="shared" si="16"/>
        <v>0</v>
      </c>
      <c r="V9" s="24">
        <f t="shared" si="16"/>
        <v>0</v>
      </c>
      <c r="W9" s="24">
        <f t="shared" si="16"/>
        <v>0</v>
      </c>
      <c r="X9" s="24">
        <f t="shared" si="16"/>
        <v>0</v>
      </c>
      <c r="Y9" s="24">
        <f t="shared" si="16"/>
        <v>0</v>
      </c>
      <c r="Z9" s="24">
        <f t="shared" si="16"/>
        <v>0</v>
      </c>
      <c r="AA9" s="24">
        <f t="shared" si="16"/>
        <v>0</v>
      </c>
      <c r="AB9" s="24">
        <f t="shared" si="16"/>
        <v>0</v>
      </c>
      <c r="AC9" s="24">
        <f t="shared" si="16"/>
        <v>0</v>
      </c>
      <c r="AD9" s="24">
        <f t="shared" si="16"/>
        <v>0</v>
      </c>
      <c r="AE9" s="24">
        <f t="shared" si="16"/>
        <v>0</v>
      </c>
      <c r="AF9" s="24">
        <f t="shared" si="16"/>
        <v>0</v>
      </c>
      <c r="AG9" s="24">
        <f t="shared" si="16"/>
        <v>0</v>
      </c>
      <c r="AH9" s="24">
        <f t="shared" si="16"/>
        <v>0</v>
      </c>
      <c r="AI9" s="24">
        <f t="shared" si="16"/>
        <v>0</v>
      </c>
      <c r="AJ9" s="24">
        <f t="shared" si="16"/>
        <v>0</v>
      </c>
      <c r="AK9" s="24">
        <f t="shared" si="16"/>
        <v>0</v>
      </c>
      <c r="AL9" s="24">
        <f t="shared" si="16"/>
        <v>0</v>
      </c>
      <c r="AM9" s="24">
        <f t="shared" ref="AM9:BM9" si="17">AL9+AL155</f>
        <v>0</v>
      </c>
      <c r="AN9" s="24">
        <f t="shared" si="17"/>
        <v>0</v>
      </c>
      <c r="AO9" s="24">
        <f t="shared" si="17"/>
        <v>0</v>
      </c>
      <c r="AP9" s="24">
        <f t="shared" si="17"/>
        <v>0</v>
      </c>
      <c r="AQ9" s="24">
        <f t="shared" si="17"/>
        <v>0</v>
      </c>
      <c r="AR9" s="24">
        <f t="shared" si="17"/>
        <v>0</v>
      </c>
      <c r="AS9" s="24">
        <f t="shared" si="17"/>
        <v>0</v>
      </c>
      <c r="AT9" s="24">
        <f t="shared" si="17"/>
        <v>0</v>
      </c>
      <c r="AU9" s="24">
        <f t="shared" si="17"/>
        <v>0</v>
      </c>
      <c r="AV9" s="24">
        <f t="shared" si="17"/>
        <v>0</v>
      </c>
      <c r="AW9" s="24">
        <f t="shared" si="17"/>
        <v>0</v>
      </c>
      <c r="AX9" s="24">
        <f t="shared" si="17"/>
        <v>0</v>
      </c>
      <c r="AY9" s="24">
        <f t="shared" si="17"/>
        <v>0</v>
      </c>
      <c r="AZ9" s="24">
        <f t="shared" si="17"/>
        <v>0</v>
      </c>
      <c r="BA9" s="24">
        <f t="shared" si="17"/>
        <v>0</v>
      </c>
      <c r="BB9" s="24">
        <f t="shared" si="17"/>
        <v>0</v>
      </c>
      <c r="BC9" s="24">
        <f t="shared" si="17"/>
        <v>0</v>
      </c>
      <c r="BD9" s="24">
        <f t="shared" si="17"/>
        <v>0</v>
      </c>
      <c r="BE9" s="24">
        <f t="shared" si="17"/>
        <v>0</v>
      </c>
      <c r="BF9" s="24">
        <f t="shared" si="17"/>
        <v>0</v>
      </c>
      <c r="BG9" s="24">
        <f t="shared" si="17"/>
        <v>0</v>
      </c>
      <c r="BH9" s="24">
        <f t="shared" si="17"/>
        <v>0</v>
      </c>
      <c r="BI9" s="24">
        <f t="shared" si="17"/>
        <v>0</v>
      </c>
      <c r="BJ9" s="24">
        <f t="shared" si="17"/>
        <v>0</v>
      </c>
      <c r="BK9" s="24">
        <f t="shared" si="17"/>
        <v>0</v>
      </c>
      <c r="BL9" s="24">
        <f t="shared" si="17"/>
        <v>0</v>
      </c>
      <c r="BM9" s="24">
        <f t="shared" si="17"/>
        <v>0</v>
      </c>
    </row>
    <row r="10" spans="1:65" ht="14.45" hidden="1" customHeight="1" x14ac:dyDescent="0.2">
      <c r="E10" s="23" t="s">
        <v>22</v>
      </c>
      <c r="F10" s="24">
        <f>SUM(F7:F9)</f>
        <v>0</v>
      </c>
      <c r="G10" s="24">
        <f t="shared" ref="G10:AE10" si="18">SUM(G7:G9)</f>
        <v>0</v>
      </c>
      <c r="H10" s="24">
        <f t="shared" si="18"/>
        <v>0</v>
      </c>
      <c r="I10" s="24">
        <f t="shared" si="18"/>
        <v>119.34</v>
      </c>
      <c r="J10" s="24">
        <f t="shared" si="18"/>
        <v>119.34</v>
      </c>
      <c r="K10" s="24">
        <f t="shared" si="18"/>
        <v>119.34</v>
      </c>
      <c r="L10" s="24">
        <f t="shared" si="18"/>
        <v>304.02</v>
      </c>
      <c r="M10" s="24">
        <f t="shared" si="18"/>
        <v>304.02</v>
      </c>
      <c r="N10" s="24">
        <f t="shared" si="18"/>
        <v>304.02</v>
      </c>
      <c r="O10" s="24">
        <f t="shared" si="18"/>
        <v>509.76</v>
      </c>
      <c r="P10" s="24">
        <f t="shared" si="18"/>
        <v>509.76</v>
      </c>
      <c r="Q10" s="24">
        <f t="shared" si="18"/>
        <v>509.76</v>
      </c>
      <c r="R10" s="24">
        <f t="shared" si="18"/>
        <v>1061.5840000000001</v>
      </c>
      <c r="S10" s="24">
        <f t="shared" si="18"/>
        <v>1061.5840000000001</v>
      </c>
      <c r="T10" s="24">
        <f t="shared" si="18"/>
        <v>1061.5840000000001</v>
      </c>
      <c r="U10" s="24">
        <f t="shared" si="18"/>
        <v>1385.3480000000002</v>
      </c>
      <c r="V10" s="24">
        <f t="shared" si="18"/>
        <v>1482.2330000000002</v>
      </c>
      <c r="W10" s="24">
        <f t="shared" si="18"/>
        <v>1495.6880000000003</v>
      </c>
      <c r="X10" s="24">
        <f t="shared" si="18"/>
        <v>1977.5370000000003</v>
      </c>
      <c r="Y10" s="24">
        <f t="shared" si="18"/>
        <v>1990.9920000000002</v>
      </c>
      <c r="Z10" s="24">
        <f t="shared" si="18"/>
        <v>2087.8770000000004</v>
      </c>
      <c r="AA10" s="24">
        <f t="shared" si="18"/>
        <v>2425.096</v>
      </c>
      <c r="AB10" s="24">
        <f t="shared" si="18"/>
        <v>2438.5509999999999</v>
      </c>
      <c r="AC10" s="24">
        <f t="shared" si="18"/>
        <v>2452.0060000000003</v>
      </c>
      <c r="AD10" s="24">
        <f t="shared" si="18"/>
        <v>3185.92796</v>
      </c>
      <c r="AE10" s="24">
        <f t="shared" si="18"/>
        <v>3206.9879599999999</v>
      </c>
      <c r="AF10" s="24">
        <f t="shared" ref="AF10" si="19">SUM(AF7:AF9)</f>
        <v>3228.0479599999999</v>
      </c>
      <c r="AG10" s="24">
        <f t="shared" ref="AG10" si="20">SUM(AG7:AG9)</f>
        <v>3896.5893999999998</v>
      </c>
      <c r="AH10" s="24">
        <f t="shared" ref="AH10" si="21">SUM(AH7:AH9)</f>
        <v>4032.2266</v>
      </c>
      <c r="AI10" s="24">
        <f t="shared" ref="AI10" si="22">SUM(AI7:AI9)</f>
        <v>4053.2866000000004</v>
      </c>
      <c r="AJ10" s="24">
        <f t="shared" ref="AJ10" si="23">SUM(AJ7:AJ9)</f>
        <v>4672.6313600000003</v>
      </c>
      <c r="AK10" s="24">
        <f t="shared" ref="AK10" si="24">SUM(AK7:AK9)</f>
        <v>4693.6913600000007</v>
      </c>
      <c r="AL10" s="24">
        <f t="shared" ref="AL10" si="25">SUM(AL7:AL9)</f>
        <v>4829.3285599999999</v>
      </c>
      <c r="AM10" s="24">
        <f t="shared" ref="AM10" si="26">SUM(AM7:AM9)</f>
        <v>5497.8700000000008</v>
      </c>
      <c r="AN10" s="24">
        <f t="shared" ref="AN10" si="27">SUM(AN7:AN9)</f>
        <v>5518.93</v>
      </c>
      <c r="AO10" s="24">
        <f t="shared" ref="AO10" si="28">SUM(AO7:AO9)</f>
        <v>5539.9900000000007</v>
      </c>
      <c r="AP10" s="24">
        <f t="shared" ref="AP10" si="29">SUM(AP7:AP9)</f>
        <v>6467.6200800000006</v>
      </c>
      <c r="AQ10" s="24">
        <f t="shared" ref="AQ10" si="30">SUM(AQ7:AQ9)</f>
        <v>6489.5575800000006</v>
      </c>
      <c r="AR10" s="24">
        <f t="shared" ref="AR10" si="31">SUM(AR7:AR9)</f>
        <v>6511.4950800000006</v>
      </c>
      <c r="AS10" s="24">
        <f t="shared" ref="AS10" si="32">SUM(AS7:AS9)</f>
        <v>7529.8058048000003</v>
      </c>
      <c r="AT10" s="24">
        <f t="shared" ref="AT10" si="33">SUM(AT7:AT9)</f>
        <v>7699.2614498000003</v>
      </c>
      <c r="AU10" s="24">
        <f t="shared" ref="AU10" si="34">SUM(AU7:AU9)</f>
        <v>7721.1989498000003</v>
      </c>
      <c r="AV10" s="24">
        <f t="shared" ref="AV10" si="35">SUM(AV7:AV9)</f>
        <v>8501.3108848000011</v>
      </c>
      <c r="AW10" s="24">
        <f t="shared" ref="AW10" si="36">SUM(AW7:AW9)</f>
        <v>8523.2483848000011</v>
      </c>
      <c r="AX10" s="24">
        <f t="shared" ref="AX10" si="37">SUM(AX7:AX9)</f>
        <v>8692.7040298000011</v>
      </c>
      <c r="AY10" s="24">
        <f t="shared" ref="AY10" si="38">SUM(AY7:AY9)</f>
        <v>9711.0147546000007</v>
      </c>
      <c r="AZ10" s="24">
        <f t="shared" ref="AZ10" si="39">SUM(AZ7:AZ9)</f>
        <v>9732.9522546000007</v>
      </c>
      <c r="BA10" s="24">
        <f t="shared" ref="BA10" si="40">SUM(BA7:BA9)</f>
        <v>9754.8897546000007</v>
      </c>
      <c r="BB10" s="24">
        <f t="shared" ref="BB10" si="41">SUM(BB7:BB9)</f>
        <v>10955.116444072</v>
      </c>
      <c r="BC10" s="24">
        <f t="shared" ref="BC10" si="42">SUM(BC7:BC9)</f>
        <v>10977.931444072001</v>
      </c>
      <c r="BD10" s="24">
        <f t="shared" ref="BD10" si="43">SUM(BD7:BD9)</f>
        <v>11000.746444072001</v>
      </c>
      <c r="BE10" s="24">
        <f t="shared" ref="BE10" si="44">SUM(BE7:BE9)</f>
        <v>12389.172939464002</v>
      </c>
      <c r="BF10" s="24">
        <f t="shared" ref="BF10" si="45">SUM(BF7:BF9)</f>
        <v>12624.709104554004</v>
      </c>
      <c r="BG10" s="24">
        <f t="shared" ref="BG10" si="46">SUM(BG7:BG9)</f>
        <v>12647.524104554002</v>
      </c>
      <c r="BH10" s="24">
        <f t="shared" ref="BH10" si="47">SUM(BH7:BH9)</f>
        <v>13635.029628936001</v>
      </c>
      <c r="BI10" s="24">
        <f t="shared" ref="BI10" si="48">SUM(BI7:BI9)</f>
        <v>13657.844628936002</v>
      </c>
      <c r="BJ10" s="24">
        <f t="shared" ref="BJ10" si="49">SUM(BJ7:BJ9)</f>
        <v>13893.380794026003</v>
      </c>
      <c r="BK10" s="24">
        <f t="shared" ref="BK10" si="50">SUM(BK7:BK9)</f>
        <v>15281.807289418004</v>
      </c>
      <c r="BL10" s="24">
        <f t="shared" ref="BL10:BM10" si="51">SUM(BL7:BL9)</f>
        <v>15304.622289418003</v>
      </c>
      <c r="BM10" s="24">
        <f t="shared" si="51"/>
        <v>15327.437289418003</v>
      </c>
    </row>
    <row r="11" spans="1:65" ht="14.45" customHeight="1" x14ac:dyDescent="0.2"/>
    <row r="12" spans="1:65" s="18" customFormat="1" x14ac:dyDescent="0.2">
      <c r="B12" s="18" t="s">
        <v>20</v>
      </c>
      <c r="E12" s="41"/>
      <c r="F12" s="41">
        <f t="shared" ref="F12:AK12" si="52">F14+F28+F42+F52+F64</f>
        <v>0</v>
      </c>
      <c r="G12" s="41">
        <f t="shared" si="52"/>
        <v>0</v>
      </c>
      <c r="H12" s="41">
        <f t="shared" si="52"/>
        <v>0</v>
      </c>
      <c r="I12" s="41">
        <f t="shared" si="52"/>
        <v>11.34</v>
      </c>
      <c r="J12" s="41">
        <f t="shared" si="52"/>
        <v>0</v>
      </c>
      <c r="K12" s="41">
        <f t="shared" si="52"/>
        <v>0</v>
      </c>
      <c r="L12" s="41">
        <f t="shared" si="52"/>
        <v>22.68</v>
      </c>
      <c r="M12" s="41">
        <f t="shared" si="52"/>
        <v>0</v>
      </c>
      <c r="N12" s="41">
        <f t="shared" si="52"/>
        <v>0</v>
      </c>
      <c r="O12" s="41">
        <f t="shared" si="52"/>
        <v>11.34</v>
      </c>
      <c r="P12" s="41">
        <f t="shared" si="52"/>
        <v>0</v>
      </c>
      <c r="Q12" s="41">
        <f t="shared" si="52"/>
        <v>0</v>
      </c>
      <c r="R12" s="41">
        <f t="shared" si="52"/>
        <v>151.36000000000001</v>
      </c>
      <c r="S12" s="41">
        <f t="shared" si="52"/>
        <v>0</v>
      </c>
      <c r="T12" s="41">
        <f t="shared" si="52"/>
        <v>0</v>
      </c>
      <c r="U12" s="41">
        <f t="shared" si="52"/>
        <v>34.54</v>
      </c>
      <c r="V12" s="41">
        <f t="shared" si="52"/>
        <v>13.455</v>
      </c>
      <c r="W12" s="41">
        <f t="shared" si="52"/>
        <v>13.455</v>
      </c>
      <c r="X12" s="41">
        <f t="shared" si="52"/>
        <v>164.81500000000003</v>
      </c>
      <c r="Y12" s="41">
        <f t="shared" si="52"/>
        <v>13.455</v>
      </c>
      <c r="Z12" s="41">
        <f t="shared" si="52"/>
        <v>13.455</v>
      </c>
      <c r="AA12" s="41">
        <f t="shared" si="52"/>
        <v>47.994999999999997</v>
      </c>
      <c r="AB12" s="41">
        <f t="shared" si="52"/>
        <v>13.455</v>
      </c>
      <c r="AC12" s="41">
        <f t="shared" si="52"/>
        <v>13.455</v>
      </c>
      <c r="AD12" s="41">
        <f t="shared" si="52"/>
        <v>241.24</v>
      </c>
      <c r="AE12" s="41">
        <f t="shared" si="52"/>
        <v>21.060000000000002</v>
      </c>
      <c r="AF12" s="41">
        <f t="shared" si="52"/>
        <v>21.060000000000002</v>
      </c>
      <c r="AG12" s="41">
        <f t="shared" si="52"/>
        <v>72.739999999999995</v>
      </c>
      <c r="AH12" s="41">
        <f t="shared" si="52"/>
        <v>21.060000000000002</v>
      </c>
      <c r="AI12" s="41">
        <f t="shared" si="52"/>
        <v>21.060000000000002</v>
      </c>
      <c r="AJ12" s="41">
        <f t="shared" si="52"/>
        <v>241.24</v>
      </c>
      <c r="AK12" s="41">
        <f t="shared" si="52"/>
        <v>21.060000000000002</v>
      </c>
      <c r="AL12" s="41">
        <f t="shared" ref="AL12:BM12" si="53">AL14+AL28+AL42+AL52+AL64</f>
        <v>21.060000000000002</v>
      </c>
      <c r="AM12" s="41">
        <f t="shared" si="53"/>
        <v>72.739999999999995</v>
      </c>
      <c r="AN12" s="41">
        <f t="shared" si="53"/>
        <v>21.060000000000002</v>
      </c>
      <c r="AO12" s="41">
        <f t="shared" si="53"/>
        <v>21.060000000000002</v>
      </c>
      <c r="AP12" s="41">
        <f t="shared" si="53"/>
        <v>337.5575</v>
      </c>
      <c r="AQ12" s="41">
        <f t="shared" si="53"/>
        <v>21.9375</v>
      </c>
      <c r="AR12" s="41">
        <f t="shared" si="53"/>
        <v>21.9375</v>
      </c>
      <c r="AS12" s="41">
        <f t="shared" si="53"/>
        <v>97.797499999999985</v>
      </c>
      <c r="AT12" s="41">
        <f t="shared" si="53"/>
        <v>21.9375</v>
      </c>
      <c r="AU12" s="41">
        <f t="shared" si="53"/>
        <v>21.9375</v>
      </c>
      <c r="AV12" s="41">
        <f t="shared" si="53"/>
        <v>337.5575</v>
      </c>
      <c r="AW12" s="41">
        <f t="shared" si="53"/>
        <v>21.9375</v>
      </c>
      <c r="AX12" s="41">
        <f t="shared" si="53"/>
        <v>21.9375</v>
      </c>
      <c r="AY12" s="41">
        <f t="shared" si="53"/>
        <v>97.797499999999985</v>
      </c>
      <c r="AZ12" s="41">
        <f t="shared" si="53"/>
        <v>21.9375</v>
      </c>
      <c r="BA12" s="41">
        <f t="shared" si="53"/>
        <v>21.9375</v>
      </c>
      <c r="BB12" s="41">
        <f t="shared" si="53"/>
        <v>422.27500000000003</v>
      </c>
      <c r="BC12" s="41">
        <f t="shared" si="53"/>
        <v>22.815000000000001</v>
      </c>
      <c r="BD12" s="41">
        <f t="shared" si="53"/>
        <v>22.815000000000001</v>
      </c>
      <c r="BE12" s="41">
        <f t="shared" si="53"/>
        <v>124.255</v>
      </c>
      <c r="BF12" s="41">
        <f t="shared" si="53"/>
        <v>22.815000000000001</v>
      </c>
      <c r="BG12" s="41">
        <f t="shared" si="53"/>
        <v>22.815000000000001</v>
      </c>
      <c r="BH12" s="41">
        <f t="shared" si="53"/>
        <v>422.27500000000003</v>
      </c>
      <c r="BI12" s="41">
        <f t="shared" si="53"/>
        <v>22.815000000000001</v>
      </c>
      <c r="BJ12" s="41">
        <f t="shared" si="53"/>
        <v>22.815000000000001</v>
      </c>
      <c r="BK12" s="41">
        <f t="shared" si="53"/>
        <v>124.255</v>
      </c>
      <c r="BL12" s="41">
        <f t="shared" si="53"/>
        <v>22.815000000000001</v>
      </c>
      <c r="BM12" s="41">
        <f t="shared" si="53"/>
        <v>22.815000000000001</v>
      </c>
    </row>
    <row r="13" spans="1:65" x14ac:dyDescent="0.2">
      <c r="B13" t="s">
        <v>0</v>
      </c>
    </row>
    <row r="14" spans="1:65" ht="15" x14ac:dyDescent="0.35">
      <c r="C14" t="s">
        <v>3</v>
      </c>
      <c r="E14" s="4"/>
      <c r="F14" s="4">
        <f t="shared" ref="F14:H14" si="54">(F15*F20)</f>
        <v>0</v>
      </c>
      <c r="G14" s="4">
        <f t="shared" si="54"/>
        <v>0</v>
      </c>
      <c r="H14" s="4">
        <f t="shared" si="54"/>
        <v>0</v>
      </c>
      <c r="I14" s="4">
        <f>(I15*I20)</f>
        <v>11.34</v>
      </c>
      <c r="J14" s="4">
        <f t="shared" ref="J14:BM14" si="55">(J15*J20)</f>
        <v>0</v>
      </c>
      <c r="K14" s="4">
        <f t="shared" si="55"/>
        <v>0</v>
      </c>
      <c r="L14" s="4">
        <f t="shared" si="55"/>
        <v>0</v>
      </c>
      <c r="M14" s="4">
        <f t="shared" si="55"/>
        <v>0</v>
      </c>
      <c r="N14" s="4">
        <f t="shared" si="55"/>
        <v>0</v>
      </c>
      <c r="O14" s="4">
        <f t="shared" si="55"/>
        <v>11.34</v>
      </c>
      <c r="P14" s="4">
        <f t="shared" si="55"/>
        <v>0</v>
      </c>
      <c r="Q14" s="4">
        <f t="shared" si="55"/>
        <v>0</v>
      </c>
      <c r="R14" s="4">
        <f t="shared" si="55"/>
        <v>0</v>
      </c>
      <c r="S14" s="4">
        <f t="shared" si="55"/>
        <v>0</v>
      </c>
      <c r="T14" s="4">
        <f t="shared" si="55"/>
        <v>0</v>
      </c>
      <c r="U14" s="4">
        <f t="shared" si="55"/>
        <v>23.4</v>
      </c>
      <c r="V14" s="4">
        <f t="shared" si="55"/>
        <v>0</v>
      </c>
      <c r="W14" s="4">
        <f t="shared" si="55"/>
        <v>0</v>
      </c>
      <c r="X14" s="4">
        <f t="shared" si="55"/>
        <v>0</v>
      </c>
      <c r="Y14" s="4">
        <f t="shared" si="55"/>
        <v>0</v>
      </c>
      <c r="Z14" s="4">
        <f t="shared" si="55"/>
        <v>0</v>
      </c>
      <c r="AA14" s="4">
        <f t="shared" si="55"/>
        <v>23.4</v>
      </c>
      <c r="AB14" s="4">
        <f t="shared" si="55"/>
        <v>0</v>
      </c>
      <c r="AC14" s="4">
        <f t="shared" si="55"/>
        <v>0</v>
      </c>
      <c r="AD14" s="4">
        <f t="shared" si="55"/>
        <v>0</v>
      </c>
      <c r="AE14" s="4">
        <f t="shared" si="55"/>
        <v>0</v>
      </c>
      <c r="AF14" s="4">
        <f t="shared" si="55"/>
        <v>0</v>
      </c>
      <c r="AG14" s="4">
        <f t="shared" si="55"/>
        <v>40.199999999999996</v>
      </c>
      <c r="AH14" s="4">
        <f t="shared" si="55"/>
        <v>0</v>
      </c>
      <c r="AI14" s="4">
        <f t="shared" si="55"/>
        <v>0</v>
      </c>
      <c r="AJ14" s="4">
        <f t="shared" si="55"/>
        <v>0</v>
      </c>
      <c r="AK14" s="4">
        <f t="shared" si="55"/>
        <v>0</v>
      </c>
      <c r="AL14" s="4">
        <f t="shared" si="55"/>
        <v>0</v>
      </c>
      <c r="AM14" s="4">
        <f t="shared" si="55"/>
        <v>40.199999999999996</v>
      </c>
      <c r="AN14" s="4">
        <f t="shared" si="55"/>
        <v>0</v>
      </c>
      <c r="AO14" s="4">
        <f t="shared" si="55"/>
        <v>0</v>
      </c>
      <c r="AP14" s="4">
        <f t="shared" si="55"/>
        <v>0</v>
      </c>
      <c r="AQ14" s="4">
        <f t="shared" si="55"/>
        <v>0</v>
      </c>
      <c r="AR14" s="4">
        <f t="shared" si="55"/>
        <v>0</v>
      </c>
      <c r="AS14" s="4">
        <f t="shared" si="55"/>
        <v>58.099999999999994</v>
      </c>
      <c r="AT14" s="4">
        <f t="shared" si="55"/>
        <v>0</v>
      </c>
      <c r="AU14" s="4">
        <f t="shared" si="55"/>
        <v>0</v>
      </c>
      <c r="AV14" s="4">
        <f t="shared" si="55"/>
        <v>0</v>
      </c>
      <c r="AW14" s="4">
        <f t="shared" si="55"/>
        <v>0</v>
      </c>
      <c r="AX14" s="4">
        <f t="shared" si="55"/>
        <v>0</v>
      </c>
      <c r="AY14" s="4">
        <f t="shared" si="55"/>
        <v>58.099999999999994</v>
      </c>
      <c r="AZ14" s="4">
        <f t="shared" si="55"/>
        <v>0</v>
      </c>
      <c r="BA14" s="4">
        <f t="shared" si="55"/>
        <v>0</v>
      </c>
      <c r="BB14" s="4">
        <f t="shared" si="55"/>
        <v>0</v>
      </c>
      <c r="BC14" s="4">
        <f t="shared" si="55"/>
        <v>0</v>
      </c>
      <c r="BD14" s="4">
        <f t="shared" si="55"/>
        <v>0</v>
      </c>
      <c r="BE14" s="4">
        <f t="shared" si="55"/>
        <v>77.039999999999992</v>
      </c>
      <c r="BF14" s="4">
        <f t="shared" si="55"/>
        <v>0</v>
      </c>
      <c r="BG14" s="4">
        <f t="shared" si="55"/>
        <v>0</v>
      </c>
      <c r="BH14" s="4">
        <f t="shared" si="55"/>
        <v>0</v>
      </c>
      <c r="BI14" s="4">
        <f t="shared" si="55"/>
        <v>0</v>
      </c>
      <c r="BJ14" s="4">
        <f t="shared" si="55"/>
        <v>0</v>
      </c>
      <c r="BK14" s="4">
        <f t="shared" si="55"/>
        <v>77.039999999999992</v>
      </c>
      <c r="BL14" s="4">
        <f t="shared" si="55"/>
        <v>0</v>
      </c>
      <c r="BM14" s="4">
        <f t="shared" si="55"/>
        <v>0</v>
      </c>
    </row>
    <row r="15" spans="1:65" x14ac:dyDescent="0.2">
      <c r="B15" s="197">
        <f>MATCH(C15,Supuestos!$B$3:$B$149,0)</f>
        <v>52</v>
      </c>
      <c r="C15" s="196" t="s">
        <v>240</v>
      </c>
      <c r="E15" s="112">
        <f>Supuestos!D54</f>
        <v>3.7800000000000002</v>
      </c>
      <c r="F15" s="1">
        <f>HLOOKUP(F$2,Supuestos!$D$3:$H$59,$B$15,0)</f>
        <v>3.7800000000000002</v>
      </c>
      <c r="G15" s="1">
        <f>HLOOKUP(G$2,Supuestos!$D$3:$H$59,$B$15,0)</f>
        <v>3.7800000000000002</v>
      </c>
      <c r="H15" s="1">
        <f>HLOOKUP(H$2,Supuestos!$D$3:$H$59,$B$15,0)</f>
        <v>3.7800000000000002</v>
      </c>
      <c r="I15" s="1">
        <f>HLOOKUP(I$2,Supuestos!$D$3:$H$59,$B$15,0)</f>
        <v>3.7800000000000002</v>
      </c>
      <c r="J15" s="1">
        <f>HLOOKUP(J$2,Supuestos!$D$3:$H$59,$B$15,0)</f>
        <v>3.7800000000000002</v>
      </c>
      <c r="K15" s="1">
        <f>HLOOKUP(K$2,Supuestos!$D$3:$H$59,$B$15,0)</f>
        <v>3.7800000000000002</v>
      </c>
      <c r="L15" s="1">
        <f>HLOOKUP(L$2,Supuestos!$D$3:$H$59,$B$15,0)</f>
        <v>3.7800000000000002</v>
      </c>
      <c r="M15" s="1">
        <f>HLOOKUP(M$2,Supuestos!$D$3:$H$59,$B$15,0)</f>
        <v>3.7800000000000002</v>
      </c>
      <c r="N15" s="1">
        <f>HLOOKUP(N$2,Supuestos!$D$3:$H$59,$B$15,0)</f>
        <v>3.7800000000000002</v>
      </c>
      <c r="O15" s="1">
        <f>HLOOKUP(O$2,Supuestos!$D$3:$H$59,$B$15,0)</f>
        <v>3.7800000000000002</v>
      </c>
      <c r="P15" s="1">
        <f>HLOOKUP(P$2,Supuestos!$D$3:$H$59,$B$15,0)</f>
        <v>3.7800000000000002</v>
      </c>
      <c r="Q15" s="1">
        <f>HLOOKUP(Q$2,Supuestos!$D$3:$H$59,$B$15,0)</f>
        <v>3.7800000000000002</v>
      </c>
      <c r="R15" s="1">
        <f>HLOOKUP(R$2,Supuestos!$D$3:$H$59,$B$15,0)</f>
        <v>3.9</v>
      </c>
      <c r="S15" s="1">
        <f>HLOOKUP(S$2,Supuestos!$D$3:$H$59,$B$15,0)</f>
        <v>3.9</v>
      </c>
      <c r="T15" s="1">
        <f>HLOOKUP(T$2,Supuestos!$D$3:$H$59,$B$15,0)</f>
        <v>3.9</v>
      </c>
      <c r="U15" s="1">
        <f>HLOOKUP(U$2,Supuestos!$D$3:$H$59,$B$15,0)</f>
        <v>3.9</v>
      </c>
      <c r="V15" s="1">
        <f>HLOOKUP(V$2,Supuestos!$D$3:$H$59,$B$15,0)</f>
        <v>3.9</v>
      </c>
      <c r="W15" s="1">
        <f>HLOOKUP(W$2,Supuestos!$D$3:$H$59,$B$15,0)</f>
        <v>3.9</v>
      </c>
      <c r="X15" s="1">
        <f>HLOOKUP(X$2,Supuestos!$D$3:$H$59,$B$15,0)</f>
        <v>3.9</v>
      </c>
      <c r="Y15" s="1">
        <f>HLOOKUP(Y$2,Supuestos!$D$3:$H$59,$B$15,0)</f>
        <v>3.9</v>
      </c>
      <c r="Z15" s="1">
        <f>HLOOKUP(Z$2,Supuestos!$D$3:$H$59,$B$15,0)</f>
        <v>3.9</v>
      </c>
      <c r="AA15" s="1">
        <f>HLOOKUP(AA$2,Supuestos!$D$3:$H$59,$B$15,0)</f>
        <v>3.9</v>
      </c>
      <c r="AB15" s="1">
        <f>HLOOKUP(AB$2,Supuestos!$D$3:$H$59,$B$15,0)</f>
        <v>3.9</v>
      </c>
      <c r="AC15" s="1">
        <f>HLOOKUP(AC$2,Supuestos!$D$3:$H$59,$B$15,0)</f>
        <v>3.9</v>
      </c>
      <c r="AD15" s="1">
        <f>HLOOKUP(AD$2,Supuestos!$D$3:$H$59,$B$15,0)</f>
        <v>4.0199999999999996</v>
      </c>
      <c r="AE15" s="1">
        <f>HLOOKUP(AE$2,Supuestos!$D$3:$H$59,$B$15,0)</f>
        <v>4.0199999999999996</v>
      </c>
      <c r="AF15" s="1">
        <f>HLOOKUP(AF$2,Supuestos!$D$3:$H$59,$B$15,0)</f>
        <v>4.0199999999999996</v>
      </c>
      <c r="AG15" s="1">
        <f>HLOOKUP(AG$2,Supuestos!$D$3:$H$59,$B$15,0)</f>
        <v>4.0199999999999996</v>
      </c>
      <c r="AH15" s="1">
        <f>HLOOKUP(AH$2,Supuestos!$D$3:$H$59,$B$15,0)</f>
        <v>4.0199999999999996</v>
      </c>
      <c r="AI15" s="1">
        <f>HLOOKUP(AI$2,Supuestos!$D$3:$H$59,$B$15,0)</f>
        <v>4.0199999999999996</v>
      </c>
      <c r="AJ15" s="1">
        <f>HLOOKUP(AJ$2,Supuestos!$D$3:$H$59,$B$15,0)</f>
        <v>4.0199999999999996</v>
      </c>
      <c r="AK15" s="1">
        <f>HLOOKUP(AK$2,Supuestos!$D$3:$H$59,$B$15,0)</f>
        <v>4.0199999999999996</v>
      </c>
      <c r="AL15" s="1">
        <f>HLOOKUP(AL$2,Supuestos!$D$3:$H$59,$B$15,0)</f>
        <v>4.0199999999999996</v>
      </c>
      <c r="AM15" s="1">
        <f>HLOOKUP(AM$2,Supuestos!$D$3:$H$59,$B$15,0)</f>
        <v>4.0199999999999996</v>
      </c>
      <c r="AN15" s="1">
        <f>HLOOKUP(AN$2,Supuestos!$D$3:$H$59,$B$15,0)</f>
        <v>4.0199999999999996</v>
      </c>
      <c r="AO15" s="1">
        <f>HLOOKUP(AO$2,Supuestos!$D$3:$H$59,$B$15,0)</f>
        <v>4.0199999999999996</v>
      </c>
      <c r="AP15" s="1">
        <f>HLOOKUP(AP$2,Supuestos!$D$3:$H$59,$B$15,0)</f>
        <v>4.1499999999999995</v>
      </c>
      <c r="AQ15" s="1">
        <f>HLOOKUP(AQ$2,Supuestos!$D$3:$H$59,$B$15,0)</f>
        <v>4.1499999999999995</v>
      </c>
      <c r="AR15" s="1">
        <f>HLOOKUP(AR$2,Supuestos!$D$3:$H$59,$B$15,0)</f>
        <v>4.1499999999999995</v>
      </c>
      <c r="AS15" s="1">
        <f>HLOOKUP(AS$2,Supuestos!$D$3:$H$59,$B$15,0)</f>
        <v>4.1499999999999995</v>
      </c>
      <c r="AT15" s="1">
        <f>HLOOKUP(AT$2,Supuestos!$D$3:$H$59,$B$15,0)</f>
        <v>4.1499999999999995</v>
      </c>
      <c r="AU15" s="1">
        <f>HLOOKUP(AU$2,Supuestos!$D$3:$H$59,$B$15,0)</f>
        <v>4.1499999999999995</v>
      </c>
      <c r="AV15" s="1">
        <f>HLOOKUP(AV$2,Supuestos!$D$3:$H$59,$B$15,0)</f>
        <v>4.1499999999999995</v>
      </c>
      <c r="AW15" s="1">
        <f>HLOOKUP(AW$2,Supuestos!$D$3:$H$59,$B$15,0)</f>
        <v>4.1499999999999995</v>
      </c>
      <c r="AX15" s="1">
        <f>HLOOKUP(AX$2,Supuestos!$D$3:$H$59,$B$15,0)</f>
        <v>4.1499999999999995</v>
      </c>
      <c r="AY15" s="1">
        <f>HLOOKUP(AY$2,Supuestos!$D$3:$H$59,$B$15,0)</f>
        <v>4.1499999999999995</v>
      </c>
      <c r="AZ15" s="1">
        <f>HLOOKUP(AZ$2,Supuestos!$D$3:$H$59,$B$15,0)</f>
        <v>4.1499999999999995</v>
      </c>
      <c r="BA15" s="1">
        <f>HLOOKUP(BA$2,Supuestos!$D$3:$H$59,$B$15,0)</f>
        <v>4.1499999999999995</v>
      </c>
      <c r="BB15" s="1">
        <f>HLOOKUP(BB$2,Supuestos!$D$3:$H$59,$B$15,0)</f>
        <v>4.2799999999999994</v>
      </c>
      <c r="BC15" s="1">
        <f>HLOOKUP(BC$2,Supuestos!$D$3:$H$59,$B$15,0)</f>
        <v>4.2799999999999994</v>
      </c>
      <c r="BD15" s="1">
        <f>HLOOKUP(BD$2,Supuestos!$D$3:$H$59,$B$15,0)</f>
        <v>4.2799999999999994</v>
      </c>
      <c r="BE15" s="1">
        <f>HLOOKUP(BE$2,Supuestos!$D$3:$H$59,$B$15,0)</f>
        <v>4.2799999999999994</v>
      </c>
      <c r="BF15" s="1">
        <f>HLOOKUP(BF$2,Supuestos!$D$3:$H$59,$B$15,0)</f>
        <v>4.2799999999999994</v>
      </c>
      <c r="BG15" s="1">
        <f>HLOOKUP(BG$2,Supuestos!$D$3:$H$59,$B$15,0)</f>
        <v>4.2799999999999994</v>
      </c>
      <c r="BH15" s="1">
        <f>HLOOKUP(BH$2,Supuestos!$D$3:$H$59,$B$15,0)</f>
        <v>4.2799999999999994</v>
      </c>
      <c r="BI15" s="1">
        <f>HLOOKUP(BI$2,Supuestos!$D$3:$H$59,$B$15,0)</f>
        <v>4.2799999999999994</v>
      </c>
      <c r="BJ15" s="1">
        <f>HLOOKUP(BJ$2,Supuestos!$D$3:$H$59,$B$15,0)</f>
        <v>4.2799999999999994</v>
      </c>
      <c r="BK15" s="1">
        <f>HLOOKUP(BK$2,Supuestos!$D$3:$H$59,$B$15,0)</f>
        <v>4.2799999999999994</v>
      </c>
      <c r="BL15" s="1">
        <f>HLOOKUP(BL$2,Supuestos!$D$3:$H$59,$B$15,0)</f>
        <v>4.2799999999999994</v>
      </c>
      <c r="BM15" s="1">
        <f>HLOOKUP(BM$2,Supuestos!$D$3:$H$59,$B$15,0)</f>
        <v>4.2799999999999994</v>
      </c>
    </row>
    <row r="16" spans="1:65" s="32" customFormat="1" x14ac:dyDescent="0.2">
      <c r="B16" s="197">
        <f>MATCH(C16,Supuestos!$B$3:$B$149,0)</f>
        <v>103</v>
      </c>
      <c r="C16" s="258" t="str">
        <f>Supuestos!B105</f>
        <v>Conversión de Primario a Básicas</v>
      </c>
      <c r="E16" s="294"/>
      <c r="F16" s="295">
        <f>HLOOKUP(F$2,Supuestos!$D$3:$H$186,$B16,0)</f>
        <v>1</v>
      </c>
      <c r="G16" s="295">
        <f>HLOOKUP(G$2,Supuestos!$D$3:$H$186,$B16,0)</f>
        <v>1</v>
      </c>
      <c r="H16" s="295">
        <f>HLOOKUP(H$2,Supuestos!$D$3:$H$186,$B16,0)</f>
        <v>1</v>
      </c>
      <c r="I16" s="295">
        <f>HLOOKUP(I$2,Supuestos!$D$3:$H$186,$B16,0)</f>
        <v>1</v>
      </c>
      <c r="J16" s="295">
        <f>HLOOKUP(J$2,Supuestos!$D$3:$H$186,$B16,0)</f>
        <v>1</v>
      </c>
      <c r="K16" s="295">
        <f>HLOOKUP(K$2,Supuestos!$D$3:$H$186,$B16,0)</f>
        <v>1</v>
      </c>
      <c r="L16" s="295">
        <f>HLOOKUP(L$2,Supuestos!$D$3:$H$186,$B16,0)</f>
        <v>1</v>
      </c>
      <c r="M16" s="295">
        <f>HLOOKUP(M$2,Supuestos!$D$3:$H$186,$B16,0)</f>
        <v>1</v>
      </c>
      <c r="N16" s="295">
        <f>HLOOKUP(N$2,Supuestos!$D$3:$H$186,$B16,0)</f>
        <v>1</v>
      </c>
      <c r="O16" s="295">
        <f>HLOOKUP(O$2,Supuestos!$D$3:$H$186,$B16,0)</f>
        <v>1</v>
      </c>
      <c r="P16" s="295">
        <f>HLOOKUP(P$2,Supuestos!$D$3:$H$186,$B16,0)</f>
        <v>1</v>
      </c>
      <c r="Q16" s="295">
        <f>HLOOKUP(Q$2,Supuestos!$D$3:$H$186,$B16,0)</f>
        <v>1</v>
      </c>
      <c r="R16" s="295">
        <f>HLOOKUP(R$2,Supuestos!$D$3:$H$186,$B16,0)</f>
        <v>1</v>
      </c>
      <c r="S16" s="295">
        <f>HLOOKUP(S$2,Supuestos!$D$3:$H$186,$B16,0)</f>
        <v>1</v>
      </c>
      <c r="T16" s="295">
        <f>HLOOKUP(T$2,Supuestos!$D$3:$H$186,$B16,0)</f>
        <v>1</v>
      </c>
      <c r="U16" s="295">
        <f>HLOOKUP(U$2,Supuestos!$D$3:$H$186,$B16,0)</f>
        <v>1</v>
      </c>
      <c r="V16" s="295">
        <f>HLOOKUP(V$2,Supuestos!$D$3:$H$186,$B16,0)</f>
        <v>1</v>
      </c>
      <c r="W16" s="295">
        <f>HLOOKUP(W$2,Supuestos!$D$3:$H$186,$B16,0)</f>
        <v>1</v>
      </c>
      <c r="X16" s="295">
        <f>HLOOKUP(X$2,Supuestos!$D$3:$H$186,$B16,0)</f>
        <v>1</v>
      </c>
      <c r="Y16" s="295">
        <f>HLOOKUP(Y$2,Supuestos!$D$3:$H$186,$B16,0)</f>
        <v>1</v>
      </c>
      <c r="Z16" s="295">
        <f>HLOOKUP(Z$2,Supuestos!$D$3:$H$186,$B16,0)</f>
        <v>1</v>
      </c>
      <c r="AA16" s="295">
        <f>HLOOKUP(AA$2,Supuestos!$D$3:$H$186,$B16,0)</f>
        <v>1</v>
      </c>
      <c r="AB16" s="295">
        <f>HLOOKUP(AB$2,Supuestos!$D$3:$H$186,$B16,0)</f>
        <v>1</v>
      </c>
      <c r="AC16" s="295">
        <f>HLOOKUP(AC$2,Supuestos!$D$3:$H$186,$B16,0)</f>
        <v>1</v>
      </c>
      <c r="AD16" s="295">
        <f>HLOOKUP(AD$2,Supuestos!$D$3:$H$186,$B16,0)</f>
        <v>1</v>
      </c>
      <c r="AE16" s="295">
        <f>HLOOKUP(AE$2,Supuestos!$D$3:$H$186,$B16,0)</f>
        <v>1</v>
      </c>
      <c r="AF16" s="295">
        <f>HLOOKUP(AF$2,Supuestos!$D$3:$H$186,$B16,0)</f>
        <v>1</v>
      </c>
      <c r="AG16" s="295">
        <f>HLOOKUP(AG$2,Supuestos!$D$3:$H$186,$B16,0)</f>
        <v>1</v>
      </c>
      <c r="AH16" s="295">
        <f>HLOOKUP(AH$2,Supuestos!$D$3:$H$186,$B16,0)</f>
        <v>1</v>
      </c>
      <c r="AI16" s="295">
        <f>HLOOKUP(AI$2,Supuestos!$D$3:$H$186,$B16,0)</f>
        <v>1</v>
      </c>
      <c r="AJ16" s="295">
        <f>HLOOKUP(AJ$2,Supuestos!$D$3:$H$186,$B16,0)</f>
        <v>1</v>
      </c>
      <c r="AK16" s="295">
        <f>HLOOKUP(AK$2,Supuestos!$D$3:$H$186,$B16,0)</f>
        <v>1</v>
      </c>
      <c r="AL16" s="295">
        <f>HLOOKUP(AL$2,Supuestos!$D$3:$H$186,$B16,0)</f>
        <v>1</v>
      </c>
      <c r="AM16" s="295">
        <f>HLOOKUP(AM$2,Supuestos!$D$3:$H$186,$B16,0)</f>
        <v>1</v>
      </c>
      <c r="AN16" s="295">
        <f>HLOOKUP(AN$2,Supuestos!$D$3:$H$186,$B16,0)</f>
        <v>1</v>
      </c>
      <c r="AO16" s="295">
        <f>HLOOKUP(AO$2,Supuestos!$D$3:$H$186,$B16,0)</f>
        <v>1</v>
      </c>
      <c r="AP16" s="295">
        <f>HLOOKUP(AP$2,Supuestos!$D$3:$H$186,$B16,0)</f>
        <v>1</v>
      </c>
      <c r="AQ16" s="295">
        <f>HLOOKUP(AQ$2,Supuestos!$D$3:$H$186,$B16,0)</f>
        <v>1</v>
      </c>
      <c r="AR16" s="295">
        <f>HLOOKUP(AR$2,Supuestos!$D$3:$H$186,$B16,0)</f>
        <v>1</v>
      </c>
      <c r="AS16" s="295">
        <f>HLOOKUP(AS$2,Supuestos!$D$3:$H$186,$B16,0)</f>
        <v>1</v>
      </c>
      <c r="AT16" s="295">
        <f>HLOOKUP(AT$2,Supuestos!$D$3:$H$186,$B16,0)</f>
        <v>1</v>
      </c>
      <c r="AU16" s="295">
        <f>HLOOKUP(AU$2,Supuestos!$D$3:$H$186,$B16,0)</f>
        <v>1</v>
      </c>
      <c r="AV16" s="295">
        <f>HLOOKUP(AV$2,Supuestos!$D$3:$H$186,$B16,0)</f>
        <v>1</v>
      </c>
      <c r="AW16" s="295">
        <f>HLOOKUP(AW$2,Supuestos!$D$3:$H$186,$B16,0)</f>
        <v>1</v>
      </c>
      <c r="AX16" s="295">
        <f>HLOOKUP(AX$2,Supuestos!$D$3:$H$186,$B16,0)</f>
        <v>1</v>
      </c>
      <c r="AY16" s="295">
        <f>HLOOKUP(AY$2,Supuestos!$D$3:$H$186,$B16,0)</f>
        <v>1</v>
      </c>
      <c r="AZ16" s="295">
        <f>HLOOKUP(AZ$2,Supuestos!$D$3:$H$186,$B16,0)</f>
        <v>1</v>
      </c>
      <c r="BA16" s="295">
        <f>HLOOKUP(BA$2,Supuestos!$D$3:$H$186,$B16,0)</f>
        <v>1</v>
      </c>
      <c r="BB16" s="295">
        <f>HLOOKUP(BB$2,Supuestos!$D$3:$H$186,$B16,0)</f>
        <v>1</v>
      </c>
      <c r="BC16" s="295">
        <f>HLOOKUP(BC$2,Supuestos!$D$3:$H$186,$B16,0)</f>
        <v>1</v>
      </c>
      <c r="BD16" s="295">
        <f>HLOOKUP(BD$2,Supuestos!$D$3:$H$186,$B16,0)</f>
        <v>1</v>
      </c>
      <c r="BE16" s="295">
        <f>HLOOKUP(BE$2,Supuestos!$D$3:$H$186,$B16,0)</f>
        <v>1</v>
      </c>
      <c r="BF16" s="295">
        <f>HLOOKUP(BF$2,Supuestos!$D$3:$H$186,$B16,0)</f>
        <v>1</v>
      </c>
      <c r="BG16" s="295">
        <f>HLOOKUP(BG$2,Supuestos!$D$3:$H$186,$B16,0)</f>
        <v>1</v>
      </c>
      <c r="BH16" s="295">
        <f>HLOOKUP(BH$2,Supuestos!$D$3:$H$186,$B16,0)</f>
        <v>1</v>
      </c>
      <c r="BI16" s="295">
        <f>HLOOKUP(BI$2,Supuestos!$D$3:$H$186,$B16,0)</f>
        <v>1</v>
      </c>
      <c r="BJ16" s="295">
        <f>HLOOKUP(BJ$2,Supuestos!$D$3:$H$186,$B16,0)</f>
        <v>1</v>
      </c>
      <c r="BK16" s="295">
        <f>HLOOKUP(BK$2,Supuestos!$D$3:$H$186,$B16,0)</f>
        <v>1</v>
      </c>
      <c r="BL16" s="295">
        <f>HLOOKUP(BL$2,Supuestos!$D$3:$H$186,$B16,0)</f>
        <v>1</v>
      </c>
      <c r="BM16" s="295">
        <f>HLOOKUP(BM$2,Supuestos!$D$3:$H$186,$B16,0)</f>
        <v>1</v>
      </c>
    </row>
    <row r="17" spans="2:65" s="32" customFormat="1" x14ac:dyDescent="0.2">
      <c r="B17" s="197">
        <f>MATCH(C17,Supuestos!$B$3:$B$149,0)</f>
        <v>104</v>
      </c>
      <c r="C17" s="258" t="str">
        <f>Supuestos!B106</f>
        <v>Conversión de Medio a Básicas</v>
      </c>
      <c r="E17" s="294"/>
      <c r="F17" s="295">
        <f>HLOOKUP(F$2,Supuestos!$D$3:$H$186,$B17,0)</f>
        <v>0</v>
      </c>
      <c r="G17" s="295">
        <f>HLOOKUP(G$2,Supuestos!$D$3:$H$186,$B17,0)</f>
        <v>0</v>
      </c>
      <c r="H17" s="295">
        <f>HLOOKUP(H$2,Supuestos!$D$3:$H$186,$B17,0)</f>
        <v>0</v>
      </c>
      <c r="I17" s="295">
        <f>HLOOKUP(I$2,Supuestos!$D$3:$H$186,$B17,0)</f>
        <v>0</v>
      </c>
      <c r="J17" s="295">
        <f>HLOOKUP(J$2,Supuestos!$D$3:$H$186,$B17,0)</f>
        <v>0</v>
      </c>
      <c r="K17" s="295">
        <f>HLOOKUP(K$2,Supuestos!$D$3:$H$186,$B17,0)</f>
        <v>0</v>
      </c>
      <c r="L17" s="295">
        <f>HLOOKUP(L$2,Supuestos!$D$3:$H$186,$B17,0)</f>
        <v>0</v>
      </c>
      <c r="M17" s="295">
        <f>HLOOKUP(M$2,Supuestos!$D$3:$H$186,$B17,0)</f>
        <v>0</v>
      </c>
      <c r="N17" s="295">
        <f>HLOOKUP(N$2,Supuestos!$D$3:$H$186,$B17,0)</f>
        <v>0</v>
      </c>
      <c r="O17" s="295">
        <f>HLOOKUP(O$2,Supuestos!$D$3:$H$186,$B17,0)</f>
        <v>0</v>
      </c>
      <c r="P17" s="295">
        <f>HLOOKUP(P$2,Supuestos!$D$3:$H$186,$B17,0)</f>
        <v>0</v>
      </c>
      <c r="Q17" s="295">
        <f>HLOOKUP(Q$2,Supuestos!$D$3:$H$186,$B17,0)</f>
        <v>0</v>
      </c>
      <c r="R17" s="295">
        <f>HLOOKUP(R$2,Supuestos!$D$3:$H$186,$B17,0)</f>
        <v>0</v>
      </c>
      <c r="S17" s="295">
        <f>HLOOKUP(S$2,Supuestos!$D$3:$H$186,$B17,0)</f>
        <v>0</v>
      </c>
      <c r="T17" s="295">
        <f>HLOOKUP(T$2,Supuestos!$D$3:$H$186,$B17,0)</f>
        <v>0</v>
      </c>
      <c r="U17" s="295">
        <f>HLOOKUP(U$2,Supuestos!$D$3:$H$186,$B17,0)</f>
        <v>0</v>
      </c>
      <c r="V17" s="295">
        <f>HLOOKUP(V$2,Supuestos!$D$3:$H$186,$B17,0)</f>
        <v>0</v>
      </c>
      <c r="W17" s="295">
        <f>HLOOKUP(W$2,Supuestos!$D$3:$H$186,$B17,0)</f>
        <v>0</v>
      </c>
      <c r="X17" s="295">
        <f>HLOOKUP(X$2,Supuestos!$D$3:$H$186,$B17,0)</f>
        <v>0</v>
      </c>
      <c r="Y17" s="295">
        <f>HLOOKUP(Y$2,Supuestos!$D$3:$H$186,$B17,0)</f>
        <v>0</v>
      </c>
      <c r="Z17" s="295">
        <f>HLOOKUP(Z$2,Supuestos!$D$3:$H$186,$B17,0)</f>
        <v>0</v>
      </c>
      <c r="AA17" s="295">
        <f>HLOOKUP(AA$2,Supuestos!$D$3:$H$186,$B17,0)</f>
        <v>0</v>
      </c>
      <c r="AB17" s="295">
        <f>HLOOKUP(AB$2,Supuestos!$D$3:$H$186,$B17,0)</f>
        <v>0</v>
      </c>
      <c r="AC17" s="295">
        <f>HLOOKUP(AC$2,Supuestos!$D$3:$H$186,$B17,0)</f>
        <v>0</v>
      </c>
      <c r="AD17" s="295">
        <f>HLOOKUP(AD$2,Supuestos!$D$3:$H$186,$B17,0)</f>
        <v>0</v>
      </c>
      <c r="AE17" s="295">
        <f>HLOOKUP(AE$2,Supuestos!$D$3:$H$186,$B17,0)</f>
        <v>0</v>
      </c>
      <c r="AF17" s="295">
        <f>HLOOKUP(AF$2,Supuestos!$D$3:$H$186,$B17,0)</f>
        <v>0</v>
      </c>
      <c r="AG17" s="295">
        <f>HLOOKUP(AG$2,Supuestos!$D$3:$H$186,$B17,0)</f>
        <v>0</v>
      </c>
      <c r="AH17" s="295">
        <f>HLOOKUP(AH$2,Supuestos!$D$3:$H$186,$B17,0)</f>
        <v>0</v>
      </c>
      <c r="AI17" s="295">
        <f>HLOOKUP(AI$2,Supuestos!$D$3:$H$186,$B17,0)</f>
        <v>0</v>
      </c>
      <c r="AJ17" s="295">
        <f>HLOOKUP(AJ$2,Supuestos!$D$3:$H$186,$B17,0)</f>
        <v>0</v>
      </c>
      <c r="AK17" s="295">
        <f>HLOOKUP(AK$2,Supuestos!$D$3:$H$186,$B17,0)</f>
        <v>0</v>
      </c>
      <c r="AL17" s="295">
        <f>HLOOKUP(AL$2,Supuestos!$D$3:$H$186,$B17,0)</f>
        <v>0</v>
      </c>
      <c r="AM17" s="295">
        <f>HLOOKUP(AM$2,Supuestos!$D$3:$H$186,$B17,0)</f>
        <v>0</v>
      </c>
      <c r="AN17" s="295">
        <f>HLOOKUP(AN$2,Supuestos!$D$3:$H$186,$B17,0)</f>
        <v>0</v>
      </c>
      <c r="AO17" s="295">
        <f>HLOOKUP(AO$2,Supuestos!$D$3:$H$186,$B17,0)</f>
        <v>0</v>
      </c>
      <c r="AP17" s="295">
        <f>HLOOKUP(AP$2,Supuestos!$D$3:$H$186,$B17,0)</f>
        <v>0</v>
      </c>
      <c r="AQ17" s="295">
        <f>HLOOKUP(AQ$2,Supuestos!$D$3:$H$186,$B17,0)</f>
        <v>0</v>
      </c>
      <c r="AR17" s="295">
        <f>HLOOKUP(AR$2,Supuestos!$D$3:$H$186,$B17,0)</f>
        <v>0</v>
      </c>
      <c r="AS17" s="295">
        <f>HLOOKUP(AS$2,Supuestos!$D$3:$H$186,$B17,0)</f>
        <v>0</v>
      </c>
      <c r="AT17" s="295">
        <f>HLOOKUP(AT$2,Supuestos!$D$3:$H$186,$B17,0)</f>
        <v>0</v>
      </c>
      <c r="AU17" s="295">
        <f>HLOOKUP(AU$2,Supuestos!$D$3:$H$186,$B17,0)</f>
        <v>0</v>
      </c>
      <c r="AV17" s="295">
        <f>HLOOKUP(AV$2,Supuestos!$D$3:$H$186,$B17,0)</f>
        <v>0</v>
      </c>
      <c r="AW17" s="295">
        <f>HLOOKUP(AW$2,Supuestos!$D$3:$H$186,$B17,0)</f>
        <v>0</v>
      </c>
      <c r="AX17" s="295">
        <f>HLOOKUP(AX$2,Supuestos!$D$3:$H$186,$B17,0)</f>
        <v>0</v>
      </c>
      <c r="AY17" s="295">
        <f>HLOOKUP(AY$2,Supuestos!$D$3:$H$186,$B17,0)</f>
        <v>0</v>
      </c>
      <c r="AZ17" s="295">
        <f>HLOOKUP(AZ$2,Supuestos!$D$3:$H$186,$B17,0)</f>
        <v>0</v>
      </c>
      <c r="BA17" s="295">
        <f>HLOOKUP(BA$2,Supuestos!$D$3:$H$186,$B17,0)</f>
        <v>0</v>
      </c>
      <c r="BB17" s="295">
        <f>HLOOKUP(BB$2,Supuestos!$D$3:$H$186,$B17,0)</f>
        <v>0</v>
      </c>
      <c r="BC17" s="295">
        <f>HLOOKUP(BC$2,Supuestos!$D$3:$H$186,$B17,0)</f>
        <v>0</v>
      </c>
      <c r="BD17" s="295">
        <f>HLOOKUP(BD$2,Supuestos!$D$3:$H$186,$B17,0)</f>
        <v>0</v>
      </c>
      <c r="BE17" s="295">
        <f>HLOOKUP(BE$2,Supuestos!$D$3:$H$186,$B17,0)</f>
        <v>0</v>
      </c>
      <c r="BF17" s="295">
        <f>HLOOKUP(BF$2,Supuestos!$D$3:$H$186,$B17,0)</f>
        <v>0</v>
      </c>
      <c r="BG17" s="295">
        <f>HLOOKUP(BG$2,Supuestos!$D$3:$H$186,$B17,0)</f>
        <v>0</v>
      </c>
      <c r="BH17" s="295">
        <f>HLOOKUP(BH$2,Supuestos!$D$3:$H$186,$B17,0)</f>
        <v>0</v>
      </c>
      <c r="BI17" s="295">
        <f>HLOOKUP(BI$2,Supuestos!$D$3:$H$186,$B17,0)</f>
        <v>0</v>
      </c>
      <c r="BJ17" s="295">
        <f>HLOOKUP(BJ$2,Supuestos!$D$3:$H$186,$B17,0)</f>
        <v>0</v>
      </c>
      <c r="BK17" s="295">
        <f>HLOOKUP(BK$2,Supuestos!$D$3:$H$186,$B17,0)</f>
        <v>0</v>
      </c>
      <c r="BL17" s="295">
        <f>HLOOKUP(BL$2,Supuestos!$D$3:$H$186,$B17,0)</f>
        <v>0</v>
      </c>
      <c r="BM17" s="295">
        <f>HLOOKUP(BM$2,Supuestos!$D$3:$H$186,$B17,0)</f>
        <v>0</v>
      </c>
    </row>
    <row r="18" spans="2:65" s="32" customFormat="1" x14ac:dyDescent="0.2">
      <c r="B18" s="197">
        <f>MATCH(C18,Supuestos!$B$3:$B$149,0)</f>
        <v>105</v>
      </c>
      <c r="C18" s="258" t="str">
        <f>Supuestos!B107</f>
        <v>Conversión de Profundo a Básicas</v>
      </c>
      <c r="E18" s="294"/>
      <c r="F18" s="295">
        <f>HLOOKUP(F$2,Supuestos!$D$3:$H$186,$B18,0)</f>
        <v>0</v>
      </c>
      <c r="G18" s="295">
        <f>HLOOKUP(G$2,Supuestos!$D$3:$H$186,$B18,0)</f>
        <v>0</v>
      </c>
      <c r="H18" s="295">
        <f>HLOOKUP(H$2,Supuestos!$D$3:$H$186,$B18,0)</f>
        <v>0</v>
      </c>
      <c r="I18" s="295">
        <f>HLOOKUP(I$2,Supuestos!$D$3:$H$186,$B18,0)</f>
        <v>0</v>
      </c>
      <c r="J18" s="295">
        <f>HLOOKUP(J$2,Supuestos!$D$3:$H$186,$B18,0)</f>
        <v>0</v>
      </c>
      <c r="K18" s="295">
        <f>HLOOKUP(K$2,Supuestos!$D$3:$H$186,$B18,0)</f>
        <v>0</v>
      </c>
      <c r="L18" s="295">
        <f>HLOOKUP(L$2,Supuestos!$D$3:$H$186,$B18,0)</f>
        <v>0</v>
      </c>
      <c r="M18" s="295">
        <f>HLOOKUP(M$2,Supuestos!$D$3:$H$186,$B18,0)</f>
        <v>0</v>
      </c>
      <c r="N18" s="295">
        <f>HLOOKUP(N$2,Supuestos!$D$3:$H$186,$B18,0)</f>
        <v>0</v>
      </c>
      <c r="O18" s="295">
        <f>HLOOKUP(O$2,Supuestos!$D$3:$H$186,$B18,0)</f>
        <v>0</v>
      </c>
      <c r="P18" s="295">
        <f>HLOOKUP(P$2,Supuestos!$D$3:$H$186,$B18,0)</f>
        <v>0</v>
      </c>
      <c r="Q18" s="295">
        <f>HLOOKUP(Q$2,Supuestos!$D$3:$H$186,$B18,0)</f>
        <v>0</v>
      </c>
      <c r="R18" s="295">
        <f>HLOOKUP(R$2,Supuestos!$D$3:$H$186,$B18,0)</f>
        <v>0</v>
      </c>
      <c r="S18" s="295">
        <f>HLOOKUP(S$2,Supuestos!$D$3:$H$186,$B18,0)</f>
        <v>0</v>
      </c>
      <c r="T18" s="295">
        <f>HLOOKUP(T$2,Supuestos!$D$3:$H$186,$B18,0)</f>
        <v>0</v>
      </c>
      <c r="U18" s="295">
        <f>HLOOKUP(U$2,Supuestos!$D$3:$H$186,$B18,0)</f>
        <v>0</v>
      </c>
      <c r="V18" s="295">
        <f>HLOOKUP(V$2,Supuestos!$D$3:$H$186,$B18,0)</f>
        <v>0</v>
      </c>
      <c r="W18" s="295">
        <f>HLOOKUP(W$2,Supuestos!$D$3:$H$186,$B18,0)</f>
        <v>0</v>
      </c>
      <c r="X18" s="295">
        <f>HLOOKUP(X$2,Supuestos!$D$3:$H$186,$B18,0)</f>
        <v>0</v>
      </c>
      <c r="Y18" s="295">
        <f>HLOOKUP(Y$2,Supuestos!$D$3:$H$186,$B18,0)</f>
        <v>0</v>
      </c>
      <c r="Z18" s="295">
        <f>HLOOKUP(Z$2,Supuestos!$D$3:$H$186,$B18,0)</f>
        <v>0</v>
      </c>
      <c r="AA18" s="295">
        <f>HLOOKUP(AA$2,Supuestos!$D$3:$H$186,$B18,0)</f>
        <v>0</v>
      </c>
      <c r="AB18" s="295">
        <f>HLOOKUP(AB$2,Supuestos!$D$3:$H$186,$B18,0)</f>
        <v>0</v>
      </c>
      <c r="AC18" s="295">
        <f>HLOOKUP(AC$2,Supuestos!$D$3:$H$186,$B18,0)</f>
        <v>0</v>
      </c>
      <c r="AD18" s="295">
        <f>HLOOKUP(AD$2,Supuestos!$D$3:$H$186,$B18,0)</f>
        <v>0</v>
      </c>
      <c r="AE18" s="295">
        <f>HLOOKUP(AE$2,Supuestos!$D$3:$H$186,$B18,0)</f>
        <v>0</v>
      </c>
      <c r="AF18" s="295">
        <f>HLOOKUP(AF$2,Supuestos!$D$3:$H$186,$B18,0)</f>
        <v>0</v>
      </c>
      <c r="AG18" s="295">
        <f>HLOOKUP(AG$2,Supuestos!$D$3:$H$186,$B18,0)</f>
        <v>0</v>
      </c>
      <c r="AH18" s="295">
        <f>HLOOKUP(AH$2,Supuestos!$D$3:$H$186,$B18,0)</f>
        <v>0</v>
      </c>
      <c r="AI18" s="295">
        <f>HLOOKUP(AI$2,Supuestos!$D$3:$H$186,$B18,0)</f>
        <v>0</v>
      </c>
      <c r="AJ18" s="295">
        <f>HLOOKUP(AJ$2,Supuestos!$D$3:$H$186,$B18,0)</f>
        <v>0</v>
      </c>
      <c r="AK18" s="295">
        <f>HLOOKUP(AK$2,Supuestos!$D$3:$H$186,$B18,0)</f>
        <v>0</v>
      </c>
      <c r="AL18" s="295">
        <f>HLOOKUP(AL$2,Supuestos!$D$3:$H$186,$B18,0)</f>
        <v>0</v>
      </c>
      <c r="AM18" s="295">
        <f>HLOOKUP(AM$2,Supuestos!$D$3:$H$186,$B18,0)</f>
        <v>0</v>
      </c>
      <c r="AN18" s="295">
        <f>HLOOKUP(AN$2,Supuestos!$D$3:$H$186,$B18,0)</f>
        <v>0</v>
      </c>
      <c r="AO18" s="295">
        <f>HLOOKUP(AO$2,Supuestos!$D$3:$H$186,$B18,0)</f>
        <v>0</v>
      </c>
      <c r="AP18" s="295">
        <f>HLOOKUP(AP$2,Supuestos!$D$3:$H$186,$B18,0)</f>
        <v>0</v>
      </c>
      <c r="AQ18" s="295">
        <f>HLOOKUP(AQ$2,Supuestos!$D$3:$H$186,$B18,0)</f>
        <v>0</v>
      </c>
      <c r="AR18" s="295">
        <f>HLOOKUP(AR$2,Supuestos!$D$3:$H$186,$B18,0)</f>
        <v>0</v>
      </c>
      <c r="AS18" s="295">
        <f>HLOOKUP(AS$2,Supuestos!$D$3:$H$186,$B18,0)</f>
        <v>0</v>
      </c>
      <c r="AT18" s="295">
        <f>HLOOKUP(AT$2,Supuestos!$D$3:$H$186,$B18,0)</f>
        <v>0</v>
      </c>
      <c r="AU18" s="295">
        <f>HLOOKUP(AU$2,Supuestos!$D$3:$H$186,$B18,0)</f>
        <v>0</v>
      </c>
      <c r="AV18" s="295">
        <f>HLOOKUP(AV$2,Supuestos!$D$3:$H$186,$B18,0)</f>
        <v>0</v>
      </c>
      <c r="AW18" s="295">
        <f>HLOOKUP(AW$2,Supuestos!$D$3:$H$186,$B18,0)</f>
        <v>0</v>
      </c>
      <c r="AX18" s="295">
        <f>HLOOKUP(AX$2,Supuestos!$D$3:$H$186,$B18,0)</f>
        <v>0</v>
      </c>
      <c r="AY18" s="295">
        <f>HLOOKUP(AY$2,Supuestos!$D$3:$H$186,$B18,0)</f>
        <v>0</v>
      </c>
      <c r="AZ18" s="295">
        <f>HLOOKUP(AZ$2,Supuestos!$D$3:$H$186,$B18,0)</f>
        <v>0</v>
      </c>
      <c r="BA18" s="295">
        <f>HLOOKUP(BA$2,Supuestos!$D$3:$H$186,$B18,0)</f>
        <v>0</v>
      </c>
      <c r="BB18" s="295">
        <f>HLOOKUP(BB$2,Supuestos!$D$3:$H$186,$B18,0)</f>
        <v>0</v>
      </c>
      <c r="BC18" s="295">
        <f>HLOOKUP(BC$2,Supuestos!$D$3:$H$186,$B18,0)</f>
        <v>0</v>
      </c>
      <c r="BD18" s="295">
        <f>HLOOKUP(BD$2,Supuestos!$D$3:$H$186,$B18,0)</f>
        <v>0</v>
      </c>
      <c r="BE18" s="295">
        <f>HLOOKUP(BE$2,Supuestos!$D$3:$H$186,$B18,0)</f>
        <v>0</v>
      </c>
      <c r="BF18" s="295">
        <f>HLOOKUP(BF$2,Supuestos!$D$3:$H$186,$B18,0)</f>
        <v>0</v>
      </c>
      <c r="BG18" s="295">
        <f>HLOOKUP(BG$2,Supuestos!$D$3:$H$186,$B18,0)</f>
        <v>0</v>
      </c>
      <c r="BH18" s="295">
        <f>HLOOKUP(BH$2,Supuestos!$D$3:$H$186,$B18,0)</f>
        <v>0</v>
      </c>
      <c r="BI18" s="295">
        <f>HLOOKUP(BI$2,Supuestos!$D$3:$H$186,$B18,0)</f>
        <v>0</v>
      </c>
      <c r="BJ18" s="295">
        <f>HLOOKUP(BJ$2,Supuestos!$D$3:$H$186,$B18,0)</f>
        <v>0</v>
      </c>
      <c r="BK18" s="295">
        <f>HLOOKUP(BK$2,Supuestos!$D$3:$H$186,$B18,0)</f>
        <v>0</v>
      </c>
      <c r="BL18" s="295">
        <f>HLOOKUP(BL$2,Supuestos!$D$3:$H$186,$B18,0)</f>
        <v>0</v>
      </c>
      <c r="BM18" s="295">
        <f>HLOOKUP(BM$2,Supuestos!$D$3:$H$186,$B18,0)</f>
        <v>0</v>
      </c>
    </row>
    <row r="19" spans="2:65" s="11" customFormat="1" x14ac:dyDescent="0.2">
      <c r="B19" s="198"/>
      <c r="C19" s="14" t="s">
        <v>14</v>
      </c>
      <c r="E19" s="12"/>
      <c r="F19" s="13">
        <f>IF(F20&gt;0,F$4+F24,0)</f>
        <v>0</v>
      </c>
      <c r="G19" s="13">
        <f t="shared" ref="G19:P19" si="56">IF(G20&gt;0,G4+G24,0)</f>
        <v>0</v>
      </c>
      <c r="H19" s="13">
        <f t="shared" si="56"/>
        <v>0</v>
      </c>
      <c r="I19" s="13">
        <f t="shared" si="56"/>
        <v>10</v>
      </c>
      <c r="J19" s="13">
        <f t="shared" si="56"/>
        <v>0</v>
      </c>
      <c r="K19" s="13">
        <f t="shared" si="56"/>
        <v>0</v>
      </c>
      <c r="L19" s="13">
        <f t="shared" si="56"/>
        <v>0</v>
      </c>
      <c r="M19" s="13">
        <f t="shared" si="56"/>
        <v>0</v>
      </c>
      <c r="N19" s="13">
        <f t="shared" si="56"/>
        <v>0</v>
      </c>
      <c r="O19" s="13">
        <f t="shared" si="56"/>
        <v>16</v>
      </c>
      <c r="P19" s="13">
        <f t="shared" si="56"/>
        <v>0</v>
      </c>
      <c r="Q19" s="13">
        <f t="shared" ref="Q19:R19" si="57">IF(Q20&gt;0,Q4+Q24,0)</f>
        <v>0</v>
      </c>
      <c r="R19" s="13">
        <f t="shared" si="57"/>
        <v>0</v>
      </c>
      <c r="S19" s="13">
        <f t="shared" ref="S19" si="58">IF(S20&gt;0,S4+S24,0)</f>
        <v>0</v>
      </c>
      <c r="T19" s="13">
        <f t="shared" ref="T19" si="59">IF(T20&gt;0,T4+T24,0)</f>
        <v>0</v>
      </c>
      <c r="U19" s="13">
        <f t="shared" ref="U19" si="60">IF(U20&gt;0,U4+U24,0)</f>
        <v>22</v>
      </c>
      <c r="V19" s="13">
        <f t="shared" ref="V19" si="61">IF(V20&gt;0,V4+V24,0)</f>
        <v>0</v>
      </c>
      <c r="W19" s="13">
        <f t="shared" ref="W19" si="62">IF(W20&gt;0,W4+W24,0)</f>
        <v>0</v>
      </c>
      <c r="X19" s="13">
        <f t="shared" ref="X19" si="63">IF(X20&gt;0,X4+X24,0)</f>
        <v>0</v>
      </c>
      <c r="Y19" s="13">
        <f t="shared" ref="Y19" si="64">IF(Y20&gt;0,Y4+Y24,0)</f>
        <v>0</v>
      </c>
      <c r="Z19" s="13">
        <f t="shared" ref="Z19" si="65">IF(Z20&gt;0,Z4+Z24,0)</f>
        <v>0</v>
      </c>
      <c r="AA19" s="13">
        <f t="shared" ref="AA19" si="66">IF(AA20&gt;0,AA4+AA24,0)</f>
        <v>28</v>
      </c>
      <c r="AB19" s="13">
        <f t="shared" ref="AB19" si="67">IF(AB20&gt;0,AB4+AB24,0)</f>
        <v>0</v>
      </c>
      <c r="AC19" s="13">
        <f t="shared" ref="AC19" si="68">IF(AC20&gt;0,AC4+AC24,0)</f>
        <v>0</v>
      </c>
      <c r="AD19" s="13">
        <f t="shared" ref="AD19" si="69">IF(AD20&gt;0,AD4+AD24,0)</f>
        <v>0</v>
      </c>
      <c r="AE19" s="13">
        <f t="shared" ref="AE19" si="70">IF(AE20&gt;0,AE4+AE24,0)</f>
        <v>0</v>
      </c>
      <c r="AF19" s="13">
        <f t="shared" ref="AF19" si="71">IF(AF20&gt;0,AF4+AF24,0)</f>
        <v>0</v>
      </c>
      <c r="AG19" s="13">
        <f t="shared" ref="AG19" si="72">IF(AG20&gt;0,AG4+AG24,0)</f>
        <v>34</v>
      </c>
      <c r="AH19" s="13">
        <f t="shared" ref="AH19" si="73">IF(AH20&gt;0,AH4+AH24,0)</f>
        <v>0</v>
      </c>
      <c r="AI19" s="13">
        <f t="shared" ref="AI19" si="74">IF(AI20&gt;0,AI4+AI24,0)</f>
        <v>0</v>
      </c>
      <c r="AJ19" s="13">
        <f t="shared" ref="AJ19" si="75">IF(AJ20&gt;0,AJ4+AJ24,0)</f>
        <v>0</v>
      </c>
      <c r="AK19" s="13">
        <f t="shared" ref="AK19" si="76">IF(AK20&gt;0,AK4+AK24,0)</f>
        <v>0</v>
      </c>
      <c r="AL19" s="13">
        <f t="shared" ref="AL19" si="77">IF(AL20&gt;0,AL4+AL24,0)</f>
        <v>0</v>
      </c>
      <c r="AM19" s="13">
        <f t="shared" ref="AM19" si="78">IF(AM20&gt;0,AM4+AM24,0)</f>
        <v>40</v>
      </c>
      <c r="AN19" s="13">
        <f t="shared" ref="AN19" si="79">IF(AN20&gt;0,AN4+AN24,0)</f>
        <v>0</v>
      </c>
      <c r="AO19" s="13">
        <f t="shared" ref="AO19" si="80">IF(AO20&gt;0,AO4+AO24,0)</f>
        <v>0</v>
      </c>
      <c r="AP19" s="13">
        <f t="shared" ref="AP19" si="81">IF(AP20&gt;0,AP4+AP24,0)</f>
        <v>0</v>
      </c>
      <c r="AQ19" s="13">
        <f t="shared" ref="AQ19" si="82">IF(AQ20&gt;0,AQ4+AQ24,0)</f>
        <v>0</v>
      </c>
      <c r="AR19" s="13">
        <f t="shared" ref="AR19" si="83">IF(AR20&gt;0,AR4+AR24,0)</f>
        <v>0</v>
      </c>
      <c r="AS19" s="13">
        <f t="shared" ref="AS19" si="84">IF(AS20&gt;0,AS4+AS24,0)</f>
        <v>46</v>
      </c>
      <c r="AT19" s="13">
        <f t="shared" ref="AT19" si="85">IF(AT20&gt;0,AT4+AT24,0)</f>
        <v>0</v>
      </c>
      <c r="AU19" s="13">
        <f t="shared" ref="AU19" si="86">IF(AU20&gt;0,AU4+AU24,0)</f>
        <v>0</v>
      </c>
      <c r="AV19" s="13">
        <f t="shared" ref="AV19" si="87">IF(AV20&gt;0,AV4+AV24,0)</f>
        <v>0</v>
      </c>
      <c r="AW19" s="13">
        <f t="shared" ref="AW19" si="88">IF(AW20&gt;0,AW4+AW24,0)</f>
        <v>0</v>
      </c>
      <c r="AX19" s="13">
        <f t="shared" ref="AX19" si="89">IF(AX20&gt;0,AX4+AX24,0)</f>
        <v>0</v>
      </c>
      <c r="AY19" s="13">
        <f t="shared" ref="AY19" si="90">IF(AY20&gt;0,AY4+AY24,0)</f>
        <v>52</v>
      </c>
      <c r="AZ19" s="13">
        <f t="shared" ref="AZ19" si="91">IF(AZ20&gt;0,AZ4+AZ24,0)</f>
        <v>0</v>
      </c>
      <c r="BA19" s="13">
        <f t="shared" ref="BA19" si="92">IF(BA20&gt;0,BA4+BA24,0)</f>
        <v>0</v>
      </c>
      <c r="BB19" s="13">
        <f t="shared" ref="BB19" si="93">IF(BB20&gt;0,BB4+BB24,0)</f>
        <v>0</v>
      </c>
      <c r="BC19" s="13">
        <f t="shared" ref="BC19" si="94">IF(BC20&gt;0,BC4+BC24,0)</f>
        <v>0</v>
      </c>
      <c r="BD19" s="13">
        <f t="shared" ref="BD19" si="95">IF(BD20&gt;0,BD4+BD24,0)</f>
        <v>0</v>
      </c>
      <c r="BE19" s="13">
        <f t="shared" ref="BE19" si="96">IF(BE20&gt;0,BE4+BE24,0)</f>
        <v>58</v>
      </c>
      <c r="BF19" s="13">
        <f t="shared" ref="BF19" si="97">IF(BF20&gt;0,BF4+BF24,0)</f>
        <v>0</v>
      </c>
      <c r="BG19" s="13">
        <f t="shared" ref="BG19" si="98">IF(BG20&gt;0,BG4+BG24,0)</f>
        <v>0</v>
      </c>
      <c r="BH19" s="13">
        <f t="shared" ref="BH19" si="99">IF(BH20&gt;0,BH4+BH24,0)</f>
        <v>0</v>
      </c>
      <c r="BI19" s="13">
        <f t="shared" ref="BI19" si="100">IF(BI20&gt;0,BI4+BI24,0)</f>
        <v>0</v>
      </c>
      <c r="BJ19" s="13">
        <f t="shared" ref="BJ19" si="101">IF(BJ20&gt;0,BJ4+BJ24,0)</f>
        <v>0</v>
      </c>
      <c r="BK19" s="13">
        <f t="shared" ref="BK19" si="102">IF(BK20&gt;0,BK4+BK24,0)</f>
        <v>64</v>
      </c>
      <c r="BL19" s="13">
        <f t="shared" ref="BL19:BM19" si="103">IF(BL20&gt;0,BL4+BL24,0)</f>
        <v>0</v>
      </c>
      <c r="BM19" s="13">
        <f t="shared" si="103"/>
        <v>0</v>
      </c>
    </row>
    <row r="20" spans="2:65" x14ac:dyDescent="0.2">
      <c r="B20" s="197">
        <f>MATCH(C20,Supuestos!$B$3:$B$149,0)</f>
        <v>38</v>
      </c>
      <c r="C20" s="8" t="s">
        <v>277</v>
      </c>
      <c r="E20" s="6"/>
      <c r="F20" s="6">
        <f>HLOOKUP(F$2,Supuestos!$D$3:$H$59,$B20,0)*E21</f>
        <v>0</v>
      </c>
      <c r="G20" s="6">
        <f>HLOOKUP(G$2,Supuestos!$D$3:$H$59,$B20,0)*F21</f>
        <v>0</v>
      </c>
      <c r="H20" s="6">
        <f>HLOOKUP(H$2,Supuestos!$D$3:$H$59,$B20,0)*G21</f>
        <v>0</v>
      </c>
      <c r="I20" s="6">
        <f>HLOOKUP(I$2,Supuestos!$D$3:$H$59,$B20,0)*H21</f>
        <v>3</v>
      </c>
      <c r="J20" s="6">
        <f>HLOOKUP(J$2,Supuestos!$D$3:$H$59,$B20,0)*I21</f>
        <v>0</v>
      </c>
      <c r="K20" s="6">
        <f>HLOOKUP(K$2,Supuestos!$D$3:$H$59,$B20,0)*J21</f>
        <v>0</v>
      </c>
      <c r="L20" s="6">
        <f>HLOOKUP(L$2,Supuestos!$D$3:$H$59,$B20,0)*K21</f>
        <v>0</v>
      </c>
      <c r="M20" s="6">
        <f>HLOOKUP(M$2,Supuestos!$D$3:$H$59,$B20,0)*L21</f>
        <v>0</v>
      </c>
      <c r="N20" s="6">
        <f>HLOOKUP(N$2,Supuestos!$D$3:$H$59,$B20,0)*M21</f>
        <v>0</v>
      </c>
      <c r="O20" s="6">
        <f>HLOOKUP(O$2,Supuestos!$D$3:$H$59,$B20,0)*N21</f>
        <v>3</v>
      </c>
      <c r="P20" s="6">
        <f>HLOOKUP(P$2,Supuestos!$D$3:$H$59,$B20,0)*O21</f>
        <v>0</v>
      </c>
      <c r="Q20" s="6">
        <f>HLOOKUP(Q$2,Supuestos!$D$3:$H$59,$B20,0)*P21</f>
        <v>0</v>
      </c>
      <c r="R20" s="6">
        <f>HLOOKUP(R$2,Supuestos!$D$3:$H$59,$B20,0)*Q21</f>
        <v>0</v>
      </c>
      <c r="S20" s="6">
        <f>HLOOKUP(S$2,Supuestos!$D$3:$H$59,$B20,0)*R21</f>
        <v>0</v>
      </c>
      <c r="T20" s="6">
        <f>HLOOKUP(T$2,Supuestos!$D$3:$H$59,$B20,0)*S21</f>
        <v>0</v>
      </c>
      <c r="U20" s="6">
        <f>HLOOKUP(U$2,Supuestos!$D$3:$H$59,$B20,0)*T21</f>
        <v>6</v>
      </c>
      <c r="V20" s="6">
        <f>HLOOKUP(V$2,Supuestos!$D$3:$H$59,$B20,0)*U21</f>
        <v>0</v>
      </c>
      <c r="W20" s="6">
        <f>HLOOKUP(W$2,Supuestos!$D$3:$H$59,$B20,0)*V21</f>
        <v>0</v>
      </c>
      <c r="X20" s="6">
        <f>HLOOKUP(X$2,Supuestos!$D$3:$H$59,$B20,0)*W21</f>
        <v>0</v>
      </c>
      <c r="Y20" s="6">
        <f>HLOOKUP(Y$2,Supuestos!$D$3:$H$59,$B20,0)*X21</f>
        <v>0</v>
      </c>
      <c r="Z20" s="6">
        <f>HLOOKUP(Z$2,Supuestos!$D$3:$H$59,$B20,0)*Y21</f>
        <v>0</v>
      </c>
      <c r="AA20" s="6">
        <f>HLOOKUP(AA$2,Supuestos!$D$3:$H$59,$B20,0)*Z21</f>
        <v>6</v>
      </c>
      <c r="AB20" s="6">
        <f>HLOOKUP(AB$2,Supuestos!$D$3:$H$59,$B20,0)*AA21</f>
        <v>0</v>
      </c>
      <c r="AC20" s="6">
        <f>HLOOKUP(AC$2,Supuestos!$D$3:$H$59,$B20,0)*AB21</f>
        <v>0</v>
      </c>
      <c r="AD20" s="6">
        <f>HLOOKUP(AD$2,Supuestos!$D$3:$H$59,$B20,0)*AC21</f>
        <v>0</v>
      </c>
      <c r="AE20" s="6">
        <f>HLOOKUP(AE$2,Supuestos!$D$3:$H$59,$B20,0)*AD21</f>
        <v>0</v>
      </c>
      <c r="AF20" s="6">
        <f>HLOOKUP(AF$2,Supuestos!$D$3:$H$59,$B20,0)*AE21</f>
        <v>0</v>
      </c>
      <c r="AG20" s="6">
        <f>HLOOKUP(AG$2,Supuestos!$D$3:$H$59,$B20,0)*AF21</f>
        <v>10</v>
      </c>
      <c r="AH20" s="6">
        <f>HLOOKUP(AH$2,Supuestos!$D$3:$H$59,$B20,0)*AG21</f>
        <v>0</v>
      </c>
      <c r="AI20" s="6">
        <f>HLOOKUP(AI$2,Supuestos!$D$3:$H$59,$B20,0)*AH21</f>
        <v>0</v>
      </c>
      <c r="AJ20" s="6">
        <f>HLOOKUP(AJ$2,Supuestos!$D$3:$H$59,$B20,0)*AI21</f>
        <v>0</v>
      </c>
      <c r="AK20" s="6">
        <f>HLOOKUP(AK$2,Supuestos!$D$3:$H$59,$B20,0)*AJ21</f>
        <v>0</v>
      </c>
      <c r="AL20" s="6">
        <f>HLOOKUP(AL$2,Supuestos!$D$3:$H$59,$B20,0)*AK21</f>
        <v>0</v>
      </c>
      <c r="AM20" s="6">
        <f>HLOOKUP(AM$2,Supuestos!$D$3:$H$59,$B20,0)*AL21</f>
        <v>10</v>
      </c>
      <c r="AN20" s="6">
        <f>HLOOKUP(AN$2,Supuestos!$D$3:$H$59,$B20,0)*AM21</f>
        <v>0</v>
      </c>
      <c r="AO20" s="6">
        <f>HLOOKUP(AO$2,Supuestos!$D$3:$H$59,$B20,0)*AN21</f>
        <v>0</v>
      </c>
      <c r="AP20" s="6">
        <f>HLOOKUP(AP$2,Supuestos!$D$3:$H$59,$B20,0)*AO21</f>
        <v>0</v>
      </c>
      <c r="AQ20" s="6">
        <f>HLOOKUP(AQ$2,Supuestos!$D$3:$H$59,$B20,0)*AP21</f>
        <v>0</v>
      </c>
      <c r="AR20" s="6">
        <f>HLOOKUP(AR$2,Supuestos!$D$3:$H$59,$B20,0)*AQ21</f>
        <v>0</v>
      </c>
      <c r="AS20" s="6">
        <f>HLOOKUP(AS$2,Supuestos!$D$3:$H$59,$B20,0)*AR21</f>
        <v>14</v>
      </c>
      <c r="AT20" s="6">
        <f>HLOOKUP(AT$2,Supuestos!$D$3:$H$59,$B20,0)*AS21</f>
        <v>0</v>
      </c>
      <c r="AU20" s="6">
        <f>HLOOKUP(AU$2,Supuestos!$D$3:$H$59,$B20,0)*AT21</f>
        <v>0</v>
      </c>
      <c r="AV20" s="6">
        <f>HLOOKUP(AV$2,Supuestos!$D$3:$H$59,$B20,0)*AU21</f>
        <v>0</v>
      </c>
      <c r="AW20" s="6">
        <f>HLOOKUP(AW$2,Supuestos!$D$3:$H$59,$B20,0)*AV21</f>
        <v>0</v>
      </c>
      <c r="AX20" s="6">
        <f>HLOOKUP(AX$2,Supuestos!$D$3:$H$59,$B20,0)*AW21</f>
        <v>0</v>
      </c>
      <c r="AY20" s="6">
        <f>HLOOKUP(AY$2,Supuestos!$D$3:$H$59,$B20,0)*AX21</f>
        <v>14</v>
      </c>
      <c r="AZ20" s="6">
        <f>HLOOKUP(AZ$2,Supuestos!$D$3:$H$59,$B20,0)*AY21</f>
        <v>0</v>
      </c>
      <c r="BA20" s="6">
        <f>HLOOKUP(BA$2,Supuestos!$D$3:$H$59,$B20,0)*AZ21</f>
        <v>0</v>
      </c>
      <c r="BB20" s="6">
        <f>HLOOKUP(BB$2,Supuestos!$D$3:$H$59,$B20,0)*BA21</f>
        <v>0</v>
      </c>
      <c r="BC20" s="6">
        <f>HLOOKUP(BC$2,Supuestos!$D$3:$H$59,$B20,0)*BB21</f>
        <v>0</v>
      </c>
      <c r="BD20" s="6">
        <f>HLOOKUP(BD$2,Supuestos!$D$3:$H$59,$B20,0)*BC21</f>
        <v>0</v>
      </c>
      <c r="BE20" s="6">
        <f>HLOOKUP(BE$2,Supuestos!$D$3:$H$59,$B20,0)*BD21</f>
        <v>18</v>
      </c>
      <c r="BF20" s="6">
        <f>HLOOKUP(BF$2,Supuestos!$D$3:$H$59,$B20,0)*BE21</f>
        <v>0</v>
      </c>
      <c r="BG20" s="6">
        <f>HLOOKUP(BG$2,Supuestos!$D$3:$H$59,$B20,0)*BF21</f>
        <v>0</v>
      </c>
      <c r="BH20" s="6">
        <f>HLOOKUP(BH$2,Supuestos!$D$3:$H$59,$B20,0)*BG21</f>
        <v>0</v>
      </c>
      <c r="BI20" s="6">
        <f>HLOOKUP(BI$2,Supuestos!$D$3:$H$59,$B20,0)*BH21</f>
        <v>0</v>
      </c>
      <c r="BJ20" s="6">
        <f>HLOOKUP(BJ$2,Supuestos!$D$3:$H$59,$B20,0)*BI21</f>
        <v>0</v>
      </c>
      <c r="BK20" s="6">
        <f>HLOOKUP(BK$2,Supuestos!$D$3:$H$59,$B20,0)*BJ21</f>
        <v>18</v>
      </c>
      <c r="BL20" s="6">
        <f>HLOOKUP(BL$2,Supuestos!$D$3:$H$59,$B20,0)*BK21</f>
        <v>0</v>
      </c>
      <c r="BM20" s="6">
        <f>HLOOKUP(BM$2,Supuestos!$D$3:$H$59,$B20,0)*BL21</f>
        <v>0</v>
      </c>
    </row>
    <row r="21" spans="2:65" s="11" customFormat="1" x14ac:dyDescent="0.2">
      <c r="B21" s="198"/>
      <c r="C21" s="221" t="s">
        <v>182</v>
      </c>
      <c r="E21" s="222">
        <f>IF(F$4=$E$25,1,IF(SUM(E26:$F26)&lt;E24,0,IF(MOD(SUM(E$26:$F26)/E24,INT(SUM(E$26:$F26)/E24))=0,1,0)))</f>
        <v>0</v>
      </c>
      <c r="F21" s="222">
        <f>IF(G$4=$E$25,1,IF(SUM($F26:F26)&lt;F24,0,IF(MOD(SUM($F$26:F26)/F24,INT(SUM($F$26:F26)/F24))=0,1,0)))</f>
        <v>0</v>
      </c>
      <c r="G21" s="222">
        <f>IF(H$4=$E$25,1,IF(SUM($F26:G26)&lt;G24,0,IF(MOD(SUM($F$26:G26)/G24,INT(SUM($F$26:G26)/G24))=0,1,0)))</f>
        <v>0</v>
      </c>
      <c r="H21" s="222">
        <f>IF(I$4=$E$25,1,IF(SUM($F26:H26)&lt;H24,0,IF(MOD(SUM($F$26:H26)/H24,INT(SUM($F$26:H26)/H24))=0,1,0)))</f>
        <v>1</v>
      </c>
      <c r="I21" s="222">
        <f>IF(J$4=$E$25,1,IF(SUM($F26:I26)&lt;I24,0,IF(MOD(SUM($F$26:I26)/I24,INT(SUM($F$26:I26)/I24))=0,1,0)))</f>
        <v>0</v>
      </c>
      <c r="J21" s="222">
        <f>IF(K$4=$E$25,1,IF(SUM($F26:J26)&lt;J24,0,IF(MOD(SUM($F$26:J26)/J24,INT(SUM($F$26:J26)/J24))=0,1,0)))</f>
        <v>0</v>
      </c>
      <c r="K21" s="222">
        <f>IF(L$4=$E$25,1,IF(SUM($F26:K26)&lt;K24,0,IF(MOD(SUM($F$26:K26)/K24,INT(SUM($F$26:K26)/K24))=0,1,0)))</f>
        <v>0</v>
      </c>
      <c r="L21" s="222">
        <f>IF(M$4=$E$25,1,IF(SUM($F26:L26)&lt;L24,0,IF(MOD(SUM($F$26:L26)/L24,INT(SUM($F$26:L26)/L24))=0,1,0)))</f>
        <v>0</v>
      </c>
      <c r="M21" s="222">
        <f>IF(N$4=$E$25,1,IF(SUM($F26:M26)&lt;M24,0,IF(MOD(SUM($F$26:M26)/M24,INT(SUM($F$26:M26)/M24))=0,1,0)))</f>
        <v>0</v>
      </c>
      <c r="N21" s="222">
        <f>IF(O$4=$E$25,1,IF(SUM($F26:N26)&lt;N24,0,IF(MOD(SUM($F$26:N26)/N24,INT(SUM($F$26:N26)/N24))=0,1,0)))</f>
        <v>1</v>
      </c>
      <c r="O21" s="222">
        <f>IF(P$4=$E$25,1,IF(SUM($F26:O26)&lt;O24,0,IF(MOD(SUM($F$26:O26)/O24,INT(SUM($F$26:O26)/O24))=0,1,0)))</f>
        <v>0</v>
      </c>
      <c r="P21" s="222">
        <f>IF(Q$4=$E$25,1,IF(SUM($F26:P26)&lt;P24,0,IF(MOD(SUM($F$26:P26)/P24,INT(SUM($F$26:P26)/P24))=0,1,0)))</f>
        <v>0</v>
      </c>
      <c r="Q21" s="222">
        <f>IF(R$4=$E$25,1,IF(SUM($F26:Q26)&lt;Q24,0,IF(MOD(SUM($F$26:Q26)/Q24,INT(SUM($F$26:Q26)/Q24))=0,1,0)))</f>
        <v>0</v>
      </c>
      <c r="R21" s="222">
        <f>IF(S$4=$E$25,1,IF(SUM($F26:R26)&lt;R24,0,IF(MOD(SUM($F$26:R26)/R24,INT(SUM($F$26:R26)/R24))=0,1,0)))</f>
        <v>0</v>
      </c>
      <c r="S21" s="222">
        <f>IF(T$4=$E$25,1,IF(SUM($F26:S26)&lt;S24,0,IF(MOD(SUM($F$26:S26)/S24,INT(SUM($F$26:S26)/S24))=0,1,0)))</f>
        <v>0</v>
      </c>
      <c r="T21" s="222">
        <f>IF(U$4=$E$25,1,IF(SUM($F26:T26)&lt;T24,0,IF(MOD(SUM($F$26:T26)/T24,INT(SUM($F$26:T26)/T24))=0,1,0)))</f>
        <v>1</v>
      </c>
      <c r="U21" s="222">
        <f>IF(V$4=$E$25,1,IF(SUM($F26:U26)&lt;U24,0,IF(MOD(SUM($F$26:U26)/U24,INT(SUM($F$26:U26)/U24))=0,1,0)))</f>
        <v>0</v>
      </c>
      <c r="V21" s="222">
        <f>IF(W$4=$E$25,1,IF(SUM($F26:V26)&lt;V24,0,IF(MOD(SUM($F$26:V26)/V24,INT(SUM($F$26:V26)/V24))=0,1,0)))</f>
        <v>0</v>
      </c>
      <c r="W21" s="222">
        <f>IF(X$4=$E$25,1,IF(SUM($F26:W26)&lt;W24,0,IF(MOD(SUM($F$26:W26)/W24,INT(SUM($F$26:W26)/W24))=0,1,0)))</f>
        <v>0</v>
      </c>
      <c r="X21" s="222">
        <f>IF(Y$4=$E$25,1,IF(SUM($F26:X26)&lt;X24,0,IF(MOD(SUM($F$26:X26)/X24,INT(SUM($F$26:X26)/X24))=0,1,0)))</f>
        <v>0</v>
      </c>
      <c r="Y21" s="222">
        <f>IF(Z$4=$E$25,1,IF(SUM($F26:Y26)&lt;Y24,0,IF(MOD(SUM($F$26:Y26)/Y24,INT(SUM($F$26:Y26)/Y24))=0,1,0)))</f>
        <v>0</v>
      </c>
      <c r="Z21" s="222">
        <f>IF(AA$4=$E$25,1,IF(SUM($F26:Z26)&lt;Z24,0,IF(MOD(SUM($F$26:Z26)/Z24,INT(SUM($F$26:Z26)/Z24))=0,1,0)))</f>
        <v>1</v>
      </c>
      <c r="AA21" s="222">
        <f>IF(AB$4=$E$25,1,IF(SUM($F26:AA26)&lt;AA24,0,IF(MOD(SUM($F$26:AA26)/AA24,INT(SUM($F$26:AA26)/AA24))=0,1,0)))</f>
        <v>0</v>
      </c>
      <c r="AB21" s="222">
        <f>IF(AC$4=$E$25,1,IF(SUM($F26:AB26)&lt;AB24,0,IF(MOD(SUM($F$26:AB26)/AB24,INT(SUM($F$26:AB26)/AB24))=0,1,0)))</f>
        <v>0</v>
      </c>
      <c r="AC21" s="222">
        <f>IF(AD$4=$E$25,1,IF(SUM($F26:AC26)&lt;AC24,0,IF(MOD(SUM($F$26:AC26)/AC24,INT(SUM($F$26:AC26)/AC24))=0,1,0)))</f>
        <v>0</v>
      </c>
      <c r="AD21" s="222">
        <f>IF(AE$4=$E$25,1,IF(SUM($F26:AD26)&lt;AD24,0,IF(MOD(SUM($F$26:AD26)/AD24,INT(SUM($F$26:AD26)/AD24))=0,1,0)))</f>
        <v>0</v>
      </c>
      <c r="AE21" s="222">
        <f>IF(AF$4=$E$25,1,IF(SUM($F26:AE26)&lt;AE24,0,IF(MOD(SUM($F$26:AE26)/AE24,INT(SUM($F$26:AE26)/AE24))=0,1,0)))</f>
        <v>0</v>
      </c>
      <c r="AF21" s="222">
        <f>IF(AG$4=$E$25,1,IF(SUM($F26:AF26)&lt;AF24,0,IF(MOD(SUM($F$26:AF26)/AF24,INT(SUM($F$26:AF26)/AF24))=0,1,0)))</f>
        <v>1</v>
      </c>
      <c r="AG21" s="222">
        <f>IF(AH$4=$E$25,1,IF(SUM($F26:AG26)&lt;AG24,0,IF(MOD(SUM($F$26:AG26)/AG24,INT(SUM($F$26:AG26)/AG24))=0,1,0)))</f>
        <v>0</v>
      </c>
      <c r="AH21" s="222">
        <f>IF(AI$4=$E$25,1,IF(SUM($F26:AH26)&lt;AH24,0,IF(MOD(SUM($F$26:AH26)/AH24,INT(SUM($F$26:AH26)/AH24))=0,1,0)))</f>
        <v>0</v>
      </c>
      <c r="AI21" s="222">
        <f>IF(AJ$4=$E$25,1,IF(SUM($F26:AI26)&lt;AI24,0,IF(MOD(SUM($F$26:AI26)/AI24,INT(SUM($F$26:AI26)/AI24))=0,1,0)))</f>
        <v>0</v>
      </c>
      <c r="AJ21" s="222">
        <f>IF(AK$4=$E$25,1,IF(SUM($F26:AJ26)&lt;AJ24,0,IF(MOD(SUM($F$26:AJ26)/AJ24,INT(SUM($F$26:AJ26)/AJ24))=0,1,0)))</f>
        <v>0</v>
      </c>
      <c r="AK21" s="222">
        <f>IF(AL$4=$E$25,1,IF(SUM($F26:AK26)&lt;AK24,0,IF(MOD(SUM($F$26:AK26)/AK24,INT(SUM($F$26:AK26)/AK24))=0,1,0)))</f>
        <v>0</v>
      </c>
      <c r="AL21" s="222">
        <f>IF(AM$4=$E$25,1,IF(SUM($F26:AL26)&lt;AL24,0,IF(MOD(SUM($F$26:AL26)/AL24,INT(SUM($F$26:AL26)/AL24))=0,1,0)))</f>
        <v>1</v>
      </c>
      <c r="AM21" s="222">
        <f>IF(AN$4=$E$25,1,IF(SUM($F26:AM26)&lt;AM24,0,IF(MOD(SUM($F$26:AM26)/AM24,INT(SUM($F$26:AM26)/AM24))=0,1,0)))</f>
        <v>0</v>
      </c>
      <c r="AN21" s="222">
        <f>IF(AO$4=$E$25,1,IF(SUM($F26:AN26)&lt;AN24,0,IF(MOD(SUM($F$26:AN26)/AN24,INT(SUM($F$26:AN26)/AN24))=0,1,0)))</f>
        <v>0</v>
      </c>
      <c r="AO21" s="222">
        <f>IF(AP$4=$E$25,1,IF(SUM($F26:AO26)&lt;AO24,0,IF(MOD(SUM($F$26:AO26)/AO24,INT(SUM($F$26:AO26)/AO24))=0,1,0)))</f>
        <v>0</v>
      </c>
      <c r="AP21" s="222">
        <f>IF(AQ$4=$E$25,1,IF(SUM($F26:AP26)&lt;AP24,0,IF(MOD(SUM($F$26:AP26)/AP24,INT(SUM($F$26:AP26)/AP24))=0,1,0)))</f>
        <v>0</v>
      </c>
      <c r="AQ21" s="222">
        <f>IF(AR$4=$E$25,1,IF(SUM($F26:AQ26)&lt;AQ24,0,IF(MOD(SUM($F$26:AQ26)/AQ24,INT(SUM($F$26:AQ26)/AQ24))=0,1,0)))</f>
        <v>0</v>
      </c>
      <c r="AR21" s="222">
        <f>IF(AS$4=$E$25,1,IF(SUM($F26:AR26)&lt;AR24,0,IF(MOD(SUM($F$26:AR26)/AR24,INT(SUM($F$26:AR26)/AR24))=0,1,0)))</f>
        <v>1</v>
      </c>
      <c r="AS21" s="222">
        <f>IF(AT$4=$E$25,1,IF(SUM($F26:AS26)&lt;AS24,0,IF(MOD(SUM($F$26:AS26)/AS24,INT(SUM($F$26:AS26)/AS24))=0,1,0)))</f>
        <v>0</v>
      </c>
      <c r="AT21" s="222">
        <f>IF(AU$4=$E$25,1,IF(SUM($F26:AT26)&lt;AT24,0,IF(MOD(SUM($F$26:AT26)/AT24,INT(SUM($F$26:AT26)/AT24))=0,1,0)))</f>
        <v>0</v>
      </c>
      <c r="AU21" s="222">
        <f>IF(AV$4=$E$25,1,IF(SUM($F26:AU26)&lt;AU24,0,IF(MOD(SUM($F$26:AU26)/AU24,INT(SUM($F$26:AU26)/AU24))=0,1,0)))</f>
        <v>0</v>
      </c>
      <c r="AV21" s="222">
        <f>IF(AW$4=$E$25,1,IF(SUM($F26:AV26)&lt;AV24,0,IF(MOD(SUM($F$26:AV26)/AV24,INT(SUM($F$26:AV26)/AV24))=0,1,0)))</f>
        <v>0</v>
      </c>
      <c r="AW21" s="222">
        <f>IF(AX$4=$E$25,1,IF(SUM($F26:AW26)&lt;AW24,0,IF(MOD(SUM($F$26:AW26)/AW24,INT(SUM($F$26:AW26)/AW24))=0,1,0)))</f>
        <v>0</v>
      </c>
      <c r="AX21" s="222">
        <f>IF(AY$4=$E$25,1,IF(SUM($F26:AX26)&lt;AX24,0,IF(MOD(SUM($F$26:AX26)/AX24,INT(SUM($F$26:AX26)/AX24))=0,1,0)))</f>
        <v>1</v>
      </c>
      <c r="AY21" s="222">
        <f>IF(AZ$4=$E$25,1,IF(SUM($F26:AY26)&lt;AY24,0,IF(MOD(SUM($F$26:AY26)/AY24,INT(SUM($F$26:AY26)/AY24))=0,1,0)))</f>
        <v>0</v>
      </c>
      <c r="AZ21" s="222">
        <f>IF(BA$4=$E$25,1,IF(SUM($F26:AZ26)&lt;AZ24,0,IF(MOD(SUM($F$26:AZ26)/AZ24,INT(SUM($F$26:AZ26)/AZ24))=0,1,0)))</f>
        <v>0</v>
      </c>
      <c r="BA21" s="222">
        <f>IF(BB$4=$E$25,1,IF(SUM($F26:BA26)&lt;BA24,0,IF(MOD(SUM($F$26:BA26)/BA24,INT(SUM($F$26:BA26)/BA24))=0,1,0)))</f>
        <v>0</v>
      </c>
      <c r="BB21" s="222">
        <f>IF(BC$4=$E$25,1,IF(SUM($F26:BB26)&lt;BB24,0,IF(MOD(SUM($F$26:BB26)/BB24,INT(SUM($F$26:BB26)/BB24))=0,1,0)))</f>
        <v>0</v>
      </c>
      <c r="BC21" s="222">
        <f>IF(BD$4=$E$25,1,IF(SUM($F26:BC26)&lt;BC24,0,IF(MOD(SUM($F$26:BC26)/BC24,INT(SUM($F$26:BC26)/BC24))=0,1,0)))</f>
        <v>0</v>
      </c>
      <c r="BD21" s="222">
        <f>IF(BE$4=$E$25,1,IF(SUM($F26:BD26)&lt;BD24,0,IF(MOD(SUM($F$26:BD26)/BD24,INT(SUM($F$26:BD26)/BD24))=0,1,0)))</f>
        <v>1</v>
      </c>
      <c r="BE21" s="222">
        <f>IF(BF$4=$E$25,1,IF(SUM($F26:BE26)&lt;BE24,0,IF(MOD(SUM($F$26:BE26)/BE24,INT(SUM($F$26:BE26)/BE24))=0,1,0)))</f>
        <v>0</v>
      </c>
      <c r="BF21" s="222">
        <f>IF(BG$4=$E$25,1,IF(SUM($F26:BF26)&lt;BF24,0,IF(MOD(SUM($F$26:BF26)/BF24,INT(SUM($F$26:BF26)/BF24))=0,1,0)))</f>
        <v>0</v>
      </c>
      <c r="BG21" s="222">
        <f>IF(BH$4=$E$25,1,IF(SUM($F26:BG26)&lt;BG24,0,IF(MOD(SUM($F$26:BG26)/BG24,INT(SUM($F$26:BG26)/BG24))=0,1,0)))</f>
        <v>0</v>
      </c>
      <c r="BH21" s="222">
        <f>IF(BI$4=$E$25,1,IF(SUM($F26:BH26)&lt;BH24,0,IF(MOD(SUM($F$26:BH26)/BH24,INT(SUM($F$26:BH26)/BH24))=0,1,0)))</f>
        <v>0</v>
      </c>
      <c r="BI21" s="222">
        <f>IF(BJ$4=$E$25,1,IF(SUM($F26:BI26)&lt;BI24,0,IF(MOD(SUM($F$26:BI26)/BI24,INT(SUM($F$26:BI26)/BI24))=0,1,0)))</f>
        <v>0</v>
      </c>
      <c r="BJ21" s="222">
        <f>IF(BK$4=$E$25,1,IF(SUM($F26:BJ26)&lt;BJ24,0,IF(MOD(SUM($F$26:BJ26)/BJ24,INT(SUM($F$26:BJ26)/BJ24))=0,1,0)))</f>
        <v>1</v>
      </c>
      <c r="BK21" s="222">
        <f>IF(BL$4=$E$25,1,IF(SUM($F26:BK26)&lt;BK24,0,IF(MOD(SUM($F$26:BK26)/BK24,INT(SUM($F$26:BK26)/BK24))=0,1,0)))</f>
        <v>0</v>
      </c>
      <c r="BL21" s="222">
        <f>IF(BM$4=$E$25,1,IF(SUM($F26:BL26)&lt;BL24,0,IF(MOD(SUM($F$26:BL26)/BL24,INT(SUM($F$26:BL26)/BL24))=0,1,0)))</f>
        <v>0</v>
      </c>
      <c r="BM21" s="222">
        <f>IF(BN$4=$E$25,1,IF(SUM($F26:BM26)&lt;BM24,0,IF(MOD(SUM($F$26:BM26)/BM24,INT(SUM($F$26:BM26)/BM24))=0,1,0)))</f>
        <v>0</v>
      </c>
    </row>
    <row r="22" spans="2:65" x14ac:dyDescent="0.2">
      <c r="B22" s="199"/>
      <c r="C22" s="27" t="s">
        <v>15</v>
      </c>
      <c r="E22" s="2"/>
      <c r="F22" s="10">
        <f>IF(ISERROR(HLOOKUP(F$4,$F19:$BM23,2,0))=TRUE,0,HLOOKUP(F$4,$F19:$BM23,2,0))</f>
        <v>0</v>
      </c>
      <c r="G22" s="10">
        <f t="shared" ref="G22:BM22" si="104">IF(ISERROR(HLOOKUP(G$4,$F19:$BM23,2,0))=TRUE,0,HLOOKUP(G$4,$F19:$BM23,2,0))</f>
        <v>0</v>
      </c>
      <c r="H22" s="10">
        <f t="shared" si="104"/>
        <v>0</v>
      </c>
      <c r="I22" s="10">
        <f t="shared" si="104"/>
        <v>0</v>
      </c>
      <c r="J22" s="10">
        <f t="shared" si="104"/>
        <v>0</v>
      </c>
      <c r="K22" s="10">
        <f t="shared" si="104"/>
        <v>0</v>
      </c>
      <c r="L22" s="10">
        <f t="shared" si="104"/>
        <v>0</v>
      </c>
      <c r="M22" s="10">
        <f t="shared" si="104"/>
        <v>0</v>
      </c>
      <c r="N22" s="10">
        <f t="shared" si="104"/>
        <v>0</v>
      </c>
      <c r="O22" s="10">
        <f t="shared" si="104"/>
        <v>3</v>
      </c>
      <c r="P22" s="10">
        <f t="shared" si="104"/>
        <v>0</v>
      </c>
      <c r="Q22" s="10">
        <f t="shared" si="104"/>
        <v>0</v>
      </c>
      <c r="R22" s="10">
        <f t="shared" si="104"/>
        <v>0</v>
      </c>
      <c r="S22" s="10">
        <f t="shared" si="104"/>
        <v>0</v>
      </c>
      <c r="T22" s="10">
        <f t="shared" si="104"/>
        <v>0</v>
      </c>
      <c r="U22" s="10">
        <f t="shared" si="104"/>
        <v>3</v>
      </c>
      <c r="V22" s="10">
        <f t="shared" si="104"/>
        <v>0</v>
      </c>
      <c r="W22" s="10">
        <f t="shared" si="104"/>
        <v>0</v>
      </c>
      <c r="X22" s="10">
        <f t="shared" si="104"/>
        <v>0</v>
      </c>
      <c r="Y22" s="10">
        <f t="shared" si="104"/>
        <v>0</v>
      </c>
      <c r="Z22" s="10">
        <f t="shared" si="104"/>
        <v>0</v>
      </c>
      <c r="AA22" s="10">
        <f t="shared" si="104"/>
        <v>6</v>
      </c>
      <c r="AB22" s="10">
        <f t="shared" si="104"/>
        <v>0</v>
      </c>
      <c r="AC22" s="10">
        <f t="shared" si="104"/>
        <v>0</v>
      </c>
      <c r="AD22" s="10">
        <f t="shared" si="104"/>
        <v>0</v>
      </c>
      <c r="AE22" s="10">
        <f t="shared" si="104"/>
        <v>0</v>
      </c>
      <c r="AF22" s="10">
        <f t="shared" si="104"/>
        <v>0</v>
      </c>
      <c r="AG22" s="10">
        <f t="shared" si="104"/>
        <v>6</v>
      </c>
      <c r="AH22" s="10">
        <f t="shared" si="104"/>
        <v>0</v>
      </c>
      <c r="AI22" s="10">
        <f t="shared" si="104"/>
        <v>0</v>
      </c>
      <c r="AJ22" s="10">
        <f t="shared" si="104"/>
        <v>0</v>
      </c>
      <c r="AK22" s="10">
        <f t="shared" si="104"/>
        <v>0</v>
      </c>
      <c r="AL22" s="10">
        <f t="shared" si="104"/>
        <v>0</v>
      </c>
      <c r="AM22" s="10">
        <f t="shared" si="104"/>
        <v>10</v>
      </c>
      <c r="AN22" s="10">
        <f t="shared" si="104"/>
        <v>0</v>
      </c>
      <c r="AO22" s="10">
        <f t="shared" si="104"/>
        <v>0</v>
      </c>
      <c r="AP22" s="10">
        <f t="shared" si="104"/>
        <v>0</v>
      </c>
      <c r="AQ22" s="10">
        <f t="shared" si="104"/>
        <v>0</v>
      </c>
      <c r="AR22" s="10">
        <f t="shared" si="104"/>
        <v>0</v>
      </c>
      <c r="AS22" s="10">
        <f t="shared" si="104"/>
        <v>10</v>
      </c>
      <c r="AT22" s="10">
        <f t="shared" si="104"/>
        <v>0</v>
      </c>
      <c r="AU22" s="10">
        <f t="shared" si="104"/>
        <v>0</v>
      </c>
      <c r="AV22" s="10">
        <f t="shared" si="104"/>
        <v>0</v>
      </c>
      <c r="AW22" s="10">
        <f t="shared" si="104"/>
        <v>0</v>
      </c>
      <c r="AX22" s="10">
        <f t="shared" si="104"/>
        <v>0</v>
      </c>
      <c r="AY22" s="10">
        <f t="shared" si="104"/>
        <v>14</v>
      </c>
      <c r="AZ22" s="10">
        <f t="shared" si="104"/>
        <v>0</v>
      </c>
      <c r="BA22" s="10">
        <f t="shared" si="104"/>
        <v>0</v>
      </c>
      <c r="BB22" s="10">
        <f t="shared" si="104"/>
        <v>0</v>
      </c>
      <c r="BC22" s="10">
        <f t="shared" si="104"/>
        <v>0</v>
      </c>
      <c r="BD22" s="10">
        <f t="shared" si="104"/>
        <v>0</v>
      </c>
      <c r="BE22" s="10">
        <f t="shared" si="104"/>
        <v>14</v>
      </c>
      <c r="BF22" s="10">
        <f t="shared" si="104"/>
        <v>0</v>
      </c>
      <c r="BG22" s="10">
        <f t="shared" si="104"/>
        <v>0</v>
      </c>
      <c r="BH22" s="10">
        <f t="shared" si="104"/>
        <v>0</v>
      </c>
      <c r="BI22" s="10">
        <f t="shared" si="104"/>
        <v>0</v>
      </c>
      <c r="BJ22" s="10">
        <f t="shared" si="104"/>
        <v>0</v>
      </c>
      <c r="BK22" s="10">
        <f t="shared" si="104"/>
        <v>18</v>
      </c>
      <c r="BL22" s="10">
        <f t="shared" si="104"/>
        <v>0</v>
      </c>
      <c r="BM22" s="10">
        <f t="shared" si="104"/>
        <v>0</v>
      </c>
    </row>
    <row r="23" spans="2:65" x14ac:dyDescent="0.2">
      <c r="B23" s="199"/>
      <c r="C23" s="8" t="s">
        <v>13</v>
      </c>
      <c r="E23" s="6"/>
      <c r="F23" s="6">
        <f>F20-F22</f>
        <v>0</v>
      </c>
      <c r="G23" s="6">
        <f t="shared" ref="G23:P23" si="105">F23+G20-G22</f>
        <v>0</v>
      </c>
      <c r="H23" s="6">
        <f t="shared" si="105"/>
        <v>0</v>
      </c>
      <c r="I23" s="6">
        <f t="shared" si="105"/>
        <v>3</v>
      </c>
      <c r="J23" s="6">
        <f t="shared" si="105"/>
        <v>3</v>
      </c>
      <c r="K23" s="6">
        <f t="shared" si="105"/>
        <v>3</v>
      </c>
      <c r="L23" s="6">
        <f t="shared" si="105"/>
        <v>3</v>
      </c>
      <c r="M23" s="6">
        <f t="shared" si="105"/>
        <v>3</v>
      </c>
      <c r="N23" s="6">
        <f t="shared" si="105"/>
        <v>3</v>
      </c>
      <c r="O23" s="6">
        <f t="shared" si="105"/>
        <v>3</v>
      </c>
      <c r="P23" s="6">
        <f t="shared" si="105"/>
        <v>3</v>
      </c>
      <c r="Q23" s="6">
        <f t="shared" ref="Q23:R23" si="106">P23+Q20-Q22</f>
        <v>3</v>
      </c>
      <c r="R23" s="6">
        <f t="shared" si="106"/>
        <v>3</v>
      </c>
      <c r="S23" s="6">
        <f t="shared" ref="S23" si="107">R23+S20-S22</f>
        <v>3</v>
      </c>
      <c r="T23" s="6">
        <f t="shared" ref="T23" si="108">S23+T20-T22</f>
        <v>3</v>
      </c>
      <c r="U23" s="6">
        <f t="shared" ref="U23" si="109">T23+U20-U22</f>
        <v>6</v>
      </c>
      <c r="V23" s="6">
        <f t="shared" ref="V23" si="110">U23+V20-V22</f>
        <v>6</v>
      </c>
      <c r="W23" s="6">
        <f t="shared" ref="W23" si="111">V23+W20-W22</f>
        <v>6</v>
      </c>
      <c r="X23" s="6">
        <f t="shared" ref="X23" si="112">W23+X20-X22</f>
        <v>6</v>
      </c>
      <c r="Y23" s="6">
        <f t="shared" ref="Y23" si="113">X23+Y20-Y22</f>
        <v>6</v>
      </c>
      <c r="Z23" s="6">
        <f t="shared" ref="Z23" si="114">Y23+Z20-Z22</f>
        <v>6</v>
      </c>
      <c r="AA23" s="6">
        <f t="shared" ref="AA23" si="115">Z23+AA20-AA22</f>
        <v>6</v>
      </c>
      <c r="AB23" s="6">
        <f t="shared" ref="AB23" si="116">AA23+AB20-AB22</f>
        <v>6</v>
      </c>
      <c r="AC23" s="6">
        <f t="shared" ref="AC23" si="117">AB23+AC20-AC22</f>
        <v>6</v>
      </c>
      <c r="AD23" s="6">
        <f t="shared" ref="AD23" si="118">AC23+AD20-AD22</f>
        <v>6</v>
      </c>
      <c r="AE23" s="6">
        <f t="shared" ref="AE23" si="119">AD23+AE20-AE22</f>
        <v>6</v>
      </c>
      <c r="AF23" s="6">
        <f t="shared" ref="AF23" si="120">AE23+AF20-AF22</f>
        <v>6</v>
      </c>
      <c r="AG23" s="6">
        <f t="shared" ref="AG23" si="121">AF23+AG20-AG22</f>
        <v>10</v>
      </c>
      <c r="AH23" s="6">
        <f t="shared" ref="AH23" si="122">AG23+AH20-AH22</f>
        <v>10</v>
      </c>
      <c r="AI23" s="6">
        <f t="shared" ref="AI23" si="123">AH23+AI20-AI22</f>
        <v>10</v>
      </c>
      <c r="AJ23" s="6">
        <f t="shared" ref="AJ23" si="124">AI23+AJ20-AJ22</f>
        <v>10</v>
      </c>
      <c r="AK23" s="6">
        <f t="shared" ref="AK23" si="125">AJ23+AK20-AK22</f>
        <v>10</v>
      </c>
      <c r="AL23" s="6">
        <f t="shared" ref="AL23" si="126">AK23+AL20-AL22</f>
        <v>10</v>
      </c>
      <c r="AM23" s="6">
        <f t="shared" ref="AM23" si="127">AL23+AM20-AM22</f>
        <v>10</v>
      </c>
      <c r="AN23" s="6">
        <f t="shared" ref="AN23" si="128">AM23+AN20-AN22</f>
        <v>10</v>
      </c>
      <c r="AO23" s="6">
        <f t="shared" ref="AO23" si="129">AN23+AO20-AO22</f>
        <v>10</v>
      </c>
      <c r="AP23" s="6">
        <f t="shared" ref="AP23" si="130">AO23+AP20-AP22</f>
        <v>10</v>
      </c>
      <c r="AQ23" s="6">
        <f t="shared" ref="AQ23" si="131">AP23+AQ20-AQ22</f>
        <v>10</v>
      </c>
      <c r="AR23" s="6">
        <f t="shared" ref="AR23" si="132">AQ23+AR20-AR22</f>
        <v>10</v>
      </c>
      <c r="AS23" s="6">
        <f t="shared" ref="AS23" si="133">AR23+AS20-AS22</f>
        <v>14</v>
      </c>
      <c r="AT23" s="6">
        <f t="shared" ref="AT23" si="134">AS23+AT20-AT22</f>
        <v>14</v>
      </c>
      <c r="AU23" s="6">
        <f t="shared" ref="AU23" si="135">AT23+AU20-AU22</f>
        <v>14</v>
      </c>
      <c r="AV23" s="6">
        <f t="shared" ref="AV23" si="136">AU23+AV20-AV22</f>
        <v>14</v>
      </c>
      <c r="AW23" s="6">
        <f t="shared" ref="AW23" si="137">AV23+AW20-AW22</f>
        <v>14</v>
      </c>
      <c r="AX23" s="6">
        <f t="shared" ref="AX23" si="138">AW23+AX20-AX22</f>
        <v>14</v>
      </c>
      <c r="AY23" s="6">
        <f t="shared" ref="AY23" si="139">AX23+AY20-AY22</f>
        <v>14</v>
      </c>
      <c r="AZ23" s="6">
        <f t="shared" ref="AZ23" si="140">AY23+AZ20-AZ22</f>
        <v>14</v>
      </c>
      <c r="BA23" s="6">
        <f t="shared" ref="BA23" si="141">AZ23+BA20-BA22</f>
        <v>14</v>
      </c>
      <c r="BB23" s="6">
        <f t="shared" ref="BB23" si="142">BA23+BB20-BB22</f>
        <v>14</v>
      </c>
      <c r="BC23" s="6">
        <f t="shared" ref="BC23" si="143">BB23+BC20-BC22</f>
        <v>14</v>
      </c>
      <c r="BD23" s="6">
        <f t="shared" ref="BD23" si="144">BC23+BD20-BD22</f>
        <v>14</v>
      </c>
      <c r="BE23" s="6">
        <f t="shared" ref="BE23" si="145">BD23+BE20-BE22</f>
        <v>18</v>
      </c>
      <c r="BF23" s="6">
        <f t="shared" ref="BF23" si="146">BE23+BF20-BF22</f>
        <v>18</v>
      </c>
      <c r="BG23" s="6">
        <f t="shared" ref="BG23" si="147">BF23+BG20-BG22</f>
        <v>18</v>
      </c>
      <c r="BH23" s="6">
        <f t="shared" ref="BH23" si="148">BG23+BH20-BH22</f>
        <v>18</v>
      </c>
      <c r="BI23" s="6">
        <f t="shared" ref="BI23" si="149">BH23+BI20-BI22</f>
        <v>18</v>
      </c>
      <c r="BJ23" s="6">
        <f t="shared" ref="BJ23" si="150">BI23+BJ20-BJ22</f>
        <v>18</v>
      </c>
      <c r="BK23" s="6">
        <f t="shared" ref="BK23" si="151">BJ23+BK20-BK22</f>
        <v>18</v>
      </c>
      <c r="BL23" s="6">
        <f t="shared" ref="BL23:BM23" si="152">BK23+BL20-BL22</f>
        <v>18</v>
      </c>
      <c r="BM23" s="6">
        <f t="shared" si="152"/>
        <v>18</v>
      </c>
    </row>
    <row r="24" spans="2:65" x14ac:dyDescent="0.2">
      <c r="B24" s="199"/>
      <c r="C24" s="8" t="s">
        <v>281</v>
      </c>
      <c r="E24" s="39">
        <f>Supuestos!$I$39</f>
        <v>6</v>
      </c>
      <c r="F24" s="3">
        <f>E24</f>
        <v>6</v>
      </c>
      <c r="G24" s="3">
        <f t="shared" ref="G24:N24" si="153">F24</f>
        <v>6</v>
      </c>
      <c r="H24" s="3">
        <f t="shared" si="153"/>
        <v>6</v>
      </c>
      <c r="I24" s="3">
        <f t="shared" si="153"/>
        <v>6</v>
      </c>
      <c r="J24" s="3">
        <f t="shared" si="153"/>
        <v>6</v>
      </c>
      <c r="K24" s="3">
        <f t="shared" si="153"/>
        <v>6</v>
      </c>
      <c r="L24" s="3">
        <f t="shared" si="153"/>
        <v>6</v>
      </c>
      <c r="M24" s="3">
        <f t="shared" si="153"/>
        <v>6</v>
      </c>
      <c r="N24" s="3">
        <f t="shared" si="153"/>
        <v>6</v>
      </c>
      <c r="O24" s="3">
        <f t="shared" ref="O24:P24" si="154">N24</f>
        <v>6</v>
      </c>
      <c r="P24" s="3">
        <f t="shared" si="154"/>
        <v>6</v>
      </c>
      <c r="Q24" s="3">
        <f t="shared" ref="Q24:R24" si="155">P24</f>
        <v>6</v>
      </c>
      <c r="R24" s="3">
        <f t="shared" si="155"/>
        <v>6</v>
      </c>
      <c r="S24" s="3">
        <f t="shared" ref="S24:AE24" si="156">R24</f>
        <v>6</v>
      </c>
      <c r="T24" s="3">
        <f t="shared" si="156"/>
        <v>6</v>
      </c>
      <c r="U24" s="3">
        <f t="shared" si="156"/>
        <v>6</v>
      </c>
      <c r="V24" s="3">
        <f t="shared" si="156"/>
        <v>6</v>
      </c>
      <c r="W24" s="3">
        <f t="shared" si="156"/>
        <v>6</v>
      </c>
      <c r="X24" s="3">
        <f t="shared" si="156"/>
        <v>6</v>
      </c>
      <c r="Y24" s="3">
        <f t="shared" si="156"/>
        <v>6</v>
      </c>
      <c r="Z24" s="3">
        <f t="shared" si="156"/>
        <v>6</v>
      </c>
      <c r="AA24" s="3">
        <f t="shared" si="156"/>
        <v>6</v>
      </c>
      <c r="AB24" s="3">
        <f t="shared" si="156"/>
        <v>6</v>
      </c>
      <c r="AC24" s="3">
        <f t="shared" si="156"/>
        <v>6</v>
      </c>
      <c r="AD24" s="3">
        <f t="shared" si="156"/>
        <v>6</v>
      </c>
      <c r="AE24" s="3">
        <f t="shared" si="156"/>
        <v>6</v>
      </c>
      <c r="AF24" s="3">
        <f t="shared" ref="AF24:AI24" si="157">AE24</f>
        <v>6</v>
      </c>
      <c r="AG24" s="3">
        <f t="shared" si="157"/>
        <v>6</v>
      </c>
      <c r="AH24" s="3">
        <f t="shared" si="157"/>
        <v>6</v>
      </c>
      <c r="AI24" s="3">
        <f t="shared" si="157"/>
        <v>6</v>
      </c>
      <c r="AJ24" s="3">
        <f t="shared" ref="AJ24:AX24" si="158">AI24</f>
        <v>6</v>
      </c>
      <c r="AK24" s="3">
        <f t="shared" si="158"/>
        <v>6</v>
      </c>
      <c r="AL24" s="3">
        <f t="shared" si="158"/>
        <v>6</v>
      </c>
      <c r="AM24" s="3">
        <f t="shared" si="158"/>
        <v>6</v>
      </c>
      <c r="AN24" s="3">
        <f t="shared" si="158"/>
        <v>6</v>
      </c>
      <c r="AO24" s="3">
        <f t="shared" si="158"/>
        <v>6</v>
      </c>
      <c r="AP24" s="3">
        <f t="shared" si="158"/>
        <v>6</v>
      </c>
      <c r="AQ24" s="3">
        <f t="shared" si="158"/>
        <v>6</v>
      </c>
      <c r="AR24" s="3">
        <f t="shared" si="158"/>
        <v>6</v>
      </c>
      <c r="AS24" s="3">
        <f t="shared" si="158"/>
        <v>6</v>
      </c>
      <c r="AT24" s="3">
        <f t="shared" si="158"/>
        <v>6</v>
      </c>
      <c r="AU24" s="3">
        <f t="shared" si="158"/>
        <v>6</v>
      </c>
      <c r="AV24" s="3">
        <f t="shared" si="158"/>
        <v>6</v>
      </c>
      <c r="AW24" s="3">
        <f t="shared" si="158"/>
        <v>6</v>
      </c>
      <c r="AX24" s="3">
        <f t="shared" si="158"/>
        <v>6</v>
      </c>
      <c r="AY24" s="3">
        <f t="shared" ref="AY24:BM24" si="159">AX24</f>
        <v>6</v>
      </c>
      <c r="AZ24" s="3">
        <f t="shared" si="159"/>
        <v>6</v>
      </c>
      <c r="BA24" s="3">
        <f t="shared" si="159"/>
        <v>6</v>
      </c>
      <c r="BB24" s="3">
        <f t="shared" si="159"/>
        <v>6</v>
      </c>
      <c r="BC24" s="3">
        <f t="shared" si="159"/>
        <v>6</v>
      </c>
      <c r="BD24" s="3">
        <f t="shared" si="159"/>
        <v>6</v>
      </c>
      <c r="BE24" s="3">
        <f t="shared" si="159"/>
        <v>6</v>
      </c>
      <c r="BF24" s="3">
        <f t="shared" si="159"/>
        <v>6</v>
      </c>
      <c r="BG24" s="3">
        <f t="shared" si="159"/>
        <v>6</v>
      </c>
      <c r="BH24" s="3">
        <f t="shared" si="159"/>
        <v>6</v>
      </c>
      <c r="BI24" s="3">
        <f t="shared" si="159"/>
        <v>6</v>
      </c>
      <c r="BJ24" s="3">
        <f t="shared" si="159"/>
        <v>6</v>
      </c>
      <c r="BK24" s="3">
        <f t="shared" si="159"/>
        <v>6</v>
      </c>
      <c r="BL24" s="3">
        <f t="shared" si="159"/>
        <v>6</v>
      </c>
      <c r="BM24" s="3">
        <f t="shared" si="159"/>
        <v>6</v>
      </c>
    </row>
    <row r="25" spans="2:65" x14ac:dyDescent="0.2">
      <c r="B25" s="199"/>
      <c r="C25" s="8" t="s">
        <v>36</v>
      </c>
      <c r="E25" s="39">
        <f>Supuestos!D80</f>
        <v>4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2:65" x14ac:dyDescent="0.2">
      <c r="B26" s="199"/>
      <c r="C26" s="8" t="s">
        <v>38</v>
      </c>
      <c r="E26" s="37">
        <v>0</v>
      </c>
      <c r="F26" s="37">
        <f>IF(E26=1,E26,IF($E25=F$4,1,0))</f>
        <v>0</v>
      </c>
      <c r="G26" s="37">
        <f t="shared" ref="G26:L26" si="160">IF(F26=1,F26,IF($E25=G$4,1,0))</f>
        <v>0</v>
      </c>
      <c r="H26" s="37">
        <f t="shared" si="160"/>
        <v>0</v>
      </c>
      <c r="I26" s="37">
        <f t="shared" si="160"/>
        <v>1</v>
      </c>
      <c r="J26" s="37">
        <f t="shared" si="160"/>
        <v>1</v>
      </c>
      <c r="K26" s="37">
        <f t="shared" si="160"/>
        <v>1</v>
      </c>
      <c r="L26" s="37">
        <f t="shared" si="160"/>
        <v>1</v>
      </c>
      <c r="M26" s="37">
        <f t="shared" ref="M26" si="161">IF(L26=1,L26,IF($E25=M$4,1,0))</f>
        <v>1</v>
      </c>
      <c r="N26" s="37">
        <f t="shared" ref="N26" si="162">IF(M26=1,M26,IF($E25=N$4,1,0))</f>
        <v>1</v>
      </c>
      <c r="O26" s="37">
        <f t="shared" ref="O26" si="163">IF(N26=1,N26,IF($E25=O$4,1,0))</f>
        <v>1</v>
      </c>
      <c r="P26" s="37">
        <f t="shared" ref="P26" si="164">IF(O26=1,O26,IF($E25=P$4,1,0))</f>
        <v>1</v>
      </c>
      <c r="Q26" s="37">
        <f t="shared" ref="Q26" si="165">IF(P26=1,P26,IF($E25=Q$4,1,0))</f>
        <v>1</v>
      </c>
      <c r="R26" s="37">
        <f t="shared" ref="R26" si="166">IF(Q26=1,Q26,IF($E25=R$4,1,0))</f>
        <v>1</v>
      </c>
      <c r="S26" s="37">
        <f t="shared" ref="S26" si="167">IF(R26=1,R26,IF($E25=S$4,1,0))</f>
        <v>1</v>
      </c>
      <c r="T26" s="37">
        <f t="shared" ref="T26" si="168">IF(S26=1,S26,IF($E25=T$4,1,0))</f>
        <v>1</v>
      </c>
      <c r="U26" s="37">
        <f t="shared" ref="U26" si="169">IF(T26=1,T26,IF($E25=U$4,1,0))</f>
        <v>1</v>
      </c>
      <c r="V26" s="37">
        <f t="shared" ref="V26" si="170">IF(U26=1,U26,IF($E25=V$4,1,0))</f>
        <v>1</v>
      </c>
      <c r="W26" s="37">
        <f t="shared" ref="W26" si="171">IF(V26=1,V26,IF($E25=W$4,1,0))</f>
        <v>1</v>
      </c>
      <c r="X26" s="37">
        <f t="shared" ref="X26" si="172">IF(W26=1,W26,IF($E25=X$4,1,0))</f>
        <v>1</v>
      </c>
      <c r="Y26" s="37">
        <f t="shared" ref="Y26" si="173">IF(X26=1,X26,IF($E25=Y$4,1,0))</f>
        <v>1</v>
      </c>
      <c r="Z26" s="37">
        <f t="shared" ref="Z26" si="174">IF(Y26=1,Y26,IF($E25=Z$4,1,0))</f>
        <v>1</v>
      </c>
      <c r="AA26" s="37">
        <f t="shared" ref="AA26" si="175">IF(Z26=1,Z26,IF($E25=AA$4,1,0))</f>
        <v>1</v>
      </c>
      <c r="AB26" s="37">
        <f t="shared" ref="AB26" si="176">IF(AA26=1,AA26,IF($E25=AB$4,1,0))</f>
        <v>1</v>
      </c>
      <c r="AC26" s="37">
        <f t="shared" ref="AC26" si="177">IF(AB26=1,AB26,IF($E25=AC$4,1,0))</f>
        <v>1</v>
      </c>
      <c r="AD26" s="37">
        <f t="shared" ref="AD26" si="178">IF(AC26=1,AC26,IF($E25=AD$4,1,0))</f>
        <v>1</v>
      </c>
      <c r="AE26" s="37">
        <f t="shared" ref="AE26" si="179">IF(AD26=1,AD26,IF($E25=AE$4,1,0))</f>
        <v>1</v>
      </c>
      <c r="AF26" s="37">
        <f t="shared" ref="AF26" si="180">IF(AE26=1,AE26,IF($E25=AF$4,1,0))</f>
        <v>1</v>
      </c>
      <c r="AG26" s="37">
        <f t="shared" ref="AG26" si="181">IF(AF26=1,AF26,IF($E25=AG$4,1,0))</f>
        <v>1</v>
      </c>
      <c r="AH26" s="37">
        <f t="shared" ref="AH26" si="182">IF(AG26=1,AG26,IF($E25=AH$4,1,0))</f>
        <v>1</v>
      </c>
      <c r="AI26" s="37">
        <f t="shared" ref="AI26" si="183">IF(AH26=1,AH26,IF($E25=AI$4,1,0))</f>
        <v>1</v>
      </c>
      <c r="AJ26" s="37">
        <f t="shared" ref="AJ26" si="184">IF(AI26=1,AI26,IF($E25=AJ$4,1,0))</f>
        <v>1</v>
      </c>
      <c r="AK26" s="37">
        <f t="shared" ref="AK26" si="185">IF(AJ26=1,AJ26,IF($E25=AK$4,1,0))</f>
        <v>1</v>
      </c>
      <c r="AL26" s="37">
        <f t="shared" ref="AL26" si="186">IF(AK26=1,AK26,IF($E25=AL$4,1,0))</f>
        <v>1</v>
      </c>
      <c r="AM26" s="37">
        <f t="shared" ref="AM26" si="187">IF(AL26=1,AL26,IF($E25=AM$4,1,0))</f>
        <v>1</v>
      </c>
      <c r="AN26" s="37">
        <f t="shared" ref="AN26" si="188">IF(AM26=1,AM26,IF($E25=AN$4,1,0))</f>
        <v>1</v>
      </c>
      <c r="AO26" s="37">
        <f t="shared" ref="AO26" si="189">IF(AN26=1,AN26,IF($E25=AO$4,1,0))</f>
        <v>1</v>
      </c>
      <c r="AP26" s="37">
        <f t="shared" ref="AP26" si="190">IF(AO26=1,AO26,IF($E25=AP$4,1,0))</f>
        <v>1</v>
      </c>
      <c r="AQ26" s="37">
        <f t="shared" ref="AQ26" si="191">IF(AP26=1,AP26,IF($E25=AQ$4,1,0))</f>
        <v>1</v>
      </c>
      <c r="AR26" s="37">
        <f t="shared" ref="AR26" si="192">IF(AQ26=1,AQ26,IF($E25=AR$4,1,0))</f>
        <v>1</v>
      </c>
      <c r="AS26" s="37">
        <f t="shared" ref="AS26" si="193">IF(AR26=1,AR26,IF($E25=AS$4,1,0))</f>
        <v>1</v>
      </c>
      <c r="AT26" s="37">
        <f t="shared" ref="AT26" si="194">IF(AS26=1,AS26,IF($E25=AT$4,1,0))</f>
        <v>1</v>
      </c>
      <c r="AU26" s="37">
        <f t="shared" ref="AU26" si="195">IF(AT26=1,AT26,IF($E25=AU$4,1,0))</f>
        <v>1</v>
      </c>
      <c r="AV26" s="37">
        <f t="shared" ref="AV26" si="196">IF(AU26=1,AU26,IF($E25=AV$4,1,0))</f>
        <v>1</v>
      </c>
      <c r="AW26" s="37">
        <f t="shared" ref="AW26" si="197">IF(AV26=1,AV26,IF($E25=AW$4,1,0))</f>
        <v>1</v>
      </c>
      <c r="AX26" s="37">
        <f t="shared" ref="AX26" si="198">IF(AW26=1,AW26,IF($E25=AX$4,1,0))</f>
        <v>1</v>
      </c>
      <c r="AY26" s="37">
        <f t="shared" ref="AY26" si="199">IF(AX26=1,AX26,IF($E25=AY$4,1,0))</f>
        <v>1</v>
      </c>
      <c r="AZ26" s="37">
        <f t="shared" ref="AZ26" si="200">IF(AY26=1,AY26,IF($E25=AZ$4,1,0))</f>
        <v>1</v>
      </c>
      <c r="BA26" s="37">
        <f t="shared" ref="BA26" si="201">IF(AZ26=1,AZ26,IF($E25=BA$4,1,0))</f>
        <v>1</v>
      </c>
      <c r="BB26" s="37">
        <f t="shared" ref="BB26" si="202">IF(BA26=1,BA26,IF($E25=BB$4,1,0))</f>
        <v>1</v>
      </c>
      <c r="BC26" s="37">
        <f t="shared" ref="BC26" si="203">IF(BB26=1,BB26,IF($E25=BC$4,1,0))</f>
        <v>1</v>
      </c>
      <c r="BD26" s="37">
        <f t="shared" ref="BD26" si="204">IF(BC26=1,BC26,IF($E25=BD$4,1,0))</f>
        <v>1</v>
      </c>
      <c r="BE26" s="37">
        <f t="shared" ref="BE26" si="205">IF(BD26=1,BD26,IF($E25=BE$4,1,0))</f>
        <v>1</v>
      </c>
      <c r="BF26" s="37">
        <f t="shared" ref="BF26" si="206">IF(BE26=1,BE26,IF($E25=BF$4,1,0))</f>
        <v>1</v>
      </c>
      <c r="BG26" s="37">
        <f t="shared" ref="BG26" si="207">IF(BF26=1,BF26,IF($E25=BG$4,1,0))</f>
        <v>1</v>
      </c>
      <c r="BH26" s="37">
        <f t="shared" ref="BH26" si="208">IF(BG26=1,BG26,IF($E25=BH$4,1,0))</f>
        <v>1</v>
      </c>
      <c r="BI26" s="37">
        <f t="shared" ref="BI26" si="209">IF(BH26=1,BH26,IF($E25=BI$4,1,0))</f>
        <v>1</v>
      </c>
      <c r="BJ26" s="37">
        <f t="shared" ref="BJ26" si="210">IF(BI26=1,BI26,IF($E25=BJ$4,1,0))</f>
        <v>1</v>
      </c>
      <c r="BK26" s="37">
        <f t="shared" ref="BK26" si="211">IF(BJ26=1,BJ26,IF($E25=BK$4,1,0))</f>
        <v>1</v>
      </c>
      <c r="BL26" s="37">
        <f t="shared" ref="BL26" si="212">IF(BK26=1,BK26,IF($E25=BL$4,1,0))</f>
        <v>1</v>
      </c>
      <c r="BM26" s="37">
        <f t="shared" ref="BM26" si="213">IF(BL26=1,BL26,IF($E25=BM$4,1,0))</f>
        <v>1</v>
      </c>
    </row>
    <row r="28" spans="2:65" ht="15" x14ac:dyDescent="0.35">
      <c r="B28" s="199"/>
      <c r="C28" t="s">
        <v>4</v>
      </c>
      <c r="E28" s="4"/>
      <c r="F28" s="4">
        <f t="shared" ref="F28:H28" si="214">(F29*F34)</f>
        <v>0</v>
      </c>
      <c r="G28" s="4">
        <f t="shared" si="214"/>
        <v>0</v>
      </c>
      <c r="H28" s="4">
        <f t="shared" si="214"/>
        <v>0</v>
      </c>
      <c r="I28" s="4">
        <f>(I29*I34)</f>
        <v>0</v>
      </c>
      <c r="J28" s="4">
        <f t="shared" ref="J28:BM28" si="215">(J29*J34)</f>
        <v>0</v>
      </c>
      <c r="K28" s="4">
        <f t="shared" si="215"/>
        <v>0</v>
      </c>
      <c r="L28" s="4">
        <f>(L29*L34)</f>
        <v>22.68</v>
      </c>
      <c r="M28" s="4">
        <f t="shared" si="215"/>
        <v>0</v>
      </c>
      <c r="N28" s="4">
        <f t="shared" si="215"/>
        <v>0</v>
      </c>
      <c r="O28" s="4">
        <f t="shared" si="215"/>
        <v>0</v>
      </c>
      <c r="P28" s="4">
        <f t="shared" si="215"/>
        <v>0</v>
      </c>
      <c r="Q28" s="4">
        <f t="shared" si="215"/>
        <v>0</v>
      </c>
      <c r="R28" s="4">
        <f t="shared" si="215"/>
        <v>46.74</v>
      </c>
      <c r="S28" s="4">
        <f t="shared" si="215"/>
        <v>0</v>
      </c>
      <c r="T28" s="4">
        <f t="shared" si="215"/>
        <v>0</v>
      </c>
      <c r="U28" s="4">
        <f t="shared" si="215"/>
        <v>0</v>
      </c>
      <c r="V28" s="4">
        <f t="shared" si="215"/>
        <v>0</v>
      </c>
      <c r="W28" s="4">
        <f t="shared" si="215"/>
        <v>0</v>
      </c>
      <c r="X28" s="4">
        <f t="shared" si="215"/>
        <v>46.74</v>
      </c>
      <c r="Y28" s="4">
        <f t="shared" si="215"/>
        <v>0</v>
      </c>
      <c r="Z28" s="4">
        <f t="shared" si="215"/>
        <v>0</v>
      </c>
      <c r="AA28" s="4">
        <f t="shared" si="215"/>
        <v>0</v>
      </c>
      <c r="AB28" s="4">
        <f t="shared" si="215"/>
        <v>0</v>
      </c>
      <c r="AC28" s="4">
        <f t="shared" si="215"/>
        <v>0</v>
      </c>
      <c r="AD28" s="4">
        <f t="shared" si="215"/>
        <v>80.3</v>
      </c>
      <c r="AE28" s="4">
        <f t="shared" si="215"/>
        <v>0</v>
      </c>
      <c r="AF28" s="4">
        <f t="shared" si="215"/>
        <v>0</v>
      </c>
      <c r="AG28" s="4">
        <f t="shared" si="215"/>
        <v>0</v>
      </c>
      <c r="AH28" s="4">
        <f t="shared" si="215"/>
        <v>0</v>
      </c>
      <c r="AI28" s="4">
        <f t="shared" si="215"/>
        <v>0</v>
      </c>
      <c r="AJ28" s="4">
        <f t="shared" si="215"/>
        <v>80.3</v>
      </c>
      <c r="AK28" s="4">
        <f t="shared" si="215"/>
        <v>0</v>
      </c>
      <c r="AL28" s="4">
        <f t="shared" si="215"/>
        <v>0</v>
      </c>
      <c r="AM28" s="4">
        <f t="shared" si="215"/>
        <v>0</v>
      </c>
      <c r="AN28" s="4">
        <f t="shared" si="215"/>
        <v>0</v>
      </c>
      <c r="AO28" s="4">
        <f t="shared" si="215"/>
        <v>0</v>
      </c>
      <c r="AP28" s="4">
        <f t="shared" si="215"/>
        <v>115.91999999999999</v>
      </c>
      <c r="AQ28" s="4">
        <f t="shared" si="215"/>
        <v>0</v>
      </c>
      <c r="AR28" s="4">
        <f t="shared" si="215"/>
        <v>0</v>
      </c>
      <c r="AS28" s="4">
        <f t="shared" si="215"/>
        <v>0</v>
      </c>
      <c r="AT28" s="4">
        <f t="shared" si="215"/>
        <v>0</v>
      </c>
      <c r="AU28" s="4">
        <f t="shared" si="215"/>
        <v>0</v>
      </c>
      <c r="AV28" s="4">
        <f t="shared" si="215"/>
        <v>115.91999999999999</v>
      </c>
      <c r="AW28" s="4">
        <f t="shared" si="215"/>
        <v>0</v>
      </c>
      <c r="AX28" s="4">
        <f t="shared" si="215"/>
        <v>0</v>
      </c>
      <c r="AY28" s="4">
        <f t="shared" si="215"/>
        <v>0</v>
      </c>
      <c r="AZ28" s="4">
        <f t="shared" si="215"/>
        <v>0</v>
      </c>
      <c r="BA28" s="4">
        <f t="shared" si="215"/>
        <v>0</v>
      </c>
      <c r="BB28" s="4">
        <f t="shared" si="215"/>
        <v>153.54</v>
      </c>
      <c r="BC28" s="4">
        <f t="shared" si="215"/>
        <v>0</v>
      </c>
      <c r="BD28" s="4">
        <f t="shared" si="215"/>
        <v>0</v>
      </c>
      <c r="BE28" s="4">
        <f t="shared" si="215"/>
        <v>0</v>
      </c>
      <c r="BF28" s="4">
        <f t="shared" si="215"/>
        <v>0</v>
      </c>
      <c r="BG28" s="4">
        <f t="shared" si="215"/>
        <v>0</v>
      </c>
      <c r="BH28" s="4">
        <f t="shared" si="215"/>
        <v>153.54</v>
      </c>
      <c r="BI28" s="4">
        <f t="shared" si="215"/>
        <v>0</v>
      </c>
      <c r="BJ28" s="4">
        <f t="shared" si="215"/>
        <v>0</v>
      </c>
      <c r="BK28" s="4">
        <f t="shared" si="215"/>
        <v>0</v>
      </c>
      <c r="BL28" s="4">
        <f t="shared" si="215"/>
        <v>0</v>
      </c>
      <c r="BM28" s="4">
        <f t="shared" si="215"/>
        <v>0</v>
      </c>
    </row>
    <row r="29" spans="2:65" x14ac:dyDescent="0.2">
      <c r="B29" s="197">
        <f>MATCH(C29,Supuestos!$B$3:$B$149,0)</f>
        <v>53</v>
      </c>
      <c r="C29" s="196" t="s">
        <v>241</v>
      </c>
      <c r="E29" s="69">
        <f>Supuestos!D55</f>
        <v>7.5600000000000005</v>
      </c>
      <c r="F29" s="1">
        <f>HLOOKUP(F$2,Supuestos!$D$3:$H$59,$B$29,0)</f>
        <v>7.5600000000000005</v>
      </c>
      <c r="G29" s="1">
        <f>HLOOKUP(G$2,Supuestos!$D$3:$H$59,$B$29,0)</f>
        <v>7.5600000000000005</v>
      </c>
      <c r="H29" s="1">
        <f>HLOOKUP(H$2,Supuestos!$D$3:$H$59,$B$29,0)</f>
        <v>7.5600000000000005</v>
      </c>
      <c r="I29" s="1">
        <f>HLOOKUP(I$2,Supuestos!$D$3:$H$59,$B$29,0)</f>
        <v>7.5600000000000005</v>
      </c>
      <c r="J29" s="1">
        <f>HLOOKUP(J$2,Supuestos!$D$3:$H$59,$B$29,0)</f>
        <v>7.5600000000000005</v>
      </c>
      <c r="K29" s="1">
        <f>HLOOKUP(K$2,Supuestos!$D$3:$H$59,$B$29,0)</f>
        <v>7.5600000000000005</v>
      </c>
      <c r="L29" s="1">
        <f>HLOOKUP(L$2,Supuestos!$D$3:$H$59,$B$29,0)</f>
        <v>7.5600000000000005</v>
      </c>
      <c r="M29" s="1">
        <f>HLOOKUP(M$2,Supuestos!$D$3:$H$59,$B$29,0)</f>
        <v>7.5600000000000005</v>
      </c>
      <c r="N29" s="1">
        <f>HLOOKUP(N$2,Supuestos!$D$3:$H$59,$B$29,0)</f>
        <v>7.5600000000000005</v>
      </c>
      <c r="O29" s="1">
        <f>HLOOKUP(O$2,Supuestos!$D$3:$H$59,$B$29,0)</f>
        <v>7.5600000000000005</v>
      </c>
      <c r="P29" s="1">
        <f>HLOOKUP(P$2,Supuestos!$D$3:$H$59,$B$29,0)</f>
        <v>7.5600000000000005</v>
      </c>
      <c r="Q29" s="1">
        <f>HLOOKUP(Q$2,Supuestos!$D$3:$H$59,$B$29,0)</f>
        <v>7.5600000000000005</v>
      </c>
      <c r="R29" s="1">
        <f>HLOOKUP(R$2,Supuestos!$D$3:$H$59,$B$29,0)</f>
        <v>7.79</v>
      </c>
      <c r="S29" s="1">
        <f>HLOOKUP(S$2,Supuestos!$D$3:$H$59,$B$29,0)</f>
        <v>7.79</v>
      </c>
      <c r="T29" s="1">
        <f>HLOOKUP(T$2,Supuestos!$D$3:$H$59,$B$29,0)</f>
        <v>7.79</v>
      </c>
      <c r="U29" s="1">
        <f>HLOOKUP(U$2,Supuestos!$D$3:$H$59,$B$29,0)</f>
        <v>7.79</v>
      </c>
      <c r="V29" s="1">
        <f>HLOOKUP(V$2,Supuestos!$D$3:$H$59,$B$29,0)</f>
        <v>7.79</v>
      </c>
      <c r="W29" s="1">
        <f>HLOOKUP(W$2,Supuestos!$D$3:$H$59,$B$29,0)</f>
        <v>7.79</v>
      </c>
      <c r="X29" s="1">
        <f>HLOOKUP(X$2,Supuestos!$D$3:$H$59,$B$29,0)</f>
        <v>7.79</v>
      </c>
      <c r="Y29" s="1">
        <f>HLOOKUP(Y$2,Supuestos!$D$3:$H$59,$B$29,0)</f>
        <v>7.79</v>
      </c>
      <c r="Z29" s="1">
        <f>HLOOKUP(Z$2,Supuestos!$D$3:$H$59,$B$29,0)</f>
        <v>7.79</v>
      </c>
      <c r="AA29" s="1">
        <f>HLOOKUP(AA$2,Supuestos!$D$3:$H$59,$B$29,0)</f>
        <v>7.79</v>
      </c>
      <c r="AB29" s="1">
        <f>HLOOKUP(AB$2,Supuestos!$D$3:$H$59,$B$29,0)</f>
        <v>7.79</v>
      </c>
      <c r="AC29" s="1">
        <f>HLOOKUP(AC$2,Supuestos!$D$3:$H$59,$B$29,0)</f>
        <v>7.79</v>
      </c>
      <c r="AD29" s="1">
        <f>HLOOKUP(AD$2,Supuestos!$D$3:$H$59,$B$29,0)</f>
        <v>8.0299999999999994</v>
      </c>
      <c r="AE29" s="1">
        <f>HLOOKUP(AE$2,Supuestos!$D$3:$H$59,$B$29,0)</f>
        <v>8.0299999999999994</v>
      </c>
      <c r="AF29" s="1">
        <f>HLOOKUP(AF$2,Supuestos!$D$3:$H$59,$B$29,0)</f>
        <v>8.0299999999999994</v>
      </c>
      <c r="AG29" s="1">
        <f>HLOOKUP(AG$2,Supuestos!$D$3:$H$59,$B$29,0)</f>
        <v>8.0299999999999994</v>
      </c>
      <c r="AH29" s="1">
        <f>HLOOKUP(AH$2,Supuestos!$D$3:$H$59,$B$29,0)</f>
        <v>8.0299999999999994</v>
      </c>
      <c r="AI29" s="1">
        <f>HLOOKUP(AI$2,Supuestos!$D$3:$H$59,$B$29,0)</f>
        <v>8.0299999999999994</v>
      </c>
      <c r="AJ29" s="1">
        <f>HLOOKUP(AJ$2,Supuestos!$D$3:$H$59,$B$29,0)</f>
        <v>8.0299999999999994</v>
      </c>
      <c r="AK29" s="1">
        <f>HLOOKUP(AK$2,Supuestos!$D$3:$H$59,$B$29,0)</f>
        <v>8.0299999999999994</v>
      </c>
      <c r="AL29" s="1">
        <f>HLOOKUP(AL$2,Supuestos!$D$3:$H$59,$B$29,0)</f>
        <v>8.0299999999999994</v>
      </c>
      <c r="AM29" s="1">
        <f>HLOOKUP(AM$2,Supuestos!$D$3:$H$59,$B$29,0)</f>
        <v>8.0299999999999994</v>
      </c>
      <c r="AN29" s="1">
        <f>HLOOKUP(AN$2,Supuestos!$D$3:$H$59,$B$29,0)</f>
        <v>8.0299999999999994</v>
      </c>
      <c r="AO29" s="1">
        <f>HLOOKUP(AO$2,Supuestos!$D$3:$H$59,$B$29,0)</f>
        <v>8.0299999999999994</v>
      </c>
      <c r="AP29" s="1">
        <f>HLOOKUP(AP$2,Supuestos!$D$3:$H$59,$B$29,0)</f>
        <v>8.2799999999999994</v>
      </c>
      <c r="AQ29" s="1">
        <f>HLOOKUP(AQ$2,Supuestos!$D$3:$H$59,$B$29,0)</f>
        <v>8.2799999999999994</v>
      </c>
      <c r="AR29" s="1">
        <f>HLOOKUP(AR$2,Supuestos!$D$3:$H$59,$B$29,0)</f>
        <v>8.2799999999999994</v>
      </c>
      <c r="AS29" s="1">
        <f>HLOOKUP(AS$2,Supuestos!$D$3:$H$59,$B$29,0)</f>
        <v>8.2799999999999994</v>
      </c>
      <c r="AT29" s="1">
        <f>HLOOKUP(AT$2,Supuestos!$D$3:$H$59,$B$29,0)</f>
        <v>8.2799999999999994</v>
      </c>
      <c r="AU29" s="1">
        <f>HLOOKUP(AU$2,Supuestos!$D$3:$H$59,$B$29,0)</f>
        <v>8.2799999999999994</v>
      </c>
      <c r="AV29" s="1">
        <f>HLOOKUP(AV$2,Supuestos!$D$3:$H$59,$B$29,0)</f>
        <v>8.2799999999999994</v>
      </c>
      <c r="AW29" s="1">
        <f>HLOOKUP(AW$2,Supuestos!$D$3:$H$59,$B$29,0)</f>
        <v>8.2799999999999994</v>
      </c>
      <c r="AX29" s="1">
        <f>HLOOKUP(AX$2,Supuestos!$D$3:$H$59,$B$29,0)</f>
        <v>8.2799999999999994</v>
      </c>
      <c r="AY29" s="1">
        <f>HLOOKUP(AY$2,Supuestos!$D$3:$H$59,$B$29,0)</f>
        <v>8.2799999999999994</v>
      </c>
      <c r="AZ29" s="1">
        <f>HLOOKUP(AZ$2,Supuestos!$D$3:$H$59,$B$29,0)</f>
        <v>8.2799999999999994</v>
      </c>
      <c r="BA29" s="1">
        <f>HLOOKUP(BA$2,Supuestos!$D$3:$H$59,$B$29,0)</f>
        <v>8.2799999999999994</v>
      </c>
      <c r="BB29" s="1">
        <f>HLOOKUP(BB$2,Supuestos!$D$3:$H$59,$B$29,0)</f>
        <v>8.5299999999999994</v>
      </c>
      <c r="BC29" s="1">
        <f>HLOOKUP(BC$2,Supuestos!$D$3:$H$59,$B$29,0)</f>
        <v>8.5299999999999994</v>
      </c>
      <c r="BD29" s="1">
        <f>HLOOKUP(BD$2,Supuestos!$D$3:$H$59,$B$29,0)</f>
        <v>8.5299999999999994</v>
      </c>
      <c r="BE29" s="1">
        <f>HLOOKUP(BE$2,Supuestos!$D$3:$H$59,$B$29,0)</f>
        <v>8.5299999999999994</v>
      </c>
      <c r="BF29" s="1">
        <f>HLOOKUP(BF$2,Supuestos!$D$3:$H$59,$B$29,0)</f>
        <v>8.5299999999999994</v>
      </c>
      <c r="BG29" s="1">
        <f>HLOOKUP(BG$2,Supuestos!$D$3:$H$59,$B$29,0)</f>
        <v>8.5299999999999994</v>
      </c>
      <c r="BH29" s="1">
        <f>HLOOKUP(BH$2,Supuestos!$D$3:$H$59,$B$29,0)</f>
        <v>8.5299999999999994</v>
      </c>
      <c r="BI29" s="1">
        <f>HLOOKUP(BI$2,Supuestos!$D$3:$H$59,$B$29,0)</f>
        <v>8.5299999999999994</v>
      </c>
      <c r="BJ29" s="1">
        <f>HLOOKUP(BJ$2,Supuestos!$D$3:$H$59,$B$29,0)</f>
        <v>8.5299999999999994</v>
      </c>
      <c r="BK29" s="1">
        <f>HLOOKUP(BK$2,Supuestos!$D$3:$H$59,$B$29,0)</f>
        <v>8.5299999999999994</v>
      </c>
      <c r="BL29" s="1">
        <f>HLOOKUP(BL$2,Supuestos!$D$3:$H$59,$B$29,0)</f>
        <v>8.5299999999999994</v>
      </c>
      <c r="BM29" s="1">
        <f>HLOOKUP(BM$2,Supuestos!$D$3:$H$59,$B$29,0)</f>
        <v>8.5299999999999994</v>
      </c>
    </row>
    <row r="30" spans="2:65" x14ac:dyDescent="0.2">
      <c r="B30" s="197">
        <f>MATCH(C30,Supuestos!$B$3:$B$149,0)</f>
        <v>108</v>
      </c>
      <c r="C30" s="258" t="str">
        <f>Supuestos!B110</f>
        <v>Conversión de Primario a Premium</v>
      </c>
      <c r="D30" s="32"/>
      <c r="E30" s="252"/>
      <c r="F30" s="295">
        <f>HLOOKUP(F$2,Supuestos!$D$3:$H$186,$B30,0)</f>
        <v>0</v>
      </c>
      <c r="G30" s="295">
        <f>HLOOKUP(G$2,Supuestos!$D$3:$H$186,$B30,0)</f>
        <v>0</v>
      </c>
      <c r="H30" s="295">
        <f>HLOOKUP(H$2,Supuestos!$D$3:$H$186,$B30,0)</f>
        <v>0</v>
      </c>
      <c r="I30" s="295">
        <f>HLOOKUP(I$2,Supuestos!$D$3:$H$186,$B30,0)</f>
        <v>0</v>
      </c>
      <c r="J30" s="295">
        <f>HLOOKUP(J$2,Supuestos!$D$3:$H$186,$B30,0)</f>
        <v>0</v>
      </c>
      <c r="K30" s="295">
        <f>HLOOKUP(K$2,Supuestos!$D$3:$H$186,$B30,0)</f>
        <v>0</v>
      </c>
      <c r="L30" s="295">
        <f>HLOOKUP(L$2,Supuestos!$D$3:$H$186,$B30,0)</f>
        <v>0</v>
      </c>
      <c r="M30" s="295">
        <f>HLOOKUP(M$2,Supuestos!$D$3:$H$186,$B30,0)</f>
        <v>0</v>
      </c>
      <c r="N30" s="295">
        <f>HLOOKUP(N$2,Supuestos!$D$3:$H$186,$B30,0)</f>
        <v>0</v>
      </c>
      <c r="O30" s="295">
        <f>HLOOKUP(O$2,Supuestos!$D$3:$H$186,$B30,0)</f>
        <v>0</v>
      </c>
      <c r="P30" s="295">
        <f>HLOOKUP(P$2,Supuestos!$D$3:$H$186,$B30,0)</f>
        <v>0</v>
      </c>
      <c r="Q30" s="295">
        <f>HLOOKUP(Q$2,Supuestos!$D$3:$H$186,$B30,0)</f>
        <v>0</v>
      </c>
      <c r="R30" s="295">
        <f>HLOOKUP(R$2,Supuestos!$D$3:$H$186,$B30,0)</f>
        <v>0</v>
      </c>
      <c r="S30" s="295">
        <f>HLOOKUP(S$2,Supuestos!$D$3:$H$186,$B30,0)</f>
        <v>0</v>
      </c>
      <c r="T30" s="295">
        <f>HLOOKUP(T$2,Supuestos!$D$3:$H$186,$B30,0)</f>
        <v>0</v>
      </c>
      <c r="U30" s="295">
        <f>HLOOKUP(U$2,Supuestos!$D$3:$H$186,$B30,0)</f>
        <v>0</v>
      </c>
      <c r="V30" s="295">
        <f>HLOOKUP(V$2,Supuestos!$D$3:$H$186,$B30,0)</f>
        <v>0</v>
      </c>
      <c r="W30" s="295">
        <f>HLOOKUP(W$2,Supuestos!$D$3:$H$186,$B30,0)</f>
        <v>0</v>
      </c>
      <c r="X30" s="295">
        <f>HLOOKUP(X$2,Supuestos!$D$3:$H$186,$B30,0)</f>
        <v>0</v>
      </c>
      <c r="Y30" s="295">
        <f>HLOOKUP(Y$2,Supuestos!$D$3:$H$186,$B30,0)</f>
        <v>0</v>
      </c>
      <c r="Z30" s="295">
        <f>HLOOKUP(Z$2,Supuestos!$D$3:$H$186,$B30,0)</f>
        <v>0</v>
      </c>
      <c r="AA30" s="295">
        <f>HLOOKUP(AA$2,Supuestos!$D$3:$H$186,$B30,0)</f>
        <v>0</v>
      </c>
      <c r="AB30" s="295">
        <f>HLOOKUP(AB$2,Supuestos!$D$3:$H$186,$B30,0)</f>
        <v>0</v>
      </c>
      <c r="AC30" s="295">
        <f>HLOOKUP(AC$2,Supuestos!$D$3:$H$186,$B30,0)</f>
        <v>0</v>
      </c>
      <c r="AD30" s="295">
        <f>HLOOKUP(AD$2,Supuestos!$D$3:$H$186,$B30,0)</f>
        <v>0</v>
      </c>
      <c r="AE30" s="295">
        <f>HLOOKUP(AE$2,Supuestos!$D$3:$H$186,$B30,0)</f>
        <v>0</v>
      </c>
      <c r="AF30" s="295">
        <f>HLOOKUP(AF$2,Supuestos!$D$3:$H$186,$B30,0)</f>
        <v>0</v>
      </c>
      <c r="AG30" s="295">
        <f>HLOOKUP(AG$2,Supuestos!$D$3:$H$186,$B30,0)</f>
        <v>0</v>
      </c>
      <c r="AH30" s="295">
        <f>HLOOKUP(AH$2,Supuestos!$D$3:$H$186,$B30,0)</f>
        <v>0</v>
      </c>
      <c r="AI30" s="295">
        <f>HLOOKUP(AI$2,Supuestos!$D$3:$H$186,$B30,0)</f>
        <v>0</v>
      </c>
      <c r="AJ30" s="295">
        <f>HLOOKUP(AJ$2,Supuestos!$D$3:$H$186,$B30,0)</f>
        <v>0</v>
      </c>
      <c r="AK30" s="295">
        <f>HLOOKUP(AK$2,Supuestos!$D$3:$H$186,$B30,0)</f>
        <v>0</v>
      </c>
      <c r="AL30" s="295">
        <f>HLOOKUP(AL$2,Supuestos!$D$3:$H$186,$B30,0)</f>
        <v>0</v>
      </c>
      <c r="AM30" s="295">
        <f>HLOOKUP(AM$2,Supuestos!$D$3:$H$186,$B30,0)</f>
        <v>0</v>
      </c>
      <c r="AN30" s="295">
        <f>HLOOKUP(AN$2,Supuestos!$D$3:$H$186,$B30,0)</f>
        <v>0</v>
      </c>
      <c r="AO30" s="295">
        <f>HLOOKUP(AO$2,Supuestos!$D$3:$H$186,$B30,0)</f>
        <v>0</v>
      </c>
      <c r="AP30" s="295">
        <f>HLOOKUP(AP$2,Supuestos!$D$3:$H$186,$B30,0)</f>
        <v>0</v>
      </c>
      <c r="AQ30" s="295">
        <f>HLOOKUP(AQ$2,Supuestos!$D$3:$H$186,$B30,0)</f>
        <v>0</v>
      </c>
      <c r="AR30" s="295">
        <f>HLOOKUP(AR$2,Supuestos!$D$3:$H$186,$B30,0)</f>
        <v>0</v>
      </c>
      <c r="AS30" s="295">
        <f>HLOOKUP(AS$2,Supuestos!$D$3:$H$186,$B30,0)</f>
        <v>0</v>
      </c>
      <c r="AT30" s="295">
        <f>HLOOKUP(AT$2,Supuestos!$D$3:$H$186,$B30,0)</f>
        <v>0</v>
      </c>
      <c r="AU30" s="295">
        <f>HLOOKUP(AU$2,Supuestos!$D$3:$H$186,$B30,0)</f>
        <v>0</v>
      </c>
      <c r="AV30" s="295">
        <f>HLOOKUP(AV$2,Supuestos!$D$3:$H$186,$B30,0)</f>
        <v>0</v>
      </c>
      <c r="AW30" s="295">
        <f>HLOOKUP(AW$2,Supuestos!$D$3:$H$186,$B30,0)</f>
        <v>0</v>
      </c>
      <c r="AX30" s="295">
        <f>HLOOKUP(AX$2,Supuestos!$D$3:$H$186,$B30,0)</f>
        <v>0</v>
      </c>
      <c r="AY30" s="295">
        <f>HLOOKUP(AY$2,Supuestos!$D$3:$H$186,$B30,0)</f>
        <v>0</v>
      </c>
      <c r="AZ30" s="295">
        <f>HLOOKUP(AZ$2,Supuestos!$D$3:$H$186,$B30,0)</f>
        <v>0</v>
      </c>
      <c r="BA30" s="295">
        <f>HLOOKUP(BA$2,Supuestos!$D$3:$H$186,$B30,0)</f>
        <v>0</v>
      </c>
      <c r="BB30" s="295">
        <f>HLOOKUP(BB$2,Supuestos!$D$3:$H$186,$B30,0)</f>
        <v>0</v>
      </c>
      <c r="BC30" s="295">
        <f>HLOOKUP(BC$2,Supuestos!$D$3:$H$186,$B30,0)</f>
        <v>0</v>
      </c>
      <c r="BD30" s="295">
        <f>HLOOKUP(BD$2,Supuestos!$D$3:$H$186,$B30,0)</f>
        <v>0</v>
      </c>
      <c r="BE30" s="295">
        <f>HLOOKUP(BE$2,Supuestos!$D$3:$H$186,$B30,0)</f>
        <v>0</v>
      </c>
      <c r="BF30" s="295">
        <f>HLOOKUP(BF$2,Supuestos!$D$3:$H$186,$B30,0)</f>
        <v>0</v>
      </c>
      <c r="BG30" s="295">
        <f>HLOOKUP(BG$2,Supuestos!$D$3:$H$186,$B30,0)</f>
        <v>0</v>
      </c>
      <c r="BH30" s="295">
        <f>HLOOKUP(BH$2,Supuestos!$D$3:$H$186,$B30,0)</f>
        <v>0</v>
      </c>
      <c r="BI30" s="295">
        <f>HLOOKUP(BI$2,Supuestos!$D$3:$H$186,$B30,0)</f>
        <v>0</v>
      </c>
      <c r="BJ30" s="295">
        <f>HLOOKUP(BJ$2,Supuestos!$D$3:$H$186,$B30,0)</f>
        <v>0</v>
      </c>
      <c r="BK30" s="295">
        <f>HLOOKUP(BK$2,Supuestos!$D$3:$H$186,$B30,0)</f>
        <v>0</v>
      </c>
      <c r="BL30" s="295">
        <f>HLOOKUP(BL$2,Supuestos!$D$3:$H$186,$B30,0)</f>
        <v>0</v>
      </c>
      <c r="BM30" s="295">
        <f>HLOOKUP(BM$2,Supuestos!$D$3:$H$186,$B30,0)</f>
        <v>0</v>
      </c>
    </row>
    <row r="31" spans="2:65" x14ac:dyDescent="0.2">
      <c r="B31" s="197">
        <f>MATCH(C31,Supuestos!$B$3:$B$149,0)</f>
        <v>109</v>
      </c>
      <c r="C31" s="258" t="str">
        <f>Supuestos!B111</f>
        <v>Conversión de Medio a Premium</v>
      </c>
      <c r="D31" s="32"/>
      <c r="E31" s="252"/>
      <c r="F31" s="295">
        <f>HLOOKUP(F$2,Supuestos!$D$3:$H$186,$B31,0)</f>
        <v>1</v>
      </c>
      <c r="G31" s="295">
        <f>HLOOKUP(G$2,Supuestos!$D$3:$H$186,$B31,0)</f>
        <v>1</v>
      </c>
      <c r="H31" s="295">
        <f>HLOOKUP(H$2,Supuestos!$D$3:$H$186,$B31,0)</f>
        <v>1</v>
      </c>
      <c r="I31" s="295">
        <f>HLOOKUP(I$2,Supuestos!$D$3:$H$186,$B31,0)</f>
        <v>1</v>
      </c>
      <c r="J31" s="295">
        <f>HLOOKUP(J$2,Supuestos!$D$3:$H$186,$B31,0)</f>
        <v>1</v>
      </c>
      <c r="K31" s="295">
        <f>HLOOKUP(K$2,Supuestos!$D$3:$H$186,$B31,0)</f>
        <v>1</v>
      </c>
      <c r="L31" s="295">
        <f>HLOOKUP(L$2,Supuestos!$D$3:$H$186,$B31,0)</f>
        <v>1</v>
      </c>
      <c r="M31" s="295">
        <f>HLOOKUP(M$2,Supuestos!$D$3:$H$186,$B31,0)</f>
        <v>1</v>
      </c>
      <c r="N31" s="295">
        <f>HLOOKUP(N$2,Supuestos!$D$3:$H$186,$B31,0)</f>
        <v>1</v>
      </c>
      <c r="O31" s="295">
        <f>HLOOKUP(O$2,Supuestos!$D$3:$H$186,$B31,0)</f>
        <v>1</v>
      </c>
      <c r="P31" s="295">
        <f>HLOOKUP(P$2,Supuestos!$D$3:$H$186,$B31,0)</f>
        <v>1</v>
      </c>
      <c r="Q31" s="295">
        <f>HLOOKUP(Q$2,Supuestos!$D$3:$H$186,$B31,0)</f>
        <v>1</v>
      </c>
      <c r="R31" s="295">
        <f>HLOOKUP(R$2,Supuestos!$D$3:$H$186,$B31,0)</f>
        <v>1</v>
      </c>
      <c r="S31" s="295">
        <f>HLOOKUP(S$2,Supuestos!$D$3:$H$186,$B31,0)</f>
        <v>1</v>
      </c>
      <c r="T31" s="295">
        <f>HLOOKUP(T$2,Supuestos!$D$3:$H$186,$B31,0)</f>
        <v>1</v>
      </c>
      <c r="U31" s="295">
        <f>HLOOKUP(U$2,Supuestos!$D$3:$H$186,$B31,0)</f>
        <v>1</v>
      </c>
      <c r="V31" s="295">
        <f>HLOOKUP(V$2,Supuestos!$D$3:$H$186,$B31,0)</f>
        <v>1</v>
      </c>
      <c r="W31" s="295">
        <f>HLOOKUP(W$2,Supuestos!$D$3:$H$186,$B31,0)</f>
        <v>1</v>
      </c>
      <c r="X31" s="295">
        <f>HLOOKUP(X$2,Supuestos!$D$3:$H$186,$B31,0)</f>
        <v>1</v>
      </c>
      <c r="Y31" s="295">
        <f>HLOOKUP(Y$2,Supuestos!$D$3:$H$186,$B31,0)</f>
        <v>1</v>
      </c>
      <c r="Z31" s="295">
        <f>HLOOKUP(Z$2,Supuestos!$D$3:$H$186,$B31,0)</f>
        <v>1</v>
      </c>
      <c r="AA31" s="295">
        <f>HLOOKUP(AA$2,Supuestos!$D$3:$H$186,$B31,0)</f>
        <v>1</v>
      </c>
      <c r="AB31" s="295">
        <f>HLOOKUP(AB$2,Supuestos!$D$3:$H$186,$B31,0)</f>
        <v>1</v>
      </c>
      <c r="AC31" s="295">
        <f>HLOOKUP(AC$2,Supuestos!$D$3:$H$186,$B31,0)</f>
        <v>1</v>
      </c>
      <c r="AD31" s="295">
        <f>HLOOKUP(AD$2,Supuestos!$D$3:$H$186,$B31,0)</f>
        <v>1</v>
      </c>
      <c r="AE31" s="295">
        <f>HLOOKUP(AE$2,Supuestos!$D$3:$H$186,$B31,0)</f>
        <v>1</v>
      </c>
      <c r="AF31" s="295">
        <f>HLOOKUP(AF$2,Supuestos!$D$3:$H$186,$B31,0)</f>
        <v>1</v>
      </c>
      <c r="AG31" s="295">
        <f>HLOOKUP(AG$2,Supuestos!$D$3:$H$186,$B31,0)</f>
        <v>1</v>
      </c>
      <c r="AH31" s="295">
        <f>HLOOKUP(AH$2,Supuestos!$D$3:$H$186,$B31,0)</f>
        <v>1</v>
      </c>
      <c r="AI31" s="295">
        <f>HLOOKUP(AI$2,Supuestos!$D$3:$H$186,$B31,0)</f>
        <v>1</v>
      </c>
      <c r="AJ31" s="295">
        <f>HLOOKUP(AJ$2,Supuestos!$D$3:$H$186,$B31,0)</f>
        <v>1</v>
      </c>
      <c r="AK31" s="295">
        <f>HLOOKUP(AK$2,Supuestos!$D$3:$H$186,$B31,0)</f>
        <v>1</v>
      </c>
      <c r="AL31" s="295">
        <f>HLOOKUP(AL$2,Supuestos!$D$3:$H$186,$B31,0)</f>
        <v>1</v>
      </c>
      <c r="AM31" s="295">
        <f>HLOOKUP(AM$2,Supuestos!$D$3:$H$186,$B31,0)</f>
        <v>1</v>
      </c>
      <c r="AN31" s="295">
        <f>HLOOKUP(AN$2,Supuestos!$D$3:$H$186,$B31,0)</f>
        <v>1</v>
      </c>
      <c r="AO31" s="295">
        <f>HLOOKUP(AO$2,Supuestos!$D$3:$H$186,$B31,0)</f>
        <v>1</v>
      </c>
      <c r="AP31" s="295">
        <f>HLOOKUP(AP$2,Supuestos!$D$3:$H$186,$B31,0)</f>
        <v>1</v>
      </c>
      <c r="AQ31" s="295">
        <f>HLOOKUP(AQ$2,Supuestos!$D$3:$H$186,$B31,0)</f>
        <v>1</v>
      </c>
      <c r="AR31" s="295">
        <f>HLOOKUP(AR$2,Supuestos!$D$3:$H$186,$B31,0)</f>
        <v>1</v>
      </c>
      <c r="AS31" s="295">
        <f>HLOOKUP(AS$2,Supuestos!$D$3:$H$186,$B31,0)</f>
        <v>1</v>
      </c>
      <c r="AT31" s="295">
        <f>HLOOKUP(AT$2,Supuestos!$D$3:$H$186,$B31,0)</f>
        <v>1</v>
      </c>
      <c r="AU31" s="295">
        <f>HLOOKUP(AU$2,Supuestos!$D$3:$H$186,$B31,0)</f>
        <v>1</v>
      </c>
      <c r="AV31" s="295">
        <f>HLOOKUP(AV$2,Supuestos!$D$3:$H$186,$B31,0)</f>
        <v>1</v>
      </c>
      <c r="AW31" s="295">
        <f>HLOOKUP(AW$2,Supuestos!$D$3:$H$186,$B31,0)</f>
        <v>1</v>
      </c>
      <c r="AX31" s="295">
        <f>HLOOKUP(AX$2,Supuestos!$D$3:$H$186,$B31,0)</f>
        <v>1</v>
      </c>
      <c r="AY31" s="295">
        <f>HLOOKUP(AY$2,Supuestos!$D$3:$H$186,$B31,0)</f>
        <v>1</v>
      </c>
      <c r="AZ31" s="295">
        <f>HLOOKUP(AZ$2,Supuestos!$D$3:$H$186,$B31,0)</f>
        <v>1</v>
      </c>
      <c r="BA31" s="295">
        <f>HLOOKUP(BA$2,Supuestos!$D$3:$H$186,$B31,0)</f>
        <v>1</v>
      </c>
      <c r="BB31" s="295">
        <f>HLOOKUP(BB$2,Supuestos!$D$3:$H$186,$B31,0)</f>
        <v>1</v>
      </c>
      <c r="BC31" s="295">
        <f>HLOOKUP(BC$2,Supuestos!$D$3:$H$186,$B31,0)</f>
        <v>1</v>
      </c>
      <c r="BD31" s="295">
        <f>HLOOKUP(BD$2,Supuestos!$D$3:$H$186,$B31,0)</f>
        <v>1</v>
      </c>
      <c r="BE31" s="295">
        <f>HLOOKUP(BE$2,Supuestos!$D$3:$H$186,$B31,0)</f>
        <v>1</v>
      </c>
      <c r="BF31" s="295">
        <f>HLOOKUP(BF$2,Supuestos!$D$3:$H$186,$B31,0)</f>
        <v>1</v>
      </c>
      <c r="BG31" s="295">
        <f>HLOOKUP(BG$2,Supuestos!$D$3:$H$186,$B31,0)</f>
        <v>1</v>
      </c>
      <c r="BH31" s="295">
        <f>HLOOKUP(BH$2,Supuestos!$D$3:$H$186,$B31,0)</f>
        <v>1</v>
      </c>
      <c r="BI31" s="295">
        <f>HLOOKUP(BI$2,Supuestos!$D$3:$H$186,$B31,0)</f>
        <v>1</v>
      </c>
      <c r="BJ31" s="295">
        <f>HLOOKUP(BJ$2,Supuestos!$D$3:$H$186,$B31,0)</f>
        <v>1</v>
      </c>
      <c r="BK31" s="295">
        <f>HLOOKUP(BK$2,Supuestos!$D$3:$H$186,$B31,0)</f>
        <v>1</v>
      </c>
      <c r="BL31" s="295">
        <f>HLOOKUP(BL$2,Supuestos!$D$3:$H$186,$B31,0)</f>
        <v>1</v>
      </c>
      <c r="BM31" s="295">
        <f>HLOOKUP(BM$2,Supuestos!$D$3:$H$186,$B31,0)</f>
        <v>1</v>
      </c>
    </row>
    <row r="32" spans="2:65" x14ac:dyDescent="0.2">
      <c r="B32" s="197">
        <f>MATCH(C32,Supuestos!$B$3:$B$149,0)</f>
        <v>110</v>
      </c>
      <c r="C32" s="258" t="str">
        <f>Supuestos!B112</f>
        <v>Conversión de Profundo a Premium</v>
      </c>
      <c r="D32" s="32"/>
      <c r="E32" s="252"/>
      <c r="F32" s="295">
        <f>HLOOKUP(F$2,Supuestos!$D$3:$H$186,$B32,0)</f>
        <v>1</v>
      </c>
      <c r="G32" s="295">
        <f>HLOOKUP(G$2,Supuestos!$D$3:$H$186,$B32,0)</f>
        <v>1</v>
      </c>
      <c r="H32" s="295">
        <f>HLOOKUP(H$2,Supuestos!$D$3:$H$186,$B32,0)</f>
        <v>1</v>
      </c>
      <c r="I32" s="295">
        <f>HLOOKUP(I$2,Supuestos!$D$3:$H$186,$B32,0)</f>
        <v>1</v>
      </c>
      <c r="J32" s="295">
        <f>HLOOKUP(J$2,Supuestos!$D$3:$H$186,$B32,0)</f>
        <v>1</v>
      </c>
      <c r="K32" s="295">
        <f>HLOOKUP(K$2,Supuestos!$D$3:$H$186,$B32,0)</f>
        <v>1</v>
      </c>
      <c r="L32" s="295">
        <f>HLOOKUP(L$2,Supuestos!$D$3:$H$186,$B32,0)</f>
        <v>1</v>
      </c>
      <c r="M32" s="295">
        <f>HLOOKUP(M$2,Supuestos!$D$3:$H$186,$B32,0)</f>
        <v>1</v>
      </c>
      <c r="N32" s="295">
        <f>HLOOKUP(N$2,Supuestos!$D$3:$H$186,$B32,0)</f>
        <v>1</v>
      </c>
      <c r="O32" s="295">
        <f>HLOOKUP(O$2,Supuestos!$D$3:$H$186,$B32,0)</f>
        <v>1</v>
      </c>
      <c r="P32" s="295">
        <f>HLOOKUP(P$2,Supuestos!$D$3:$H$186,$B32,0)</f>
        <v>1</v>
      </c>
      <c r="Q32" s="295">
        <f>HLOOKUP(Q$2,Supuestos!$D$3:$H$186,$B32,0)</f>
        <v>1</v>
      </c>
      <c r="R32" s="295">
        <f>HLOOKUP(R$2,Supuestos!$D$3:$H$186,$B32,0)</f>
        <v>1</v>
      </c>
      <c r="S32" s="295">
        <f>HLOOKUP(S$2,Supuestos!$D$3:$H$186,$B32,0)</f>
        <v>1</v>
      </c>
      <c r="T32" s="295">
        <f>HLOOKUP(T$2,Supuestos!$D$3:$H$186,$B32,0)</f>
        <v>1</v>
      </c>
      <c r="U32" s="295">
        <f>HLOOKUP(U$2,Supuestos!$D$3:$H$186,$B32,0)</f>
        <v>1</v>
      </c>
      <c r="V32" s="295">
        <f>HLOOKUP(V$2,Supuestos!$D$3:$H$186,$B32,0)</f>
        <v>1</v>
      </c>
      <c r="W32" s="295">
        <f>HLOOKUP(W$2,Supuestos!$D$3:$H$186,$B32,0)</f>
        <v>1</v>
      </c>
      <c r="X32" s="295">
        <f>HLOOKUP(X$2,Supuestos!$D$3:$H$186,$B32,0)</f>
        <v>1</v>
      </c>
      <c r="Y32" s="295">
        <f>HLOOKUP(Y$2,Supuestos!$D$3:$H$186,$B32,0)</f>
        <v>1</v>
      </c>
      <c r="Z32" s="295">
        <f>HLOOKUP(Z$2,Supuestos!$D$3:$H$186,$B32,0)</f>
        <v>1</v>
      </c>
      <c r="AA32" s="295">
        <f>HLOOKUP(AA$2,Supuestos!$D$3:$H$186,$B32,0)</f>
        <v>1</v>
      </c>
      <c r="AB32" s="295">
        <f>HLOOKUP(AB$2,Supuestos!$D$3:$H$186,$B32,0)</f>
        <v>1</v>
      </c>
      <c r="AC32" s="295">
        <f>HLOOKUP(AC$2,Supuestos!$D$3:$H$186,$B32,0)</f>
        <v>1</v>
      </c>
      <c r="AD32" s="295">
        <f>HLOOKUP(AD$2,Supuestos!$D$3:$H$186,$B32,0)</f>
        <v>1</v>
      </c>
      <c r="AE32" s="295">
        <f>HLOOKUP(AE$2,Supuestos!$D$3:$H$186,$B32,0)</f>
        <v>1</v>
      </c>
      <c r="AF32" s="295">
        <f>HLOOKUP(AF$2,Supuestos!$D$3:$H$186,$B32,0)</f>
        <v>1</v>
      </c>
      <c r="AG32" s="295">
        <f>HLOOKUP(AG$2,Supuestos!$D$3:$H$186,$B32,0)</f>
        <v>1</v>
      </c>
      <c r="AH32" s="295">
        <f>HLOOKUP(AH$2,Supuestos!$D$3:$H$186,$B32,0)</f>
        <v>1</v>
      </c>
      <c r="AI32" s="295">
        <f>HLOOKUP(AI$2,Supuestos!$D$3:$H$186,$B32,0)</f>
        <v>1</v>
      </c>
      <c r="AJ32" s="295">
        <f>HLOOKUP(AJ$2,Supuestos!$D$3:$H$186,$B32,0)</f>
        <v>1</v>
      </c>
      <c r="AK32" s="295">
        <f>HLOOKUP(AK$2,Supuestos!$D$3:$H$186,$B32,0)</f>
        <v>1</v>
      </c>
      <c r="AL32" s="295">
        <f>HLOOKUP(AL$2,Supuestos!$D$3:$H$186,$B32,0)</f>
        <v>1</v>
      </c>
      <c r="AM32" s="295">
        <f>HLOOKUP(AM$2,Supuestos!$D$3:$H$186,$B32,0)</f>
        <v>1</v>
      </c>
      <c r="AN32" s="295">
        <f>HLOOKUP(AN$2,Supuestos!$D$3:$H$186,$B32,0)</f>
        <v>1</v>
      </c>
      <c r="AO32" s="295">
        <f>HLOOKUP(AO$2,Supuestos!$D$3:$H$186,$B32,0)</f>
        <v>1</v>
      </c>
      <c r="AP32" s="295">
        <f>HLOOKUP(AP$2,Supuestos!$D$3:$H$186,$B32,0)</f>
        <v>1</v>
      </c>
      <c r="AQ32" s="295">
        <f>HLOOKUP(AQ$2,Supuestos!$D$3:$H$186,$B32,0)</f>
        <v>1</v>
      </c>
      <c r="AR32" s="295">
        <f>HLOOKUP(AR$2,Supuestos!$D$3:$H$186,$B32,0)</f>
        <v>1</v>
      </c>
      <c r="AS32" s="295">
        <f>HLOOKUP(AS$2,Supuestos!$D$3:$H$186,$B32,0)</f>
        <v>1</v>
      </c>
      <c r="AT32" s="295">
        <f>HLOOKUP(AT$2,Supuestos!$D$3:$H$186,$B32,0)</f>
        <v>1</v>
      </c>
      <c r="AU32" s="295">
        <f>HLOOKUP(AU$2,Supuestos!$D$3:$H$186,$B32,0)</f>
        <v>1</v>
      </c>
      <c r="AV32" s="295">
        <f>HLOOKUP(AV$2,Supuestos!$D$3:$H$186,$B32,0)</f>
        <v>1</v>
      </c>
      <c r="AW32" s="295">
        <f>HLOOKUP(AW$2,Supuestos!$D$3:$H$186,$B32,0)</f>
        <v>1</v>
      </c>
      <c r="AX32" s="295">
        <f>HLOOKUP(AX$2,Supuestos!$D$3:$H$186,$B32,0)</f>
        <v>1</v>
      </c>
      <c r="AY32" s="295">
        <f>HLOOKUP(AY$2,Supuestos!$D$3:$H$186,$B32,0)</f>
        <v>1</v>
      </c>
      <c r="AZ32" s="295">
        <f>HLOOKUP(AZ$2,Supuestos!$D$3:$H$186,$B32,0)</f>
        <v>1</v>
      </c>
      <c r="BA32" s="295">
        <f>HLOOKUP(BA$2,Supuestos!$D$3:$H$186,$B32,0)</f>
        <v>1</v>
      </c>
      <c r="BB32" s="295">
        <f>HLOOKUP(BB$2,Supuestos!$D$3:$H$186,$B32,0)</f>
        <v>1</v>
      </c>
      <c r="BC32" s="295">
        <f>HLOOKUP(BC$2,Supuestos!$D$3:$H$186,$B32,0)</f>
        <v>1</v>
      </c>
      <c r="BD32" s="295">
        <f>HLOOKUP(BD$2,Supuestos!$D$3:$H$186,$B32,0)</f>
        <v>1</v>
      </c>
      <c r="BE32" s="295">
        <f>HLOOKUP(BE$2,Supuestos!$D$3:$H$186,$B32,0)</f>
        <v>1</v>
      </c>
      <c r="BF32" s="295">
        <f>HLOOKUP(BF$2,Supuestos!$D$3:$H$186,$B32,0)</f>
        <v>1</v>
      </c>
      <c r="BG32" s="295">
        <f>HLOOKUP(BG$2,Supuestos!$D$3:$H$186,$B32,0)</f>
        <v>1</v>
      </c>
      <c r="BH32" s="295">
        <f>HLOOKUP(BH$2,Supuestos!$D$3:$H$186,$B32,0)</f>
        <v>1</v>
      </c>
      <c r="BI32" s="295">
        <f>HLOOKUP(BI$2,Supuestos!$D$3:$H$186,$B32,0)</f>
        <v>1</v>
      </c>
      <c r="BJ32" s="295">
        <f>HLOOKUP(BJ$2,Supuestos!$D$3:$H$186,$B32,0)</f>
        <v>1</v>
      </c>
      <c r="BK32" s="295">
        <f>HLOOKUP(BK$2,Supuestos!$D$3:$H$186,$B32,0)</f>
        <v>1</v>
      </c>
      <c r="BL32" s="295">
        <f>HLOOKUP(BL$2,Supuestos!$D$3:$H$186,$B32,0)</f>
        <v>1</v>
      </c>
      <c r="BM32" s="295">
        <f>HLOOKUP(BM$2,Supuestos!$D$3:$H$186,$B32,0)</f>
        <v>1</v>
      </c>
    </row>
    <row r="33" spans="2:65" s="11" customFormat="1" x14ac:dyDescent="0.2">
      <c r="B33" s="198"/>
      <c r="C33" s="14" t="s">
        <v>16</v>
      </c>
      <c r="E33" s="12"/>
      <c r="F33" s="13">
        <f>IF(F34&gt;0,F$4+F38,0)</f>
        <v>0</v>
      </c>
      <c r="G33" s="13">
        <f t="shared" ref="G33:R33" si="216">IF(G34&gt;0,G$4+G38,0)</f>
        <v>0</v>
      </c>
      <c r="H33" s="13">
        <f t="shared" si="216"/>
        <v>0</v>
      </c>
      <c r="I33" s="13">
        <f t="shared" si="216"/>
        <v>0</v>
      </c>
      <c r="J33" s="13">
        <f t="shared" si="216"/>
        <v>0</v>
      </c>
      <c r="K33" s="13">
        <f t="shared" si="216"/>
        <v>0</v>
      </c>
      <c r="L33" s="13">
        <f t="shared" si="216"/>
        <v>13</v>
      </c>
      <c r="M33" s="13">
        <f t="shared" si="216"/>
        <v>0</v>
      </c>
      <c r="N33" s="13">
        <f t="shared" si="216"/>
        <v>0</v>
      </c>
      <c r="O33" s="13">
        <f t="shared" si="216"/>
        <v>0</v>
      </c>
      <c r="P33" s="13">
        <f t="shared" si="216"/>
        <v>0</v>
      </c>
      <c r="Q33" s="13">
        <f t="shared" si="216"/>
        <v>0</v>
      </c>
      <c r="R33" s="13">
        <f t="shared" si="216"/>
        <v>19</v>
      </c>
      <c r="S33" s="13">
        <f t="shared" ref="S33" si="217">IF(S34&gt;0,S$4+S38,0)</f>
        <v>0</v>
      </c>
      <c r="T33" s="13">
        <f t="shared" ref="T33" si="218">IF(T34&gt;0,T$4+T38,0)</f>
        <v>0</v>
      </c>
      <c r="U33" s="13">
        <f t="shared" ref="U33" si="219">IF(U34&gt;0,U$4+U38,0)</f>
        <v>0</v>
      </c>
      <c r="V33" s="13">
        <f t="shared" ref="V33" si="220">IF(V34&gt;0,V$4+V38,0)</f>
        <v>0</v>
      </c>
      <c r="W33" s="13">
        <f t="shared" ref="W33" si="221">IF(W34&gt;0,W$4+W38,0)</f>
        <v>0</v>
      </c>
      <c r="X33" s="13">
        <f t="shared" ref="X33" si="222">IF(X34&gt;0,X$4+X38,0)</f>
        <v>25</v>
      </c>
      <c r="Y33" s="13">
        <f t="shared" ref="Y33" si="223">IF(Y34&gt;0,Y$4+Y38,0)</f>
        <v>0</v>
      </c>
      <c r="Z33" s="13">
        <f t="shared" ref="Z33" si="224">IF(Z34&gt;0,Z$4+Z38,0)</f>
        <v>0</v>
      </c>
      <c r="AA33" s="13">
        <f t="shared" ref="AA33" si="225">IF(AA34&gt;0,AA$4+AA38,0)</f>
        <v>0</v>
      </c>
      <c r="AB33" s="13">
        <f t="shared" ref="AB33" si="226">IF(AB34&gt;0,AB$4+AB38,0)</f>
        <v>0</v>
      </c>
      <c r="AC33" s="13">
        <f t="shared" ref="AC33" si="227">IF(AC34&gt;0,AC$4+AC38,0)</f>
        <v>0</v>
      </c>
      <c r="AD33" s="13">
        <f t="shared" ref="AD33" si="228">IF(AD34&gt;0,AD$4+AD38,0)</f>
        <v>31</v>
      </c>
      <c r="AE33" s="13">
        <f t="shared" ref="AE33" si="229">IF(AE34&gt;0,AE$4+AE38,0)</f>
        <v>0</v>
      </c>
      <c r="AF33" s="13">
        <f t="shared" ref="AF33" si="230">IF(AF34&gt;0,AF$4+AF38,0)</f>
        <v>0</v>
      </c>
      <c r="AG33" s="13">
        <f t="shared" ref="AG33" si="231">IF(AG34&gt;0,AG$4+AG38,0)</f>
        <v>0</v>
      </c>
      <c r="AH33" s="13">
        <f t="shared" ref="AH33" si="232">IF(AH34&gt;0,AH$4+AH38,0)</f>
        <v>0</v>
      </c>
      <c r="AI33" s="13">
        <f t="shared" ref="AI33" si="233">IF(AI34&gt;0,AI$4+AI38,0)</f>
        <v>0</v>
      </c>
      <c r="AJ33" s="13">
        <f t="shared" ref="AJ33" si="234">IF(AJ34&gt;0,AJ$4+AJ38,0)</f>
        <v>37</v>
      </c>
      <c r="AK33" s="13">
        <f t="shared" ref="AK33" si="235">IF(AK34&gt;0,AK$4+AK38,0)</f>
        <v>0</v>
      </c>
      <c r="AL33" s="13">
        <f t="shared" ref="AL33" si="236">IF(AL34&gt;0,AL$4+AL38,0)</f>
        <v>0</v>
      </c>
      <c r="AM33" s="13">
        <f t="shared" ref="AM33" si="237">IF(AM34&gt;0,AM$4+AM38,0)</f>
        <v>0</v>
      </c>
      <c r="AN33" s="13">
        <f t="shared" ref="AN33" si="238">IF(AN34&gt;0,AN$4+AN38,0)</f>
        <v>0</v>
      </c>
      <c r="AO33" s="13">
        <f t="shared" ref="AO33" si="239">IF(AO34&gt;0,AO$4+AO38,0)</f>
        <v>0</v>
      </c>
      <c r="AP33" s="13">
        <f t="shared" ref="AP33" si="240">IF(AP34&gt;0,AP$4+AP38,0)</f>
        <v>43</v>
      </c>
      <c r="AQ33" s="13">
        <f t="shared" ref="AQ33" si="241">IF(AQ34&gt;0,AQ$4+AQ38,0)</f>
        <v>0</v>
      </c>
      <c r="AR33" s="13">
        <f t="shared" ref="AR33" si="242">IF(AR34&gt;0,AR$4+AR38,0)</f>
        <v>0</v>
      </c>
      <c r="AS33" s="13">
        <f t="shared" ref="AS33" si="243">IF(AS34&gt;0,AS$4+AS38,0)</f>
        <v>0</v>
      </c>
      <c r="AT33" s="13">
        <f t="shared" ref="AT33" si="244">IF(AT34&gt;0,AT$4+AT38,0)</f>
        <v>0</v>
      </c>
      <c r="AU33" s="13">
        <f t="shared" ref="AU33" si="245">IF(AU34&gt;0,AU$4+AU38,0)</f>
        <v>0</v>
      </c>
      <c r="AV33" s="13">
        <f t="shared" ref="AV33" si="246">IF(AV34&gt;0,AV$4+AV38,0)</f>
        <v>49</v>
      </c>
      <c r="AW33" s="13">
        <f t="shared" ref="AW33" si="247">IF(AW34&gt;0,AW$4+AW38,0)</f>
        <v>0</v>
      </c>
      <c r="AX33" s="13">
        <f t="shared" ref="AX33" si="248">IF(AX34&gt;0,AX$4+AX38,0)</f>
        <v>0</v>
      </c>
      <c r="AY33" s="13">
        <f t="shared" ref="AY33" si="249">IF(AY34&gt;0,AY$4+AY38,0)</f>
        <v>0</v>
      </c>
      <c r="AZ33" s="13">
        <f t="shared" ref="AZ33" si="250">IF(AZ34&gt;0,AZ$4+AZ38,0)</f>
        <v>0</v>
      </c>
      <c r="BA33" s="13">
        <f t="shared" ref="BA33" si="251">IF(BA34&gt;0,BA$4+BA38,0)</f>
        <v>0</v>
      </c>
      <c r="BB33" s="13">
        <f t="shared" ref="BB33" si="252">IF(BB34&gt;0,BB$4+BB38,0)</f>
        <v>55</v>
      </c>
      <c r="BC33" s="13">
        <f t="shared" ref="BC33" si="253">IF(BC34&gt;0,BC$4+BC38,0)</f>
        <v>0</v>
      </c>
      <c r="BD33" s="13">
        <f t="shared" ref="BD33" si="254">IF(BD34&gt;0,BD$4+BD38,0)</f>
        <v>0</v>
      </c>
      <c r="BE33" s="13">
        <f t="shared" ref="BE33" si="255">IF(BE34&gt;0,BE$4+BE38,0)</f>
        <v>0</v>
      </c>
      <c r="BF33" s="13">
        <f t="shared" ref="BF33" si="256">IF(BF34&gt;0,BF$4+BF38,0)</f>
        <v>0</v>
      </c>
      <c r="BG33" s="13">
        <f t="shared" ref="BG33" si="257">IF(BG34&gt;0,BG$4+BG38,0)</f>
        <v>0</v>
      </c>
      <c r="BH33" s="13">
        <f t="shared" ref="BH33" si="258">IF(BH34&gt;0,BH$4+BH38,0)</f>
        <v>61</v>
      </c>
      <c r="BI33" s="13">
        <f t="shared" ref="BI33" si="259">IF(BI34&gt;0,BI$4+BI38,0)</f>
        <v>0</v>
      </c>
      <c r="BJ33" s="13">
        <f t="shared" ref="BJ33" si="260">IF(BJ34&gt;0,BJ$4+BJ38,0)</f>
        <v>0</v>
      </c>
      <c r="BK33" s="13">
        <f t="shared" ref="BK33" si="261">IF(BK34&gt;0,BK$4+BK38,0)</f>
        <v>0</v>
      </c>
      <c r="BL33" s="13">
        <f t="shared" ref="BL33:BM33" si="262">IF(BL34&gt;0,BL$4+BL38,0)</f>
        <v>0</v>
      </c>
      <c r="BM33" s="13">
        <f t="shared" si="262"/>
        <v>0</v>
      </c>
    </row>
    <row r="34" spans="2:65" x14ac:dyDescent="0.2">
      <c r="B34" s="197">
        <f>MATCH(C34,Supuestos!$B$3:$B$149,0)</f>
        <v>43</v>
      </c>
      <c r="C34" s="8" t="s">
        <v>280</v>
      </c>
      <c r="E34" s="6"/>
      <c r="F34" s="6">
        <f>HLOOKUP(F$2,Supuestos!$D$3:$H$59,$B34,0)*E35</f>
        <v>0</v>
      </c>
      <c r="G34" s="6">
        <f>HLOOKUP(G$2,Supuestos!$D$3:$H$59,$B34,0)*F35</f>
        <v>0</v>
      </c>
      <c r="H34" s="6">
        <f>HLOOKUP(H$2,Supuestos!$D$3:$H$59,$B34,0)*G35</f>
        <v>0</v>
      </c>
      <c r="I34" s="6">
        <f>HLOOKUP(I$2,Supuestos!$D$3:$H$59,$B34,0)*H35</f>
        <v>0</v>
      </c>
      <c r="J34" s="6">
        <f>HLOOKUP(J$2,Supuestos!$D$3:$H$59,$B34,0)*I35</f>
        <v>0</v>
      </c>
      <c r="K34" s="6">
        <f>HLOOKUP(K$2,Supuestos!$D$3:$H$59,$B34,0)*J35</f>
        <v>0</v>
      </c>
      <c r="L34" s="6">
        <f>HLOOKUP(L$2,Supuestos!$D$3:$H$59,$B34,0)*K35</f>
        <v>3</v>
      </c>
      <c r="M34" s="6">
        <f>HLOOKUP(M$2,Supuestos!$D$3:$H$59,$B34,0)*L35</f>
        <v>0</v>
      </c>
      <c r="N34" s="6">
        <f>HLOOKUP(N$2,Supuestos!$D$3:$H$59,$B34,0)*M35</f>
        <v>0</v>
      </c>
      <c r="O34" s="6">
        <f>HLOOKUP(O$2,Supuestos!$D$3:$H$59,$B34,0)*N35</f>
        <v>0</v>
      </c>
      <c r="P34" s="6">
        <f>HLOOKUP(P$2,Supuestos!$D$3:$H$59,$B34,0)*O35</f>
        <v>0</v>
      </c>
      <c r="Q34" s="6">
        <f>HLOOKUP(Q$2,Supuestos!$D$3:$H$59,$B34,0)*P35</f>
        <v>0</v>
      </c>
      <c r="R34" s="6">
        <f>HLOOKUP(R$2,Supuestos!$D$3:$H$59,$B34,0)*Q35</f>
        <v>6</v>
      </c>
      <c r="S34" s="6">
        <f>HLOOKUP(S$2,Supuestos!$D$3:$H$59,$B34,0)*R35</f>
        <v>0</v>
      </c>
      <c r="T34" s="6">
        <f>HLOOKUP(T$2,Supuestos!$D$3:$H$59,$B34,0)*S35</f>
        <v>0</v>
      </c>
      <c r="U34" s="6">
        <f>HLOOKUP(U$2,Supuestos!$D$3:$H$59,$B34,0)*T35</f>
        <v>0</v>
      </c>
      <c r="V34" s="6">
        <f>HLOOKUP(V$2,Supuestos!$D$3:$H$59,$B34,0)*U35</f>
        <v>0</v>
      </c>
      <c r="W34" s="6">
        <f>HLOOKUP(W$2,Supuestos!$D$3:$H$59,$B34,0)*V35</f>
        <v>0</v>
      </c>
      <c r="X34" s="6">
        <f>HLOOKUP(X$2,Supuestos!$D$3:$H$59,$B34,0)*W35</f>
        <v>6</v>
      </c>
      <c r="Y34" s="6">
        <f>HLOOKUP(Y$2,Supuestos!$D$3:$H$59,$B34,0)*X35</f>
        <v>0</v>
      </c>
      <c r="Z34" s="6">
        <f>HLOOKUP(Z$2,Supuestos!$D$3:$H$59,$B34,0)*Y35</f>
        <v>0</v>
      </c>
      <c r="AA34" s="6">
        <f>HLOOKUP(AA$2,Supuestos!$D$3:$H$59,$B34,0)*Z35</f>
        <v>0</v>
      </c>
      <c r="AB34" s="6">
        <f>HLOOKUP(AB$2,Supuestos!$D$3:$H$59,$B34,0)*AA35</f>
        <v>0</v>
      </c>
      <c r="AC34" s="6">
        <f>HLOOKUP(AC$2,Supuestos!$D$3:$H$59,$B34,0)*AB35</f>
        <v>0</v>
      </c>
      <c r="AD34" s="6">
        <f>HLOOKUP(AD$2,Supuestos!$D$3:$H$59,$B34,0)*AC35</f>
        <v>10</v>
      </c>
      <c r="AE34" s="6">
        <f>HLOOKUP(AE$2,Supuestos!$D$3:$H$59,$B34,0)*AD35</f>
        <v>0</v>
      </c>
      <c r="AF34" s="6">
        <f>HLOOKUP(AF$2,Supuestos!$D$3:$H$59,$B34,0)*AE35</f>
        <v>0</v>
      </c>
      <c r="AG34" s="6">
        <f>HLOOKUP(AG$2,Supuestos!$D$3:$H$59,$B34,0)*AF35</f>
        <v>0</v>
      </c>
      <c r="AH34" s="6">
        <f>HLOOKUP(AH$2,Supuestos!$D$3:$H$59,$B34,0)*AG35</f>
        <v>0</v>
      </c>
      <c r="AI34" s="6">
        <f>HLOOKUP(AI$2,Supuestos!$D$3:$H$59,$B34,0)*AH35</f>
        <v>0</v>
      </c>
      <c r="AJ34" s="6">
        <f>HLOOKUP(AJ$2,Supuestos!$D$3:$H$59,$B34,0)*AI35</f>
        <v>10</v>
      </c>
      <c r="AK34" s="6">
        <f>HLOOKUP(AK$2,Supuestos!$D$3:$H$59,$B34,0)*AJ35</f>
        <v>0</v>
      </c>
      <c r="AL34" s="6">
        <f>HLOOKUP(AL$2,Supuestos!$D$3:$H$59,$B34,0)*AK35</f>
        <v>0</v>
      </c>
      <c r="AM34" s="6">
        <f>HLOOKUP(AM$2,Supuestos!$D$3:$H$59,$B34,0)*AL35</f>
        <v>0</v>
      </c>
      <c r="AN34" s="6">
        <f>HLOOKUP(AN$2,Supuestos!$D$3:$H$59,$B34,0)*AM35</f>
        <v>0</v>
      </c>
      <c r="AO34" s="6">
        <f>HLOOKUP(AO$2,Supuestos!$D$3:$H$59,$B34,0)*AN35</f>
        <v>0</v>
      </c>
      <c r="AP34" s="6">
        <f>HLOOKUP(AP$2,Supuestos!$D$3:$H$59,$B34,0)*AO35</f>
        <v>14</v>
      </c>
      <c r="AQ34" s="6">
        <f>HLOOKUP(AQ$2,Supuestos!$D$3:$H$59,$B34,0)*AP35</f>
        <v>0</v>
      </c>
      <c r="AR34" s="6">
        <f>HLOOKUP(AR$2,Supuestos!$D$3:$H$59,$B34,0)*AQ35</f>
        <v>0</v>
      </c>
      <c r="AS34" s="6">
        <f>HLOOKUP(AS$2,Supuestos!$D$3:$H$59,$B34,0)*AR35</f>
        <v>0</v>
      </c>
      <c r="AT34" s="6">
        <f>HLOOKUP(AT$2,Supuestos!$D$3:$H$59,$B34,0)*AS35</f>
        <v>0</v>
      </c>
      <c r="AU34" s="6">
        <f>HLOOKUP(AU$2,Supuestos!$D$3:$H$59,$B34,0)*AT35</f>
        <v>0</v>
      </c>
      <c r="AV34" s="6">
        <f>HLOOKUP(AV$2,Supuestos!$D$3:$H$59,$B34,0)*AU35</f>
        <v>14</v>
      </c>
      <c r="AW34" s="6">
        <f>HLOOKUP(AW$2,Supuestos!$D$3:$H$59,$B34,0)*AV35</f>
        <v>0</v>
      </c>
      <c r="AX34" s="6">
        <f>HLOOKUP(AX$2,Supuestos!$D$3:$H$59,$B34,0)*AW35</f>
        <v>0</v>
      </c>
      <c r="AY34" s="6">
        <f>HLOOKUP(AY$2,Supuestos!$D$3:$H$59,$B34,0)*AX35</f>
        <v>0</v>
      </c>
      <c r="AZ34" s="6">
        <f>HLOOKUP(AZ$2,Supuestos!$D$3:$H$59,$B34,0)*AY35</f>
        <v>0</v>
      </c>
      <c r="BA34" s="6">
        <f>HLOOKUP(BA$2,Supuestos!$D$3:$H$59,$B34,0)*AZ35</f>
        <v>0</v>
      </c>
      <c r="BB34" s="6">
        <f>HLOOKUP(BB$2,Supuestos!$D$3:$H$59,$B34,0)*BA35</f>
        <v>18</v>
      </c>
      <c r="BC34" s="6">
        <f>HLOOKUP(BC$2,Supuestos!$D$3:$H$59,$B34,0)*BB35</f>
        <v>0</v>
      </c>
      <c r="BD34" s="6">
        <f>HLOOKUP(BD$2,Supuestos!$D$3:$H$59,$B34,0)*BC35</f>
        <v>0</v>
      </c>
      <c r="BE34" s="6">
        <f>HLOOKUP(BE$2,Supuestos!$D$3:$H$59,$B34,0)*BD35</f>
        <v>0</v>
      </c>
      <c r="BF34" s="6">
        <f>HLOOKUP(BF$2,Supuestos!$D$3:$H$59,$B34,0)*BE35</f>
        <v>0</v>
      </c>
      <c r="BG34" s="6">
        <f>HLOOKUP(BG$2,Supuestos!$D$3:$H$59,$B34,0)*BF35</f>
        <v>0</v>
      </c>
      <c r="BH34" s="6">
        <f>HLOOKUP(BH$2,Supuestos!$D$3:$H$59,$B34,0)*BG35</f>
        <v>18</v>
      </c>
      <c r="BI34" s="6">
        <f>HLOOKUP(BI$2,Supuestos!$D$3:$H$59,$B34,0)*BH35</f>
        <v>0</v>
      </c>
      <c r="BJ34" s="6">
        <f>HLOOKUP(BJ$2,Supuestos!$D$3:$H$59,$B34,0)*BI35</f>
        <v>0</v>
      </c>
      <c r="BK34" s="6">
        <f>HLOOKUP(BK$2,Supuestos!$D$3:$H$59,$B34,0)*BJ35</f>
        <v>0</v>
      </c>
      <c r="BL34" s="6">
        <f>HLOOKUP(BL$2,Supuestos!$D$3:$H$59,$B34,0)*BK35</f>
        <v>0</v>
      </c>
      <c r="BM34" s="6">
        <f>HLOOKUP(BM$2,Supuestos!$D$3:$H$59,$B34,0)*BL35</f>
        <v>0</v>
      </c>
    </row>
    <row r="35" spans="2:65" s="11" customFormat="1" x14ac:dyDescent="0.2">
      <c r="B35" s="198"/>
      <c r="C35" s="221" t="s">
        <v>182</v>
      </c>
      <c r="E35" s="222">
        <f>IF(F$4=$E$25,1,IF(SUM(E40:$F40)&lt;E38,0,IF(MOD(SUM(E$26:$F40)/E38,INT(SUM(E$26:$F40)/E38))=0,1,0)))</f>
        <v>0</v>
      </c>
      <c r="F35" s="222">
        <f>IF(G$4=$E$39,1,IF(SUM($F40:F40)&lt;F38,0,IF(MOD(SUM($F40:F40)/F38,INT(SUM($F40:F40)/F38))=0,1,0)))</f>
        <v>0</v>
      </c>
      <c r="G35" s="222">
        <f>IF(H$4=$E$39,1,IF(SUM($F40:G40)&lt;G38,0,IF(MOD(SUM($F40:G40)/G38,INT(SUM($F40:G40)/G38))=0,1,0)))</f>
        <v>0</v>
      </c>
      <c r="H35" s="222">
        <f>IF(I$4=$E$39,1,IF(SUM($F40:H40)&lt;H38,0,IF(MOD(SUM($F40:H40)/H38,INT(SUM($F40:H40)/H38))=0,1,0)))</f>
        <v>0</v>
      </c>
      <c r="I35" s="222">
        <f>IF(J$4=$E$39,1,IF(SUM($F40:I40)&lt;I38,0,IF(MOD(SUM($F40:I40)/I38,INT(SUM($F40:I40)/I38))=0,1,0)))</f>
        <v>0</v>
      </c>
      <c r="J35" s="222">
        <f>IF(K$4=$E$39,1,IF(SUM($F40:J40)&lt;J38,0,IF(MOD(SUM($F40:J40)/J38,INT(SUM($F40:J40)/J38))=0,1,0)))</f>
        <v>0</v>
      </c>
      <c r="K35" s="222">
        <f>IF(L$4=$E$39,1,IF(SUM($F40:K40)&lt;K38,0,IF(MOD(SUM($F40:K40)/K38,INT(SUM($F40:K40)/K38))=0,1,0)))</f>
        <v>1</v>
      </c>
      <c r="L35" s="222">
        <f>IF(M$4=$E$39,1,IF(SUM($F40:L40)&lt;L38,0,IF(MOD(SUM($F40:L40)/L38,INT(SUM($F40:L40)/L38))=0,1,0)))</f>
        <v>0</v>
      </c>
      <c r="M35" s="222">
        <f>IF(N$4=$E$39,1,IF(SUM($F40:M40)&lt;M38,0,IF(MOD(SUM($F40:M40)/M38,INT(SUM($F40:M40)/M38))=0,1,0)))</f>
        <v>0</v>
      </c>
      <c r="N35" s="222">
        <f>IF(O$4=$E$39,1,IF(SUM($F40:N40)&lt;N38,0,IF(MOD(SUM($F40:N40)/N38,INT(SUM($F40:N40)/N38))=0,1,0)))</f>
        <v>0</v>
      </c>
      <c r="O35" s="222">
        <f>IF(P$4=$E$39,1,IF(SUM($F40:O40)&lt;O38,0,IF(MOD(SUM($F40:O40)/O38,INT(SUM($F40:O40)/O38))=0,1,0)))</f>
        <v>0</v>
      </c>
      <c r="P35" s="222">
        <f>IF(Q$4=$E$39,1,IF(SUM($F40:P40)&lt;P38,0,IF(MOD(SUM($F40:P40)/P38,INT(SUM($F40:P40)/P38))=0,1,0)))</f>
        <v>0</v>
      </c>
      <c r="Q35" s="222">
        <f>IF(R$4=$E$39,1,IF(SUM($F40:Q40)&lt;Q38,0,IF(MOD(SUM($F40:Q40)/Q38,INT(SUM($F40:Q40)/Q38))=0,1,0)))</f>
        <v>1</v>
      </c>
      <c r="R35" s="222">
        <f>IF(S$4=$E$39,1,IF(SUM($F40:R40)&lt;R38,0,IF(MOD(SUM($F40:R40)/R38,INT(SUM($F40:R40)/R38))=0,1,0)))</f>
        <v>0</v>
      </c>
      <c r="S35" s="222">
        <f>IF(T$4=$E$39,1,IF(SUM($F40:S40)&lt;S38,0,IF(MOD(SUM($F40:S40)/S38,INT(SUM($F40:S40)/S38))=0,1,0)))</f>
        <v>0</v>
      </c>
      <c r="T35" s="222">
        <f>IF(U$4=$E$39,1,IF(SUM($F40:T40)&lt;T38,0,IF(MOD(SUM($F40:T40)/T38,INT(SUM($F40:T40)/T38))=0,1,0)))</f>
        <v>0</v>
      </c>
      <c r="U35" s="222">
        <f>IF(V$4=$E$39,1,IF(SUM($F40:U40)&lt;U38,0,IF(MOD(SUM($F40:U40)/U38,INT(SUM($F40:U40)/U38))=0,1,0)))</f>
        <v>0</v>
      </c>
      <c r="V35" s="222">
        <f>IF(W$4=$E$39,1,IF(SUM($F40:V40)&lt;V38,0,IF(MOD(SUM($F40:V40)/V38,INT(SUM($F40:V40)/V38))=0,1,0)))</f>
        <v>0</v>
      </c>
      <c r="W35" s="222">
        <f>IF(X$4=$E$39,1,IF(SUM($F40:W40)&lt;W38,0,IF(MOD(SUM($F40:W40)/W38,INT(SUM($F40:W40)/W38))=0,1,0)))</f>
        <v>1</v>
      </c>
      <c r="X35" s="222">
        <f>IF(Y$4=$E$39,1,IF(SUM($F40:X40)&lt;X38,0,IF(MOD(SUM($F40:X40)/X38,INT(SUM($F40:X40)/X38))=0,1,0)))</f>
        <v>0</v>
      </c>
      <c r="Y35" s="222">
        <f>IF(Z$4=$E$39,1,IF(SUM($F40:Y40)&lt;Y38,0,IF(MOD(SUM($F40:Y40)/Y38,INT(SUM($F40:Y40)/Y38))=0,1,0)))</f>
        <v>0</v>
      </c>
      <c r="Z35" s="222">
        <f>IF(AA$4=$E$39,1,IF(SUM($F40:Z40)&lt;Z38,0,IF(MOD(SUM($F40:Z40)/Z38,INT(SUM($F40:Z40)/Z38))=0,1,0)))</f>
        <v>0</v>
      </c>
      <c r="AA35" s="222">
        <f>IF(AB$4=$E$39,1,IF(SUM($F40:AA40)&lt;AA38,0,IF(MOD(SUM($F40:AA40)/AA38,INT(SUM($F40:AA40)/AA38))=0,1,0)))</f>
        <v>0</v>
      </c>
      <c r="AB35" s="222">
        <f>IF(AC$4=$E$39,1,IF(SUM($F40:AB40)&lt;AB38,0,IF(MOD(SUM($F40:AB40)/AB38,INT(SUM($F40:AB40)/AB38))=0,1,0)))</f>
        <v>0</v>
      </c>
      <c r="AC35" s="222">
        <f>IF(AD$4=$E$39,1,IF(SUM($F40:AC40)&lt;AC38,0,IF(MOD(SUM($F40:AC40)/AC38,INT(SUM($F40:AC40)/AC38))=0,1,0)))</f>
        <v>1</v>
      </c>
      <c r="AD35" s="222">
        <f>IF(AE$4=$E$39,1,IF(SUM($F40:AD40)&lt;AD38,0,IF(MOD(SUM($F40:AD40)/AD38,INT(SUM($F40:AD40)/AD38))=0,1,0)))</f>
        <v>0</v>
      </c>
      <c r="AE35" s="222">
        <f>IF(AF$4=$E$39,1,IF(SUM($F40:AE40)&lt;AE38,0,IF(MOD(SUM($F40:AE40)/AE38,INT(SUM($F40:AE40)/AE38))=0,1,0)))</f>
        <v>0</v>
      </c>
      <c r="AF35" s="222">
        <f>IF(AG$4=$E$39,1,IF(SUM($F40:AF40)&lt;AF38,0,IF(MOD(SUM($F40:AF40)/AF38,INT(SUM($F40:AF40)/AF38))=0,1,0)))</f>
        <v>0</v>
      </c>
      <c r="AG35" s="222">
        <f>IF(AH$4=$E$39,1,IF(SUM($F40:AG40)&lt;AG38,0,IF(MOD(SUM($F40:AG40)/AG38,INT(SUM($F40:AG40)/AG38))=0,1,0)))</f>
        <v>0</v>
      </c>
      <c r="AH35" s="222">
        <f>IF(AI$4=$E$39,1,IF(SUM($F40:AH40)&lt;AH38,0,IF(MOD(SUM($F40:AH40)/AH38,INT(SUM($F40:AH40)/AH38))=0,1,0)))</f>
        <v>0</v>
      </c>
      <c r="AI35" s="222">
        <f>IF(AJ$4=$E$39,1,IF(SUM($F40:AI40)&lt;AI38,0,IF(MOD(SUM($F40:AI40)/AI38,INT(SUM($F40:AI40)/AI38))=0,1,0)))</f>
        <v>1</v>
      </c>
      <c r="AJ35" s="222">
        <f>IF(AK$4=$E$39,1,IF(SUM($F40:AJ40)&lt;AJ38,0,IF(MOD(SUM($F40:AJ40)/AJ38,INT(SUM($F40:AJ40)/AJ38))=0,1,0)))</f>
        <v>0</v>
      </c>
      <c r="AK35" s="222">
        <f>IF(AL$4=$E$39,1,IF(SUM($F40:AK40)&lt;AK38,0,IF(MOD(SUM($F40:AK40)/AK38,INT(SUM($F40:AK40)/AK38))=0,1,0)))</f>
        <v>0</v>
      </c>
      <c r="AL35" s="222">
        <f>IF(AM$4=$E$39,1,IF(SUM($F40:AL40)&lt;AL38,0,IF(MOD(SUM($F40:AL40)/AL38,INT(SUM($F40:AL40)/AL38))=0,1,0)))</f>
        <v>0</v>
      </c>
      <c r="AM35" s="222">
        <f>IF(AN$4=$E$39,1,IF(SUM($F40:AM40)&lt;AM38,0,IF(MOD(SUM($F40:AM40)/AM38,INT(SUM($F40:AM40)/AM38))=0,1,0)))</f>
        <v>0</v>
      </c>
      <c r="AN35" s="222">
        <f>IF(AO$4=$E$39,1,IF(SUM($F40:AN40)&lt;AN38,0,IF(MOD(SUM($F40:AN40)/AN38,INT(SUM($F40:AN40)/AN38))=0,1,0)))</f>
        <v>0</v>
      </c>
      <c r="AO35" s="222">
        <f>IF(AP$4=$E$39,1,IF(SUM($F40:AO40)&lt;AO38,0,IF(MOD(SUM($F40:AO40)/AO38,INT(SUM($F40:AO40)/AO38))=0,1,0)))</f>
        <v>1</v>
      </c>
      <c r="AP35" s="222">
        <f>IF(AQ$4=$E$39,1,IF(SUM($F40:AP40)&lt;AP38,0,IF(MOD(SUM($F40:AP40)/AP38,INT(SUM($F40:AP40)/AP38))=0,1,0)))</f>
        <v>0</v>
      </c>
      <c r="AQ35" s="222">
        <f>IF(AR$4=$E$39,1,IF(SUM($F40:AQ40)&lt;AQ38,0,IF(MOD(SUM($F40:AQ40)/AQ38,INT(SUM($F40:AQ40)/AQ38))=0,1,0)))</f>
        <v>0</v>
      </c>
      <c r="AR35" s="222">
        <f>IF(AS$4=$E$39,1,IF(SUM($F40:AR40)&lt;AR38,0,IF(MOD(SUM($F40:AR40)/AR38,INT(SUM($F40:AR40)/AR38))=0,1,0)))</f>
        <v>0</v>
      </c>
      <c r="AS35" s="222">
        <f>IF(AT$4=$E$39,1,IF(SUM($F40:AS40)&lt;AS38,0,IF(MOD(SUM($F40:AS40)/AS38,INT(SUM($F40:AS40)/AS38))=0,1,0)))</f>
        <v>0</v>
      </c>
      <c r="AT35" s="222">
        <f>IF(AU$4=$E$39,1,IF(SUM($F40:AT40)&lt;AT38,0,IF(MOD(SUM($F40:AT40)/AT38,INT(SUM($F40:AT40)/AT38))=0,1,0)))</f>
        <v>0</v>
      </c>
      <c r="AU35" s="222">
        <f>IF(AV$4=$E$39,1,IF(SUM($F40:AU40)&lt;AU38,0,IF(MOD(SUM($F40:AU40)/AU38,INT(SUM($F40:AU40)/AU38))=0,1,0)))</f>
        <v>1</v>
      </c>
      <c r="AV35" s="222">
        <f>IF(AW$4=$E$39,1,IF(SUM($F40:AV40)&lt;AV38,0,IF(MOD(SUM($F40:AV40)/AV38,INT(SUM($F40:AV40)/AV38))=0,1,0)))</f>
        <v>0</v>
      </c>
      <c r="AW35" s="222">
        <f>IF(AX$4=$E$39,1,IF(SUM($F40:AW40)&lt;AW38,0,IF(MOD(SUM($F40:AW40)/AW38,INT(SUM($F40:AW40)/AW38))=0,1,0)))</f>
        <v>0</v>
      </c>
      <c r="AX35" s="222">
        <f>IF(AY$4=$E$39,1,IF(SUM($F40:AX40)&lt;AX38,0,IF(MOD(SUM($F40:AX40)/AX38,INT(SUM($F40:AX40)/AX38))=0,1,0)))</f>
        <v>0</v>
      </c>
      <c r="AY35" s="222">
        <f>IF(AZ$4=$E$39,1,IF(SUM($F40:AY40)&lt;AY38,0,IF(MOD(SUM($F40:AY40)/AY38,INT(SUM($F40:AY40)/AY38))=0,1,0)))</f>
        <v>0</v>
      </c>
      <c r="AZ35" s="222">
        <f>IF(BA$4=$E$39,1,IF(SUM($F40:AZ40)&lt;AZ38,0,IF(MOD(SUM($F40:AZ40)/AZ38,INT(SUM($F40:AZ40)/AZ38))=0,1,0)))</f>
        <v>0</v>
      </c>
      <c r="BA35" s="222">
        <f>IF(BB$4=$E$39,1,IF(SUM($F40:BA40)&lt;BA38,0,IF(MOD(SUM($F40:BA40)/BA38,INT(SUM($F40:BA40)/BA38))=0,1,0)))</f>
        <v>1</v>
      </c>
      <c r="BB35" s="222">
        <f>IF(BC$4=$E$39,1,IF(SUM($F40:BB40)&lt;BB38,0,IF(MOD(SUM($F40:BB40)/BB38,INT(SUM($F40:BB40)/BB38))=0,1,0)))</f>
        <v>0</v>
      </c>
      <c r="BC35" s="222">
        <f>IF(BD$4=$E$39,1,IF(SUM($F40:BC40)&lt;BC38,0,IF(MOD(SUM($F40:BC40)/BC38,INT(SUM($F40:BC40)/BC38))=0,1,0)))</f>
        <v>0</v>
      </c>
      <c r="BD35" s="222">
        <f>IF(BE$4=$E$39,1,IF(SUM($F40:BD40)&lt;BD38,0,IF(MOD(SUM($F40:BD40)/BD38,INT(SUM($F40:BD40)/BD38))=0,1,0)))</f>
        <v>0</v>
      </c>
      <c r="BE35" s="222">
        <f>IF(BF$4=$E$39,1,IF(SUM($F40:BE40)&lt;BE38,0,IF(MOD(SUM($F40:BE40)/BE38,INT(SUM($F40:BE40)/BE38))=0,1,0)))</f>
        <v>0</v>
      </c>
      <c r="BF35" s="222">
        <f>IF(BG$4=$E$39,1,IF(SUM($F40:BF40)&lt;BF38,0,IF(MOD(SUM($F40:BF40)/BF38,INT(SUM($F40:BF40)/BF38))=0,1,0)))</f>
        <v>0</v>
      </c>
      <c r="BG35" s="222">
        <f>IF(BH$4=$E$39,1,IF(SUM($F40:BG40)&lt;BG38,0,IF(MOD(SUM($F40:BG40)/BG38,INT(SUM($F40:BG40)/BG38))=0,1,0)))</f>
        <v>1</v>
      </c>
      <c r="BH35" s="222">
        <f>IF(BI$4=$E$39,1,IF(SUM($F40:BH40)&lt;BH38,0,IF(MOD(SUM($F40:BH40)/BH38,INT(SUM($F40:BH40)/BH38))=0,1,0)))</f>
        <v>0</v>
      </c>
      <c r="BI35" s="222">
        <f>IF(BJ$4=$E$39,1,IF(SUM($F40:BI40)&lt;BI38,0,IF(MOD(SUM($F40:BI40)/BI38,INT(SUM($F40:BI40)/BI38))=0,1,0)))</f>
        <v>0</v>
      </c>
      <c r="BJ35" s="222">
        <f>IF(BK$4=$E$39,1,IF(SUM($F40:BJ40)&lt;BJ38,0,IF(MOD(SUM($F40:BJ40)/BJ38,INT(SUM($F40:BJ40)/BJ38))=0,1,0)))</f>
        <v>0</v>
      </c>
      <c r="BK35" s="222">
        <f>IF(BL$4=$E$39,1,IF(SUM($F40:BK40)&lt;BK38,0,IF(MOD(SUM($F40:BK40)/BK38,INT(SUM($F40:BK40)/BK38))=0,1,0)))</f>
        <v>0</v>
      </c>
      <c r="BL35" s="222">
        <f>IF(BM$4=$E$39,1,IF(SUM($F40:BL40)&lt;BL38,0,IF(MOD(SUM($F40:BL40)/BL38,INT(SUM($F40:BL40)/BL38))=0,1,0)))</f>
        <v>0</v>
      </c>
      <c r="BM35" s="222">
        <f>IF(BN$4=$E$39,1,IF(SUM($F40:BM40)&lt;BM38,0,IF(MOD(SUM($F40:BM40)/BM38,INT(SUM($F40:BM40)/BM38))=0,1,0)))</f>
        <v>1</v>
      </c>
    </row>
    <row r="36" spans="2:65" x14ac:dyDescent="0.2">
      <c r="B36" s="199"/>
      <c r="C36" s="27" t="s">
        <v>15</v>
      </c>
      <c r="F36" s="10">
        <f>IF(ISERROR(HLOOKUP(F$4,$F$33:R$37,2,0))=TRUE,0,HLOOKUP(F$4,$F$33:R$37,2,0))</f>
        <v>0</v>
      </c>
      <c r="G36" s="10">
        <f>IF(ISERROR(HLOOKUP(G$4,$F$33:S$37,2,0))=TRUE,0,HLOOKUP(G$4,$F$33:S$37,2,0))</f>
        <v>0</v>
      </c>
      <c r="H36" s="10">
        <f>IF(ISERROR(HLOOKUP(H$4,$F$33:T$37,2,0))=TRUE,0,HLOOKUP(H$4,$F$33:T$37,2,0))</f>
        <v>0</v>
      </c>
      <c r="I36" s="10">
        <f>IF(ISERROR(HLOOKUP(I$4,$F$33:U$37,2,0))=TRUE,0,HLOOKUP(I$4,$F$33:U$37,2,0))</f>
        <v>0</v>
      </c>
      <c r="J36" s="10">
        <f>IF(ISERROR(HLOOKUP(J$4,$F$33:V$37,2,0))=TRUE,0,HLOOKUP(J$4,$F$33:V$37,2,0))</f>
        <v>0</v>
      </c>
      <c r="K36" s="10">
        <f>IF(ISERROR(HLOOKUP(K$4,$F$33:W$37,2,0))=TRUE,0,HLOOKUP(K$4,$F$33:W$37,2,0))</f>
        <v>0</v>
      </c>
      <c r="L36" s="10">
        <f>IF(ISERROR(HLOOKUP(L$4,$F$33:X$37,2,0))=TRUE,0,HLOOKUP(L$4,$F$33:X$37,2,0))</f>
        <v>0</v>
      </c>
      <c r="M36" s="10">
        <f>IF(ISERROR(HLOOKUP(M$4,$F$33:Y$37,2,0))=TRUE,0,HLOOKUP(M$4,$F$33:Y$37,2,0))</f>
        <v>0</v>
      </c>
      <c r="N36" s="10">
        <f>IF(ISERROR(HLOOKUP(N$4,$F$33:Z$37,2,0))=TRUE,0,HLOOKUP(N$4,$F$33:Z$37,2,0))</f>
        <v>0</v>
      </c>
      <c r="O36" s="10">
        <f>IF(ISERROR(HLOOKUP(O$4,$F$33:AA$37,2,0))=TRUE,0,HLOOKUP(O$4,$F$33:AA$37,2,0))</f>
        <v>0</v>
      </c>
      <c r="P36" s="10">
        <f>IF(ISERROR(HLOOKUP(P$4,$F$33:AB$37,2,0))=TRUE,0,HLOOKUP(P$4,$F$33:AB$37,2,0))</f>
        <v>0</v>
      </c>
      <c r="Q36" s="10">
        <f>IF(ISERROR(HLOOKUP(Q$4,$F$33:AC$37,2,0))=TRUE,0,HLOOKUP(Q$4,$F$33:AC$37,2,0))</f>
        <v>0</v>
      </c>
      <c r="R36" s="10">
        <f>IF(ISERROR(HLOOKUP(R$4,$F$33:AD$37,2,0))=TRUE,0,HLOOKUP(R$4,$F$33:AD$37,2,0))</f>
        <v>3</v>
      </c>
      <c r="S36" s="10">
        <f>IF(ISERROR(HLOOKUP(S$4,$F$33:AE$37,2,0))=TRUE,0,HLOOKUP(S$4,$F$33:AE$37,2,0))</f>
        <v>0</v>
      </c>
      <c r="T36" s="10">
        <f>IF(ISERROR(HLOOKUP(T$4,$F$33:AF$37,2,0))=TRUE,0,HLOOKUP(T$4,$F$33:AF$37,2,0))</f>
        <v>0</v>
      </c>
      <c r="U36" s="10">
        <f>IF(ISERROR(HLOOKUP(U$4,$F$33:AG$37,2,0))=TRUE,0,HLOOKUP(U$4,$F$33:AG$37,2,0))</f>
        <v>0</v>
      </c>
      <c r="V36" s="10">
        <f>IF(ISERROR(HLOOKUP(V$4,$F$33:AH$37,2,0))=TRUE,0,HLOOKUP(V$4,$F$33:AH$37,2,0))</f>
        <v>0</v>
      </c>
      <c r="W36" s="10">
        <f>IF(ISERROR(HLOOKUP(W$4,$F$33:AI$37,2,0))=TRUE,0,HLOOKUP(W$4,$F$33:AI$37,2,0))</f>
        <v>0</v>
      </c>
      <c r="X36" s="10">
        <f>IF(ISERROR(HLOOKUP(X$4,$F$33:AJ$37,2,0))=TRUE,0,HLOOKUP(X$4,$F$33:AJ$37,2,0))</f>
        <v>6</v>
      </c>
      <c r="Y36" s="10">
        <f>IF(ISERROR(HLOOKUP(Y$4,$F$33:AK$37,2,0))=TRUE,0,HLOOKUP(Y$4,$F$33:AK$37,2,0))</f>
        <v>0</v>
      </c>
      <c r="Z36" s="10">
        <f>IF(ISERROR(HLOOKUP(Z$4,$F$33:AL$37,2,0))=TRUE,0,HLOOKUP(Z$4,$F$33:AL$37,2,0))</f>
        <v>0</v>
      </c>
      <c r="AA36" s="10">
        <f>IF(ISERROR(HLOOKUP(AA$4,$F$33:AM$37,2,0))=TRUE,0,HLOOKUP(AA$4,$F$33:AM$37,2,0))</f>
        <v>0</v>
      </c>
      <c r="AB36" s="10">
        <f>IF(ISERROR(HLOOKUP(AB$4,$F$33:AN$37,2,0))=TRUE,0,HLOOKUP(AB$4,$F$33:AN$37,2,0))</f>
        <v>0</v>
      </c>
      <c r="AC36" s="10">
        <f>IF(ISERROR(HLOOKUP(AC$4,$F$33:AO$37,2,0))=TRUE,0,HLOOKUP(AC$4,$F$33:AO$37,2,0))</f>
        <v>0</v>
      </c>
      <c r="AD36" s="10">
        <f>IF(ISERROR(HLOOKUP(AD$4,$F$33:AP$37,2,0))=TRUE,0,HLOOKUP(AD$4,$F$33:AP$37,2,0))</f>
        <v>6</v>
      </c>
      <c r="AE36" s="10">
        <f>IF(ISERROR(HLOOKUP(AE$4,$F$33:AQ$37,2,0))=TRUE,0,HLOOKUP(AE$4,$F$33:AQ$37,2,0))</f>
        <v>0</v>
      </c>
      <c r="AF36" s="10">
        <f>IF(ISERROR(HLOOKUP(AF$4,$F$33:AR$37,2,0))=TRUE,0,HLOOKUP(AF$4,$F$33:AR$37,2,0))</f>
        <v>0</v>
      </c>
      <c r="AG36" s="10">
        <f>IF(ISERROR(HLOOKUP(AG$4,$F$33:AS$37,2,0))=TRUE,0,HLOOKUP(AG$4,$F$33:AS$37,2,0))</f>
        <v>0</v>
      </c>
      <c r="AH36" s="10">
        <f>IF(ISERROR(HLOOKUP(AH$4,$F$33:AT$37,2,0))=TRUE,0,HLOOKUP(AH$4,$F$33:AT$37,2,0))</f>
        <v>0</v>
      </c>
      <c r="AI36" s="10">
        <f>IF(ISERROR(HLOOKUP(AI$4,$F$33:AU$37,2,0))=TRUE,0,HLOOKUP(AI$4,$F$33:AU$37,2,0))</f>
        <v>0</v>
      </c>
      <c r="AJ36" s="10">
        <f>IF(ISERROR(HLOOKUP(AJ$4,$F$33:AV$37,2,0))=TRUE,0,HLOOKUP(AJ$4,$F$33:AV$37,2,0))</f>
        <v>10</v>
      </c>
      <c r="AK36" s="10">
        <f>IF(ISERROR(HLOOKUP(AK$4,$F$33:AW$37,2,0))=TRUE,0,HLOOKUP(AK$4,$F$33:AW$37,2,0))</f>
        <v>0</v>
      </c>
      <c r="AL36" s="10">
        <f>IF(ISERROR(HLOOKUP(AL$4,$F$33:AX$37,2,0))=TRUE,0,HLOOKUP(AL$4,$F$33:AX$37,2,0))</f>
        <v>0</v>
      </c>
      <c r="AM36" s="10">
        <f>IF(ISERROR(HLOOKUP(AM$4,$F$33:AY$37,2,0))=TRUE,0,HLOOKUP(AM$4,$F$33:AY$37,2,0))</f>
        <v>0</v>
      </c>
      <c r="AN36" s="10">
        <f>IF(ISERROR(HLOOKUP(AN$4,$F$33:AZ$37,2,0))=TRUE,0,HLOOKUP(AN$4,$F$33:AZ$37,2,0))</f>
        <v>0</v>
      </c>
      <c r="AO36" s="10">
        <f>IF(ISERROR(HLOOKUP(AO$4,$F$33:BA$37,2,0))=TRUE,0,HLOOKUP(AO$4,$F$33:BA$37,2,0))</f>
        <v>0</v>
      </c>
      <c r="AP36" s="10">
        <f>IF(ISERROR(HLOOKUP(AP$4,$F$33:BB$37,2,0))=TRUE,0,HLOOKUP(AP$4,$F$33:BB$37,2,0))</f>
        <v>10</v>
      </c>
      <c r="AQ36" s="10">
        <f>IF(ISERROR(HLOOKUP(AQ$4,$F$33:BC$37,2,0))=TRUE,0,HLOOKUP(AQ$4,$F$33:BC$37,2,0))</f>
        <v>0</v>
      </c>
      <c r="AR36" s="10">
        <f>IF(ISERROR(HLOOKUP(AR$4,$F$33:BD$37,2,0))=TRUE,0,HLOOKUP(AR$4,$F$33:BD$37,2,0))</f>
        <v>0</v>
      </c>
      <c r="AS36" s="10">
        <f>IF(ISERROR(HLOOKUP(AS$4,$F$33:BE$37,2,0))=TRUE,0,HLOOKUP(AS$4,$F$33:BE$37,2,0))</f>
        <v>0</v>
      </c>
      <c r="AT36" s="10">
        <f>IF(ISERROR(HLOOKUP(AT$4,$F$33:BF$37,2,0))=TRUE,0,HLOOKUP(AT$4,$F$33:BF$37,2,0))</f>
        <v>0</v>
      </c>
      <c r="AU36" s="10">
        <f>IF(ISERROR(HLOOKUP(AU$4,$F$33:BG$37,2,0))=TRUE,0,HLOOKUP(AU$4,$F$33:BG$37,2,0))</f>
        <v>0</v>
      </c>
      <c r="AV36" s="10">
        <f>IF(ISERROR(HLOOKUP(AV$4,$F$33:BH$37,2,0))=TRUE,0,HLOOKUP(AV$4,$F$33:BH$37,2,0))</f>
        <v>14</v>
      </c>
      <c r="AW36" s="10">
        <f>IF(ISERROR(HLOOKUP(AW$4,$F$33:BI$37,2,0))=TRUE,0,HLOOKUP(AW$4,$F$33:BI$37,2,0))</f>
        <v>0</v>
      </c>
      <c r="AX36" s="10">
        <f>IF(ISERROR(HLOOKUP(AX$4,$F$33:BJ$37,2,0))=TRUE,0,HLOOKUP(AX$4,$F$33:BJ$37,2,0))</f>
        <v>0</v>
      </c>
      <c r="AY36" s="10">
        <f>IF(ISERROR(HLOOKUP(AY$4,$F$33:BK$37,2,0))=TRUE,0,HLOOKUP(AY$4,$F$33:BK$37,2,0))</f>
        <v>0</v>
      </c>
      <c r="AZ36" s="10">
        <f>IF(ISERROR(HLOOKUP(AZ$4,$F$33:BL$37,2,0))=TRUE,0,HLOOKUP(AZ$4,$F$33:BL$37,2,0))</f>
        <v>0</v>
      </c>
      <c r="BA36" s="10">
        <f>IF(ISERROR(HLOOKUP(BA$4,$F$33:BM$37,2,0))=TRUE,0,HLOOKUP(BA$4,$F$33:BM$37,2,0))</f>
        <v>0</v>
      </c>
      <c r="BB36" s="10">
        <f>IF(ISERROR(HLOOKUP(BB$4,$F$33:BN$37,2,0))=TRUE,0,HLOOKUP(BB$4,$F$33:BN$37,2,0))</f>
        <v>14</v>
      </c>
      <c r="BC36" s="10">
        <f>IF(ISERROR(HLOOKUP(BC$4,$F$33:BO$37,2,0))=TRUE,0,HLOOKUP(BC$4,$F$33:BO$37,2,0))</f>
        <v>0</v>
      </c>
      <c r="BD36" s="10">
        <f>IF(ISERROR(HLOOKUP(BD$4,$F$33:BP$37,2,0))=TRUE,0,HLOOKUP(BD$4,$F$33:BP$37,2,0))</f>
        <v>0</v>
      </c>
      <c r="BE36" s="10">
        <f>IF(ISERROR(HLOOKUP(BE$4,$F$33:BQ$37,2,0))=TRUE,0,HLOOKUP(BE$4,$F$33:BQ$37,2,0))</f>
        <v>0</v>
      </c>
      <c r="BF36" s="10">
        <f>IF(ISERROR(HLOOKUP(BF$4,$F$33:BR$37,2,0))=TRUE,0,HLOOKUP(BF$4,$F$33:BR$37,2,0))</f>
        <v>0</v>
      </c>
      <c r="BG36" s="10">
        <f>IF(ISERROR(HLOOKUP(BG$4,$F$33:BS$37,2,0))=TRUE,0,HLOOKUP(BG$4,$F$33:BS$37,2,0))</f>
        <v>0</v>
      </c>
      <c r="BH36" s="10">
        <f>IF(ISERROR(HLOOKUP(BH$4,$F$33:BT$37,2,0))=TRUE,0,HLOOKUP(BH$4,$F$33:BT$37,2,0))</f>
        <v>18</v>
      </c>
      <c r="BI36" s="10">
        <f>IF(ISERROR(HLOOKUP(BI$4,$F$33:BU$37,2,0))=TRUE,0,HLOOKUP(BI$4,$F$33:BU$37,2,0))</f>
        <v>0</v>
      </c>
      <c r="BJ36" s="10">
        <f>IF(ISERROR(HLOOKUP(BJ$4,$F$33:BV$37,2,0))=TRUE,0,HLOOKUP(BJ$4,$F$33:BV$37,2,0))</f>
        <v>0</v>
      </c>
      <c r="BK36" s="10">
        <f>IF(ISERROR(HLOOKUP(BK$4,$F$33:BW$37,2,0))=TRUE,0,HLOOKUP(BK$4,$F$33:BW$37,2,0))</f>
        <v>0</v>
      </c>
      <c r="BL36" s="10">
        <f>IF(ISERROR(HLOOKUP(BL$4,$F$33:BX$37,2,0))=TRUE,0,HLOOKUP(BL$4,$F$33:BX$37,2,0))</f>
        <v>0</v>
      </c>
      <c r="BM36" s="10">
        <f>IF(ISERROR(HLOOKUP(BM$4,$F$33:BY$37,2,0))=TRUE,0,HLOOKUP(BM$4,$F$33:BY$37,2,0))</f>
        <v>0</v>
      </c>
    </row>
    <row r="37" spans="2:65" x14ac:dyDescent="0.2">
      <c r="B37" s="199"/>
      <c r="C37" s="8" t="s">
        <v>13</v>
      </c>
      <c r="E37" s="6">
        <f>E34</f>
        <v>0</v>
      </c>
      <c r="F37" s="6">
        <f>F34-F36</f>
        <v>0</v>
      </c>
      <c r="G37" s="6">
        <f>F37+G34-G36</f>
        <v>0</v>
      </c>
      <c r="H37" s="6">
        <f>G37+H34-H36</f>
        <v>0</v>
      </c>
      <c r="I37" s="6">
        <f t="shared" ref="I37:R37" si="263">H37+I34-I36</f>
        <v>0</v>
      </c>
      <c r="J37" s="6">
        <f t="shared" si="263"/>
        <v>0</v>
      </c>
      <c r="K37" s="6">
        <f t="shared" si="263"/>
        <v>0</v>
      </c>
      <c r="L37" s="6">
        <f t="shared" si="263"/>
        <v>3</v>
      </c>
      <c r="M37" s="6">
        <f t="shared" si="263"/>
        <v>3</v>
      </c>
      <c r="N37" s="6">
        <f t="shared" si="263"/>
        <v>3</v>
      </c>
      <c r="O37" s="6">
        <f t="shared" si="263"/>
        <v>3</v>
      </c>
      <c r="P37" s="6">
        <f t="shared" si="263"/>
        <v>3</v>
      </c>
      <c r="Q37" s="6">
        <f t="shared" si="263"/>
        <v>3</v>
      </c>
      <c r="R37" s="6">
        <f t="shared" si="263"/>
        <v>6</v>
      </c>
      <c r="S37" s="6">
        <f t="shared" ref="S37" si="264">R37+S34-S36</f>
        <v>6</v>
      </c>
      <c r="T37" s="6">
        <f t="shared" ref="T37" si="265">S37+T34-T36</f>
        <v>6</v>
      </c>
      <c r="U37" s="6">
        <f t="shared" ref="U37" si="266">T37+U34-U36</f>
        <v>6</v>
      </c>
      <c r="V37" s="6">
        <f t="shared" ref="V37" si="267">U37+V34-V36</f>
        <v>6</v>
      </c>
      <c r="W37" s="6">
        <f t="shared" ref="W37" si="268">V37+W34-W36</f>
        <v>6</v>
      </c>
      <c r="X37" s="6">
        <f t="shared" ref="X37" si="269">W37+X34-X36</f>
        <v>6</v>
      </c>
      <c r="Y37" s="6">
        <f t="shared" ref="Y37" si="270">X37+Y34-Y36</f>
        <v>6</v>
      </c>
      <c r="Z37" s="6">
        <f t="shared" ref="Z37" si="271">Y37+Z34-Z36</f>
        <v>6</v>
      </c>
      <c r="AA37" s="6">
        <f t="shared" ref="AA37" si="272">Z37+AA34-AA36</f>
        <v>6</v>
      </c>
      <c r="AB37" s="6">
        <f t="shared" ref="AB37" si="273">AA37+AB34-AB36</f>
        <v>6</v>
      </c>
      <c r="AC37" s="6">
        <f t="shared" ref="AC37" si="274">AB37+AC34-AC36</f>
        <v>6</v>
      </c>
      <c r="AD37" s="6">
        <f t="shared" ref="AD37" si="275">AC37+AD34-AD36</f>
        <v>10</v>
      </c>
      <c r="AE37" s="6">
        <f t="shared" ref="AE37" si="276">AD37+AE34-AE36</f>
        <v>10</v>
      </c>
      <c r="AF37" s="6">
        <f t="shared" ref="AF37" si="277">AE37+AF34-AF36</f>
        <v>10</v>
      </c>
      <c r="AG37" s="6">
        <f t="shared" ref="AG37" si="278">AF37+AG34-AG36</f>
        <v>10</v>
      </c>
      <c r="AH37" s="6">
        <f t="shared" ref="AH37" si="279">AG37+AH34-AH36</f>
        <v>10</v>
      </c>
      <c r="AI37" s="6">
        <f t="shared" ref="AI37" si="280">AH37+AI34-AI36</f>
        <v>10</v>
      </c>
      <c r="AJ37" s="6">
        <f t="shared" ref="AJ37" si="281">AI37+AJ34-AJ36</f>
        <v>10</v>
      </c>
      <c r="AK37" s="6">
        <f t="shared" ref="AK37" si="282">AJ37+AK34-AK36</f>
        <v>10</v>
      </c>
      <c r="AL37" s="6">
        <f t="shared" ref="AL37" si="283">AK37+AL34-AL36</f>
        <v>10</v>
      </c>
      <c r="AM37" s="6">
        <f t="shared" ref="AM37" si="284">AL37+AM34-AM36</f>
        <v>10</v>
      </c>
      <c r="AN37" s="6">
        <f t="shared" ref="AN37" si="285">AM37+AN34-AN36</f>
        <v>10</v>
      </c>
      <c r="AO37" s="6">
        <f t="shared" ref="AO37" si="286">AN37+AO34-AO36</f>
        <v>10</v>
      </c>
      <c r="AP37" s="6">
        <f t="shared" ref="AP37" si="287">AO37+AP34-AP36</f>
        <v>14</v>
      </c>
      <c r="AQ37" s="6">
        <f t="shared" ref="AQ37" si="288">AP37+AQ34-AQ36</f>
        <v>14</v>
      </c>
      <c r="AR37" s="6">
        <f t="shared" ref="AR37" si="289">AQ37+AR34-AR36</f>
        <v>14</v>
      </c>
      <c r="AS37" s="6">
        <f t="shared" ref="AS37" si="290">AR37+AS34-AS36</f>
        <v>14</v>
      </c>
      <c r="AT37" s="6">
        <f t="shared" ref="AT37" si="291">AS37+AT34-AT36</f>
        <v>14</v>
      </c>
      <c r="AU37" s="6">
        <f t="shared" ref="AU37" si="292">AT37+AU34-AU36</f>
        <v>14</v>
      </c>
      <c r="AV37" s="6">
        <f t="shared" ref="AV37" si="293">AU37+AV34-AV36</f>
        <v>14</v>
      </c>
      <c r="AW37" s="6">
        <f t="shared" ref="AW37" si="294">AV37+AW34-AW36</f>
        <v>14</v>
      </c>
      <c r="AX37" s="6">
        <f t="shared" ref="AX37" si="295">AW37+AX34-AX36</f>
        <v>14</v>
      </c>
      <c r="AY37" s="6">
        <f t="shared" ref="AY37" si="296">AX37+AY34-AY36</f>
        <v>14</v>
      </c>
      <c r="AZ37" s="6">
        <f t="shared" ref="AZ37" si="297">AY37+AZ34-AZ36</f>
        <v>14</v>
      </c>
      <c r="BA37" s="6">
        <f t="shared" ref="BA37" si="298">AZ37+BA34-BA36</f>
        <v>14</v>
      </c>
      <c r="BB37" s="6">
        <f t="shared" ref="BB37" si="299">BA37+BB34-BB36</f>
        <v>18</v>
      </c>
      <c r="BC37" s="6">
        <f t="shared" ref="BC37" si="300">BB37+BC34-BC36</f>
        <v>18</v>
      </c>
      <c r="BD37" s="6">
        <f t="shared" ref="BD37" si="301">BC37+BD34-BD36</f>
        <v>18</v>
      </c>
      <c r="BE37" s="6">
        <f t="shared" ref="BE37" si="302">BD37+BE34-BE36</f>
        <v>18</v>
      </c>
      <c r="BF37" s="6">
        <f t="shared" ref="BF37" si="303">BE37+BF34-BF36</f>
        <v>18</v>
      </c>
      <c r="BG37" s="6">
        <f t="shared" ref="BG37" si="304">BF37+BG34-BG36</f>
        <v>18</v>
      </c>
      <c r="BH37" s="6">
        <f t="shared" ref="BH37" si="305">BG37+BH34-BH36</f>
        <v>18</v>
      </c>
      <c r="BI37" s="6">
        <f t="shared" ref="BI37" si="306">BH37+BI34-BI36</f>
        <v>18</v>
      </c>
      <c r="BJ37" s="6">
        <f t="shared" ref="BJ37" si="307">BI37+BJ34-BJ36</f>
        <v>18</v>
      </c>
      <c r="BK37" s="6">
        <f t="shared" ref="BK37" si="308">BJ37+BK34-BK36</f>
        <v>18</v>
      </c>
      <c r="BL37" s="6">
        <f t="shared" ref="BL37:BM37" si="309">BK37+BL34-BL36</f>
        <v>18</v>
      </c>
      <c r="BM37" s="6">
        <f t="shared" si="309"/>
        <v>18</v>
      </c>
    </row>
    <row r="38" spans="2:65" x14ac:dyDescent="0.2">
      <c r="B38" s="199"/>
      <c r="C38" s="8" t="s">
        <v>12</v>
      </c>
      <c r="E38" s="39">
        <v>6</v>
      </c>
      <c r="F38" s="3">
        <f>E38</f>
        <v>6</v>
      </c>
      <c r="G38" s="3">
        <f t="shared" ref="G38:R38" si="310">F38</f>
        <v>6</v>
      </c>
      <c r="H38" s="3">
        <f t="shared" si="310"/>
        <v>6</v>
      </c>
      <c r="I38" s="3">
        <f t="shared" si="310"/>
        <v>6</v>
      </c>
      <c r="J38" s="3">
        <f t="shared" si="310"/>
        <v>6</v>
      </c>
      <c r="K38" s="3">
        <f t="shared" si="310"/>
        <v>6</v>
      </c>
      <c r="L38" s="3">
        <f t="shared" si="310"/>
        <v>6</v>
      </c>
      <c r="M38" s="3">
        <f t="shared" si="310"/>
        <v>6</v>
      </c>
      <c r="N38" s="3">
        <f t="shared" si="310"/>
        <v>6</v>
      </c>
      <c r="O38" s="3">
        <f t="shared" si="310"/>
        <v>6</v>
      </c>
      <c r="P38" s="3">
        <f t="shared" si="310"/>
        <v>6</v>
      </c>
      <c r="Q38" s="3">
        <f t="shared" si="310"/>
        <v>6</v>
      </c>
      <c r="R38" s="3">
        <f t="shared" si="310"/>
        <v>6</v>
      </c>
      <c r="S38" s="3">
        <f t="shared" ref="S38:AE38" si="311">R38</f>
        <v>6</v>
      </c>
      <c r="T38" s="3">
        <f t="shared" si="311"/>
        <v>6</v>
      </c>
      <c r="U38" s="3">
        <f t="shared" si="311"/>
        <v>6</v>
      </c>
      <c r="V38" s="3">
        <f t="shared" si="311"/>
        <v>6</v>
      </c>
      <c r="W38" s="3">
        <f t="shared" si="311"/>
        <v>6</v>
      </c>
      <c r="X38" s="3">
        <f t="shared" si="311"/>
        <v>6</v>
      </c>
      <c r="Y38" s="3">
        <f t="shared" si="311"/>
        <v>6</v>
      </c>
      <c r="Z38" s="3">
        <f t="shared" si="311"/>
        <v>6</v>
      </c>
      <c r="AA38" s="3">
        <f t="shared" si="311"/>
        <v>6</v>
      </c>
      <c r="AB38" s="3">
        <f t="shared" si="311"/>
        <v>6</v>
      </c>
      <c r="AC38" s="3">
        <f t="shared" si="311"/>
        <v>6</v>
      </c>
      <c r="AD38" s="3">
        <f t="shared" si="311"/>
        <v>6</v>
      </c>
      <c r="AE38" s="3">
        <f t="shared" si="311"/>
        <v>6</v>
      </c>
      <c r="AF38" s="3">
        <f t="shared" ref="AF38:AI38" si="312">AE38</f>
        <v>6</v>
      </c>
      <c r="AG38" s="3">
        <f t="shared" si="312"/>
        <v>6</v>
      </c>
      <c r="AH38" s="3">
        <f t="shared" si="312"/>
        <v>6</v>
      </c>
      <c r="AI38" s="3">
        <f t="shared" si="312"/>
        <v>6</v>
      </c>
      <c r="AJ38" s="3">
        <f t="shared" ref="AJ38:AX38" si="313">AI38</f>
        <v>6</v>
      </c>
      <c r="AK38" s="3">
        <f t="shared" si="313"/>
        <v>6</v>
      </c>
      <c r="AL38" s="3">
        <f t="shared" si="313"/>
        <v>6</v>
      </c>
      <c r="AM38" s="3">
        <f t="shared" si="313"/>
        <v>6</v>
      </c>
      <c r="AN38" s="3">
        <f t="shared" si="313"/>
        <v>6</v>
      </c>
      <c r="AO38" s="3">
        <f t="shared" si="313"/>
        <v>6</v>
      </c>
      <c r="AP38" s="3">
        <f t="shared" si="313"/>
        <v>6</v>
      </c>
      <c r="AQ38" s="3">
        <f t="shared" si="313"/>
        <v>6</v>
      </c>
      <c r="AR38" s="3">
        <f t="shared" si="313"/>
        <v>6</v>
      </c>
      <c r="AS38" s="3">
        <f t="shared" si="313"/>
        <v>6</v>
      </c>
      <c r="AT38" s="3">
        <f t="shared" si="313"/>
        <v>6</v>
      </c>
      <c r="AU38" s="3">
        <f t="shared" si="313"/>
        <v>6</v>
      </c>
      <c r="AV38" s="3">
        <f t="shared" si="313"/>
        <v>6</v>
      </c>
      <c r="AW38" s="3">
        <f t="shared" si="313"/>
        <v>6</v>
      </c>
      <c r="AX38" s="3">
        <f t="shared" si="313"/>
        <v>6</v>
      </c>
      <c r="AY38" s="3">
        <f t="shared" ref="AY38:BM38" si="314">AX38</f>
        <v>6</v>
      </c>
      <c r="AZ38" s="3">
        <f t="shared" si="314"/>
        <v>6</v>
      </c>
      <c r="BA38" s="3">
        <f t="shared" si="314"/>
        <v>6</v>
      </c>
      <c r="BB38" s="3">
        <f t="shared" si="314"/>
        <v>6</v>
      </c>
      <c r="BC38" s="3">
        <f t="shared" si="314"/>
        <v>6</v>
      </c>
      <c r="BD38" s="3">
        <f t="shared" si="314"/>
        <v>6</v>
      </c>
      <c r="BE38" s="3">
        <f t="shared" si="314"/>
        <v>6</v>
      </c>
      <c r="BF38" s="3">
        <f t="shared" si="314"/>
        <v>6</v>
      </c>
      <c r="BG38" s="3">
        <f t="shared" si="314"/>
        <v>6</v>
      </c>
      <c r="BH38" s="3">
        <f t="shared" si="314"/>
        <v>6</v>
      </c>
      <c r="BI38" s="3">
        <f t="shared" si="314"/>
        <v>6</v>
      </c>
      <c r="BJ38" s="3">
        <f t="shared" si="314"/>
        <v>6</v>
      </c>
      <c r="BK38" s="3">
        <f t="shared" si="314"/>
        <v>6</v>
      </c>
      <c r="BL38" s="3">
        <f t="shared" si="314"/>
        <v>6</v>
      </c>
      <c r="BM38" s="3">
        <f t="shared" si="314"/>
        <v>6</v>
      </c>
    </row>
    <row r="39" spans="2:65" x14ac:dyDescent="0.2">
      <c r="B39" s="199"/>
      <c r="C39" s="8" t="s">
        <v>36</v>
      </c>
      <c r="E39" s="39">
        <f>Supuestos!D81</f>
        <v>7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2:65" x14ac:dyDescent="0.2">
      <c r="B40" s="199"/>
      <c r="C40" s="8" t="s">
        <v>38</v>
      </c>
      <c r="E40" s="37">
        <v>0</v>
      </c>
      <c r="F40" s="37">
        <f>IF(E40=1,E40,IF($E39=F$4,1,0))</f>
        <v>0</v>
      </c>
      <c r="G40" s="37">
        <f t="shared" ref="G40" si="315">IF(F40=1,F40,IF($E39=G$4,1,0))</f>
        <v>0</v>
      </c>
      <c r="H40" s="37">
        <f t="shared" ref="H40" si="316">IF(G40=1,G40,IF($E39=H$4,1,0))</f>
        <v>0</v>
      </c>
      <c r="I40" s="37">
        <f t="shared" ref="I40" si="317">IF(H40=1,H40,IF($E39=I$4,1,0))</f>
        <v>0</v>
      </c>
      <c r="J40" s="37">
        <f t="shared" ref="J40" si="318">IF(I40=1,I40,IF($E39=J$4,1,0))</f>
        <v>0</v>
      </c>
      <c r="K40" s="37">
        <f t="shared" ref="K40" si="319">IF(J40=1,J40,IF($E39=K$4,1,0))</f>
        <v>0</v>
      </c>
      <c r="L40" s="37">
        <f t="shared" ref="L40" si="320">IF(K40=1,K40,IF($E39=L$4,1,0))</f>
        <v>1</v>
      </c>
      <c r="M40" s="37">
        <f t="shared" ref="M40" si="321">IF(L40=1,L40,IF($E39=M$4,1,0))</f>
        <v>1</v>
      </c>
      <c r="N40" s="37">
        <f t="shared" ref="N40" si="322">IF(M40=1,M40,IF($E39=N$4,1,0))</f>
        <v>1</v>
      </c>
      <c r="O40" s="37">
        <f t="shared" ref="O40" si="323">IF(N40=1,N40,IF($E39=O$4,1,0))</f>
        <v>1</v>
      </c>
      <c r="P40" s="37">
        <f t="shared" ref="P40" si="324">IF(O40=1,O40,IF($E39=P$4,1,0))</f>
        <v>1</v>
      </c>
      <c r="Q40" s="37">
        <f t="shared" ref="Q40" si="325">IF(P40=1,P40,IF($E39=Q$4,1,0))</f>
        <v>1</v>
      </c>
      <c r="R40" s="37">
        <f t="shared" ref="R40" si="326">IF(Q40=1,Q40,IF($E39=R$4,1,0))</f>
        <v>1</v>
      </c>
      <c r="S40" s="37">
        <f t="shared" ref="S40" si="327">IF(R40=1,R40,IF($E39=S$4,1,0))</f>
        <v>1</v>
      </c>
      <c r="T40" s="37">
        <f t="shared" ref="T40" si="328">IF(S40=1,S40,IF($E39=T$4,1,0))</f>
        <v>1</v>
      </c>
      <c r="U40" s="37">
        <f t="shared" ref="U40" si="329">IF(T40=1,T40,IF($E39=U$4,1,0))</f>
        <v>1</v>
      </c>
      <c r="V40" s="37">
        <f t="shared" ref="V40" si="330">IF(U40=1,U40,IF($E39=V$4,1,0))</f>
        <v>1</v>
      </c>
      <c r="W40" s="37">
        <f t="shared" ref="W40" si="331">IF(V40=1,V40,IF($E39=W$4,1,0))</f>
        <v>1</v>
      </c>
      <c r="X40" s="37">
        <f t="shared" ref="X40" si="332">IF(W40=1,W40,IF($E39=X$4,1,0))</f>
        <v>1</v>
      </c>
      <c r="Y40" s="37">
        <f t="shared" ref="Y40" si="333">IF(X40=1,X40,IF($E39=Y$4,1,0))</f>
        <v>1</v>
      </c>
      <c r="Z40" s="37">
        <f t="shared" ref="Z40" si="334">IF(Y40=1,Y40,IF($E39=Z$4,1,0))</f>
        <v>1</v>
      </c>
      <c r="AA40" s="37">
        <f t="shared" ref="AA40" si="335">IF(Z40=1,Z40,IF($E39=AA$4,1,0))</f>
        <v>1</v>
      </c>
      <c r="AB40" s="37">
        <f t="shared" ref="AB40" si="336">IF(AA40=1,AA40,IF($E39=AB$4,1,0))</f>
        <v>1</v>
      </c>
      <c r="AC40" s="37">
        <f t="shared" ref="AC40" si="337">IF(AB40=1,AB40,IF($E39=AC$4,1,0))</f>
        <v>1</v>
      </c>
      <c r="AD40" s="37">
        <f t="shared" ref="AD40" si="338">IF(AC40=1,AC40,IF($E39=AD$4,1,0))</f>
        <v>1</v>
      </c>
      <c r="AE40" s="37">
        <f t="shared" ref="AE40" si="339">IF(AD40=1,AD40,IF($E39=AE$4,1,0))</f>
        <v>1</v>
      </c>
      <c r="AF40" s="37">
        <f t="shared" ref="AF40" si="340">IF(AE40=1,AE40,IF($E39=AF$4,1,0))</f>
        <v>1</v>
      </c>
      <c r="AG40" s="37">
        <f t="shared" ref="AG40" si="341">IF(AF40=1,AF40,IF($E39=AG$4,1,0))</f>
        <v>1</v>
      </c>
      <c r="AH40" s="37">
        <f t="shared" ref="AH40" si="342">IF(AG40=1,AG40,IF($E39=AH$4,1,0))</f>
        <v>1</v>
      </c>
      <c r="AI40" s="37">
        <f t="shared" ref="AI40" si="343">IF(AH40=1,AH40,IF($E39=AI$4,1,0))</f>
        <v>1</v>
      </c>
      <c r="AJ40" s="37">
        <f t="shared" ref="AJ40" si="344">IF(AI40=1,AI40,IF($E39=AJ$4,1,0))</f>
        <v>1</v>
      </c>
      <c r="AK40" s="37">
        <f t="shared" ref="AK40" si="345">IF(AJ40=1,AJ40,IF($E39=AK$4,1,0))</f>
        <v>1</v>
      </c>
      <c r="AL40" s="37">
        <f t="shared" ref="AL40" si="346">IF(AK40=1,AK40,IF($E39=AL$4,1,0))</f>
        <v>1</v>
      </c>
      <c r="AM40" s="37">
        <f t="shared" ref="AM40" si="347">IF(AL40=1,AL40,IF($E39=AM$4,1,0))</f>
        <v>1</v>
      </c>
      <c r="AN40" s="37">
        <f t="shared" ref="AN40" si="348">IF(AM40=1,AM40,IF($E39=AN$4,1,0))</f>
        <v>1</v>
      </c>
      <c r="AO40" s="37">
        <f t="shared" ref="AO40" si="349">IF(AN40=1,AN40,IF($E39=AO$4,1,0))</f>
        <v>1</v>
      </c>
      <c r="AP40" s="37">
        <f t="shared" ref="AP40" si="350">IF(AO40=1,AO40,IF($E39=AP$4,1,0))</f>
        <v>1</v>
      </c>
      <c r="AQ40" s="37">
        <f t="shared" ref="AQ40" si="351">IF(AP40=1,AP40,IF($E39=AQ$4,1,0))</f>
        <v>1</v>
      </c>
      <c r="AR40" s="37">
        <f t="shared" ref="AR40" si="352">IF(AQ40=1,AQ40,IF($E39=AR$4,1,0))</f>
        <v>1</v>
      </c>
      <c r="AS40" s="37">
        <f t="shared" ref="AS40" si="353">IF(AR40=1,AR40,IF($E39=AS$4,1,0))</f>
        <v>1</v>
      </c>
      <c r="AT40" s="37">
        <f t="shared" ref="AT40" si="354">IF(AS40=1,AS40,IF($E39=AT$4,1,0))</f>
        <v>1</v>
      </c>
      <c r="AU40" s="37">
        <f t="shared" ref="AU40" si="355">IF(AT40=1,AT40,IF($E39=AU$4,1,0))</f>
        <v>1</v>
      </c>
      <c r="AV40" s="37">
        <f t="shared" ref="AV40" si="356">IF(AU40=1,AU40,IF($E39=AV$4,1,0))</f>
        <v>1</v>
      </c>
      <c r="AW40" s="37">
        <f t="shared" ref="AW40" si="357">IF(AV40=1,AV40,IF($E39=AW$4,1,0))</f>
        <v>1</v>
      </c>
      <c r="AX40" s="37">
        <f t="shared" ref="AX40" si="358">IF(AW40=1,AW40,IF($E39=AX$4,1,0))</f>
        <v>1</v>
      </c>
      <c r="AY40" s="37">
        <f t="shared" ref="AY40" si="359">IF(AX40=1,AX40,IF($E39=AY$4,1,0))</f>
        <v>1</v>
      </c>
      <c r="AZ40" s="37">
        <f t="shared" ref="AZ40" si="360">IF(AY40=1,AY40,IF($E39=AZ$4,1,0))</f>
        <v>1</v>
      </c>
      <c r="BA40" s="37">
        <f t="shared" ref="BA40" si="361">IF(AZ40=1,AZ40,IF($E39=BA$4,1,0))</f>
        <v>1</v>
      </c>
      <c r="BB40" s="37">
        <f t="shared" ref="BB40" si="362">IF(BA40=1,BA40,IF($E39=BB$4,1,0))</f>
        <v>1</v>
      </c>
      <c r="BC40" s="37">
        <f t="shared" ref="BC40" si="363">IF(BB40=1,BB40,IF($E39=BC$4,1,0))</f>
        <v>1</v>
      </c>
      <c r="BD40" s="37">
        <f t="shared" ref="BD40" si="364">IF(BC40=1,BC40,IF($E39=BD$4,1,0))</f>
        <v>1</v>
      </c>
      <c r="BE40" s="37">
        <f t="shared" ref="BE40" si="365">IF(BD40=1,BD40,IF($E39=BE$4,1,0))</f>
        <v>1</v>
      </c>
      <c r="BF40" s="37">
        <f t="shared" ref="BF40" si="366">IF(BE40=1,BE40,IF($E39=BF$4,1,0))</f>
        <v>1</v>
      </c>
      <c r="BG40" s="37">
        <f t="shared" ref="BG40" si="367">IF(BF40=1,BF40,IF($E39=BG$4,1,0))</f>
        <v>1</v>
      </c>
      <c r="BH40" s="37">
        <f t="shared" ref="BH40" si="368">IF(BG40=1,BG40,IF($E39=BH$4,1,0))</f>
        <v>1</v>
      </c>
      <c r="BI40" s="37">
        <f t="shared" ref="BI40" si="369">IF(BH40=1,BH40,IF($E39=BI$4,1,0))</f>
        <v>1</v>
      </c>
      <c r="BJ40" s="37">
        <f t="shared" ref="BJ40" si="370">IF(BI40=1,BI40,IF($E39=BJ$4,1,0))</f>
        <v>1</v>
      </c>
      <c r="BK40" s="37">
        <f t="shared" ref="BK40" si="371">IF(BJ40=1,BJ40,IF($E39=BK$4,1,0))</f>
        <v>1</v>
      </c>
      <c r="BL40" s="37">
        <f t="shared" ref="BL40" si="372">IF(BK40=1,BK40,IF($E39=BL$4,1,0))</f>
        <v>1</v>
      </c>
      <c r="BM40" s="37">
        <f t="shared" ref="BM40" si="373">IF(BL40=1,BL40,IF($E39=BM$4,1,0))</f>
        <v>1</v>
      </c>
    </row>
    <row r="41" spans="2:65" x14ac:dyDescent="0.2">
      <c r="B41" s="199"/>
      <c r="E41" s="3"/>
    </row>
    <row r="42" spans="2:65" ht="15" x14ac:dyDescent="0.35">
      <c r="B42" s="199"/>
      <c r="C42" t="s">
        <v>1</v>
      </c>
      <c r="E42" s="4"/>
      <c r="F42" s="4">
        <f t="shared" ref="F42:H42" si="374">(F43*F48)</f>
        <v>0</v>
      </c>
      <c r="G42" s="4">
        <f t="shared" si="374"/>
        <v>0</v>
      </c>
      <c r="H42" s="4">
        <f t="shared" si="374"/>
        <v>0</v>
      </c>
      <c r="I42" s="4">
        <f>(I43*I48)</f>
        <v>0</v>
      </c>
      <c r="J42" s="4">
        <f t="shared" ref="J42:BM42" si="375">(J43*J48)</f>
        <v>0</v>
      </c>
      <c r="K42" s="4">
        <f t="shared" si="375"/>
        <v>0</v>
      </c>
      <c r="L42" s="4">
        <f t="shared" si="375"/>
        <v>0</v>
      </c>
      <c r="M42" s="4">
        <f t="shared" si="375"/>
        <v>0</v>
      </c>
      <c r="N42" s="4">
        <f t="shared" si="375"/>
        <v>0</v>
      </c>
      <c r="O42" s="4">
        <f t="shared" si="375"/>
        <v>0</v>
      </c>
      <c r="P42" s="4">
        <f t="shared" si="375"/>
        <v>0</v>
      </c>
      <c r="Q42" s="4">
        <f t="shared" si="375"/>
        <v>0</v>
      </c>
      <c r="R42" s="4">
        <f t="shared" si="375"/>
        <v>11.139999999999999</v>
      </c>
      <c r="S42" s="4">
        <f t="shared" si="375"/>
        <v>0</v>
      </c>
      <c r="T42" s="4">
        <f t="shared" si="375"/>
        <v>0</v>
      </c>
      <c r="U42" s="4">
        <f t="shared" si="375"/>
        <v>11.139999999999999</v>
      </c>
      <c r="V42" s="4">
        <f t="shared" si="375"/>
        <v>0</v>
      </c>
      <c r="W42" s="4">
        <f t="shared" si="375"/>
        <v>0</v>
      </c>
      <c r="X42" s="4">
        <f t="shared" si="375"/>
        <v>11.139999999999999</v>
      </c>
      <c r="Y42" s="4">
        <f t="shared" si="375"/>
        <v>0</v>
      </c>
      <c r="Z42" s="4">
        <f t="shared" si="375"/>
        <v>0</v>
      </c>
      <c r="AA42" s="4">
        <f t="shared" si="375"/>
        <v>11.139999999999999</v>
      </c>
      <c r="AB42" s="4">
        <f t="shared" si="375"/>
        <v>0</v>
      </c>
      <c r="AC42" s="4">
        <f t="shared" si="375"/>
        <v>0</v>
      </c>
      <c r="AD42" s="4">
        <f t="shared" si="375"/>
        <v>11.48</v>
      </c>
      <c r="AE42" s="4">
        <f t="shared" si="375"/>
        <v>0</v>
      </c>
      <c r="AF42" s="4">
        <f t="shared" si="375"/>
        <v>0</v>
      </c>
      <c r="AG42" s="4">
        <f t="shared" si="375"/>
        <v>11.48</v>
      </c>
      <c r="AH42" s="4">
        <f t="shared" si="375"/>
        <v>0</v>
      </c>
      <c r="AI42" s="4">
        <f t="shared" si="375"/>
        <v>0</v>
      </c>
      <c r="AJ42" s="4">
        <f t="shared" si="375"/>
        <v>11.48</v>
      </c>
      <c r="AK42" s="4">
        <f t="shared" si="375"/>
        <v>0</v>
      </c>
      <c r="AL42" s="4">
        <f t="shared" si="375"/>
        <v>0</v>
      </c>
      <c r="AM42" s="4">
        <f t="shared" si="375"/>
        <v>11.48</v>
      </c>
      <c r="AN42" s="4">
        <f t="shared" si="375"/>
        <v>0</v>
      </c>
      <c r="AO42" s="4">
        <f t="shared" si="375"/>
        <v>0</v>
      </c>
      <c r="AP42" s="4">
        <f t="shared" si="375"/>
        <v>17.759999999999998</v>
      </c>
      <c r="AQ42" s="4">
        <f t="shared" si="375"/>
        <v>0</v>
      </c>
      <c r="AR42" s="4">
        <f t="shared" si="375"/>
        <v>0</v>
      </c>
      <c r="AS42" s="4">
        <f t="shared" si="375"/>
        <v>17.759999999999998</v>
      </c>
      <c r="AT42" s="4">
        <f t="shared" si="375"/>
        <v>0</v>
      </c>
      <c r="AU42" s="4">
        <f t="shared" si="375"/>
        <v>0</v>
      </c>
      <c r="AV42" s="4">
        <f t="shared" si="375"/>
        <v>17.759999999999998</v>
      </c>
      <c r="AW42" s="4">
        <f t="shared" si="375"/>
        <v>0</v>
      </c>
      <c r="AX42" s="4">
        <f t="shared" si="375"/>
        <v>0</v>
      </c>
      <c r="AY42" s="4">
        <f t="shared" si="375"/>
        <v>17.759999999999998</v>
      </c>
      <c r="AZ42" s="4">
        <f t="shared" si="375"/>
        <v>0</v>
      </c>
      <c r="BA42" s="4">
        <f t="shared" si="375"/>
        <v>0</v>
      </c>
      <c r="BB42" s="4">
        <f t="shared" si="375"/>
        <v>24.4</v>
      </c>
      <c r="BC42" s="4">
        <f t="shared" si="375"/>
        <v>0</v>
      </c>
      <c r="BD42" s="4">
        <f t="shared" si="375"/>
        <v>0</v>
      </c>
      <c r="BE42" s="4">
        <f t="shared" si="375"/>
        <v>24.4</v>
      </c>
      <c r="BF42" s="4">
        <f t="shared" si="375"/>
        <v>0</v>
      </c>
      <c r="BG42" s="4">
        <f t="shared" si="375"/>
        <v>0</v>
      </c>
      <c r="BH42" s="4">
        <f t="shared" si="375"/>
        <v>24.4</v>
      </c>
      <c r="BI42" s="4">
        <f t="shared" si="375"/>
        <v>0</v>
      </c>
      <c r="BJ42" s="4">
        <f t="shared" si="375"/>
        <v>0</v>
      </c>
      <c r="BK42" s="4">
        <f t="shared" si="375"/>
        <v>24.4</v>
      </c>
      <c r="BL42" s="4">
        <f t="shared" si="375"/>
        <v>0</v>
      </c>
      <c r="BM42" s="4">
        <f t="shared" si="375"/>
        <v>0</v>
      </c>
    </row>
    <row r="43" spans="2:65" x14ac:dyDescent="0.2">
      <c r="B43" s="197">
        <f>MATCH(C43,Supuestos!$B$3:$B$149,0)</f>
        <v>54</v>
      </c>
      <c r="C43" s="196" t="str">
        <f>Supuestos!B56</f>
        <v>Precio segmentación avanzada</v>
      </c>
      <c r="E43" s="69">
        <f>Supuestos!D56</f>
        <v>5.4</v>
      </c>
      <c r="F43" s="1">
        <f>HLOOKUP(F$2,Supuestos!$D$3:$H$59,$B$43,0)</f>
        <v>5.4</v>
      </c>
      <c r="G43" s="1">
        <f>HLOOKUP(G$2,Supuestos!$D$3:$H$59,$B$43,0)</f>
        <v>5.4</v>
      </c>
      <c r="H43" s="1">
        <f>HLOOKUP(H$2,Supuestos!$D$3:$H$59,$B$43,0)</f>
        <v>5.4</v>
      </c>
      <c r="I43" s="1">
        <f>HLOOKUP(I$2,Supuestos!$D$3:$H$59,$B$43,0)</f>
        <v>5.4</v>
      </c>
      <c r="J43" s="1">
        <f>HLOOKUP(J$2,Supuestos!$D$3:$H$59,$B$43,0)</f>
        <v>5.4</v>
      </c>
      <c r="K43" s="1">
        <f>HLOOKUP(K$2,Supuestos!$D$3:$H$59,$B$43,0)</f>
        <v>5.4</v>
      </c>
      <c r="L43" s="1">
        <f>HLOOKUP(L$2,Supuestos!$D$3:$H$59,$B$43,0)</f>
        <v>5.4</v>
      </c>
      <c r="M43" s="1">
        <f>HLOOKUP(M$2,Supuestos!$D$3:$H$59,$B$43,0)</f>
        <v>5.4</v>
      </c>
      <c r="N43" s="1">
        <f>HLOOKUP(N$2,Supuestos!$D$3:$H$59,$B$43,0)</f>
        <v>5.4</v>
      </c>
      <c r="O43" s="1">
        <f>HLOOKUP(O$2,Supuestos!$D$3:$H$59,$B$43,0)</f>
        <v>5.4</v>
      </c>
      <c r="P43" s="1">
        <f>HLOOKUP(P$2,Supuestos!$D$3:$H$59,$B$43,0)</f>
        <v>5.4</v>
      </c>
      <c r="Q43" s="1">
        <f>HLOOKUP(Q$2,Supuestos!$D$3:$H$59,$B$43,0)</f>
        <v>5.4</v>
      </c>
      <c r="R43" s="1">
        <f>HLOOKUP(R$2,Supuestos!$D$3:$H$59,$B$43,0)</f>
        <v>5.5699999999999994</v>
      </c>
      <c r="S43" s="1">
        <f>HLOOKUP(S$2,Supuestos!$D$3:$H$59,$B$43,0)</f>
        <v>5.5699999999999994</v>
      </c>
      <c r="T43" s="1">
        <f>HLOOKUP(T$2,Supuestos!$D$3:$H$59,$B$43,0)</f>
        <v>5.5699999999999994</v>
      </c>
      <c r="U43" s="1">
        <f>HLOOKUP(U$2,Supuestos!$D$3:$H$59,$B$43,0)</f>
        <v>5.5699999999999994</v>
      </c>
      <c r="V43" s="1">
        <f>HLOOKUP(V$2,Supuestos!$D$3:$H$59,$B$43,0)</f>
        <v>5.5699999999999994</v>
      </c>
      <c r="W43" s="1">
        <f>HLOOKUP(W$2,Supuestos!$D$3:$H$59,$B$43,0)</f>
        <v>5.5699999999999994</v>
      </c>
      <c r="X43" s="1">
        <f>HLOOKUP(X$2,Supuestos!$D$3:$H$59,$B$43,0)</f>
        <v>5.5699999999999994</v>
      </c>
      <c r="Y43" s="1">
        <f>HLOOKUP(Y$2,Supuestos!$D$3:$H$59,$B$43,0)</f>
        <v>5.5699999999999994</v>
      </c>
      <c r="Z43" s="1">
        <f>HLOOKUP(Z$2,Supuestos!$D$3:$H$59,$B$43,0)</f>
        <v>5.5699999999999994</v>
      </c>
      <c r="AA43" s="1">
        <f>HLOOKUP(AA$2,Supuestos!$D$3:$H$59,$B$43,0)</f>
        <v>5.5699999999999994</v>
      </c>
      <c r="AB43" s="1">
        <f>HLOOKUP(AB$2,Supuestos!$D$3:$H$59,$B$43,0)</f>
        <v>5.5699999999999994</v>
      </c>
      <c r="AC43" s="1">
        <f>HLOOKUP(AC$2,Supuestos!$D$3:$H$59,$B$43,0)</f>
        <v>5.5699999999999994</v>
      </c>
      <c r="AD43" s="1">
        <f>HLOOKUP(AD$2,Supuestos!$D$3:$H$59,$B$43,0)</f>
        <v>5.74</v>
      </c>
      <c r="AE43" s="1">
        <f>HLOOKUP(AE$2,Supuestos!$D$3:$H$59,$B$43,0)</f>
        <v>5.74</v>
      </c>
      <c r="AF43" s="1">
        <f>HLOOKUP(AF$2,Supuestos!$D$3:$H$59,$B$43,0)</f>
        <v>5.74</v>
      </c>
      <c r="AG43" s="1">
        <f>HLOOKUP(AG$2,Supuestos!$D$3:$H$59,$B$43,0)</f>
        <v>5.74</v>
      </c>
      <c r="AH43" s="1">
        <f>HLOOKUP(AH$2,Supuestos!$D$3:$H$59,$B$43,0)</f>
        <v>5.74</v>
      </c>
      <c r="AI43" s="1">
        <f>HLOOKUP(AI$2,Supuestos!$D$3:$H$59,$B$43,0)</f>
        <v>5.74</v>
      </c>
      <c r="AJ43" s="1">
        <f>HLOOKUP(AJ$2,Supuestos!$D$3:$H$59,$B$43,0)</f>
        <v>5.74</v>
      </c>
      <c r="AK43" s="1">
        <f>HLOOKUP(AK$2,Supuestos!$D$3:$H$59,$B$43,0)</f>
        <v>5.74</v>
      </c>
      <c r="AL43" s="1">
        <f>HLOOKUP(AL$2,Supuestos!$D$3:$H$59,$B$43,0)</f>
        <v>5.74</v>
      </c>
      <c r="AM43" s="1">
        <f>HLOOKUP(AM$2,Supuestos!$D$3:$H$59,$B$43,0)</f>
        <v>5.74</v>
      </c>
      <c r="AN43" s="1">
        <f>HLOOKUP(AN$2,Supuestos!$D$3:$H$59,$B$43,0)</f>
        <v>5.74</v>
      </c>
      <c r="AO43" s="1">
        <f>HLOOKUP(AO$2,Supuestos!$D$3:$H$59,$B$43,0)</f>
        <v>5.74</v>
      </c>
      <c r="AP43" s="1">
        <f>HLOOKUP(AP$2,Supuestos!$D$3:$H$59,$B$43,0)</f>
        <v>5.92</v>
      </c>
      <c r="AQ43" s="1">
        <f>HLOOKUP(AQ$2,Supuestos!$D$3:$H$59,$B$43,0)</f>
        <v>5.92</v>
      </c>
      <c r="AR43" s="1">
        <f>HLOOKUP(AR$2,Supuestos!$D$3:$H$59,$B$43,0)</f>
        <v>5.92</v>
      </c>
      <c r="AS43" s="1">
        <f>HLOOKUP(AS$2,Supuestos!$D$3:$H$59,$B$43,0)</f>
        <v>5.92</v>
      </c>
      <c r="AT43" s="1">
        <f>HLOOKUP(AT$2,Supuestos!$D$3:$H$59,$B$43,0)</f>
        <v>5.92</v>
      </c>
      <c r="AU43" s="1">
        <f>HLOOKUP(AU$2,Supuestos!$D$3:$H$59,$B$43,0)</f>
        <v>5.92</v>
      </c>
      <c r="AV43" s="1">
        <f>HLOOKUP(AV$2,Supuestos!$D$3:$H$59,$B$43,0)</f>
        <v>5.92</v>
      </c>
      <c r="AW43" s="1">
        <f>HLOOKUP(AW$2,Supuestos!$D$3:$H$59,$B$43,0)</f>
        <v>5.92</v>
      </c>
      <c r="AX43" s="1">
        <f>HLOOKUP(AX$2,Supuestos!$D$3:$H$59,$B$43,0)</f>
        <v>5.92</v>
      </c>
      <c r="AY43" s="1">
        <f>HLOOKUP(AY$2,Supuestos!$D$3:$H$59,$B$43,0)</f>
        <v>5.92</v>
      </c>
      <c r="AZ43" s="1">
        <f>HLOOKUP(AZ$2,Supuestos!$D$3:$H$59,$B$43,0)</f>
        <v>5.92</v>
      </c>
      <c r="BA43" s="1">
        <f>HLOOKUP(BA$2,Supuestos!$D$3:$H$59,$B$43,0)</f>
        <v>5.92</v>
      </c>
      <c r="BB43" s="1">
        <f>HLOOKUP(BB$2,Supuestos!$D$3:$H$59,$B$43,0)</f>
        <v>6.1</v>
      </c>
      <c r="BC43" s="1">
        <f>HLOOKUP(BC$2,Supuestos!$D$3:$H$59,$B$43,0)</f>
        <v>6.1</v>
      </c>
      <c r="BD43" s="1">
        <f>HLOOKUP(BD$2,Supuestos!$D$3:$H$59,$B$43,0)</f>
        <v>6.1</v>
      </c>
      <c r="BE43" s="1">
        <f>HLOOKUP(BE$2,Supuestos!$D$3:$H$59,$B$43,0)</f>
        <v>6.1</v>
      </c>
      <c r="BF43" s="1">
        <f>HLOOKUP(BF$2,Supuestos!$D$3:$H$59,$B$43,0)</f>
        <v>6.1</v>
      </c>
      <c r="BG43" s="1">
        <f>HLOOKUP(BG$2,Supuestos!$D$3:$H$59,$B$43,0)</f>
        <v>6.1</v>
      </c>
      <c r="BH43" s="1">
        <f>HLOOKUP(BH$2,Supuestos!$D$3:$H$59,$B$43,0)</f>
        <v>6.1</v>
      </c>
      <c r="BI43" s="1">
        <f>HLOOKUP(BI$2,Supuestos!$D$3:$H$59,$B$43,0)</f>
        <v>6.1</v>
      </c>
      <c r="BJ43" s="1">
        <f>HLOOKUP(BJ$2,Supuestos!$D$3:$H$59,$B$43,0)</f>
        <v>6.1</v>
      </c>
      <c r="BK43" s="1">
        <f>HLOOKUP(BK$2,Supuestos!$D$3:$H$59,$B$43,0)</f>
        <v>6.1</v>
      </c>
      <c r="BL43" s="1">
        <f>HLOOKUP(BL$2,Supuestos!$D$3:$H$59,$B$43,0)</f>
        <v>6.1</v>
      </c>
      <c r="BM43" s="1">
        <f>HLOOKUP(BM$2,Supuestos!$D$3:$H$59,$B$43,0)</f>
        <v>6.1</v>
      </c>
    </row>
    <row r="44" spans="2:65" x14ac:dyDescent="0.2">
      <c r="B44" s="197">
        <f>MATCH(C44,Supuestos!$B$3:$B$149,0)</f>
        <v>45</v>
      </c>
      <c r="C44" s="8" t="s">
        <v>9</v>
      </c>
      <c r="E44" s="70">
        <f>Supuestos!I47</f>
        <v>0.2</v>
      </c>
      <c r="F44" s="5">
        <f>HLOOKUP(F$2,Supuestos!$D$3:$H$59,$B44,0)</f>
        <v>0.2</v>
      </c>
      <c r="G44" s="5">
        <f>HLOOKUP(G$2,Supuestos!$D$3:$H$59,$B44,0)</f>
        <v>0.2</v>
      </c>
      <c r="H44" s="5">
        <f>HLOOKUP(H$2,Supuestos!$D$3:$H$59,$B44,0)</f>
        <v>0.2</v>
      </c>
      <c r="I44" s="5">
        <f>HLOOKUP(I$2,Supuestos!$D$3:$H$59,$B44,0)</f>
        <v>0.2</v>
      </c>
      <c r="J44" s="5">
        <f>HLOOKUP(J$2,Supuestos!$D$3:$H$59,$B44,0)</f>
        <v>0.2</v>
      </c>
      <c r="K44" s="5">
        <f>HLOOKUP(K$2,Supuestos!$D$3:$H$59,$B44,0)</f>
        <v>0.2</v>
      </c>
      <c r="L44" s="5">
        <f>HLOOKUP(L$2,Supuestos!$D$3:$H$59,$B44,0)</f>
        <v>0.2</v>
      </c>
      <c r="M44" s="5">
        <f>HLOOKUP(M$2,Supuestos!$D$3:$H$59,$B44,0)</f>
        <v>0.2</v>
      </c>
      <c r="N44" s="5">
        <f>HLOOKUP(N$2,Supuestos!$D$3:$H$59,$B44,0)</f>
        <v>0.2</v>
      </c>
      <c r="O44" s="5">
        <f>HLOOKUP(O$2,Supuestos!$D$3:$H$59,$B44,0)</f>
        <v>0.2</v>
      </c>
      <c r="P44" s="5">
        <f>HLOOKUP(P$2,Supuestos!$D$3:$H$59,$B44,0)</f>
        <v>0.2</v>
      </c>
      <c r="Q44" s="5">
        <f>HLOOKUP(Q$2,Supuestos!$D$3:$H$59,$B44,0)</f>
        <v>0.2</v>
      </c>
      <c r="R44" s="5">
        <f>HLOOKUP(R$2,Supuestos!$D$3:$H$59,$B44,0)</f>
        <v>0.2</v>
      </c>
      <c r="S44" s="5">
        <f>HLOOKUP(S$2,Supuestos!$D$3:$H$59,$B44,0)</f>
        <v>0.2</v>
      </c>
      <c r="T44" s="5">
        <f>HLOOKUP(T$2,Supuestos!$D$3:$H$59,$B44,0)</f>
        <v>0.2</v>
      </c>
      <c r="U44" s="5">
        <f>HLOOKUP(U$2,Supuestos!$D$3:$H$59,$B44,0)</f>
        <v>0.2</v>
      </c>
      <c r="V44" s="5">
        <f>HLOOKUP(V$2,Supuestos!$D$3:$H$59,$B44,0)</f>
        <v>0.2</v>
      </c>
      <c r="W44" s="5">
        <f>HLOOKUP(W$2,Supuestos!$D$3:$H$59,$B44,0)</f>
        <v>0.2</v>
      </c>
      <c r="X44" s="5">
        <f>HLOOKUP(X$2,Supuestos!$D$3:$H$59,$B44,0)</f>
        <v>0.2</v>
      </c>
      <c r="Y44" s="5">
        <f>HLOOKUP(Y$2,Supuestos!$D$3:$H$59,$B44,0)</f>
        <v>0.2</v>
      </c>
      <c r="Z44" s="5">
        <f>HLOOKUP(Z$2,Supuestos!$D$3:$H$59,$B44,0)</f>
        <v>0.2</v>
      </c>
      <c r="AA44" s="5">
        <f>HLOOKUP(AA$2,Supuestos!$D$3:$H$59,$B44,0)</f>
        <v>0.2</v>
      </c>
      <c r="AB44" s="5">
        <f>HLOOKUP(AB$2,Supuestos!$D$3:$H$59,$B44,0)</f>
        <v>0.2</v>
      </c>
      <c r="AC44" s="5">
        <f>HLOOKUP(AC$2,Supuestos!$D$3:$H$59,$B44,0)</f>
        <v>0.2</v>
      </c>
      <c r="AD44" s="5">
        <f>HLOOKUP(AD$2,Supuestos!$D$3:$H$59,$B44,0)</f>
        <v>0.2</v>
      </c>
      <c r="AE44" s="5">
        <f>HLOOKUP(AE$2,Supuestos!$D$3:$H$59,$B44,0)</f>
        <v>0.2</v>
      </c>
      <c r="AF44" s="5">
        <f>HLOOKUP(AF$2,Supuestos!$D$3:$H$59,$B44,0)</f>
        <v>0.2</v>
      </c>
      <c r="AG44" s="5">
        <f>HLOOKUP(AG$2,Supuestos!$D$3:$H$59,$B44,0)</f>
        <v>0.2</v>
      </c>
      <c r="AH44" s="5">
        <f>HLOOKUP(AH$2,Supuestos!$D$3:$H$59,$B44,0)</f>
        <v>0.2</v>
      </c>
      <c r="AI44" s="5">
        <f>HLOOKUP(AI$2,Supuestos!$D$3:$H$59,$B44,0)</f>
        <v>0.2</v>
      </c>
      <c r="AJ44" s="5">
        <f>HLOOKUP(AJ$2,Supuestos!$D$3:$H$59,$B44,0)</f>
        <v>0.2</v>
      </c>
      <c r="AK44" s="5">
        <f>HLOOKUP(AK$2,Supuestos!$D$3:$H$59,$B44,0)</f>
        <v>0.2</v>
      </c>
      <c r="AL44" s="5">
        <f>HLOOKUP(AL$2,Supuestos!$D$3:$H$59,$B44,0)</f>
        <v>0.2</v>
      </c>
      <c r="AM44" s="5">
        <f>HLOOKUP(AM$2,Supuestos!$D$3:$H$59,$B44,0)</f>
        <v>0.2</v>
      </c>
      <c r="AN44" s="5">
        <f>HLOOKUP(AN$2,Supuestos!$D$3:$H$59,$B44,0)</f>
        <v>0.2</v>
      </c>
      <c r="AO44" s="5">
        <f>HLOOKUP(AO$2,Supuestos!$D$3:$H$59,$B44,0)</f>
        <v>0.2</v>
      </c>
      <c r="AP44" s="5">
        <f>HLOOKUP(AP$2,Supuestos!$D$3:$H$59,$B44,0)</f>
        <v>0.2</v>
      </c>
      <c r="AQ44" s="5">
        <f>HLOOKUP(AQ$2,Supuestos!$D$3:$H$59,$B44,0)</f>
        <v>0.2</v>
      </c>
      <c r="AR44" s="5">
        <f>HLOOKUP(AR$2,Supuestos!$D$3:$H$59,$B44,0)</f>
        <v>0.2</v>
      </c>
      <c r="AS44" s="5">
        <f>HLOOKUP(AS$2,Supuestos!$D$3:$H$59,$B44,0)</f>
        <v>0.2</v>
      </c>
      <c r="AT44" s="5">
        <f>HLOOKUP(AT$2,Supuestos!$D$3:$H$59,$B44,0)</f>
        <v>0.2</v>
      </c>
      <c r="AU44" s="5">
        <f>HLOOKUP(AU$2,Supuestos!$D$3:$H$59,$B44,0)</f>
        <v>0.2</v>
      </c>
      <c r="AV44" s="5">
        <f>HLOOKUP(AV$2,Supuestos!$D$3:$H$59,$B44,0)</f>
        <v>0.2</v>
      </c>
      <c r="AW44" s="5">
        <f>HLOOKUP(AW$2,Supuestos!$D$3:$H$59,$B44,0)</f>
        <v>0.2</v>
      </c>
      <c r="AX44" s="5">
        <f>HLOOKUP(AX$2,Supuestos!$D$3:$H$59,$B44,0)</f>
        <v>0.2</v>
      </c>
      <c r="AY44" s="5">
        <f>HLOOKUP(AY$2,Supuestos!$D$3:$H$59,$B44,0)</f>
        <v>0.2</v>
      </c>
      <c r="AZ44" s="5">
        <f>HLOOKUP(AZ$2,Supuestos!$D$3:$H$59,$B44,0)</f>
        <v>0.2</v>
      </c>
      <c r="BA44" s="5">
        <f>HLOOKUP(BA$2,Supuestos!$D$3:$H$59,$B44,0)</f>
        <v>0.2</v>
      </c>
      <c r="BB44" s="5">
        <f>HLOOKUP(BB$2,Supuestos!$D$3:$H$59,$B44,0)</f>
        <v>0.2</v>
      </c>
      <c r="BC44" s="5">
        <f>HLOOKUP(BC$2,Supuestos!$D$3:$H$59,$B44,0)</f>
        <v>0.2</v>
      </c>
      <c r="BD44" s="5">
        <f>HLOOKUP(BD$2,Supuestos!$D$3:$H$59,$B44,0)</f>
        <v>0.2</v>
      </c>
      <c r="BE44" s="5">
        <f>HLOOKUP(BE$2,Supuestos!$D$3:$H$59,$B44,0)</f>
        <v>0.2</v>
      </c>
      <c r="BF44" s="5">
        <f>HLOOKUP(BF$2,Supuestos!$D$3:$H$59,$B44,0)</f>
        <v>0.2</v>
      </c>
      <c r="BG44" s="5">
        <f>HLOOKUP(BG$2,Supuestos!$D$3:$H$59,$B44,0)</f>
        <v>0.2</v>
      </c>
      <c r="BH44" s="5">
        <f>HLOOKUP(BH$2,Supuestos!$D$3:$H$59,$B44,0)</f>
        <v>0.2</v>
      </c>
      <c r="BI44" s="5">
        <f>HLOOKUP(BI$2,Supuestos!$D$3:$H$59,$B44,0)</f>
        <v>0.2</v>
      </c>
      <c r="BJ44" s="5">
        <f>HLOOKUP(BJ$2,Supuestos!$D$3:$H$59,$B44,0)</f>
        <v>0.2</v>
      </c>
      <c r="BK44" s="5">
        <f>HLOOKUP(BK$2,Supuestos!$D$3:$H$59,$B44,0)</f>
        <v>0.2</v>
      </c>
      <c r="BL44" s="5">
        <f>HLOOKUP(BL$2,Supuestos!$D$3:$H$59,$B44,0)</f>
        <v>0.2</v>
      </c>
      <c r="BM44" s="5">
        <f>HLOOKUP(BM$2,Supuestos!$D$3:$H$59,$B44,0)</f>
        <v>0.2</v>
      </c>
    </row>
    <row r="45" spans="2:65" x14ac:dyDescent="0.2">
      <c r="B45" s="199"/>
      <c r="C45" s="8" t="s">
        <v>5</v>
      </c>
      <c r="E45" s="3">
        <f t="shared" ref="E45:AJ45" si="376">ROUNDUP(E20*E44,0)</f>
        <v>0</v>
      </c>
      <c r="F45" s="3">
        <f t="shared" si="376"/>
        <v>0</v>
      </c>
      <c r="G45" s="3">
        <f t="shared" si="376"/>
        <v>0</v>
      </c>
      <c r="H45" s="3">
        <f t="shared" si="376"/>
        <v>0</v>
      </c>
      <c r="I45" s="3">
        <f t="shared" si="376"/>
        <v>1</v>
      </c>
      <c r="J45" s="3">
        <f t="shared" si="376"/>
        <v>0</v>
      </c>
      <c r="K45" s="3">
        <f t="shared" si="376"/>
        <v>0</v>
      </c>
      <c r="L45" s="3">
        <f t="shared" si="376"/>
        <v>0</v>
      </c>
      <c r="M45" s="3">
        <f t="shared" si="376"/>
        <v>0</v>
      </c>
      <c r="N45" s="3">
        <f t="shared" si="376"/>
        <v>0</v>
      </c>
      <c r="O45" s="3">
        <f t="shared" si="376"/>
        <v>1</v>
      </c>
      <c r="P45" s="3">
        <f t="shared" si="376"/>
        <v>0</v>
      </c>
      <c r="Q45" s="3">
        <f t="shared" si="376"/>
        <v>0</v>
      </c>
      <c r="R45" s="3">
        <f t="shared" si="376"/>
        <v>0</v>
      </c>
      <c r="S45" s="3">
        <f t="shared" si="376"/>
        <v>0</v>
      </c>
      <c r="T45" s="3">
        <f t="shared" si="376"/>
        <v>0</v>
      </c>
      <c r="U45" s="3">
        <f t="shared" si="376"/>
        <v>2</v>
      </c>
      <c r="V45" s="3">
        <f t="shared" si="376"/>
        <v>0</v>
      </c>
      <c r="W45" s="3">
        <f t="shared" si="376"/>
        <v>0</v>
      </c>
      <c r="X45" s="3">
        <f t="shared" si="376"/>
        <v>0</v>
      </c>
      <c r="Y45" s="3">
        <f t="shared" si="376"/>
        <v>0</v>
      </c>
      <c r="Z45" s="3">
        <f t="shared" si="376"/>
        <v>0</v>
      </c>
      <c r="AA45" s="3">
        <f t="shared" si="376"/>
        <v>2</v>
      </c>
      <c r="AB45" s="3">
        <f t="shared" si="376"/>
        <v>0</v>
      </c>
      <c r="AC45" s="3">
        <f t="shared" si="376"/>
        <v>0</v>
      </c>
      <c r="AD45" s="3">
        <f t="shared" si="376"/>
        <v>0</v>
      </c>
      <c r="AE45" s="3">
        <f t="shared" si="376"/>
        <v>0</v>
      </c>
      <c r="AF45" s="3">
        <f t="shared" si="376"/>
        <v>0</v>
      </c>
      <c r="AG45" s="3">
        <f t="shared" si="376"/>
        <v>2</v>
      </c>
      <c r="AH45" s="3">
        <f t="shared" si="376"/>
        <v>0</v>
      </c>
      <c r="AI45" s="3">
        <f t="shared" si="376"/>
        <v>0</v>
      </c>
      <c r="AJ45" s="3">
        <f t="shared" si="376"/>
        <v>0</v>
      </c>
      <c r="AK45" s="3">
        <f t="shared" ref="AK45:BM45" si="377">ROUNDUP(AK20*AK44,0)</f>
        <v>0</v>
      </c>
      <c r="AL45" s="3">
        <f t="shared" si="377"/>
        <v>0</v>
      </c>
      <c r="AM45" s="3">
        <f t="shared" si="377"/>
        <v>2</v>
      </c>
      <c r="AN45" s="3">
        <f t="shared" si="377"/>
        <v>0</v>
      </c>
      <c r="AO45" s="3">
        <f t="shared" si="377"/>
        <v>0</v>
      </c>
      <c r="AP45" s="3">
        <f t="shared" si="377"/>
        <v>0</v>
      </c>
      <c r="AQ45" s="3">
        <f t="shared" si="377"/>
        <v>0</v>
      </c>
      <c r="AR45" s="3">
        <f t="shared" si="377"/>
        <v>0</v>
      </c>
      <c r="AS45" s="3">
        <f t="shared" si="377"/>
        <v>3</v>
      </c>
      <c r="AT45" s="3">
        <f t="shared" si="377"/>
        <v>0</v>
      </c>
      <c r="AU45" s="3">
        <f t="shared" si="377"/>
        <v>0</v>
      </c>
      <c r="AV45" s="3">
        <f t="shared" si="377"/>
        <v>0</v>
      </c>
      <c r="AW45" s="3">
        <f t="shared" si="377"/>
        <v>0</v>
      </c>
      <c r="AX45" s="3">
        <f t="shared" si="377"/>
        <v>0</v>
      </c>
      <c r="AY45" s="3">
        <f t="shared" si="377"/>
        <v>3</v>
      </c>
      <c r="AZ45" s="3">
        <f t="shared" si="377"/>
        <v>0</v>
      </c>
      <c r="BA45" s="3">
        <f t="shared" si="377"/>
        <v>0</v>
      </c>
      <c r="BB45" s="3">
        <f t="shared" si="377"/>
        <v>0</v>
      </c>
      <c r="BC45" s="3">
        <f t="shared" si="377"/>
        <v>0</v>
      </c>
      <c r="BD45" s="3">
        <f t="shared" si="377"/>
        <v>0</v>
      </c>
      <c r="BE45" s="3">
        <f t="shared" si="377"/>
        <v>4</v>
      </c>
      <c r="BF45" s="3">
        <f t="shared" si="377"/>
        <v>0</v>
      </c>
      <c r="BG45" s="3">
        <f t="shared" si="377"/>
        <v>0</v>
      </c>
      <c r="BH45" s="3">
        <f t="shared" si="377"/>
        <v>0</v>
      </c>
      <c r="BI45" s="3">
        <f t="shared" si="377"/>
        <v>0</v>
      </c>
      <c r="BJ45" s="3">
        <f t="shared" si="377"/>
        <v>0</v>
      </c>
      <c r="BK45" s="3">
        <f t="shared" si="377"/>
        <v>4</v>
      </c>
      <c r="BL45" s="3">
        <f t="shared" si="377"/>
        <v>0</v>
      </c>
      <c r="BM45" s="3">
        <f t="shared" si="377"/>
        <v>0</v>
      </c>
    </row>
    <row r="46" spans="2:65" x14ac:dyDescent="0.2">
      <c r="B46" s="197">
        <f>MATCH(C46,Supuestos!$B$3:$B$149,0)</f>
        <v>46</v>
      </c>
      <c r="C46" s="8" t="s">
        <v>6</v>
      </c>
      <c r="E46" s="70">
        <f>Supuestos!I48</f>
        <v>0.2</v>
      </c>
      <c r="F46" s="5">
        <f>HLOOKUP(F$2,Supuestos!$D$3:$H$59,$B46,0)</f>
        <v>0.2</v>
      </c>
      <c r="G46" s="5">
        <f>HLOOKUP(G$2,Supuestos!$D$3:$H$59,$B46,0)</f>
        <v>0.2</v>
      </c>
      <c r="H46" s="5">
        <f>HLOOKUP(H$2,Supuestos!$D$3:$H$59,$B46,0)</f>
        <v>0.2</v>
      </c>
      <c r="I46" s="5">
        <f>HLOOKUP(I$2,Supuestos!$D$3:$H$59,$B46,0)</f>
        <v>0.2</v>
      </c>
      <c r="J46" s="5">
        <f>HLOOKUP(J$2,Supuestos!$D$3:$H$59,$B46,0)</f>
        <v>0.2</v>
      </c>
      <c r="K46" s="5">
        <f>HLOOKUP(K$2,Supuestos!$D$3:$H$59,$B46,0)</f>
        <v>0.2</v>
      </c>
      <c r="L46" s="5">
        <f>HLOOKUP(L$2,Supuestos!$D$3:$H$59,$B46,0)</f>
        <v>0.2</v>
      </c>
      <c r="M46" s="5">
        <f>HLOOKUP(M$2,Supuestos!$D$3:$H$59,$B46,0)</f>
        <v>0.2</v>
      </c>
      <c r="N46" s="5">
        <f>HLOOKUP(N$2,Supuestos!$D$3:$H$59,$B46,0)</f>
        <v>0.2</v>
      </c>
      <c r="O46" s="5">
        <f>HLOOKUP(O$2,Supuestos!$D$3:$H$59,$B46,0)</f>
        <v>0.2</v>
      </c>
      <c r="P46" s="5">
        <f>HLOOKUP(P$2,Supuestos!$D$3:$H$59,$B46,0)</f>
        <v>0.2</v>
      </c>
      <c r="Q46" s="5">
        <f>HLOOKUP(Q$2,Supuestos!$D$3:$H$59,$B46,0)</f>
        <v>0.2</v>
      </c>
      <c r="R46" s="5">
        <f>HLOOKUP(R$2,Supuestos!$D$3:$H$59,$B46,0)</f>
        <v>0.2</v>
      </c>
      <c r="S46" s="5">
        <f>HLOOKUP(S$2,Supuestos!$D$3:$H$59,$B46,0)</f>
        <v>0.2</v>
      </c>
      <c r="T46" s="5">
        <f>HLOOKUP(T$2,Supuestos!$D$3:$H$59,$B46,0)</f>
        <v>0.2</v>
      </c>
      <c r="U46" s="5">
        <f>HLOOKUP(U$2,Supuestos!$D$3:$H$59,$B46,0)</f>
        <v>0.2</v>
      </c>
      <c r="V46" s="5">
        <f>HLOOKUP(V$2,Supuestos!$D$3:$H$59,$B46,0)</f>
        <v>0.2</v>
      </c>
      <c r="W46" s="5">
        <f>HLOOKUP(W$2,Supuestos!$D$3:$H$59,$B46,0)</f>
        <v>0.2</v>
      </c>
      <c r="X46" s="5">
        <f>HLOOKUP(X$2,Supuestos!$D$3:$H$59,$B46,0)</f>
        <v>0.2</v>
      </c>
      <c r="Y46" s="5">
        <f>HLOOKUP(Y$2,Supuestos!$D$3:$H$59,$B46,0)</f>
        <v>0.2</v>
      </c>
      <c r="Z46" s="5">
        <f>HLOOKUP(Z$2,Supuestos!$D$3:$H$59,$B46,0)</f>
        <v>0.2</v>
      </c>
      <c r="AA46" s="5">
        <f>HLOOKUP(AA$2,Supuestos!$D$3:$H$59,$B46,0)</f>
        <v>0.2</v>
      </c>
      <c r="AB46" s="5">
        <f>HLOOKUP(AB$2,Supuestos!$D$3:$H$59,$B46,0)</f>
        <v>0.2</v>
      </c>
      <c r="AC46" s="5">
        <f>HLOOKUP(AC$2,Supuestos!$D$3:$H$59,$B46,0)</f>
        <v>0.2</v>
      </c>
      <c r="AD46" s="5">
        <f>HLOOKUP(AD$2,Supuestos!$D$3:$H$59,$B46,0)</f>
        <v>0.2</v>
      </c>
      <c r="AE46" s="5">
        <f>HLOOKUP(AE$2,Supuestos!$D$3:$H$59,$B46,0)</f>
        <v>0.2</v>
      </c>
      <c r="AF46" s="5">
        <f>HLOOKUP(AF$2,Supuestos!$D$3:$H$59,$B46,0)</f>
        <v>0.2</v>
      </c>
      <c r="AG46" s="5">
        <f>HLOOKUP(AG$2,Supuestos!$D$3:$H$59,$B46,0)</f>
        <v>0.2</v>
      </c>
      <c r="AH46" s="5">
        <f>HLOOKUP(AH$2,Supuestos!$D$3:$H$59,$B46,0)</f>
        <v>0.2</v>
      </c>
      <c r="AI46" s="5">
        <f>HLOOKUP(AI$2,Supuestos!$D$3:$H$59,$B46,0)</f>
        <v>0.2</v>
      </c>
      <c r="AJ46" s="5">
        <f>HLOOKUP(AJ$2,Supuestos!$D$3:$H$59,$B46,0)</f>
        <v>0.2</v>
      </c>
      <c r="AK46" s="5">
        <f>HLOOKUP(AK$2,Supuestos!$D$3:$H$59,$B46,0)</f>
        <v>0.2</v>
      </c>
      <c r="AL46" s="5">
        <f>HLOOKUP(AL$2,Supuestos!$D$3:$H$59,$B46,0)</f>
        <v>0.2</v>
      </c>
      <c r="AM46" s="5">
        <f>HLOOKUP(AM$2,Supuestos!$D$3:$H$59,$B46,0)</f>
        <v>0.2</v>
      </c>
      <c r="AN46" s="5">
        <f>HLOOKUP(AN$2,Supuestos!$D$3:$H$59,$B46,0)</f>
        <v>0.2</v>
      </c>
      <c r="AO46" s="5">
        <f>HLOOKUP(AO$2,Supuestos!$D$3:$H$59,$B46,0)</f>
        <v>0.2</v>
      </c>
      <c r="AP46" s="5">
        <f>HLOOKUP(AP$2,Supuestos!$D$3:$H$59,$B46,0)</f>
        <v>0.2</v>
      </c>
      <c r="AQ46" s="5">
        <f>HLOOKUP(AQ$2,Supuestos!$D$3:$H$59,$B46,0)</f>
        <v>0.2</v>
      </c>
      <c r="AR46" s="5">
        <f>HLOOKUP(AR$2,Supuestos!$D$3:$H$59,$B46,0)</f>
        <v>0.2</v>
      </c>
      <c r="AS46" s="5">
        <f>HLOOKUP(AS$2,Supuestos!$D$3:$H$59,$B46,0)</f>
        <v>0.2</v>
      </c>
      <c r="AT46" s="5">
        <f>HLOOKUP(AT$2,Supuestos!$D$3:$H$59,$B46,0)</f>
        <v>0.2</v>
      </c>
      <c r="AU46" s="5">
        <f>HLOOKUP(AU$2,Supuestos!$D$3:$H$59,$B46,0)</f>
        <v>0.2</v>
      </c>
      <c r="AV46" s="5">
        <f>HLOOKUP(AV$2,Supuestos!$D$3:$H$59,$B46,0)</f>
        <v>0.2</v>
      </c>
      <c r="AW46" s="5">
        <f>HLOOKUP(AW$2,Supuestos!$D$3:$H$59,$B46,0)</f>
        <v>0.2</v>
      </c>
      <c r="AX46" s="5">
        <f>HLOOKUP(AX$2,Supuestos!$D$3:$H$59,$B46,0)</f>
        <v>0.2</v>
      </c>
      <c r="AY46" s="5">
        <f>HLOOKUP(AY$2,Supuestos!$D$3:$H$59,$B46,0)</f>
        <v>0.2</v>
      </c>
      <c r="AZ46" s="5">
        <f>HLOOKUP(AZ$2,Supuestos!$D$3:$H$59,$B46,0)</f>
        <v>0.2</v>
      </c>
      <c r="BA46" s="5">
        <f>HLOOKUP(BA$2,Supuestos!$D$3:$H$59,$B46,0)</f>
        <v>0.2</v>
      </c>
      <c r="BB46" s="5">
        <f>HLOOKUP(BB$2,Supuestos!$D$3:$H$59,$B46,0)</f>
        <v>0.2</v>
      </c>
      <c r="BC46" s="5">
        <f>HLOOKUP(BC$2,Supuestos!$D$3:$H$59,$B46,0)</f>
        <v>0.2</v>
      </c>
      <c r="BD46" s="5">
        <f>HLOOKUP(BD$2,Supuestos!$D$3:$H$59,$B46,0)</f>
        <v>0.2</v>
      </c>
      <c r="BE46" s="5">
        <f>HLOOKUP(BE$2,Supuestos!$D$3:$H$59,$B46,0)</f>
        <v>0.2</v>
      </c>
      <c r="BF46" s="5">
        <f>HLOOKUP(BF$2,Supuestos!$D$3:$H$59,$B46,0)</f>
        <v>0.2</v>
      </c>
      <c r="BG46" s="5">
        <f>HLOOKUP(BG$2,Supuestos!$D$3:$H$59,$B46,0)</f>
        <v>0.2</v>
      </c>
      <c r="BH46" s="5">
        <f>HLOOKUP(BH$2,Supuestos!$D$3:$H$59,$B46,0)</f>
        <v>0.2</v>
      </c>
      <c r="BI46" s="5">
        <f>HLOOKUP(BI$2,Supuestos!$D$3:$H$59,$B46,0)</f>
        <v>0.2</v>
      </c>
      <c r="BJ46" s="5">
        <f>HLOOKUP(BJ$2,Supuestos!$D$3:$H$59,$B46,0)</f>
        <v>0.2</v>
      </c>
      <c r="BK46" s="5">
        <f>HLOOKUP(BK$2,Supuestos!$D$3:$H$59,$B46,0)</f>
        <v>0.2</v>
      </c>
      <c r="BL46" s="5">
        <f>HLOOKUP(BL$2,Supuestos!$D$3:$H$59,$B46,0)</f>
        <v>0.2</v>
      </c>
      <c r="BM46" s="5">
        <f>HLOOKUP(BM$2,Supuestos!$D$3:$H$59,$B46,0)</f>
        <v>0.2</v>
      </c>
    </row>
    <row r="47" spans="2:65" x14ac:dyDescent="0.2">
      <c r="B47" s="199"/>
      <c r="C47" s="8" t="s">
        <v>7</v>
      </c>
      <c r="E47" s="3">
        <f>ROUNDUP(E23*E46,0)</f>
        <v>0</v>
      </c>
      <c r="F47" s="3">
        <f t="shared" ref="F47:AE47" si="378">ROUNDUP(F34*F46,0)</f>
        <v>0</v>
      </c>
      <c r="G47" s="3">
        <f t="shared" si="378"/>
        <v>0</v>
      </c>
      <c r="H47" s="3">
        <f t="shared" si="378"/>
        <v>0</v>
      </c>
      <c r="I47" s="3">
        <f t="shared" si="378"/>
        <v>0</v>
      </c>
      <c r="J47" s="3">
        <f t="shared" si="378"/>
        <v>0</v>
      </c>
      <c r="K47" s="3">
        <f t="shared" si="378"/>
        <v>0</v>
      </c>
      <c r="L47" s="3">
        <f t="shared" si="378"/>
        <v>1</v>
      </c>
      <c r="M47" s="3">
        <f t="shared" si="378"/>
        <v>0</v>
      </c>
      <c r="N47" s="3">
        <f t="shared" si="378"/>
        <v>0</v>
      </c>
      <c r="O47" s="3">
        <f>ROUNDUP(O34*O46,0)</f>
        <v>0</v>
      </c>
      <c r="P47" s="3">
        <f t="shared" si="378"/>
        <v>0</v>
      </c>
      <c r="Q47" s="3">
        <f t="shared" si="378"/>
        <v>0</v>
      </c>
      <c r="R47" s="3">
        <f t="shared" si="378"/>
        <v>2</v>
      </c>
      <c r="S47" s="3">
        <f t="shared" si="378"/>
        <v>0</v>
      </c>
      <c r="T47" s="3">
        <f t="shared" si="378"/>
        <v>0</v>
      </c>
      <c r="U47" s="3">
        <f t="shared" si="378"/>
        <v>0</v>
      </c>
      <c r="V47" s="3">
        <f t="shared" si="378"/>
        <v>0</v>
      </c>
      <c r="W47" s="3">
        <f t="shared" si="378"/>
        <v>0</v>
      </c>
      <c r="X47" s="3">
        <f t="shared" si="378"/>
        <v>2</v>
      </c>
      <c r="Y47" s="3">
        <f t="shared" si="378"/>
        <v>0</v>
      </c>
      <c r="Z47" s="3">
        <f t="shared" si="378"/>
        <v>0</v>
      </c>
      <c r="AA47" s="3">
        <f t="shared" si="378"/>
        <v>0</v>
      </c>
      <c r="AB47" s="3">
        <f t="shared" si="378"/>
        <v>0</v>
      </c>
      <c r="AC47" s="3">
        <f t="shared" si="378"/>
        <v>0</v>
      </c>
      <c r="AD47" s="3">
        <f t="shared" si="378"/>
        <v>2</v>
      </c>
      <c r="AE47" s="3">
        <f t="shared" si="378"/>
        <v>0</v>
      </c>
      <c r="AF47" s="3">
        <f t="shared" ref="AF47:AI47" si="379">ROUNDUP(AF34*AF46,0)</f>
        <v>0</v>
      </c>
      <c r="AG47" s="3">
        <f t="shared" si="379"/>
        <v>0</v>
      </c>
      <c r="AH47" s="3">
        <f t="shared" si="379"/>
        <v>0</v>
      </c>
      <c r="AI47" s="3">
        <f t="shared" si="379"/>
        <v>0</v>
      </c>
      <c r="AJ47" s="3">
        <f t="shared" ref="AJ47" si="380">ROUNDUP(AJ34*AJ46,0)</f>
        <v>2</v>
      </c>
      <c r="AK47" s="3">
        <f t="shared" ref="AK47" si="381">ROUNDUP(AK34*AK46,0)</f>
        <v>0</v>
      </c>
      <c r="AL47" s="3">
        <f t="shared" ref="AL47:AM47" si="382">ROUNDUP(AL34*AL46,0)</f>
        <v>0</v>
      </c>
      <c r="AM47" s="3">
        <f t="shared" si="382"/>
        <v>0</v>
      </c>
      <c r="AN47" s="3">
        <f t="shared" ref="AN47" si="383">ROUNDUP(AN34*AN46,0)</f>
        <v>0</v>
      </c>
      <c r="AO47" s="3">
        <f t="shared" ref="AO47" si="384">ROUNDUP(AO34*AO46,0)</f>
        <v>0</v>
      </c>
      <c r="AP47" s="3">
        <f t="shared" ref="AP47:AQ47" si="385">ROUNDUP(AP34*AP46,0)</f>
        <v>3</v>
      </c>
      <c r="AQ47" s="3">
        <f t="shared" si="385"/>
        <v>0</v>
      </c>
      <c r="AR47" s="3">
        <f t="shared" ref="AR47" si="386">ROUNDUP(AR34*AR46,0)</f>
        <v>0</v>
      </c>
      <c r="AS47" s="3">
        <f t="shared" ref="AS47" si="387">ROUNDUP(AS34*AS46,0)</f>
        <v>0</v>
      </c>
      <c r="AT47" s="3">
        <f>ROUNDUP(AT34*AT46,0)</f>
        <v>0</v>
      </c>
      <c r="AU47" s="3">
        <f t="shared" ref="AU47" si="388">ROUNDUP(AU34*AU46,0)</f>
        <v>0</v>
      </c>
      <c r="AV47" s="3">
        <f t="shared" ref="AV47" si="389">ROUNDUP(AV34*AV46,0)</f>
        <v>3</v>
      </c>
      <c r="AW47" s="3">
        <f t="shared" ref="AW47" si="390">ROUNDUP(AW34*AW46,0)</f>
        <v>0</v>
      </c>
      <c r="AX47" s="3">
        <f t="shared" ref="AX47" si="391">ROUNDUP(AX34*AX46,0)</f>
        <v>0</v>
      </c>
      <c r="AY47" s="3">
        <f t="shared" ref="AY47" si="392">ROUNDUP(AY34*AY46,0)</f>
        <v>0</v>
      </c>
      <c r="AZ47" s="3">
        <f t="shared" ref="AZ47" si="393">ROUNDUP(AZ34*AZ46,0)</f>
        <v>0</v>
      </c>
      <c r="BA47" s="3">
        <f>ROUNDUP(BA34*BA46,0)</f>
        <v>0</v>
      </c>
      <c r="BB47" s="3">
        <f t="shared" ref="BB47" si="394">ROUNDUP(BB34*BB46,0)</f>
        <v>4</v>
      </c>
      <c r="BC47" s="3">
        <f t="shared" ref="BC47" si="395">ROUNDUP(BC34*BC46,0)</f>
        <v>0</v>
      </c>
      <c r="BD47" s="3">
        <f t="shared" ref="BD47" si="396">ROUNDUP(BD34*BD46,0)</f>
        <v>0</v>
      </c>
      <c r="BE47" s="3">
        <f t="shared" ref="BE47" si="397">ROUNDUP(BE34*BE46,0)</f>
        <v>0</v>
      </c>
      <c r="BF47" s="3">
        <f t="shared" ref="BF47" si="398">ROUNDUP(BF34*BF46,0)</f>
        <v>0</v>
      </c>
      <c r="BG47" s="3">
        <f t="shared" ref="BG47" si="399">ROUNDUP(BG34*BG46,0)</f>
        <v>0</v>
      </c>
      <c r="BH47" s="3">
        <f t="shared" ref="BH47" si="400">ROUNDUP(BH34*BH46,0)</f>
        <v>4</v>
      </c>
      <c r="BI47" s="3">
        <f t="shared" ref="BI47" si="401">ROUNDUP(BI34*BI46,0)</f>
        <v>0</v>
      </c>
      <c r="BJ47" s="3">
        <f t="shared" ref="BJ47" si="402">ROUNDUP(BJ34*BJ46,0)</f>
        <v>0</v>
      </c>
      <c r="BK47" s="3">
        <f>ROUNDUP(BK34*BK46,0)</f>
        <v>0</v>
      </c>
      <c r="BL47" s="3">
        <f t="shared" ref="BL47" si="403">ROUNDUP(BL34*BL46,0)</f>
        <v>0</v>
      </c>
      <c r="BM47" s="3">
        <f>ROUNDUP(BM34*BM46,0)</f>
        <v>0</v>
      </c>
    </row>
    <row r="48" spans="2:65" ht="15" x14ac:dyDescent="0.35">
      <c r="B48" s="199"/>
      <c r="C48" s="16" t="s">
        <v>8</v>
      </c>
      <c r="E48" s="15"/>
      <c r="F48" s="15">
        <f t="shared" ref="F48:H48" si="404">(F47+F45)*F50</f>
        <v>0</v>
      </c>
      <c r="G48" s="15">
        <f t="shared" si="404"/>
        <v>0</v>
      </c>
      <c r="H48" s="15">
        <f t="shared" si="404"/>
        <v>0</v>
      </c>
      <c r="I48" s="15">
        <f>(I47+I45)*I50</f>
        <v>0</v>
      </c>
      <c r="J48" s="15">
        <f t="shared" ref="J48:BM48" si="405">(J47+J45)*J50</f>
        <v>0</v>
      </c>
      <c r="K48" s="15">
        <f t="shared" si="405"/>
        <v>0</v>
      </c>
      <c r="L48" s="15">
        <f t="shared" si="405"/>
        <v>0</v>
      </c>
      <c r="M48" s="15">
        <f t="shared" si="405"/>
        <v>0</v>
      </c>
      <c r="N48" s="15">
        <f t="shared" si="405"/>
        <v>0</v>
      </c>
      <c r="O48" s="15">
        <f t="shared" si="405"/>
        <v>0</v>
      </c>
      <c r="P48" s="15">
        <f t="shared" si="405"/>
        <v>0</v>
      </c>
      <c r="Q48" s="15">
        <f t="shared" si="405"/>
        <v>0</v>
      </c>
      <c r="R48" s="15">
        <f t="shared" si="405"/>
        <v>2</v>
      </c>
      <c r="S48" s="15">
        <f t="shared" si="405"/>
        <v>0</v>
      </c>
      <c r="T48" s="15">
        <f t="shared" si="405"/>
        <v>0</v>
      </c>
      <c r="U48" s="15">
        <f t="shared" si="405"/>
        <v>2</v>
      </c>
      <c r="V48" s="15">
        <f t="shared" si="405"/>
        <v>0</v>
      </c>
      <c r="W48" s="15">
        <f t="shared" si="405"/>
        <v>0</v>
      </c>
      <c r="X48" s="15">
        <f t="shared" si="405"/>
        <v>2</v>
      </c>
      <c r="Y48" s="15">
        <f t="shared" si="405"/>
        <v>0</v>
      </c>
      <c r="Z48" s="15">
        <f t="shared" si="405"/>
        <v>0</v>
      </c>
      <c r="AA48" s="15">
        <f t="shared" si="405"/>
        <v>2</v>
      </c>
      <c r="AB48" s="15">
        <f t="shared" si="405"/>
        <v>0</v>
      </c>
      <c r="AC48" s="15">
        <f t="shared" si="405"/>
        <v>0</v>
      </c>
      <c r="AD48" s="15">
        <f t="shared" si="405"/>
        <v>2</v>
      </c>
      <c r="AE48" s="15">
        <f t="shared" si="405"/>
        <v>0</v>
      </c>
      <c r="AF48" s="15">
        <f t="shared" si="405"/>
        <v>0</v>
      </c>
      <c r="AG48" s="15">
        <f t="shared" si="405"/>
        <v>2</v>
      </c>
      <c r="AH48" s="15">
        <f t="shared" si="405"/>
        <v>0</v>
      </c>
      <c r="AI48" s="15">
        <f t="shared" si="405"/>
        <v>0</v>
      </c>
      <c r="AJ48" s="15">
        <f t="shared" si="405"/>
        <v>2</v>
      </c>
      <c r="AK48" s="15">
        <f t="shared" si="405"/>
        <v>0</v>
      </c>
      <c r="AL48" s="15">
        <f t="shared" si="405"/>
        <v>0</v>
      </c>
      <c r="AM48" s="15">
        <f t="shared" si="405"/>
        <v>2</v>
      </c>
      <c r="AN48" s="15">
        <f t="shared" si="405"/>
        <v>0</v>
      </c>
      <c r="AO48" s="15">
        <f t="shared" si="405"/>
        <v>0</v>
      </c>
      <c r="AP48" s="15">
        <f t="shared" si="405"/>
        <v>3</v>
      </c>
      <c r="AQ48" s="15">
        <f t="shared" si="405"/>
        <v>0</v>
      </c>
      <c r="AR48" s="15">
        <f t="shared" si="405"/>
        <v>0</v>
      </c>
      <c r="AS48" s="15">
        <f t="shared" si="405"/>
        <v>3</v>
      </c>
      <c r="AT48" s="15">
        <f t="shared" si="405"/>
        <v>0</v>
      </c>
      <c r="AU48" s="15">
        <f t="shared" si="405"/>
        <v>0</v>
      </c>
      <c r="AV48" s="15">
        <f t="shared" si="405"/>
        <v>3</v>
      </c>
      <c r="AW48" s="15">
        <f t="shared" si="405"/>
        <v>0</v>
      </c>
      <c r="AX48" s="15">
        <f t="shared" si="405"/>
        <v>0</v>
      </c>
      <c r="AY48" s="15">
        <f t="shared" si="405"/>
        <v>3</v>
      </c>
      <c r="AZ48" s="15">
        <f t="shared" si="405"/>
        <v>0</v>
      </c>
      <c r="BA48" s="15">
        <f t="shared" si="405"/>
        <v>0</v>
      </c>
      <c r="BB48" s="15">
        <f t="shared" si="405"/>
        <v>4</v>
      </c>
      <c r="BC48" s="15">
        <f t="shared" si="405"/>
        <v>0</v>
      </c>
      <c r="BD48" s="15">
        <f t="shared" si="405"/>
        <v>0</v>
      </c>
      <c r="BE48" s="15">
        <f t="shared" si="405"/>
        <v>4</v>
      </c>
      <c r="BF48" s="15">
        <f t="shared" si="405"/>
        <v>0</v>
      </c>
      <c r="BG48" s="15">
        <f t="shared" si="405"/>
        <v>0</v>
      </c>
      <c r="BH48" s="15">
        <f t="shared" si="405"/>
        <v>4</v>
      </c>
      <c r="BI48" s="15">
        <f t="shared" si="405"/>
        <v>0</v>
      </c>
      <c r="BJ48" s="15">
        <f t="shared" si="405"/>
        <v>0</v>
      </c>
      <c r="BK48" s="15">
        <f t="shared" si="405"/>
        <v>4</v>
      </c>
      <c r="BL48" s="15">
        <f t="shared" si="405"/>
        <v>0</v>
      </c>
      <c r="BM48" s="15">
        <f t="shared" si="405"/>
        <v>0</v>
      </c>
    </row>
    <row r="49" spans="2:65" x14ac:dyDescent="0.2">
      <c r="B49" s="199"/>
      <c r="C49" s="8" t="s">
        <v>36</v>
      </c>
      <c r="E49" s="39">
        <f>Supuestos!D82</f>
        <v>13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2:65" x14ac:dyDescent="0.2">
      <c r="B50" s="199"/>
      <c r="C50" s="8" t="s">
        <v>38</v>
      </c>
      <c r="E50" s="37">
        <v>0</v>
      </c>
      <c r="F50" s="37">
        <f>IF(E50=1,E50,IF($E49=F$4,1,0))</f>
        <v>0</v>
      </c>
      <c r="G50" s="37">
        <f t="shared" ref="G50" si="406">IF(F50=1,F50,IF($E49=G$4,1,0))</f>
        <v>0</v>
      </c>
      <c r="H50" s="37">
        <f t="shared" ref="H50" si="407">IF(G50=1,G50,IF($E49=H$4,1,0))</f>
        <v>0</v>
      </c>
      <c r="I50" s="37">
        <f t="shared" ref="I50" si="408">IF(H50=1,H50,IF($E49=I$4,1,0))</f>
        <v>0</v>
      </c>
      <c r="J50" s="37">
        <f t="shared" ref="J50" si="409">IF(I50=1,I50,IF($E49=J$4,1,0))</f>
        <v>0</v>
      </c>
      <c r="K50" s="37">
        <f t="shared" ref="K50" si="410">IF(J50=1,J50,IF($E49=K$4,1,0))</f>
        <v>0</v>
      </c>
      <c r="L50" s="37">
        <f t="shared" ref="L50" si="411">IF(K50=1,K50,IF($E49=L$4,1,0))</f>
        <v>0</v>
      </c>
      <c r="M50" s="37">
        <f t="shared" ref="M50" si="412">IF(L50=1,L50,IF($E49=M$4,1,0))</f>
        <v>0</v>
      </c>
      <c r="N50" s="37">
        <f t="shared" ref="N50" si="413">IF(M50=1,M50,IF($E49=N$4,1,0))</f>
        <v>0</v>
      </c>
      <c r="O50" s="37">
        <f t="shared" ref="O50" si="414">IF(N50=1,N50,IF($E49=O$4,1,0))</f>
        <v>0</v>
      </c>
      <c r="P50" s="37">
        <f t="shared" ref="P50" si="415">IF(O50=1,O50,IF($E49=P$4,1,0))</f>
        <v>0</v>
      </c>
      <c r="Q50" s="37">
        <f t="shared" ref="Q50" si="416">IF(P50=1,P50,IF($E49=Q$4,1,0))</f>
        <v>0</v>
      </c>
      <c r="R50" s="37">
        <f t="shared" ref="R50" si="417">IF(Q50=1,Q50,IF($E49=R$4,1,0))</f>
        <v>1</v>
      </c>
      <c r="S50" s="37">
        <f t="shared" ref="S50" si="418">IF(R50=1,R50,IF($E49=S$4,1,0))</f>
        <v>1</v>
      </c>
      <c r="T50" s="37">
        <f t="shared" ref="T50" si="419">IF(S50=1,S50,IF($E49=T$4,1,0))</f>
        <v>1</v>
      </c>
      <c r="U50" s="37">
        <f t="shared" ref="U50" si="420">IF(T50=1,T50,IF($E49=U$4,1,0))</f>
        <v>1</v>
      </c>
      <c r="V50" s="37">
        <f t="shared" ref="V50" si="421">IF(U50=1,U50,IF($E49=V$4,1,0))</f>
        <v>1</v>
      </c>
      <c r="W50" s="37">
        <f t="shared" ref="W50" si="422">IF(V50=1,V50,IF($E49=W$4,1,0))</f>
        <v>1</v>
      </c>
      <c r="X50" s="37">
        <f t="shared" ref="X50" si="423">IF(W50=1,W50,IF($E49=X$4,1,0))</f>
        <v>1</v>
      </c>
      <c r="Y50" s="37">
        <f t="shared" ref="Y50" si="424">IF(X50=1,X50,IF($E49=Y$4,1,0))</f>
        <v>1</v>
      </c>
      <c r="Z50" s="37">
        <f t="shared" ref="Z50" si="425">IF(Y50=1,Y50,IF($E49=Z$4,1,0))</f>
        <v>1</v>
      </c>
      <c r="AA50" s="37">
        <f t="shared" ref="AA50" si="426">IF(Z50=1,Z50,IF($E49=AA$4,1,0))</f>
        <v>1</v>
      </c>
      <c r="AB50" s="37">
        <f t="shared" ref="AB50" si="427">IF(AA50=1,AA50,IF($E49=AB$4,1,0))</f>
        <v>1</v>
      </c>
      <c r="AC50" s="37">
        <f t="shared" ref="AC50" si="428">IF(AB50=1,AB50,IF($E49=AC$4,1,0))</f>
        <v>1</v>
      </c>
      <c r="AD50" s="37">
        <f t="shared" ref="AD50" si="429">IF(AC50=1,AC50,IF($E49=AD$4,1,0))</f>
        <v>1</v>
      </c>
      <c r="AE50" s="37">
        <f t="shared" ref="AE50" si="430">IF(AD50=1,AD50,IF($E49=AE$4,1,0))</f>
        <v>1</v>
      </c>
      <c r="AF50" s="37">
        <f t="shared" ref="AF50" si="431">IF(AE50=1,AE50,IF($E49=AF$4,1,0))</f>
        <v>1</v>
      </c>
      <c r="AG50" s="37">
        <f t="shared" ref="AG50" si="432">IF(AF50=1,AF50,IF($E49=AG$4,1,0))</f>
        <v>1</v>
      </c>
      <c r="AH50" s="37">
        <f t="shared" ref="AH50" si="433">IF(AG50=1,AG50,IF($E49=AH$4,1,0))</f>
        <v>1</v>
      </c>
      <c r="AI50" s="37">
        <f t="shared" ref="AI50" si="434">IF(AH50=1,AH50,IF($E49=AI$4,1,0))</f>
        <v>1</v>
      </c>
      <c r="AJ50" s="37">
        <f t="shared" ref="AJ50" si="435">IF(AI50=1,AI50,IF($E49=AJ$4,1,0))</f>
        <v>1</v>
      </c>
      <c r="AK50" s="37">
        <f t="shared" ref="AK50" si="436">IF(AJ50=1,AJ50,IF($E49=AK$4,1,0))</f>
        <v>1</v>
      </c>
      <c r="AL50" s="37">
        <f t="shared" ref="AL50" si="437">IF(AK50=1,AK50,IF($E49=AL$4,1,0))</f>
        <v>1</v>
      </c>
      <c r="AM50" s="37">
        <f t="shared" ref="AM50" si="438">IF(AL50=1,AL50,IF($E49=AM$4,1,0))</f>
        <v>1</v>
      </c>
      <c r="AN50" s="37">
        <f t="shared" ref="AN50" si="439">IF(AM50=1,AM50,IF($E49=AN$4,1,0))</f>
        <v>1</v>
      </c>
      <c r="AO50" s="37">
        <f t="shared" ref="AO50" si="440">IF(AN50=1,AN50,IF($E49=AO$4,1,0))</f>
        <v>1</v>
      </c>
      <c r="AP50" s="37">
        <f t="shared" ref="AP50" si="441">IF(AO50=1,AO50,IF($E49=AP$4,1,0))</f>
        <v>1</v>
      </c>
      <c r="AQ50" s="37">
        <f t="shared" ref="AQ50" si="442">IF(AP50=1,AP50,IF($E49=AQ$4,1,0))</f>
        <v>1</v>
      </c>
      <c r="AR50" s="37">
        <f t="shared" ref="AR50" si="443">IF(AQ50=1,AQ50,IF($E49=AR$4,1,0))</f>
        <v>1</v>
      </c>
      <c r="AS50" s="37">
        <f t="shared" ref="AS50" si="444">IF(AR50=1,AR50,IF($E49=AS$4,1,0))</f>
        <v>1</v>
      </c>
      <c r="AT50" s="37">
        <f t="shared" ref="AT50" si="445">IF(AS50=1,AS50,IF($E49=AT$4,1,0))</f>
        <v>1</v>
      </c>
      <c r="AU50" s="37">
        <f t="shared" ref="AU50" si="446">IF(AT50=1,AT50,IF($E49=AU$4,1,0))</f>
        <v>1</v>
      </c>
      <c r="AV50" s="37">
        <f t="shared" ref="AV50" si="447">IF(AU50=1,AU50,IF($E49=AV$4,1,0))</f>
        <v>1</v>
      </c>
      <c r="AW50" s="37">
        <f t="shared" ref="AW50" si="448">IF(AV50=1,AV50,IF($E49=AW$4,1,0))</f>
        <v>1</v>
      </c>
      <c r="AX50" s="37">
        <f t="shared" ref="AX50" si="449">IF(AW50=1,AW50,IF($E49=AX$4,1,0))</f>
        <v>1</v>
      </c>
      <c r="AY50" s="37">
        <f t="shared" ref="AY50" si="450">IF(AX50=1,AX50,IF($E49=AY$4,1,0))</f>
        <v>1</v>
      </c>
      <c r="AZ50" s="37">
        <f t="shared" ref="AZ50" si="451">IF(AY50=1,AY50,IF($E49=AZ$4,1,0))</f>
        <v>1</v>
      </c>
      <c r="BA50" s="37">
        <f t="shared" ref="BA50" si="452">IF(AZ50=1,AZ50,IF($E49=BA$4,1,0))</f>
        <v>1</v>
      </c>
      <c r="BB50" s="37">
        <f t="shared" ref="BB50" si="453">IF(BA50=1,BA50,IF($E49=BB$4,1,0))</f>
        <v>1</v>
      </c>
      <c r="BC50" s="37">
        <f t="shared" ref="BC50" si="454">IF(BB50=1,BB50,IF($E49=BC$4,1,0))</f>
        <v>1</v>
      </c>
      <c r="BD50" s="37">
        <f t="shared" ref="BD50" si="455">IF(BC50=1,BC50,IF($E49=BD$4,1,0))</f>
        <v>1</v>
      </c>
      <c r="BE50" s="37">
        <f t="shared" ref="BE50" si="456">IF(BD50=1,BD50,IF($E49=BE$4,1,0))</f>
        <v>1</v>
      </c>
      <c r="BF50" s="37">
        <f t="shared" ref="BF50" si="457">IF(BE50=1,BE50,IF($E49=BF$4,1,0))</f>
        <v>1</v>
      </c>
      <c r="BG50" s="37">
        <f t="shared" ref="BG50" si="458">IF(BF50=1,BF50,IF($E49=BG$4,1,0))</f>
        <v>1</v>
      </c>
      <c r="BH50" s="37">
        <f t="shared" ref="BH50" si="459">IF(BG50=1,BG50,IF($E49=BH$4,1,0))</f>
        <v>1</v>
      </c>
      <c r="BI50" s="37">
        <f t="shared" ref="BI50" si="460">IF(BH50=1,BH50,IF($E49=BI$4,1,0))</f>
        <v>1</v>
      </c>
      <c r="BJ50" s="37">
        <f t="shared" ref="BJ50" si="461">IF(BI50=1,BI50,IF($E49=BJ$4,1,0))</f>
        <v>1</v>
      </c>
      <c r="BK50" s="37">
        <f t="shared" ref="BK50" si="462">IF(BJ50=1,BJ50,IF($E49=BK$4,1,0))</f>
        <v>1</v>
      </c>
      <c r="BL50" s="37">
        <f t="shared" ref="BL50" si="463">IF(BK50=1,BK50,IF($E49=BL$4,1,0))</f>
        <v>1</v>
      </c>
      <c r="BM50" s="37">
        <f t="shared" ref="BM50" si="464">IF(BL50=1,BL50,IF($E49=BM$4,1,0))</f>
        <v>1</v>
      </c>
    </row>
    <row r="51" spans="2:65" x14ac:dyDescent="0.2">
      <c r="B51" s="199"/>
    </row>
    <row r="52" spans="2:65" ht="15" x14ac:dyDescent="0.35">
      <c r="B52" s="199"/>
      <c r="C52" t="s">
        <v>18</v>
      </c>
      <c r="E52" s="2"/>
      <c r="F52" s="4">
        <f t="shared" ref="F52:AK52" si="465">F53*F55*F62</f>
        <v>0</v>
      </c>
      <c r="G52" s="4">
        <f t="shared" si="465"/>
        <v>0</v>
      </c>
      <c r="H52" s="4">
        <f t="shared" si="465"/>
        <v>0</v>
      </c>
      <c r="I52" s="4">
        <f t="shared" si="465"/>
        <v>0</v>
      </c>
      <c r="J52" s="4">
        <f t="shared" si="465"/>
        <v>0</v>
      </c>
      <c r="K52" s="4">
        <f t="shared" si="465"/>
        <v>0</v>
      </c>
      <c r="L52" s="4">
        <f t="shared" si="465"/>
        <v>0</v>
      </c>
      <c r="M52" s="4">
        <f t="shared" si="465"/>
        <v>0</v>
      </c>
      <c r="N52" s="4">
        <f t="shared" si="465"/>
        <v>0</v>
      </c>
      <c r="O52" s="4">
        <f t="shared" si="465"/>
        <v>0</v>
      </c>
      <c r="P52" s="4">
        <f t="shared" si="465"/>
        <v>0</v>
      </c>
      <c r="Q52" s="4">
        <f t="shared" si="465"/>
        <v>0</v>
      </c>
      <c r="R52" s="4">
        <f t="shared" si="465"/>
        <v>93.48</v>
      </c>
      <c r="S52" s="4">
        <f t="shared" si="465"/>
        <v>0</v>
      </c>
      <c r="T52" s="4">
        <f t="shared" si="465"/>
        <v>0</v>
      </c>
      <c r="U52" s="4">
        <f t="shared" si="465"/>
        <v>0</v>
      </c>
      <c r="V52" s="4">
        <f t="shared" si="465"/>
        <v>0</v>
      </c>
      <c r="W52" s="4">
        <f t="shared" si="465"/>
        <v>0</v>
      </c>
      <c r="X52" s="4">
        <f t="shared" si="465"/>
        <v>93.48</v>
      </c>
      <c r="Y52" s="4">
        <f t="shared" si="465"/>
        <v>0</v>
      </c>
      <c r="Z52" s="4">
        <f t="shared" si="465"/>
        <v>0</v>
      </c>
      <c r="AA52" s="4">
        <f t="shared" si="465"/>
        <v>0</v>
      </c>
      <c r="AB52" s="4">
        <f t="shared" si="465"/>
        <v>0</v>
      </c>
      <c r="AC52" s="4">
        <f t="shared" si="465"/>
        <v>0</v>
      </c>
      <c r="AD52" s="4">
        <f t="shared" si="465"/>
        <v>128.4</v>
      </c>
      <c r="AE52" s="4">
        <f t="shared" si="465"/>
        <v>0</v>
      </c>
      <c r="AF52" s="4">
        <f t="shared" si="465"/>
        <v>0</v>
      </c>
      <c r="AG52" s="4">
        <f t="shared" si="465"/>
        <v>0</v>
      </c>
      <c r="AH52" s="4">
        <f t="shared" si="465"/>
        <v>0</v>
      </c>
      <c r="AI52" s="4">
        <f t="shared" si="465"/>
        <v>0</v>
      </c>
      <c r="AJ52" s="4">
        <f t="shared" si="465"/>
        <v>128.4</v>
      </c>
      <c r="AK52" s="4">
        <f t="shared" si="465"/>
        <v>0</v>
      </c>
      <c r="AL52" s="4">
        <f t="shared" ref="AL52:BM52" si="466">AL53*AL55*AL62</f>
        <v>0</v>
      </c>
      <c r="AM52" s="4">
        <f t="shared" si="466"/>
        <v>0</v>
      </c>
      <c r="AN52" s="4">
        <f t="shared" si="466"/>
        <v>0</v>
      </c>
      <c r="AO52" s="4">
        <f t="shared" si="466"/>
        <v>0</v>
      </c>
      <c r="AP52" s="4">
        <f t="shared" si="466"/>
        <v>181.94000000000003</v>
      </c>
      <c r="AQ52" s="4">
        <f t="shared" si="466"/>
        <v>0</v>
      </c>
      <c r="AR52" s="4">
        <f t="shared" si="466"/>
        <v>0</v>
      </c>
      <c r="AS52" s="4">
        <f t="shared" si="466"/>
        <v>0</v>
      </c>
      <c r="AT52" s="4">
        <f t="shared" si="466"/>
        <v>0</v>
      </c>
      <c r="AU52" s="4">
        <f t="shared" si="466"/>
        <v>0</v>
      </c>
      <c r="AV52" s="4">
        <f t="shared" si="466"/>
        <v>181.94000000000003</v>
      </c>
      <c r="AW52" s="4">
        <f t="shared" si="466"/>
        <v>0</v>
      </c>
      <c r="AX52" s="4">
        <f t="shared" si="466"/>
        <v>0</v>
      </c>
      <c r="AY52" s="4">
        <f t="shared" si="466"/>
        <v>0</v>
      </c>
      <c r="AZ52" s="4">
        <f t="shared" si="466"/>
        <v>0</v>
      </c>
      <c r="BA52" s="4">
        <f t="shared" si="466"/>
        <v>0</v>
      </c>
      <c r="BB52" s="4">
        <f t="shared" si="466"/>
        <v>221.52000000000004</v>
      </c>
      <c r="BC52" s="4">
        <f t="shared" si="466"/>
        <v>0</v>
      </c>
      <c r="BD52" s="4">
        <f t="shared" si="466"/>
        <v>0</v>
      </c>
      <c r="BE52" s="4">
        <f t="shared" si="466"/>
        <v>0</v>
      </c>
      <c r="BF52" s="4">
        <f t="shared" si="466"/>
        <v>0</v>
      </c>
      <c r="BG52" s="4">
        <f t="shared" si="466"/>
        <v>0</v>
      </c>
      <c r="BH52" s="4">
        <f t="shared" si="466"/>
        <v>221.52000000000004</v>
      </c>
      <c r="BI52" s="4">
        <f t="shared" si="466"/>
        <v>0</v>
      </c>
      <c r="BJ52" s="4">
        <f t="shared" si="466"/>
        <v>0</v>
      </c>
      <c r="BK52" s="4">
        <f t="shared" si="466"/>
        <v>0</v>
      </c>
      <c r="BL52" s="4">
        <f t="shared" si="466"/>
        <v>0</v>
      </c>
      <c r="BM52" s="4">
        <f t="shared" si="466"/>
        <v>0</v>
      </c>
    </row>
    <row r="53" spans="2:65" x14ac:dyDescent="0.2">
      <c r="B53" s="197">
        <f>MATCH(C53,Supuestos!$B$3:$B$149,0)</f>
        <v>55</v>
      </c>
      <c r="C53" s="196" t="str">
        <f>Supuestos!B57</f>
        <v>Precio promedio por campaña target</v>
      </c>
      <c r="E53" s="69">
        <f>Supuestos!$D$57</f>
        <v>15.120000000000001</v>
      </c>
      <c r="F53" s="1">
        <f>HLOOKUP(F$2,Supuestos!$D$3:$H$59,$B$53,0)</f>
        <v>15.120000000000001</v>
      </c>
      <c r="G53" s="1">
        <f>HLOOKUP(G$2,Supuestos!$D$3:$H$59,$B$53,0)</f>
        <v>15.120000000000001</v>
      </c>
      <c r="H53" s="1">
        <f>HLOOKUP(H$2,Supuestos!$D$3:$H$59,$B$53,0)</f>
        <v>15.120000000000001</v>
      </c>
      <c r="I53" s="1">
        <f>HLOOKUP(I$2,Supuestos!$D$3:$H$59,$B$53,0)</f>
        <v>15.120000000000001</v>
      </c>
      <c r="J53" s="1">
        <f>HLOOKUP(J$2,Supuestos!$D$3:$H$59,$B$53,0)</f>
        <v>15.120000000000001</v>
      </c>
      <c r="K53" s="1">
        <f>HLOOKUP(K$2,Supuestos!$D$3:$H$59,$B$53,0)</f>
        <v>15.120000000000001</v>
      </c>
      <c r="L53" s="1">
        <f>HLOOKUP(L$2,Supuestos!$D$3:$H$59,$B$53,0)</f>
        <v>15.120000000000001</v>
      </c>
      <c r="M53" s="1">
        <f>HLOOKUP(M$2,Supuestos!$D$3:$H$59,$B$53,0)</f>
        <v>15.120000000000001</v>
      </c>
      <c r="N53" s="1">
        <f>HLOOKUP(N$2,Supuestos!$D$3:$H$59,$B$53,0)</f>
        <v>15.120000000000001</v>
      </c>
      <c r="O53" s="1">
        <f>HLOOKUP(O$2,Supuestos!$D$3:$H$59,$B$53,0)</f>
        <v>15.120000000000001</v>
      </c>
      <c r="P53" s="1">
        <f>HLOOKUP(P$2,Supuestos!$D$3:$H$59,$B$53,0)</f>
        <v>15.120000000000001</v>
      </c>
      <c r="Q53" s="1">
        <f>HLOOKUP(Q$2,Supuestos!$D$3:$H$59,$B$53,0)</f>
        <v>15.120000000000001</v>
      </c>
      <c r="R53" s="1">
        <f>HLOOKUP(R$2,Supuestos!$D$3:$H$59,$B$53,0)</f>
        <v>15.58</v>
      </c>
      <c r="S53" s="1">
        <f>HLOOKUP(S$2,Supuestos!$D$3:$H$59,$B$53,0)</f>
        <v>15.58</v>
      </c>
      <c r="T53" s="1">
        <f>HLOOKUP(T$2,Supuestos!$D$3:$H$59,$B$53,0)</f>
        <v>15.58</v>
      </c>
      <c r="U53" s="1">
        <f>HLOOKUP(U$2,Supuestos!$D$3:$H$59,$B$53,0)</f>
        <v>15.58</v>
      </c>
      <c r="V53" s="1">
        <f>HLOOKUP(V$2,Supuestos!$D$3:$H$59,$B$53,0)</f>
        <v>15.58</v>
      </c>
      <c r="W53" s="1">
        <f>HLOOKUP(W$2,Supuestos!$D$3:$H$59,$B$53,0)</f>
        <v>15.58</v>
      </c>
      <c r="X53" s="1">
        <f>HLOOKUP(X$2,Supuestos!$D$3:$H$59,$B$53,0)</f>
        <v>15.58</v>
      </c>
      <c r="Y53" s="1">
        <f>HLOOKUP(Y$2,Supuestos!$D$3:$H$59,$B$53,0)</f>
        <v>15.58</v>
      </c>
      <c r="Z53" s="1">
        <f>HLOOKUP(Z$2,Supuestos!$D$3:$H$59,$B$53,0)</f>
        <v>15.58</v>
      </c>
      <c r="AA53" s="1">
        <f>HLOOKUP(AA$2,Supuestos!$D$3:$H$59,$B$53,0)</f>
        <v>15.58</v>
      </c>
      <c r="AB53" s="1">
        <f>HLOOKUP(AB$2,Supuestos!$D$3:$H$59,$B$53,0)</f>
        <v>15.58</v>
      </c>
      <c r="AC53" s="1">
        <f>HLOOKUP(AC$2,Supuestos!$D$3:$H$59,$B$53,0)</f>
        <v>15.58</v>
      </c>
      <c r="AD53" s="1">
        <f>HLOOKUP(AD$2,Supuestos!$D$3:$H$59,$B$53,0)</f>
        <v>16.05</v>
      </c>
      <c r="AE53" s="1">
        <f>HLOOKUP(AE$2,Supuestos!$D$3:$H$59,$B$53,0)</f>
        <v>16.05</v>
      </c>
      <c r="AF53" s="1">
        <f>HLOOKUP(AF$2,Supuestos!$D$3:$H$59,$B$53,0)</f>
        <v>16.05</v>
      </c>
      <c r="AG53" s="1">
        <f>HLOOKUP(AG$2,Supuestos!$D$3:$H$59,$B$53,0)</f>
        <v>16.05</v>
      </c>
      <c r="AH53" s="1">
        <f>HLOOKUP(AH$2,Supuestos!$D$3:$H$59,$B$53,0)</f>
        <v>16.05</v>
      </c>
      <c r="AI53" s="1">
        <f>HLOOKUP(AI$2,Supuestos!$D$3:$H$59,$B$53,0)</f>
        <v>16.05</v>
      </c>
      <c r="AJ53" s="1">
        <f>HLOOKUP(AJ$2,Supuestos!$D$3:$H$59,$B$53,0)</f>
        <v>16.05</v>
      </c>
      <c r="AK53" s="1">
        <f>HLOOKUP(AK$2,Supuestos!$D$3:$H$59,$B$53,0)</f>
        <v>16.05</v>
      </c>
      <c r="AL53" s="1">
        <f>HLOOKUP(AL$2,Supuestos!$D$3:$H$59,$B$53,0)</f>
        <v>16.05</v>
      </c>
      <c r="AM53" s="1">
        <f>HLOOKUP(AM$2,Supuestos!$D$3:$H$59,$B$53,0)</f>
        <v>16.05</v>
      </c>
      <c r="AN53" s="1">
        <f>HLOOKUP(AN$2,Supuestos!$D$3:$H$59,$B$53,0)</f>
        <v>16.05</v>
      </c>
      <c r="AO53" s="1">
        <f>HLOOKUP(AO$2,Supuestos!$D$3:$H$59,$B$53,0)</f>
        <v>16.05</v>
      </c>
      <c r="AP53" s="1">
        <f>HLOOKUP(AP$2,Supuestos!$D$3:$H$59,$B$53,0)</f>
        <v>16.540000000000003</v>
      </c>
      <c r="AQ53" s="1">
        <f>HLOOKUP(AQ$2,Supuestos!$D$3:$H$59,$B$53,0)</f>
        <v>16.540000000000003</v>
      </c>
      <c r="AR53" s="1">
        <f>HLOOKUP(AR$2,Supuestos!$D$3:$H$59,$B$53,0)</f>
        <v>16.540000000000003</v>
      </c>
      <c r="AS53" s="1">
        <f>HLOOKUP(AS$2,Supuestos!$D$3:$H$59,$B$53,0)</f>
        <v>16.540000000000003</v>
      </c>
      <c r="AT53" s="1">
        <f>HLOOKUP(AT$2,Supuestos!$D$3:$H$59,$B$53,0)</f>
        <v>16.540000000000003</v>
      </c>
      <c r="AU53" s="1">
        <f>HLOOKUP(AU$2,Supuestos!$D$3:$H$59,$B$53,0)</f>
        <v>16.540000000000003</v>
      </c>
      <c r="AV53" s="1">
        <f>HLOOKUP(AV$2,Supuestos!$D$3:$H$59,$B$53,0)</f>
        <v>16.540000000000003</v>
      </c>
      <c r="AW53" s="1">
        <f>HLOOKUP(AW$2,Supuestos!$D$3:$H$59,$B$53,0)</f>
        <v>16.540000000000003</v>
      </c>
      <c r="AX53" s="1">
        <f>HLOOKUP(AX$2,Supuestos!$D$3:$H$59,$B$53,0)</f>
        <v>16.540000000000003</v>
      </c>
      <c r="AY53" s="1">
        <f>HLOOKUP(AY$2,Supuestos!$D$3:$H$59,$B$53,0)</f>
        <v>16.540000000000003</v>
      </c>
      <c r="AZ53" s="1">
        <f>HLOOKUP(AZ$2,Supuestos!$D$3:$H$59,$B$53,0)</f>
        <v>16.540000000000003</v>
      </c>
      <c r="BA53" s="1">
        <f>HLOOKUP(BA$2,Supuestos!$D$3:$H$59,$B$53,0)</f>
        <v>16.540000000000003</v>
      </c>
      <c r="BB53" s="1">
        <f>HLOOKUP(BB$2,Supuestos!$D$3:$H$59,$B$53,0)</f>
        <v>17.040000000000003</v>
      </c>
      <c r="BC53" s="1">
        <f>HLOOKUP(BC$2,Supuestos!$D$3:$H$59,$B$53,0)</f>
        <v>17.040000000000003</v>
      </c>
      <c r="BD53" s="1">
        <f>HLOOKUP(BD$2,Supuestos!$D$3:$H$59,$B$53,0)</f>
        <v>17.040000000000003</v>
      </c>
      <c r="BE53" s="1">
        <f>HLOOKUP(BE$2,Supuestos!$D$3:$H$59,$B$53,0)</f>
        <v>17.040000000000003</v>
      </c>
      <c r="BF53" s="1">
        <f>HLOOKUP(BF$2,Supuestos!$D$3:$H$59,$B$53,0)</f>
        <v>17.040000000000003</v>
      </c>
      <c r="BG53" s="1">
        <f>HLOOKUP(BG$2,Supuestos!$D$3:$H$59,$B$53,0)</f>
        <v>17.040000000000003</v>
      </c>
      <c r="BH53" s="1">
        <f>HLOOKUP(BH$2,Supuestos!$D$3:$H$59,$B$53,0)</f>
        <v>17.040000000000003</v>
      </c>
      <c r="BI53" s="1">
        <f>HLOOKUP(BI$2,Supuestos!$D$3:$H$59,$B$53,0)</f>
        <v>17.040000000000003</v>
      </c>
      <c r="BJ53" s="1">
        <f>HLOOKUP(BJ$2,Supuestos!$D$3:$H$59,$B$53,0)</f>
        <v>17.040000000000003</v>
      </c>
      <c r="BK53" s="1">
        <f>HLOOKUP(BK$2,Supuestos!$D$3:$H$59,$B$53,0)</f>
        <v>17.040000000000003</v>
      </c>
      <c r="BL53" s="1">
        <f>HLOOKUP(BL$2,Supuestos!$D$3:$H$59,$B$53,0)</f>
        <v>17.040000000000003</v>
      </c>
      <c r="BM53" s="1">
        <f>HLOOKUP(BM$2,Supuestos!$D$3:$H$59,$B$53,0)</f>
        <v>17.040000000000003</v>
      </c>
    </row>
    <row r="54" spans="2:65" s="11" customFormat="1" x14ac:dyDescent="0.2">
      <c r="B54" s="198"/>
      <c r="C54" s="14" t="s">
        <v>16</v>
      </c>
      <c r="E54" s="12"/>
      <c r="F54" s="13">
        <f>IF(F55&gt;0,F$4+F59,0)</f>
        <v>0</v>
      </c>
      <c r="G54" s="13">
        <f>IF(G55&gt;0,G$4+G59,0)</f>
        <v>0</v>
      </c>
      <c r="H54" s="13">
        <f t="shared" ref="H54:BM54" si="467">IF(H55&gt;0,H$4+H59,0)</f>
        <v>0</v>
      </c>
      <c r="I54" s="13">
        <f t="shared" si="467"/>
        <v>0</v>
      </c>
      <c r="J54" s="13">
        <f t="shared" si="467"/>
        <v>0</v>
      </c>
      <c r="K54" s="13">
        <f t="shared" si="467"/>
        <v>0</v>
      </c>
      <c r="L54" s="13">
        <f t="shared" si="467"/>
        <v>0</v>
      </c>
      <c r="M54" s="13">
        <f t="shared" si="467"/>
        <v>0</v>
      </c>
      <c r="N54" s="13">
        <f t="shared" si="467"/>
        <v>0</v>
      </c>
      <c r="O54" s="13">
        <f t="shared" si="467"/>
        <v>0</v>
      </c>
      <c r="P54" s="13">
        <f t="shared" si="467"/>
        <v>0</v>
      </c>
      <c r="Q54" s="13">
        <f t="shared" si="467"/>
        <v>0</v>
      </c>
      <c r="R54" s="13">
        <f t="shared" si="467"/>
        <v>16</v>
      </c>
      <c r="S54" s="13">
        <f t="shared" si="467"/>
        <v>0</v>
      </c>
      <c r="T54" s="13">
        <f t="shared" si="467"/>
        <v>0</v>
      </c>
      <c r="U54" s="13">
        <f t="shared" si="467"/>
        <v>0</v>
      </c>
      <c r="V54" s="13">
        <f t="shared" si="467"/>
        <v>0</v>
      </c>
      <c r="W54" s="13">
        <f t="shared" si="467"/>
        <v>0</v>
      </c>
      <c r="X54" s="13">
        <f t="shared" si="467"/>
        <v>22</v>
      </c>
      <c r="Y54" s="13">
        <f t="shared" si="467"/>
        <v>0</v>
      </c>
      <c r="Z54" s="13">
        <f t="shared" si="467"/>
        <v>0</v>
      </c>
      <c r="AA54" s="13">
        <f t="shared" si="467"/>
        <v>0</v>
      </c>
      <c r="AB54" s="13">
        <f t="shared" si="467"/>
        <v>0</v>
      </c>
      <c r="AC54" s="13">
        <f t="shared" si="467"/>
        <v>0</v>
      </c>
      <c r="AD54" s="13">
        <f t="shared" si="467"/>
        <v>28</v>
      </c>
      <c r="AE54" s="13">
        <f t="shared" si="467"/>
        <v>0</v>
      </c>
      <c r="AF54" s="13">
        <f t="shared" si="467"/>
        <v>0</v>
      </c>
      <c r="AG54" s="13">
        <f t="shared" si="467"/>
        <v>0</v>
      </c>
      <c r="AH54" s="13">
        <f t="shared" si="467"/>
        <v>0</v>
      </c>
      <c r="AI54" s="13">
        <f t="shared" si="467"/>
        <v>0</v>
      </c>
      <c r="AJ54" s="13">
        <f t="shared" si="467"/>
        <v>34</v>
      </c>
      <c r="AK54" s="13">
        <f t="shared" si="467"/>
        <v>0</v>
      </c>
      <c r="AL54" s="13">
        <f t="shared" si="467"/>
        <v>0</v>
      </c>
      <c r="AM54" s="13">
        <f t="shared" si="467"/>
        <v>0</v>
      </c>
      <c r="AN54" s="13">
        <f t="shared" si="467"/>
        <v>0</v>
      </c>
      <c r="AO54" s="13">
        <f t="shared" si="467"/>
        <v>0</v>
      </c>
      <c r="AP54" s="13">
        <f t="shared" si="467"/>
        <v>40</v>
      </c>
      <c r="AQ54" s="13">
        <f t="shared" si="467"/>
        <v>0</v>
      </c>
      <c r="AR54" s="13">
        <f t="shared" si="467"/>
        <v>0</v>
      </c>
      <c r="AS54" s="13">
        <f t="shared" si="467"/>
        <v>0</v>
      </c>
      <c r="AT54" s="13">
        <f t="shared" si="467"/>
        <v>0</v>
      </c>
      <c r="AU54" s="13">
        <f t="shared" si="467"/>
        <v>0</v>
      </c>
      <c r="AV54" s="13">
        <f t="shared" si="467"/>
        <v>46</v>
      </c>
      <c r="AW54" s="13">
        <f t="shared" si="467"/>
        <v>0</v>
      </c>
      <c r="AX54" s="13">
        <f t="shared" si="467"/>
        <v>0</v>
      </c>
      <c r="AY54" s="13">
        <f t="shared" si="467"/>
        <v>0</v>
      </c>
      <c r="AZ54" s="13">
        <f t="shared" si="467"/>
        <v>0</v>
      </c>
      <c r="BA54" s="13">
        <f t="shared" si="467"/>
        <v>0</v>
      </c>
      <c r="BB54" s="13">
        <f t="shared" si="467"/>
        <v>52</v>
      </c>
      <c r="BC54" s="13">
        <f t="shared" si="467"/>
        <v>0</v>
      </c>
      <c r="BD54" s="13">
        <f t="shared" si="467"/>
        <v>0</v>
      </c>
      <c r="BE54" s="13">
        <f t="shared" si="467"/>
        <v>0</v>
      </c>
      <c r="BF54" s="13">
        <f t="shared" si="467"/>
        <v>0</v>
      </c>
      <c r="BG54" s="13">
        <f t="shared" si="467"/>
        <v>0</v>
      </c>
      <c r="BH54" s="13">
        <f t="shared" si="467"/>
        <v>58</v>
      </c>
      <c r="BI54" s="13">
        <f t="shared" si="467"/>
        <v>0</v>
      </c>
      <c r="BJ54" s="13">
        <f t="shared" si="467"/>
        <v>0</v>
      </c>
      <c r="BK54" s="13">
        <f t="shared" si="467"/>
        <v>0</v>
      </c>
      <c r="BL54" s="13">
        <f t="shared" si="467"/>
        <v>0</v>
      </c>
      <c r="BM54" s="13">
        <f t="shared" si="467"/>
        <v>0</v>
      </c>
    </row>
    <row r="55" spans="2:65" x14ac:dyDescent="0.2">
      <c r="B55" s="197">
        <f>MATCH(C55,Supuestos!$B$3:$B$149,0)</f>
        <v>47</v>
      </c>
      <c r="C55" s="8" t="str">
        <f>Supuestos!B49</f>
        <v>Com. Target nuevas x frecuencia</v>
      </c>
      <c r="E55" s="6"/>
      <c r="F55" s="6">
        <f>HLOOKUP(F$2,Supuestos!$D$3:$H$59,$B55,0)*E56</f>
        <v>0</v>
      </c>
      <c r="G55" s="6">
        <f>HLOOKUP(G$2,Supuestos!$D$3:$H$59,$B55,0)*F56</f>
        <v>0</v>
      </c>
      <c r="H55" s="6">
        <f>HLOOKUP(H$2,Supuestos!$D$3:$H$59,$B55,0)*G56</f>
        <v>0</v>
      </c>
      <c r="I55" s="6">
        <f>HLOOKUP(I$2,Supuestos!$D$3:$H$59,$B55,0)*H56</f>
        <v>0</v>
      </c>
      <c r="J55" s="6">
        <f>HLOOKUP(J$2,Supuestos!$D$3:$H$59,$B55,0)*I56</f>
        <v>0</v>
      </c>
      <c r="K55" s="6">
        <f>HLOOKUP(K$2,Supuestos!$D$3:$H$59,$B55,0)*J56</f>
        <v>0</v>
      </c>
      <c r="L55" s="6">
        <f>HLOOKUP(L$2,Supuestos!$D$3:$H$59,$B55,0)*K56</f>
        <v>0</v>
      </c>
      <c r="M55" s="6">
        <f>HLOOKUP(M$2,Supuestos!$D$3:$H$59,$B55,0)*L56</f>
        <v>0</v>
      </c>
      <c r="N55" s="6">
        <f>HLOOKUP(N$2,Supuestos!$D$3:$H$59,$B55,0)*M56</f>
        <v>0</v>
      </c>
      <c r="O55" s="6">
        <f>HLOOKUP(O$2,Supuestos!$D$3:$H$59,$B55,0)*N56</f>
        <v>0</v>
      </c>
      <c r="P55" s="6">
        <f>HLOOKUP(P$2,Supuestos!$D$3:$H$59,$B55,0)*O56</f>
        <v>0</v>
      </c>
      <c r="Q55" s="6">
        <f>HLOOKUP(Q$2,Supuestos!$D$3:$H$59,$B55,0)*P56</f>
        <v>0</v>
      </c>
      <c r="R55" s="6">
        <f>HLOOKUP(R$2,Supuestos!$D$3:$H$59,$B55,0)*Q56</f>
        <v>6</v>
      </c>
      <c r="S55" s="6">
        <f>HLOOKUP(S$2,Supuestos!$D$3:$H$59,$B55,0)*R56</f>
        <v>0</v>
      </c>
      <c r="T55" s="6">
        <f>HLOOKUP(T$2,Supuestos!$D$3:$H$59,$B55,0)*S56</f>
        <v>0</v>
      </c>
      <c r="U55" s="6">
        <f>HLOOKUP(U$2,Supuestos!$D$3:$H$59,$B55,0)*T56</f>
        <v>0</v>
      </c>
      <c r="V55" s="6">
        <f>HLOOKUP(V$2,Supuestos!$D$3:$H$59,$B55,0)*U56</f>
        <v>0</v>
      </c>
      <c r="W55" s="6">
        <f>HLOOKUP(W$2,Supuestos!$D$3:$H$59,$B55,0)*V56</f>
        <v>0</v>
      </c>
      <c r="X55" s="6">
        <f>HLOOKUP(X$2,Supuestos!$D$3:$H$59,$B55,0)*W56</f>
        <v>6</v>
      </c>
      <c r="Y55" s="6">
        <f>HLOOKUP(Y$2,Supuestos!$D$3:$H$59,$B55,0)*X56</f>
        <v>0</v>
      </c>
      <c r="Z55" s="6">
        <f>HLOOKUP(Z$2,Supuestos!$D$3:$H$59,$B55,0)*Y56</f>
        <v>0</v>
      </c>
      <c r="AA55" s="6">
        <f>HLOOKUP(AA$2,Supuestos!$D$3:$H$59,$B55,0)*Z56</f>
        <v>0</v>
      </c>
      <c r="AB55" s="6">
        <f>HLOOKUP(AB$2,Supuestos!$D$3:$H$59,$B55,0)*AA56</f>
        <v>0</v>
      </c>
      <c r="AC55" s="6">
        <f>HLOOKUP(AC$2,Supuestos!$D$3:$H$59,$B55,0)*AB56</f>
        <v>0</v>
      </c>
      <c r="AD55" s="6">
        <f>HLOOKUP(AD$2,Supuestos!$D$3:$H$59,$B55,0)*AC56</f>
        <v>8</v>
      </c>
      <c r="AE55" s="6">
        <f>HLOOKUP(AE$2,Supuestos!$D$3:$H$59,$B55,0)*AD56</f>
        <v>0</v>
      </c>
      <c r="AF55" s="6">
        <f>HLOOKUP(AF$2,Supuestos!$D$3:$H$59,$B55,0)*AE56</f>
        <v>0</v>
      </c>
      <c r="AG55" s="6">
        <f>HLOOKUP(AG$2,Supuestos!$D$3:$H$59,$B55,0)*AF56</f>
        <v>0</v>
      </c>
      <c r="AH55" s="6">
        <f>HLOOKUP(AH$2,Supuestos!$D$3:$H$59,$B55,0)*AG56</f>
        <v>0</v>
      </c>
      <c r="AI55" s="6">
        <f>HLOOKUP(AI$2,Supuestos!$D$3:$H$59,$B55,0)*AH56</f>
        <v>0</v>
      </c>
      <c r="AJ55" s="6">
        <f>HLOOKUP(AJ$2,Supuestos!$D$3:$H$59,$B55,0)*AI56</f>
        <v>8</v>
      </c>
      <c r="AK55" s="6">
        <f>HLOOKUP(AK$2,Supuestos!$D$3:$H$59,$B55,0)*AJ56</f>
        <v>0</v>
      </c>
      <c r="AL55" s="6">
        <f>HLOOKUP(AL$2,Supuestos!$D$3:$H$59,$B55,0)*AK56</f>
        <v>0</v>
      </c>
      <c r="AM55" s="6">
        <f>HLOOKUP(AM$2,Supuestos!$D$3:$H$59,$B55,0)*AL56</f>
        <v>0</v>
      </c>
      <c r="AN55" s="6">
        <f>HLOOKUP(AN$2,Supuestos!$D$3:$H$59,$B55,0)*AM56</f>
        <v>0</v>
      </c>
      <c r="AO55" s="6">
        <f>HLOOKUP(AO$2,Supuestos!$D$3:$H$59,$B55,0)*AN56</f>
        <v>0</v>
      </c>
      <c r="AP55" s="6">
        <f>HLOOKUP(AP$2,Supuestos!$D$3:$H$59,$B55,0)*AO56</f>
        <v>11</v>
      </c>
      <c r="AQ55" s="6">
        <f>HLOOKUP(AQ$2,Supuestos!$D$3:$H$59,$B55,0)*AP56</f>
        <v>0</v>
      </c>
      <c r="AR55" s="6">
        <f>HLOOKUP(AR$2,Supuestos!$D$3:$H$59,$B55,0)*AQ56</f>
        <v>0</v>
      </c>
      <c r="AS55" s="6">
        <f>HLOOKUP(AS$2,Supuestos!$D$3:$H$59,$B55,0)*AR56</f>
        <v>0</v>
      </c>
      <c r="AT55" s="6">
        <f>HLOOKUP(AT$2,Supuestos!$D$3:$H$59,$B55,0)*AS56</f>
        <v>0</v>
      </c>
      <c r="AU55" s="6">
        <f>HLOOKUP(AU$2,Supuestos!$D$3:$H$59,$B55,0)*AT56</f>
        <v>0</v>
      </c>
      <c r="AV55" s="6">
        <f>HLOOKUP(AV$2,Supuestos!$D$3:$H$59,$B55,0)*AU56</f>
        <v>11</v>
      </c>
      <c r="AW55" s="6">
        <f>HLOOKUP(AW$2,Supuestos!$D$3:$H$59,$B55,0)*AV56</f>
        <v>0</v>
      </c>
      <c r="AX55" s="6">
        <f>HLOOKUP(AX$2,Supuestos!$D$3:$H$59,$B55,0)*AW56</f>
        <v>0</v>
      </c>
      <c r="AY55" s="6">
        <f>HLOOKUP(AY$2,Supuestos!$D$3:$H$59,$B55,0)*AX56</f>
        <v>0</v>
      </c>
      <c r="AZ55" s="6">
        <f>HLOOKUP(AZ$2,Supuestos!$D$3:$H$59,$B55,0)*AY56</f>
        <v>0</v>
      </c>
      <c r="BA55" s="6">
        <f>HLOOKUP(BA$2,Supuestos!$D$3:$H$59,$B55,0)*AZ56</f>
        <v>0</v>
      </c>
      <c r="BB55" s="6">
        <f>HLOOKUP(BB$2,Supuestos!$D$3:$H$59,$B55,0)*BA56</f>
        <v>13</v>
      </c>
      <c r="BC55" s="6">
        <f>HLOOKUP(BC$2,Supuestos!$D$3:$H$59,$B55,0)*BB56</f>
        <v>0</v>
      </c>
      <c r="BD55" s="6">
        <f>HLOOKUP(BD$2,Supuestos!$D$3:$H$59,$B55,0)*BC56</f>
        <v>0</v>
      </c>
      <c r="BE55" s="6">
        <f>HLOOKUP(BE$2,Supuestos!$D$3:$H$59,$B55,0)*BD56</f>
        <v>0</v>
      </c>
      <c r="BF55" s="6">
        <f>HLOOKUP(BF$2,Supuestos!$D$3:$H$59,$B55,0)*BE56</f>
        <v>0</v>
      </c>
      <c r="BG55" s="6">
        <f>HLOOKUP(BG$2,Supuestos!$D$3:$H$59,$B55,0)*BF56</f>
        <v>0</v>
      </c>
      <c r="BH55" s="6">
        <f>HLOOKUP(BH$2,Supuestos!$D$3:$H$59,$B55,0)*BG56</f>
        <v>13</v>
      </c>
      <c r="BI55" s="6">
        <f>HLOOKUP(BI$2,Supuestos!$D$3:$H$59,$B55,0)*BH56</f>
        <v>0</v>
      </c>
      <c r="BJ55" s="6">
        <f>HLOOKUP(BJ$2,Supuestos!$D$3:$H$59,$B55,0)*BI56</f>
        <v>0</v>
      </c>
      <c r="BK55" s="6">
        <f>HLOOKUP(BK$2,Supuestos!$D$3:$H$59,$B55,0)*BJ56</f>
        <v>0</v>
      </c>
      <c r="BL55" s="6">
        <f>HLOOKUP(BL$2,Supuestos!$D$3:$H$59,$B55,0)*BK56</f>
        <v>0</v>
      </c>
      <c r="BM55" s="6">
        <f>HLOOKUP(BM$2,Supuestos!$D$3:$H$59,$B55,0)*BL56</f>
        <v>0</v>
      </c>
    </row>
    <row r="56" spans="2:65" x14ac:dyDescent="0.2">
      <c r="C56" s="221" t="s">
        <v>182</v>
      </c>
      <c r="E56" s="222">
        <f>IF(F$4=$E61,1,IF(SUM(E62:$F62)&lt;E60,0,IF(MOD(SUM($E62:E$62)/E60,INT(SUM(E62:$F$62)/E60))=0,1,0)))</f>
        <v>0</v>
      </c>
      <c r="F56" s="222">
        <f>IF(G$4=$E61,1,IF(SUM($F62:F62)&lt;F60,0,IF(MOD(SUM($E62:F$62)/F60,INT(SUM($F62:F$62)/F60))=0,1,0)))</f>
        <v>0</v>
      </c>
      <c r="G56" s="222">
        <f>IF(H$4=$E61,1,IF(SUM($F62:G62)&lt;G60,0,IF(MOD(SUM($E62:G$62)/G60,INT(SUM($F62:G$62)/G60))=0,1,0)))</f>
        <v>0</v>
      </c>
      <c r="H56" s="222">
        <f>IF(I$4=$E61,1,IF(SUM($F62:H62)&lt;H60,0,IF(MOD(SUM($E62:H$62)/H60,INT(SUM($F62:H$62)/H60))=0,1,0)))</f>
        <v>0</v>
      </c>
      <c r="I56" s="222">
        <f>IF(J$4=$E61,1,IF(SUM($F62:I62)&lt;I60,0,IF(MOD(SUM($E62:I$62)/I60,INT(SUM($F62:I$62)/I60))=0,1,0)))</f>
        <v>0</v>
      </c>
      <c r="J56" s="222">
        <f>IF(K$4=$E61,1,IF(SUM($F62:J62)&lt;J60,0,IF(MOD(SUM($E62:J$62)/J60,INT(SUM($F62:J$62)/J60))=0,1,0)))</f>
        <v>0</v>
      </c>
      <c r="K56" s="222">
        <f>IF(L$4=$E61,1,IF(SUM($F62:K62)&lt;K60,0,IF(MOD(SUM($E62:K$62)/K60,INT(SUM($F62:K$62)/K60))=0,1,0)))</f>
        <v>0</v>
      </c>
      <c r="L56" s="222">
        <f>IF(M$4=$E61,1,IF(SUM($F62:L62)&lt;L60,0,IF(MOD(SUM($E62:L$62)/L60,INT(SUM($F62:L$62)/L60))=0,1,0)))</f>
        <v>0</v>
      </c>
      <c r="M56" s="222">
        <f>IF(N$4=$E61,1,IF(SUM($F62:M62)&lt;M60,0,IF(MOD(SUM($E62:M$62)/M60,INT(SUM($F62:M$62)/M60))=0,1,0)))</f>
        <v>0</v>
      </c>
      <c r="N56" s="222">
        <f>IF(O$4=$E61,1,IF(SUM($F62:N62)&lt;N60,0,IF(MOD(SUM($E62:N$62)/N60,INT(SUM($F62:N$62)/N60))=0,1,0)))</f>
        <v>0</v>
      </c>
      <c r="O56" s="222">
        <f>IF(P$4=$E61,1,IF(SUM($F62:O62)&lt;O60,0,IF(MOD(SUM($E62:O$62)/O60,INT(SUM($F62:O$62)/O60))=0,1,0)))</f>
        <v>0</v>
      </c>
      <c r="P56" s="222">
        <f>IF(Q$4=$E61,1,IF(SUM($F62:P62)&lt;P60,0,IF(MOD(SUM($E62:P$62)/P60,INT(SUM($F62:P$62)/P60))=0,1,0)))</f>
        <v>0</v>
      </c>
      <c r="Q56" s="222">
        <f>IF(R$4=$E61,1,IF(SUM($F62:Q62)&lt;Q60,0,IF(MOD(SUM($E62:Q$62)/Q60,INT(SUM($F62:Q$62)/Q60))=0,1,0)))</f>
        <v>1</v>
      </c>
      <c r="R56" s="222">
        <f>IF(S$4=$E61,1,IF(SUM($F62:R62)&lt;R60,0,IF(MOD(SUM($E62:R$62)/R60,INT(SUM($F62:R$62)/R60))=0,1,0)))</f>
        <v>0</v>
      </c>
      <c r="S56" s="222">
        <f>IF(T$4=$E61,1,IF(SUM($F62:S62)&lt;S60,0,IF(MOD(SUM($E62:S$62)/S60,INT(SUM($F62:S$62)/S60))=0,1,0)))</f>
        <v>0</v>
      </c>
      <c r="T56" s="222">
        <f>IF(U$4=$E61,1,IF(SUM($F62:T62)&lt;T60,0,IF(MOD(SUM($E62:T$62)/T60,INT(SUM($F62:T$62)/T60))=0,1,0)))</f>
        <v>0</v>
      </c>
      <c r="U56" s="222">
        <f>IF(V$4=$E61,1,IF(SUM($F62:U62)&lt;U60,0,IF(MOD(SUM($E62:U$62)/U60,INT(SUM($F62:U$62)/U60))=0,1,0)))</f>
        <v>0</v>
      </c>
      <c r="V56" s="222">
        <f>IF(W$4=$E61,1,IF(SUM($F62:V62)&lt;V60,0,IF(MOD(SUM($E62:V$62)/V60,INT(SUM($F62:V$62)/V60))=0,1,0)))</f>
        <v>0</v>
      </c>
      <c r="W56" s="222">
        <f>IF(X$4=$E61,1,IF(SUM($F62:W62)&lt;W60,0,IF(MOD(SUM($E62:W$62)/W60,INT(SUM($F62:W$62)/W60))=0,1,0)))</f>
        <v>1</v>
      </c>
      <c r="X56" s="222">
        <f>IF(Y$4=$E61,1,IF(SUM($F62:X62)&lt;X60,0,IF(MOD(SUM($E62:X$62)/X60,INT(SUM($F62:X$62)/X60))=0,1,0)))</f>
        <v>0</v>
      </c>
      <c r="Y56" s="222">
        <f>IF(Z$4=$E61,1,IF(SUM($F62:Y62)&lt;Y60,0,IF(MOD(SUM($E62:Y$62)/Y60,INT(SUM($F62:Y$62)/Y60))=0,1,0)))</f>
        <v>0</v>
      </c>
      <c r="Z56" s="222">
        <f>IF(AA$4=$E61,1,IF(SUM($F62:Z62)&lt;Z60,0,IF(MOD(SUM($E62:Z$62)/Z60,INT(SUM($F62:Z$62)/Z60))=0,1,0)))</f>
        <v>0</v>
      </c>
      <c r="AA56" s="222">
        <f>IF(AB$4=$E61,1,IF(SUM($F62:AA62)&lt;AA60,0,IF(MOD(SUM($E62:AA$62)/AA60,INT(SUM($F62:AA$62)/AA60))=0,1,0)))</f>
        <v>0</v>
      </c>
      <c r="AB56" s="222">
        <f>IF(AC$4=$E61,1,IF(SUM($F62:AB62)&lt;AB60,0,IF(MOD(SUM($E62:AB$62)/AB60,INT(SUM($F62:AB$62)/AB60))=0,1,0)))</f>
        <v>0</v>
      </c>
      <c r="AC56" s="222">
        <f>IF(AD$4=$E61,1,IF(SUM($F62:AC62)&lt;AC60,0,IF(MOD(SUM($E62:AC$62)/AC60,INT(SUM($F62:AC$62)/AC60))=0,1,0)))</f>
        <v>1</v>
      </c>
      <c r="AD56" s="222">
        <f>IF(AE$4=$E61,1,IF(SUM($F62:AD62)&lt;AD60,0,IF(MOD(SUM($E62:AD$62)/AD60,INT(SUM($F62:AD$62)/AD60))=0,1,0)))</f>
        <v>0</v>
      </c>
      <c r="AE56" s="222">
        <f>IF(AF$4=$E61,1,IF(SUM($F62:AE62)&lt;AE60,0,IF(MOD(SUM($E62:AE$62)/AE60,INT(SUM($F62:AE$62)/AE60))=0,1,0)))</f>
        <v>0</v>
      </c>
      <c r="AF56" s="222">
        <f>IF(AG$4=$E61,1,IF(SUM($F62:AF62)&lt;AF60,0,IF(MOD(SUM($E62:AF$62)/AF60,INT(SUM($F62:AF$62)/AF60))=0,1,0)))</f>
        <v>0</v>
      </c>
      <c r="AG56" s="222">
        <f>IF(AH$4=$E61,1,IF(SUM($F62:AG62)&lt;AG60,0,IF(MOD(SUM($E62:AG$62)/AG60,INT(SUM($F62:AG$62)/AG60))=0,1,0)))</f>
        <v>0</v>
      </c>
      <c r="AH56" s="222">
        <f>IF(AI$4=$E61,1,IF(SUM($F62:AH62)&lt;AH60,0,IF(MOD(SUM($E62:AH$62)/AH60,INT(SUM($F62:AH$62)/AH60))=0,1,0)))</f>
        <v>0</v>
      </c>
      <c r="AI56" s="222">
        <f>IF(AJ$4=$E61,1,IF(SUM($F62:AI62)&lt;AI60,0,IF(MOD(SUM($E62:AI$62)/AI60,INT(SUM($F62:AI$62)/AI60))=0,1,0)))</f>
        <v>1</v>
      </c>
      <c r="AJ56" s="222">
        <f>IF(AK$4=$E61,1,IF(SUM($F62:AJ62)&lt;AJ60,0,IF(MOD(SUM($E62:AJ$62)/AJ60,INT(SUM($F62:AJ$62)/AJ60))=0,1,0)))</f>
        <v>0</v>
      </c>
      <c r="AK56" s="222">
        <f>IF(AL$4=$E61,1,IF(SUM($F62:AK62)&lt;AK60,0,IF(MOD(SUM($E62:AK$62)/AK60,INT(SUM($F62:AK$62)/AK60))=0,1,0)))</f>
        <v>0</v>
      </c>
      <c r="AL56" s="222">
        <f>IF(AM$4=$E61,1,IF(SUM($F62:AL62)&lt;AL60,0,IF(MOD(SUM($E62:AL$62)/AL60,INT(SUM($F62:AL$62)/AL60))=0,1,0)))</f>
        <v>0</v>
      </c>
      <c r="AM56" s="222">
        <f>IF(AN$4=$E61,1,IF(SUM($F62:AM62)&lt;AM60,0,IF(MOD(SUM($E62:AM$62)/AM60,INT(SUM($F62:AM$62)/AM60))=0,1,0)))</f>
        <v>0</v>
      </c>
      <c r="AN56" s="222">
        <f>IF(AO$4=$E61,1,IF(SUM($F62:AN62)&lt;AN60,0,IF(MOD(SUM($E62:AN$62)/AN60,INT(SUM($F62:AN$62)/AN60))=0,1,0)))</f>
        <v>0</v>
      </c>
      <c r="AO56" s="222">
        <f>IF(AP$4=$E61,1,IF(SUM($F62:AO62)&lt;AO60,0,IF(MOD(SUM($E62:AO$62)/AO60,INT(SUM($F62:AO$62)/AO60))=0,1,0)))</f>
        <v>1</v>
      </c>
      <c r="AP56" s="222">
        <f>IF(AQ$4=$E61,1,IF(SUM($F62:AP62)&lt;AP60,0,IF(MOD(SUM($E62:AP$62)/AP60,INT(SUM($F62:AP$62)/AP60))=0,1,0)))</f>
        <v>0</v>
      </c>
      <c r="AQ56" s="222">
        <f>IF(AR$4=$E61,1,IF(SUM($F62:AQ62)&lt;AQ60,0,IF(MOD(SUM($E62:AQ$62)/AQ60,INT(SUM($F62:AQ$62)/AQ60))=0,1,0)))</f>
        <v>0</v>
      </c>
      <c r="AR56" s="222">
        <f>IF(AS$4=$E61,1,IF(SUM($F62:AR62)&lt;AR60,0,IF(MOD(SUM($E62:AR$62)/AR60,INT(SUM($F62:AR$62)/AR60))=0,1,0)))</f>
        <v>0</v>
      </c>
      <c r="AS56" s="222">
        <f>IF(AT$4=$E61,1,IF(SUM($F62:AS62)&lt;AS60,0,IF(MOD(SUM($E62:AS$62)/AS60,INT(SUM($F62:AS$62)/AS60))=0,1,0)))</f>
        <v>0</v>
      </c>
      <c r="AT56" s="222">
        <f>IF(AU$4=$E61,1,IF(SUM($F62:AT62)&lt;AT60,0,IF(MOD(SUM($E62:AT$62)/AT60,INT(SUM($F62:AT$62)/AT60))=0,1,0)))</f>
        <v>0</v>
      </c>
      <c r="AU56" s="222">
        <f>IF(AV$4=$E61,1,IF(SUM($F62:AU62)&lt;AU60,0,IF(MOD(SUM($E62:AU$62)/AU60,INT(SUM($F62:AU$62)/AU60))=0,1,0)))</f>
        <v>1</v>
      </c>
      <c r="AV56" s="222">
        <f>IF(AW$4=$E61,1,IF(SUM($F62:AV62)&lt;AV60,0,IF(MOD(SUM($E62:AV$62)/AV60,INT(SUM($F62:AV$62)/AV60))=0,1,0)))</f>
        <v>0</v>
      </c>
      <c r="AW56" s="222">
        <f>IF(AX$4=$E61,1,IF(SUM($F62:AW62)&lt;AW60,0,IF(MOD(SUM($E62:AW$62)/AW60,INT(SUM($F62:AW$62)/AW60))=0,1,0)))</f>
        <v>0</v>
      </c>
      <c r="AX56" s="222">
        <f>IF(AY$4=$E61,1,IF(SUM($F62:AX62)&lt;AX60,0,IF(MOD(SUM($E62:AX$62)/AX60,INT(SUM($F62:AX$62)/AX60))=0,1,0)))</f>
        <v>0</v>
      </c>
      <c r="AY56" s="222">
        <f>IF(AZ$4=$E61,1,IF(SUM($F62:AY62)&lt;AY60,0,IF(MOD(SUM($E62:AY$62)/AY60,INT(SUM($F62:AY$62)/AY60))=0,1,0)))</f>
        <v>0</v>
      </c>
      <c r="AZ56" s="222">
        <f>IF(BA$4=$E61,1,IF(SUM($F62:AZ62)&lt;AZ60,0,IF(MOD(SUM($E62:AZ$62)/AZ60,INT(SUM($F62:AZ$62)/AZ60))=0,1,0)))</f>
        <v>0</v>
      </c>
      <c r="BA56" s="222">
        <f>IF(BB$4=$E61,1,IF(SUM($F62:BA62)&lt;BA60,0,IF(MOD(SUM($E62:BA$62)/BA60,INT(SUM($F62:BA$62)/BA60))=0,1,0)))</f>
        <v>1</v>
      </c>
      <c r="BB56" s="222">
        <f>IF(BC$4=$E61,1,IF(SUM($F62:BB62)&lt;BB60,0,IF(MOD(SUM($E62:BB$62)/BB60,INT(SUM($F62:BB$62)/BB60))=0,1,0)))</f>
        <v>0</v>
      </c>
      <c r="BC56" s="222">
        <f>IF(BD$4=$E61,1,IF(SUM($F62:BC62)&lt;BC60,0,IF(MOD(SUM($E62:BC$62)/BC60,INT(SUM($F62:BC$62)/BC60))=0,1,0)))</f>
        <v>0</v>
      </c>
      <c r="BD56" s="222">
        <f>IF(BE$4=$E61,1,IF(SUM($F62:BD62)&lt;BD60,0,IF(MOD(SUM($E62:BD$62)/BD60,INT(SUM($F62:BD$62)/BD60))=0,1,0)))</f>
        <v>0</v>
      </c>
      <c r="BE56" s="222">
        <f>IF(BF$4=$E61,1,IF(SUM($F62:BE62)&lt;BE60,0,IF(MOD(SUM($E62:BE$62)/BE60,INT(SUM($F62:BE$62)/BE60))=0,1,0)))</f>
        <v>0</v>
      </c>
      <c r="BF56" s="222">
        <f>IF(BG$4=$E61,1,IF(SUM($F62:BF62)&lt;BF60,0,IF(MOD(SUM($E62:BF$62)/BF60,INT(SUM($F62:BF$62)/BF60))=0,1,0)))</f>
        <v>0</v>
      </c>
      <c r="BG56" s="222">
        <f>IF(BH$4=$E61,1,IF(SUM($F62:BG62)&lt;BG60,0,IF(MOD(SUM($E62:BG$62)/BG60,INT(SUM($F62:BG$62)/BG60))=0,1,0)))</f>
        <v>1</v>
      </c>
      <c r="BH56" s="222">
        <f>IF(BI$4=$E61,1,IF(SUM($F62:BH62)&lt;BH60,0,IF(MOD(SUM($E62:BH$62)/BH60,INT(SUM($F62:BH$62)/BH60))=0,1,0)))</f>
        <v>0</v>
      </c>
      <c r="BI56" s="222">
        <f>IF(BJ$4=$E61,1,IF(SUM($F62:BI62)&lt;BI60,0,IF(MOD(SUM($E62:BI$62)/BI60,INT(SUM($F62:BI$62)/BI60))=0,1,0)))</f>
        <v>0</v>
      </c>
      <c r="BJ56" s="222">
        <f>IF(BK$4=$E61,1,IF(SUM($F62:BJ62)&lt;BJ60,0,IF(MOD(SUM($E62:BJ$62)/BJ60,INT(SUM($F62:BJ$62)/BJ60))=0,1,0)))</f>
        <v>0</v>
      </c>
      <c r="BK56" s="222">
        <f>IF(BL$4=$E61,1,IF(SUM($F62:BK62)&lt;BK60,0,IF(MOD(SUM($E62:BK$62)/BK60,INT(SUM($F62:BK$62)/BK60))=0,1,0)))</f>
        <v>0</v>
      </c>
      <c r="BL56" s="222">
        <f>IF(BM$4=$E61,1,IF(SUM($F62:BL62)&lt;BL60,0,IF(MOD(SUM($E62:BL$62)/BL60,INT(SUM($F62:BL$62)/BL60))=0,1,0)))</f>
        <v>0</v>
      </c>
      <c r="BM56" s="222">
        <f>IF(BN$4=$E61,1,IF(SUM($F62:BM62)&lt;BM60,0,IF(MOD(SUM($E62:BM$62)/BM60,INT(SUM($F62:BM$62)/BM60))=0,1,0)))</f>
        <v>1</v>
      </c>
    </row>
    <row r="57" spans="2:65" x14ac:dyDescent="0.2">
      <c r="B57" s="199"/>
      <c r="C57" s="27" t="s">
        <v>258</v>
      </c>
      <c r="F57" s="10">
        <f>IF(ISERROR(HLOOKUP(F$4,$F54:R55,2,0))=TRUE,0,HLOOKUP(F$4,$F54:R55,2,0))</f>
        <v>0</v>
      </c>
      <c r="G57" s="10">
        <f>IF(ISERROR(HLOOKUP(G$4,$F54:S55,2,0))=TRUE,0,HLOOKUP(G$4,$F54:S55,2,0))</f>
        <v>0</v>
      </c>
      <c r="H57" s="10">
        <f>IF(ISERROR(HLOOKUP(H$4,$F54:T55,2,0))=TRUE,0,HLOOKUP(H$4,$F54:T55,2,0))</f>
        <v>0</v>
      </c>
      <c r="I57" s="10">
        <f>IF(ISERROR(HLOOKUP(I$4,$F54:U55,2,0))=TRUE,0,HLOOKUP(I$4,$F54:U55,2,0))</f>
        <v>0</v>
      </c>
      <c r="J57" s="10">
        <f>IF(ISERROR(HLOOKUP(J$4,$F54:V55,2,0))=TRUE,0,HLOOKUP(J$4,$F54:V55,2,0))</f>
        <v>0</v>
      </c>
      <c r="K57" s="10">
        <f>IF(ISERROR(HLOOKUP(K$4,$F54:W55,2,0))=TRUE,0,HLOOKUP(K$4,$F54:W55,2,0))</f>
        <v>0</v>
      </c>
      <c r="L57" s="10">
        <f>IF(ISERROR(HLOOKUP(L$4,$F54:X55,2,0))=TRUE,0,HLOOKUP(L$4,$F54:X55,2,0))</f>
        <v>0</v>
      </c>
      <c r="M57" s="10">
        <f>IF(ISERROR(HLOOKUP(M$4,$F54:Y55,2,0))=TRUE,0,HLOOKUP(M$4,$F54:Y55,2,0))</f>
        <v>0</v>
      </c>
      <c r="N57" s="10">
        <f>IF(ISERROR(HLOOKUP(N$4,$F54:Z55,2,0))=TRUE,0,HLOOKUP(N$4,$F54:Z55,2,0))</f>
        <v>0</v>
      </c>
      <c r="O57" s="10">
        <f>IF(ISERROR(HLOOKUP(O$4,$F54:AA55,2,0))=TRUE,0,HLOOKUP(O$4,$F54:AA55,2,0))</f>
        <v>0</v>
      </c>
      <c r="P57" s="10">
        <f>IF(ISERROR(HLOOKUP(P$4,$F54:AB55,2,0))=TRUE,0,HLOOKUP(P$4,$F54:AB55,2,0))</f>
        <v>0</v>
      </c>
      <c r="Q57" s="10">
        <f>IF(ISERROR(HLOOKUP(Q$4,$F54:AC55,2,0))=TRUE,0,HLOOKUP(Q$4,$F54:AC55,2,0))</f>
        <v>0</v>
      </c>
      <c r="R57" s="10">
        <f>IF(ISERROR(HLOOKUP(R$4,$F54:AD55,2,0))=TRUE,0,HLOOKUP(R$4,$F54:AD55,2,0))</f>
        <v>0</v>
      </c>
      <c r="S57" s="10">
        <f>IF(ISERROR(HLOOKUP(S$4,$F54:AE55,2,0))=TRUE,0,HLOOKUP(S$4,$F54:AE55,2,0))</f>
        <v>0</v>
      </c>
      <c r="T57" s="10">
        <f>IF(ISERROR(HLOOKUP(T$4,$F54:AF55,2,0))=TRUE,0,HLOOKUP(T$4,$F54:AF55,2,0))</f>
        <v>0</v>
      </c>
      <c r="U57" s="10">
        <f>IF(ISERROR(HLOOKUP(U$4,$F54:AG55,2,0))=TRUE,0,HLOOKUP(U$4,$F54:AG55,2,0))</f>
        <v>6</v>
      </c>
      <c r="V57" s="10">
        <f>IF(ISERROR(HLOOKUP(V$4,$F54:AH55,2,0))=TRUE,0,HLOOKUP(V$4,$F54:AH55,2,0))</f>
        <v>0</v>
      </c>
      <c r="W57" s="10">
        <f>IF(ISERROR(HLOOKUP(W$4,$F54:AI55,2,0))=TRUE,0,HLOOKUP(W$4,$F54:AI55,2,0))</f>
        <v>0</v>
      </c>
      <c r="X57" s="10">
        <f>IF(ISERROR(HLOOKUP(X$4,$F54:AJ55,2,0))=TRUE,0,HLOOKUP(X$4,$F54:AJ55,2,0))</f>
        <v>0</v>
      </c>
      <c r="Y57" s="10">
        <f>IF(ISERROR(HLOOKUP(Y$4,$F54:AK55,2,0))=TRUE,0,HLOOKUP(Y$4,$F54:AK55,2,0))</f>
        <v>0</v>
      </c>
      <c r="Z57" s="10">
        <f>IF(ISERROR(HLOOKUP(Z$4,$F54:AL55,2,0))=TRUE,0,HLOOKUP(Z$4,$F54:AL55,2,0))</f>
        <v>0</v>
      </c>
      <c r="AA57" s="10">
        <f>IF(ISERROR(HLOOKUP(AA$4,$F54:AM55,2,0))=TRUE,0,HLOOKUP(AA$4,$F54:AM55,2,0))</f>
        <v>6</v>
      </c>
      <c r="AB57" s="10">
        <f>IF(ISERROR(HLOOKUP(AB$4,$F54:AN55,2,0))=TRUE,0,HLOOKUP(AB$4,$F54:AN55,2,0))</f>
        <v>0</v>
      </c>
      <c r="AC57" s="10">
        <f>IF(ISERROR(HLOOKUP(AC$4,$F54:AO55,2,0))=TRUE,0,HLOOKUP(AC$4,$F54:AO55,2,0))</f>
        <v>0</v>
      </c>
      <c r="AD57" s="10">
        <f>IF(ISERROR(HLOOKUP(AD$4,$F54:AP55,2,0))=TRUE,0,HLOOKUP(AD$4,$F54:AP55,2,0))</f>
        <v>0</v>
      </c>
      <c r="AE57" s="10">
        <f>IF(ISERROR(HLOOKUP(AE$4,$F54:AQ55,2,0))=TRUE,0,HLOOKUP(AE$4,$F54:AQ55,2,0))</f>
        <v>0</v>
      </c>
      <c r="AF57" s="10">
        <f>IF(ISERROR(HLOOKUP(AF$4,$F54:AR55,2,0))=TRUE,0,HLOOKUP(AF$4,$F54:AR55,2,0))</f>
        <v>0</v>
      </c>
      <c r="AG57" s="10">
        <f>IF(ISERROR(HLOOKUP(AG$4,$F54:AS55,2,0))=TRUE,0,HLOOKUP(AG$4,$F54:AS55,2,0))</f>
        <v>8</v>
      </c>
      <c r="AH57" s="10">
        <f>IF(ISERROR(HLOOKUP(AH$4,$F54:AT55,2,0))=TRUE,0,HLOOKUP(AH$4,$F54:AT55,2,0))</f>
        <v>0</v>
      </c>
      <c r="AI57" s="10">
        <f>IF(ISERROR(HLOOKUP(AI$4,$F54:AU55,2,0))=TRUE,0,HLOOKUP(AI$4,$F54:AU55,2,0))</f>
        <v>0</v>
      </c>
      <c r="AJ57" s="10">
        <f>IF(ISERROR(HLOOKUP(AJ$4,$F54:AV55,2,0))=TRUE,0,HLOOKUP(AJ$4,$F54:AV55,2,0))</f>
        <v>0</v>
      </c>
      <c r="AK57" s="10">
        <f>IF(ISERROR(HLOOKUP(AK$4,$F54:AW55,2,0))=TRUE,0,HLOOKUP(AK$4,$F54:AW55,2,0))</f>
        <v>0</v>
      </c>
      <c r="AL57" s="10">
        <f>IF(ISERROR(HLOOKUP(AL$4,$F54:AX55,2,0))=TRUE,0,HLOOKUP(AL$4,$F54:AX55,2,0))</f>
        <v>0</v>
      </c>
      <c r="AM57" s="10">
        <f>IF(ISERROR(HLOOKUP(AM$4,$F54:AY55,2,0))=TRUE,0,HLOOKUP(AM$4,$F54:AY55,2,0))</f>
        <v>8</v>
      </c>
      <c r="AN57" s="10">
        <f>IF(ISERROR(HLOOKUP(AN$4,$F54:AZ55,2,0))=TRUE,0,HLOOKUP(AN$4,$F54:AZ55,2,0))</f>
        <v>0</v>
      </c>
      <c r="AO57" s="10">
        <f>IF(ISERROR(HLOOKUP(AO$4,$F54:BA55,2,0))=TRUE,0,HLOOKUP(AO$4,$F54:BA55,2,0))</f>
        <v>0</v>
      </c>
      <c r="AP57" s="10">
        <f>IF(ISERROR(HLOOKUP(AP$4,$F54:BB55,2,0))=TRUE,0,HLOOKUP(AP$4,$F54:BB55,2,0))</f>
        <v>0</v>
      </c>
      <c r="AQ57" s="10">
        <f>IF(ISERROR(HLOOKUP(AQ$4,$F54:BC55,2,0))=TRUE,0,HLOOKUP(AQ$4,$F54:BC55,2,0))</f>
        <v>0</v>
      </c>
      <c r="AR57" s="10">
        <f>IF(ISERROR(HLOOKUP(AR$4,$F54:BD55,2,0))=TRUE,0,HLOOKUP(AR$4,$F54:BD55,2,0))</f>
        <v>0</v>
      </c>
      <c r="AS57" s="10">
        <f>IF(ISERROR(HLOOKUP(AS$4,$F54:BE55,2,0))=TRUE,0,HLOOKUP(AS$4,$F54:BE55,2,0))</f>
        <v>11</v>
      </c>
      <c r="AT57" s="10">
        <f>IF(ISERROR(HLOOKUP(AT$4,$F54:BF55,2,0))=TRUE,0,HLOOKUP(AT$4,$F54:BF55,2,0))</f>
        <v>0</v>
      </c>
      <c r="AU57" s="10">
        <f>IF(ISERROR(HLOOKUP(AU$4,$F54:BG55,2,0))=TRUE,0,HLOOKUP(AU$4,$F54:BG55,2,0))</f>
        <v>0</v>
      </c>
      <c r="AV57" s="10">
        <f>IF(ISERROR(HLOOKUP(AV$4,$F54:BH55,2,0))=TRUE,0,HLOOKUP(AV$4,$F54:BH55,2,0))</f>
        <v>0</v>
      </c>
      <c r="AW57" s="10">
        <f>IF(ISERROR(HLOOKUP(AW$4,$F54:BI55,2,0))=TRUE,0,HLOOKUP(AW$4,$F54:BI55,2,0))</f>
        <v>0</v>
      </c>
      <c r="AX57" s="10">
        <f>IF(ISERROR(HLOOKUP(AX$4,$F54:BJ55,2,0))=TRUE,0,HLOOKUP(AX$4,$F54:BJ55,2,0))</f>
        <v>0</v>
      </c>
      <c r="AY57" s="10">
        <f>IF(ISERROR(HLOOKUP(AY$4,$F54:BK55,2,0))=TRUE,0,HLOOKUP(AY$4,$F54:BK55,2,0))</f>
        <v>11</v>
      </c>
      <c r="AZ57" s="10">
        <f>IF(ISERROR(HLOOKUP(AZ$4,$F54:BL55,2,0))=TRUE,0,HLOOKUP(AZ$4,$F54:BL55,2,0))</f>
        <v>0</v>
      </c>
      <c r="BA57" s="10">
        <f>IF(ISERROR(HLOOKUP(BA$4,$F54:BM55,2,0))=TRUE,0,HLOOKUP(BA$4,$F54:BM55,2,0))</f>
        <v>0</v>
      </c>
      <c r="BB57" s="10">
        <f>IF(ISERROR(HLOOKUP(BB$4,$F54:BN55,2,0))=TRUE,0,HLOOKUP(BB$4,$F54:BN55,2,0))</f>
        <v>0</v>
      </c>
      <c r="BC57" s="10">
        <f>IF(ISERROR(HLOOKUP(BC$4,$F54:BO55,2,0))=TRUE,0,HLOOKUP(BC$4,$F54:BO55,2,0))</f>
        <v>0</v>
      </c>
      <c r="BD57" s="10">
        <f>IF(ISERROR(HLOOKUP(BD$4,$F54:BP55,2,0))=TRUE,0,HLOOKUP(BD$4,$F54:BP55,2,0))</f>
        <v>0</v>
      </c>
      <c r="BE57" s="10">
        <f>IF(ISERROR(HLOOKUP(BE$4,$F54:BQ55,2,0))=TRUE,0,HLOOKUP(BE$4,$F54:BQ55,2,0))</f>
        <v>13</v>
      </c>
      <c r="BF57" s="10">
        <f>IF(ISERROR(HLOOKUP(BF$4,$F54:BR55,2,0))=TRUE,0,HLOOKUP(BF$4,$F54:BR55,2,0))</f>
        <v>0</v>
      </c>
      <c r="BG57" s="10">
        <f>IF(ISERROR(HLOOKUP(BG$4,$F54:BS55,2,0))=TRUE,0,HLOOKUP(BG$4,$F54:BS55,2,0))</f>
        <v>0</v>
      </c>
      <c r="BH57" s="10">
        <f>IF(ISERROR(HLOOKUP(BH$4,$F54:BT55,2,0))=TRUE,0,HLOOKUP(BH$4,$F54:BT55,2,0))</f>
        <v>0</v>
      </c>
      <c r="BI57" s="10">
        <f>IF(ISERROR(HLOOKUP(BI$4,$F54:BU55,2,0))=TRUE,0,HLOOKUP(BI$4,$F54:BU55,2,0))</f>
        <v>0</v>
      </c>
      <c r="BJ57" s="10">
        <f>IF(ISERROR(HLOOKUP(BJ$4,$F54:BV55,2,0))=TRUE,0,HLOOKUP(BJ$4,$F54:BV55,2,0))</f>
        <v>0</v>
      </c>
      <c r="BK57" s="10">
        <f>IF(ISERROR(HLOOKUP(BK$4,$F54:BW55,2,0))=TRUE,0,HLOOKUP(BK$4,$F54:BW55,2,0))</f>
        <v>13</v>
      </c>
      <c r="BL57" s="10">
        <f>IF(ISERROR(HLOOKUP(BL$4,$F54:BX55,2,0))=TRUE,0,HLOOKUP(BL$4,$F54:BX55,2,0))</f>
        <v>0</v>
      </c>
      <c r="BM57" s="10">
        <f>IF(ISERROR(HLOOKUP(BM$4,$F54:BY55,2,0))=TRUE,0,HLOOKUP(BM$4,$F54:BY55,2,0))</f>
        <v>0</v>
      </c>
    </row>
    <row r="58" spans="2:65" x14ac:dyDescent="0.2">
      <c r="B58" s="199"/>
      <c r="C58" s="8" t="s">
        <v>259</v>
      </c>
      <c r="E58" s="6"/>
      <c r="F58" s="6">
        <f>F55-F57</f>
        <v>0</v>
      </c>
      <c r="G58" s="6">
        <f>F58+G55-G57</f>
        <v>0</v>
      </c>
      <c r="H58" s="6">
        <f>G58+H55-H57</f>
        <v>0</v>
      </c>
      <c r="I58" s="6">
        <f t="shared" ref="I58" si="468">H58+I55-I57</f>
        <v>0</v>
      </c>
      <c r="J58" s="6">
        <f t="shared" ref="J58" si="469">I58+J55-J57</f>
        <v>0</v>
      </c>
      <c r="K58" s="6">
        <f t="shared" ref="K58" si="470">J58+K55-K57</f>
        <v>0</v>
      </c>
      <c r="L58" s="6">
        <f t="shared" ref="L58" si="471">K58+L55-L57</f>
        <v>0</v>
      </c>
      <c r="M58" s="6">
        <f t="shared" ref="M58" si="472">L58+M55-M57</f>
        <v>0</v>
      </c>
      <c r="N58" s="6">
        <f t="shared" ref="N58" si="473">M58+N55-N57</f>
        <v>0</v>
      </c>
      <c r="O58" s="6">
        <f>N58+O55-O57</f>
        <v>0</v>
      </c>
      <c r="P58" s="6">
        <f t="shared" ref="P58" si="474">O58+P55-P57</f>
        <v>0</v>
      </c>
      <c r="Q58" s="6">
        <f t="shared" ref="Q58" si="475">P58+Q55-Q57</f>
        <v>0</v>
      </c>
      <c r="R58" s="6">
        <f t="shared" ref="R58" si="476">Q58+R55-R57</f>
        <v>6</v>
      </c>
      <c r="S58" s="6">
        <f t="shared" ref="S58" si="477">R58+S55-S57</f>
        <v>6</v>
      </c>
      <c r="T58" s="6">
        <f t="shared" ref="T58" si="478">S58+T55-T57</f>
        <v>6</v>
      </c>
      <c r="U58" s="6">
        <f t="shared" ref="U58" si="479">T58+U55-U57</f>
        <v>0</v>
      </c>
      <c r="V58" s="6">
        <f t="shared" ref="V58" si="480">U58+V55-V57</f>
        <v>0</v>
      </c>
      <c r="W58" s="6">
        <f t="shared" ref="W58" si="481">V58+W55-W57</f>
        <v>0</v>
      </c>
      <c r="X58" s="6">
        <f t="shared" ref="X58" si="482">W58+X55-X57</f>
        <v>6</v>
      </c>
      <c r="Y58" s="6">
        <f t="shared" ref="Y58" si="483">X58+Y55-Y57</f>
        <v>6</v>
      </c>
      <c r="Z58" s="6">
        <f t="shared" ref="Z58" si="484">Y58+Z55-Z57</f>
        <v>6</v>
      </c>
      <c r="AA58" s="6">
        <f t="shared" ref="AA58" si="485">Z58+AA55-AA57</f>
        <v>0</v>
      </c>
      <c r="AB58" s="6">
        <f t="shared" ref="AB58" si="486">AA58+AB55-AB57</f>
        <v>0</v>
      </c>
      <c r="AC58" s="6">
        <f t="shared" ref="AC58" si="487">AB58+AC55-AC57</f>
        <v>0</v>
      </c>
      <c r="AD58" s="6">
        <f t="shared" ref="AD58" si="488">AC58+AD55-AD57</f>
        <v>8</v>
      </c>
      <c r="AE58" s="6">
        <f t="shared" ref="AE58" si="489">AD58+AE55-AE57</f>
        <v>8</v>
      </c>
      <c r="AF58" s="6">
        <f t="shared" ref="AF58" si="490">AE58+AF55-AF57</f>
        <v>8</v>
      </c>
      <c r="AG58" s="6">
        <f t="shared" ref="AG58" si="491">AF58+AG55-AG57</f>
        <v>0</v>
      </c>
      <c r="AH58" s="6">
        <f t="shared" ref="AH58" si="492">AG58+AH55-AH57</f>
        <v>0</v>
      </c>
      <c r="AI58" s="6">
        <f t="shared" ref="AI58" si="493">AH58+AI55-AI57</f>
        <v>0</v>
      </c>
      <c r="AJ58" s="6">
        <f t="shared" ref="AJ58" si="494">AI58+AJ55-AJ57</f>
        <v>8</v>
      </c>
      <c r="AK58" s="6">
        <f t="shared" ref="AK58" si="495">AJ58+AK55-AK57</f>
        <v>8</v>
      </c>
      <c r="AL58" s="6">
        <f t="shared" ref="AL58" si="496">AK58+AL55-AL57</f>
        <v>8</v>
      </c>
      <c r="AM58" s="6">
        <f t="shared" ref="AM58" si="497">AL58+AM55-AM57</f>
        <v>0</v>
      </c>
      <c r="AN58" s="6">
        <f t="shared" ref="AN58" si="498">AM58+AN55-AN57</f>
        <v>0</v>
      </c>
      <c r="AO58" s="6">
        <f t="shared" ref="AO58" si="499">AN58+AO55-AO57</f>
        <v>0</v>
      </c>
      <c r="AP58" s="6">
        <f t="shared" ref="AP58" si="500">AO58+AP55-AP57</f>
        <v>11</v>
      </c>
      <c r="AQ58" s="6">
        <f t="shared" ref="AQ58" si="501">AP58+AQ55-AQ57</f>
        <v>11</v>
      </c>
      <c r="AR58" s="6">
        <f t="shared" ref="AR58" si="502">AQ58+AR55-AR57</f>
        <v>11</v>
      </c>
      <c r="AS58" s="6">
        <f t="shared" ref="AS58" si="503">AR58+AS55-AS57</f>
        <v>0</v>
      </c>
      <c r="AT58" s="6">
        <f t="shared" ref="AT58" si="504">AS58+AT55-AT57</f>
        <v>0</v>
      </c>
      <c r="AU58" s="6">
        <f t="shared" ref="AU58" si="505">AT58+AU55-AU57</f>
        <v>0</v>
      </c>
      <c r="AV58" s="6">
        <f t="shared" ref="AV58" si="506">AU58+AV55-AV57</f>
        <v>11</v>
      </c>
      <c r="AW58" s="6">
        <f t="shared" ref="AW58" si="507">AV58+AW55-AW57</f>
        <v>11</v>
      </c>
      <c r="AX58" s="6">
        <f t="shared" ref="AX58" si="508">AW58+AX55-AX57</f>
        <v>11</v>
      </c>
      <c r="AY58" s="6">
        <f t="shared" ref="AY58" si="509">AX58+AY55-AY57</f>
        <v>0</v>
      </c>
      <c r="AZ58" s="6">
        <f t="shared" ref="AZ58" si="510">AY58+AZ55-AZ57</f>
        <v>0</v>
      </c>
      <c r="BA58" s="6">
        <f t="shared" ref="BA58" si="511">AZ58+BA55-BA57</f>
        <v>0</v>
      </c>
      <c r="BB58" s="6">
        <f t="shared" ref="BB58" si="512">BA58+BB55-BB57</f>
        <v>13</v>
      </c>
      <c r="BC58" s="6">
        <f t="shared" ref="BC58" si="513">BB58+BC55-BC57</f>
        <v>13</v>
      </c>
      <c r="BD58" s="6">
        <f t="shared" ref="BD58" si="514">BC58+BD55-BD57</f>
        <v>13</v>
      </c>
      <c r="BE58" s="6">
        <f t="shared" ref="BE58" si="515">BD58+BE55-BE57</f>
        <v>0</v>
      </c>
      <c r="BF58" s="6">
        <f t="shared" ref="BF58" si="516">BE58+BF55-BF57</f>
        <v>0</v>
      </c>
      <c r="BG58" s="6">
        <f t="shared" ref="BG58" si="517">BF58+BG55-BG57</f>
        <v>0</v>
      </c>
      <c r="BH58" s="6">
        <f t="shared" ref="BH58" si="518">BG58+BH55-BH57</f>
        <v>13</v>
      </c>
      <c r="BI58" s="6">
        <f t="shared" ref="BI58" si="519">BH58+BI55-BI57</f>
        <v>13</v>
      </c>
      <c r="BJ58" s="6">
        <f t="shared" ref="BJ58" si="520">BI58+BJ55-BJ57</f>
        <v>13</v>
      </c>
      <c r="BK58" s="6">
        <f t="shared" ref="BK58" si="521">BJ58+BK55-BK57</f>
        <v>0</v>
      </c>
      <c r="BL58" s="6">
        <f t="shared" ref="BL58" si="522">BK58+BL55-BL57</f>
        <v>0</v>
      </c>
      <c r="BM58" s="6">
        <f t="shared" ref="BM58" si="523">BL58+BM55-BM57</f>
        <v>0</v>
      </c>
    </row>
    <row r="59" spans="2:65" x14ac:dyDescent="0.2">
      <c r="B59" s="197">
        <f>MATCH(C59,Supuestos!$B$3:$B$149,0)</f>
        <v>49</v>
      </c>
      <c r="C59" s="221" t="str">
        <f>Supuestos!B51</f>
        <v>Duración Com. Target (meses)</v>
      </c>
      <c r="E59" s="6">
        <f>Supuestos!D51</f>
        <v>3</v>
      </c>
      <c r="F59" s="37">
        <f>HLOOKUP(F$2,Supuestos!$D$3:$H$157,$B59,0)</f>
        <v>3</v>
      </c>
      <c r="G59" s="37">
        <f>HLOOKUP(G$2,Supuestos!$D$3:$H$157,$B59,0)</f>
        <v>3</v>
      </c>
      <c r="H59" s="37">
        <f>HLOOKUP(H$2,Supuestos!$D$3:$H$157,$B59,0)</f>
        <v>3</v>
      </c>
      <c r="I59" s="37">
        <f>HLOOKUP(I$2,Supuestos!$D$3:$H$157,$B59,0)</f>
        <v>3</v>
      </c>
      <c r="J59" s="37">
        <f>HLOOKUP(J$2,Supuestos!$D$3:$H$157,$B59,0)</f>
        <v>3</v>
      </c>
      <c r="K59" s="37">
        <f>HLOOKUP(K$2,Supuestos!$D$3:$H$157,$B59,0)</f>
        <v>3</v>
      </c>
      <c r="L59" s="37">
        <f>HLOOKUP(L$2,Supuestos!$D$3:$H$157,$B59,0)</f>
        <v>3</v>
      </c>
      <c r="M59" s="37">
        <f>HLOOKUP(M$2,Supuestos!$D$3:$H$157,$B59,0)</f>
        <v>3</v>
      </c>
      <c r="N59" s="37">
        <f>HLOOKUP(N$2,Supuestos!$D$3:$H$157,$B59,0)</f>
        <v>3</v>
      </c>
      <c r="O59" s="37">
        <f>HLOOKUP(O$2,Supuestos!$D$3:$H$157,$B59,0)</f>
        <v>3</v>
      </c>
      <c r="P59" s="37">
        <f>HLOOKUP(P$2,Supuestos!$D$3:$H$157,$B59,0)</f>
        <v>3</v>
      </c>
      <c r="Q59" s="37">
        <f>HLOOKUP(Q$2,Supuestos!$D$3:$H$157,$B59,0)</f>
        <v>3</v>
      </c>
      <c r="R59" s="37">
        <f>HLOOKUP(R$2,Supuestos!$D$3:$H$157,$B59,0)</f>
        <v>3</v>
      </c>
      <c r="S59" s="37">
        <f>HLOOKUP(S$2,Supuestos!$D$3:$H$157,$B59,0)</f>
        <v>3</v>
      </c>
      <c r="T59" s="37">
        <f>HLOOKUP(T$2,Supuestos!$D$3:$H$157,$B59,0)</f>
        <v>3</v>
      </c>
      <c r="U59" s="37">
        <f>HLOOKUP(U$2,Supuestos!$D$3:$H$157,$B59,0)</f>
        <v>3</v>
      </c>
      <c r="V59" s="37">
        <f>HLOOKUP(V$2,Supuestos!$D$3:$H$157,$B59,0)</f>
        <v>3</v>
      </c>
      <c r="W59" s="37">
        <f>HLOOKUP(W$2,Supuestos!$D$3:$H$157,$B59,0)</f>
        <v>3</v>
      </c>
      <c r="X59" s="37">
        <f>HLOOKUP(X$2,Supuestos!$D$3:$H$157,$B59,0)</f>
        <v>3</v>
      </c>
      <c r="Y59" s="37">
        <f>HLOOKUP(Y$2,Supuestos!$D$3:$H$157,$B59,0)</f>
        <v>3</v>
      </c>
      <c r="Z59" s="37">
        <f>HLOOKUP(Z$2,Supuestos!$D$3:$H$157,$B59,0)</f>
        <v>3</v>
      </c>
      <c r="AA59" s="37">
        <f>HLOOKUP(AA$2,Supuestos!$D$3:$H$157,$B59,0)</f>
        <v>3</v>
      </c>
      <c r="AB59" s="37">
        <f>HLOOKUP(AB$2,Supuestos!$D$3:$H$157,$B59,0)</f>
        <v>3</v>
      </c>
      <c r="AC59" s="37">
        <f>HLOOKUP(AC$2,Supuestos!$D$3:$H$157,$B59,0)</f>
        <v>3</v>
      </c>
      <c r="AD59" s="37">
        <f>HLOOKUP(AD$2,Supuestos!$D$3:$H$157,$B59,0)</f>
        <v>3</v>
      </c>
      <c r="AE59" s="37">
        <f>HLOOKUP(AE$2,Supuestos!$D$3:$H$157,$B59,0)</f>
        <v>3</v>
      </c>
      <c r="AF59" s="37">
        <f>HLOOKUP(AF$2,Supuestos!$D$3:$H$157,$B59,0)</f>
        <v>3</v>
      </c>
      <c r="AG59" s="37">
        <f>HLOOKUP(AG$2,Supuestos!$D$3:$H$157,$B59,0)</f>
        <v>3</v>
      </c>
      <c r="AH59" s="37">
        <f>HLOOKUP(AH$2,Supuestos!$D$3:$H$157,$B59,0)</f>
        <v>3</v>
      </c>
      <c r="AI59" s="37">
        <f>HLOOKUP(AI$2,Supuestos!$D$3:$H$157,$B59,0)</f>
        <v>3</v>
      </c>
      <c r="AJ59" s="37">
        <f>HLOOKUP(AJ$2,Supuestos!$D$3:$H$157,$B59,0)</f>
        <v>3</v>
      </c>
      <c r="AK59" s="37">
        <f>HLOOKUP(AK$2,Supuestos!$D$3:$H$157,$B59,0)</f>
        <v>3</v>
      </c>
      <c r="AL59" s="37">
        <f>HLOOKUP(AL$2,Supuestos!$D$3:$H$157,$B59,0)</f>
        <v>3</v>
      </c>
      <c r="AM59" s="37">
        <f>HLOOKUP(AM$2,Supuestos!$D$3:$H$157,$B59,0)</f>
        <v>3</v>
      </c>
      <c r="AN59" s="37">
        <f>HLOOKUP(AN$2,Supuestos!$D$3:$H$157,$B59,0)</f>
        <v>3</v>
      </c>
      <c r="AO59" s="37">
        <f>HLOOKUP(AO$2,Supuestos!$D$3:$H$157,$B59,0)</f>
        <v>3</v>
      </c>
      <c r="AP59" s="37">
        <f>HLOOKUP(AP$2,Supuestos!$D$3:$H$157,$B59,0)</f>
        <v>3</v>
      </c>
      <c r="AQ59" s="37">
        <f>HLOOKUP(AQ$2,Supuestos!$D$3:$H$157,$B59,0)</f>
        <v>3</v>
      </c>
      <c r="AR59" s="37">
        <f>HLOOKUP(AR$2,Supuestos!$D$3:$H$157,$B59,0)</f>
        <v>3</v>
      </c>
      <c r="AS59" s="37">
        <f>HLOOKUP(AS$2,Supuestos!$D$3:$H$157,$B59,0)</f>
        <v>3</v>
      </c>
      <c r="AT59" s="37">
        <f>HLOOKUP(AT$2,Supuestos!$D$3:$H$157,$B59,0)</f>
        <v>3</v>
      </c>
      <c r="AU59" s="37">
        <f>HLOOKUP(AU$2,Supuestos!$D$3:$H$157,$B59,0)</f>
        <v>3</v>
      </c>
      <c r="AV59" s="37">
        <f>HLOOKUP(AV$2,Supuestos!$D$3:$H$157,$B59,0)</f>
        <v>3</v>
      </c>
      <c r="AW59" s="37">
        <f>HLOOKUP(AW$2,Supuestos!$D$3:$H$157,$B59,0)</f>
        <v>3</v>
      </c>
      <c r="AX59" s="37">
        <f>HLOOKUP(AX$2,Supuestos!$D$3:$H$157,$B59,0)</f>
        <v>3</v>
      </c>
      <c r="AY59" s="37">
        <f>HLOOKUP(AY$2,Supuestos!$D$3:$H$157,$B59,0)</f>
        <v>3</v>
      </c>
      <c r="AZ59" s="37">
        <f>HLOOKUP(AZ$2,Supuestos!$D$3:$H$157,$B59,0)</f>
        <v>3</v>
      </c>
      <c r="BA59" s="37">
        <f>HLOOKUP(BA$2,Supuestos!$D$3:$H$157,$B59,0)</f>
        <v>3</v>
      </c>
      <c r="BB59" s="37">
        <f>HLOOKUP(BB$2,Supuestos!$D$3:$H$157,$B59,0)</f>
        <v>3</v>
      </c>
      <c r="BC59" s="37">
        <f>HLOOKUP(BC$2,Supuestos!$D$3:$H$157,$B59,0)</f>
        <v>3</v>
      </c>
      <c r="BD59" s="37">
        <f>HLOOKUP(BD$2,Supuestos!$D$3:$H$157,$B59,0)</f>
        <v>3</v>
      </c>
      <c r="BE59" s="37">
        <f>HLOOKUP(BE$2,Supuestos!$D$3:$H$157,$B59,0)</f>
        <v>3</v>
      </c>
      <c r="BF59" s="37">
        <f>HLOOKUP(BF$2,Supuestos!$D$3:$H$157,$B59,0)</f>
        <v>3</v>
      </c>
      <c r="BG59" s="37">
        <f>HLOOKUP(BG$2,Supuestos!$D$3:$H$157,$B59,0)</f>
        <v>3</v>
      </c>
      <c r="BH59" s="37">
        <f>HLOOKUP(BH$2,Supuestos!$D$3:$H$157,$B59,0)</f>
        <v>3</v>
      </c>
      <c r="BI59" s="37">
        <f>HLOOKUP(BI$2,Supuestos!$D$3:$H$157,$B59,0)</f>
        <v>3</v>
      </c>
      <c r="BJ59" s="37">
        <f>HLOOKUP(BJ$2,Supuestos!$D$3:$H$157,$B59,0)</f>
        <v>3</v>
      </c>
      <c r="BK59" s="37">
        <f>HLOOKUP(BK$2,Supuestos!$D$3:$H$157,$B59,0)</f>
        <v>3</v>
      </c>
      <c r="BL59" s="37">
        <f>HLOOKUP(BL$2,Supuestos!$D$3:$H$157,$B59,0)</f>
        <v>3</v>
      </c>
      <c r="BM59" s="37">
        <f>HLOOKUP(BM$2,Supuestos!$D$3:$H$157,$B59,0)</f>
        <v>3</v>
      </c>
    </row>
    <row r="60" spans="2:65" x14ac:dyDescent="0.2">
      <c r="B60" s="197">
        <f>MATCH(C60,Supuestos!$B$3:$B$149,0)</f>
        <v>50</v>
      </c>
      <c r="C60" s="221" t="str">
        <f>Supuestos!B52</f>
        <v>Frecuencia Com. Target (meses)</v>
      </c>
      <c r="E60" s="6">
        <f>Supuestos!D52</f>
        <v>6</v>
      </c>
      <c r="F60" s="37">
        <f>HLOOKUP(F$2,Supuestos!$D$3:$H$157,$B60,0)</f>
        <v>6</v>
      </c>
      <c r="G60" s="37">
        <f>HLOOKUP(G$2,Supuestos!$D$3:$H$157,$B60,0)</f>
        <v>6</v>
      </c>
      <c r="H60" s="37">
        <f>HLOOKUP(H$2,Supuestos!$D$3:$H$157,$B60,0)</f>
        <v>6</v>
      </c>
      <c r="I60" s="37">
        <f>HLOOKUP(I$2,Supuestos!$D$3:$H$157,$B60,0)</f>
        <v>6</v>
      </c>
      <c r="J60" s="37">
        <f>HLOOKUP(J$2,Supuestos!$D$3:$H$157,$B60,0)</f>
        <v>6</v>
      </c>
      <c r="K60" s="37">
        <f>HLOOKUP(K$2,Supuestos!$D$3:$H$157,$B60,0)</f>
        <v>6</v>
      </c>
      <c r="L60" s="37">
        <f>HLOOKUP(L$2,Supuestos!$D$3:$H$157,$B60,0)</f>
        <v>6</v>
      </c>
      <c r="M60" s="37">
        <f>HLOOKUP(M$2,Supuestos!$D$3:$H$157,$B60,0)</f>
        <v>6</v>
      </c>
      <c r="N60" s="37">
        <f>HLOOKUP(N$2,Supuestos!$D$3:$H$157,$B60,0)</f>
        <v>6</v>
      </c>
      <c r="O60" s="37">
        <f>HLOOKUP(O$2,Supuestos!$D$3:$H$157,$B60,0)</f>
        <v>6</v>
      </c>
      <c r="P60" s="37">
        <f>HLOOKUP(P$2,Supuestos!$D$3:$H$157,$B60,0)</f>
        <v>6</v>
      </c>
      <c r="Q60" s="37">
        <f>HLOOKUP(Q$2,Supuestos!$D$3:$H$157,$B60,0)</f>
        <v>6</v>
      </c>
      <c r="R60" s="37">
        <f>HLOOKUP(R$2,Supuestos!$D$3:$H$157,$B60,0)</f>
        <v>6</v>
      </c>
      <c r="S60" s="37">
        <f>HLOOKUP(S$2,Supuestos!$D$3:$H$157,$B60,0)</f>
        <v>6</v>
      </c>
      <c r="T60" s="37">
        <f>HLOOKUP(T$2,Supuestos!$D$3:$H$157,$B60,0)</f>
        <v>6</v>
      </c>
      <c r="U60" s="37">
        <f>HLOOKUP(U$2,Supuestos!$D$3:$H$157,$B60,0)</f>
        <v>6</v>
      </c>
      <c r="V60" s="37">
        <f>HLOOKUP(V$2,Supuestos!$D$3:$H$157,$B60,0)</f>
        <v>6</v>
      </c>
      <c r="W60" s="37">
        <f>HLOOKUP(W$2,Supuestos!$D$3:$H$157,$B60,0)</f>
        <v>6</v>
      </c>
      <c r="X60" s="37">
        <f>HLOOKUP(X$2,Supuestos!$D$3:$H$157,$B60,0)</f>
        <v>6</v>
      </c>
      <c r="Y60" s="37">
        <f>HLOOKUP(Y$2,Supuestos!$D$3:$H$157,$B60,0)</f>
        <v>6</v>
      </c>
      <c r="Z60" s="37">
        <f>HLOOKUP(Z$2,Supuestos!$D$3:$H$157,$B60,0)</f>
        <v>6</v>
      </c>
      <c r="AA60" s="37">
        <f>HLOOKUP(AA$2,Supuestos!$D$3:$H$157,$B60,0)</f>
        <v>6</v>
      </c>
      <c r="AB60" s="37">
        <f>HLOOKUP(AB$2,Supuestos!$D$3:$H$157,$B60,0)</f>
        <v>6</v>
      </c>
      <c r="AC60" s="37">
        <f>HLOOKUP(AC$2,Supuestos!$D$3:$H$157,$B60,0)</f>
        <v>6</v>
      </c>
      <c r="AD60" s="37">
        <f>HLOOKUP(AD$2,Supuestos!$D$3:$H$157,$B60,0)</f>
        <v>6</v>
      </c>
      <c r="AE60" s="37">
        <f>HLOOKUP(AE$2,Supuestos!$D$3:$H$157,$B60,0)</f>
        <v>6</v>
      </c>
      <c r="AF60" s="37">
        <f>HLOOKUP(AF$2,Supuestos!$D$3:$H$157,$B60,0)</f>
        <v>6</v>
      </c>
      <c r="AG60" s="37">
        <f>HLOOKUP(AG$2,Supuestos!$D$3:$H$157,$B60,0)</f>
        <v>6</v>
      </c>
      <c r="AH60" s="37">
        <f>HLOOKUP(AH$2,Supuestos!$D$3:$H$157,$B60,0)</f>
        <v>6</v>
      </c>
      <c r="AI60" s="37">
        <f>HLOOKUP(AI$2,Supuestos!$D$3:$H$157,$B60,0)</f>
        <v>6</v>
      </c>
      <c r="AJ60" s="37">
        <f>HLOOKUP(AJ$2,Supuestos!$D$3:$H$157,$B60,0)</f>
        <v>6</v>
      </c>
      <c r="AK60" s="37">
        <f>HLOOKUP(AK$2,Supuestos!$D$3:$H$157,$B60,0)</f>
        <v>6</v>
      </c>
      <c r="AL60" s="37">
        <f>HLOOKUP(AL$2,Supuestos!$D$3:$H$157,$B60,0)</f>
        <v>6</v>
      </c>
      <c r="AM60" s="37">
        <f>HLOOKUP(AM$2,Supuestos!$D$3:$H$157,$B60,0)</f>
        <v>6</v>
      </c>
      <c r="AN60" s="37">
        <f>HLOOKUP(AN$2,Supuestos!$D$3:$H$157,$B60,0)</f>
        <v>6</v>
      </c>
      <c r="AO60" s="37">
        <f>HLOOKUP(AO$2,Supuestos!$D$3:$H$157,$B60,0)</f>
        <v>6</v>
      </c>
      <c r="AP60" s="37">
        <f>HLOOKUP(AP$2,Supuestos!$D$3:$H$157,$B60,0)</f>
        <v>6</v>
      </c>
      <c r="AQ60" s="37">
        <f>HLOOKUP(AQ$2,Supuestos!$D$3:$H$157,$B60,0)</f>
        <v>6</v>
      </c>
      <c r="AR60" s="37">
        <f>HLOOKUP(AR$2,Supuestos!$D$3:$H$157,$B60,0)</f>
        <v>6</v>
      </c>
      <c r="AS60" s="37">
        <f>HLOOKUP(AS$2,Supuestos!$D$3:$H$157,$B60,0)</f>
        <v>6</v>
      </c>
      <c r="AT60" s="37">
        <f>HLOOKUP(AT$2,Supuestos!$D$3:$H$157,$B60,0)</f>
        <v>6</v>
      </c>
      <c r="AU60" s="37">
        <f>HLOOKUP(AU$2,Supuestos!$D$3:$H$157,$B60,0)</f>
        <v>6</v>
      </c>
      <c r="AV60" s="37">
        <f>HLOOKUP(AV$2,Supuestos!$D$3:$H$157,$B60,0)</f>
        <v>6</v>
      </c>
      <c r="AW60" s="37">
        <f>HLOOKUP(AW$2,Supuestos!$D$3:$H$157,$B60,0)</f>
        <v>6</v>
      </c>
      <c r="AX60" s="37">
        <f>HLOOKUP(AX$2,Supuestos!$D$3:$H$157,$B60,0)</f>
        <v>6</v>
      </c>
      <c r="AY60" s="37">
        <f>HLOOKUP(AY$2,Supuestos!$D$3:$H$157,$B60,0)</f>
        <v>6</v>
      </c>
      <c r="AZ60" s="37">
        <f>HLOOKUP(AZ$2,Supuestos!$D$3:$H$157,$B60,0)</f>
        <v>6</v>
      </c>
      <c r="BA60" s="37">
        <f>HLOOKUP(BA$2,Supuestos!$D$3:$H$157,$B60,0)</f>
        <v>6</v>
      </c>
      <c r="BB60" s="37">
        <f>HLOOKUP(BB$2,Supuestos!$D$3:$H$157,$B60,0)</f>
        <v>6</v>
      </c>
      <c r="BC60" s="37">
        <f>HLOOKUP(BC$2,Supuestos!$D$3:$H$157,$B60,0)</f>
        <v>6</v>
      </c>
      <c r="BD60" s="37">
        <f>HLOOKUP(BD$2,Supuestos!$D$3:$H$157,$B60,0)</f>
        <v>6</v>
      </c>
      <c r="BE60" s="37">
        <f>HLOOKUP(BE$2,Supuestos!$D$3:$H$157,$B60,0)</f>
        <v>6</v>
      </c>
      <c r="BF60" s="37">
        <f>HLOOKUP(BF$2,Supuestos!$D$3:$H$157,$B60,0)</f>
        <v>6</v>
      </c>
      <c r="BG60" s="37">
        <f>HLOOKUP(BG$2,Supuestos!$D$3:$H$157,$B60,0)</f>
        <v>6</v>
      </c>
      <c r="BH60" s="37">
        <f>HLOOKUP(BH$2,Supuestos!$D$3:$H$157,$B60,0)</f>
        <v>6</v>
      </c>
      <c r="BI60" s="37">
        <f>HLOOKUP(BI$2,Supuestos!$D$3:$H$157,$B60,0)</f>
        <v>6</v>
      </c>
      <c r="BJ60" s="37">
        <f>HLOOKUP(BJ$2,Supuestos!$D$3:$H$157,$B60,0)</f>
        <v>6</v>
      </c>
      <c r="BK60" s="37">
        <f>HLOOKUP(BK$2,Supuestos!$D$3:$H$157,$B60,0)</f>
        <v>6</v>
      </c>
      <c r="BL60" s="37">
        <f>HLOOKUP(BL$2,Supuestos!$D$3:$H$157,$B60,0)</f>
        <v>6</v>
      </c>
      <c r="BM60" s="37">
        <f>HLOOKUP(BM$2,Supuestos!$D$3:$H$157,$B60,0)</f>
        <v>6</v>
      </c>
    </row>
    <row r="61" spans="2:65" x14ac:dyDescent="0.2">
      <c r="B61" s="45"/>
      <c r="C61" s="8" t="s">
        <v>36</v>
      </c>
      <c r="E61" s="39">
        <f>Supuestos!D83</f>
        <v>13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2:65" x14ac:dyDescent="0.2">
      <c r="B62" s="45"/>
      <c r="C62" s="8" t="s">
        <v>38</v>
      </c>
      <c r="E62" s="37">
        <v>0</v>
      </c>
      <c r="F62" s="37">
        <f>IF(E62=1,E62,IF($E61=F$4,1,0))</f>
        <v>0</v>
      </c>
      <c r="G62" s="37">
        <f t="shared" ref="G62" si="524">IF(F62=1,F62,IF($E61=G$4,1,0))</f>
        <v>0</v>
      </c>
      <c r="H62" s="37">
        <f t="shared" ref="H62" si="525">IF(G62=1,G62,IF($E61=H$4,1,0))</f>
        <v>0</v>
      </c>
      <c r="I62" s="37">
        <f t="shared" ref="I62" si="526">IF(H62=1,H62,IF($E61=I$4,1,0))</f>
        <v>0</v>
      </c>
      <c r="J62" s="37">
        <f t="shared" ref="J62" si="527">IF(I62=1,I62,IF($E61=J$4,1,0))</f>
        <v>0</v>
      </c>
      <c r="K62" s="37">
        <f t="shared" ref="K62" si="528">IF(J62=1,J62,IF($E61=K$4,1,0))</f>
        <v>0</v>
      </c>
      <c r="L62" s="37">
        <f t="shared" ref="L62" si="529">IF(K62=1,K62,IF($E61=L$4,1,0))</f>
        <v>0</v>
      </c>
      <c r="M62" s="37">
        <f t="shared" ref="M62" si="530">IF(L62=1,L62,IF($E61=M$4,1,0))</f>
        <v>0</v>
      </c>
      <c r="N62" s="37">
        <f t="shared" ref="N62" si="531">IF(M62=1,M62,IF($E61=N$4,1,0))</f>
        <v>0</v>
      </c>
      <c r="O62" s="37">
        <f t="shared" ref="O62" si="532">IF(N62=1,N62,IF($E61=O$4,1,0))</f>
        <v>0</v>
      </c>
      <c r="P62" s="37">
        <f t="shared" ref="P62" si="533">IF(O62=1,O62,IF($E61=P$4,1,0))</f>
        <v>0</v>
      </c>
      <c r="Q62" s="37">
        <f t="shared" ref="Q62" si="534">IF(P62=1,P62,IF($E61=Q$4,1,0))</f>
        <v>0</v>
      </c>
      <c r="R62" s="37">
        <f>IF(Q62=1,Q62,IF($E61=R$4,1,0))</f>
        <v>1</v>
      </c>
      <c r="S62" s="37">
        <f t="shared" ref="S62" si="535">IF(R62=1,R62,IF($E61=S$4,1,0))</f>
        <v>1</v>
      </c>
      <c r="T62" s="37">
        <f t="shared" ref="T62" si="536">IF(S62=1,S62,IF($E61=T$4,1,0))</f>
        <v>1</v>
      </c>
      <c r="U62" s="37">
        <f t="shared" ref="U62" si="537">IF(T62=1,T62,IF($E61=U$4,1,0))</f>
        <v>1</v>
      </c>
      <c r="V62" s="37">
        <f t="shared" ref="V62" si="538">IF(U62=1,U62,IF($E61=V$4,1,0))</f>
        <v>1</v>
      </c>
      <c r="W62" s="37">
        <f t="shared" ref="W62" si="539">IF(V62=1,V62,IF($E61=W$4,1,0))</f>
        <v>1</v>
      </c>
      <c r="X62" s="37">
        <f t="shared" ref="X62" si="540">IF(W62=1,W62,IF($E61=X$4,1,0))</f>
        <v>1</v>
      </c>
      <c r="Y62" s="37">
        <f t="shared" ref="Y62" si="541">IF(X62=1,X62,IF($E61=Y$4,1,0))</f>
        <v>1</v>
      </c>
      <c r="Z62" s="37">
        <f t="shared" ref="Z62" si="542">IF(Y62=1,Y62,IF($E61=Z$4,1,0))</f>
        <v>1</v>
      </c>
      <c r="AA62" s="37">
        <f t="shared" ref="AA62" si="543">IF(Z62=1,Z62,IF($E61=AA$4,1,0))</f>
        <v>1</v>
      </c>
      <c r="AB62" s="37">
        <f t="shared" ref="AB62" si="544">IF(AA62=1,AA62,IF($E61=AB$4,1,0))</f>
        <v>1</v>
      </c>
      <c r="AC62" s="37">
        <f t="shared" ref="AC62" si="545">IF(AB62=1,AB62,IF($E61=AC$4,1,0))</f>
        <v>1</v>
      </c>
      <c r="AD62" s="37">
        <f t="shared" ref="AD62" si="546">IF(AC62=1,AC62,IF($E61=AD$4,1,0))</f>
        <v>1</v>
      </c>
      <c r="AE62" s="37">
        <f t="shared" ref="AE62" si="547">IF(AD62=1,AD62,IF($E61=AE$4,1,0))</f>
        <v>1</v>
      </c>
      <c r="AF62" s="37">
        <f t="shared" ref="AF62" si="548">IF(AE62=1,AE62,IF($E61=AF$4,1,0))</f>
        <v>1</v>
      </c>
      <c r="AG62" s="37">
        <f t="shared" ref="AG62" si="549">IF(AF62=1,AF62,IF($E61=AG$4,1,0))</f>
        <v>1</v>
      </c>
      <c r="AH62" s="37">
        <f t="shared" ref="AH62" si="550">IF(AG62=1,AG62,IF($E61=AH$4,1,0))</f>
        <v>1</v>
      </c>
      <c r="AI62" s="37">
        <f t="shared" ref="AI62" si="551">IF(AH62=1,AH62,IF($E61=AI$4,1,0))</f>
        <v>1</v>
      </c>
      <c r="AJ62" s="37">
        <f t="shared" ref="AJ62" si="552">IF(AI62=1,AI62,IF($E61=AJ$4,1,0))</f>
        <v>1</v>
      </c>
      <c r="AK62" s="37">
        <f t="shared" ref="AK62" si="553">IF(AJ62=1,AJ62,IF($E61=AK$4,1,0))</f>
        <v>1</v>
      </c>
      <c r="AL62" s="37">
        <f t="shared" ref="AL62" si="554">IF(AK62=1,AK62,IF($E61=AL$4,1,0))</f>
        <v>1</v>
      </c>
      <c r="AM62" s="37">
        <f t="shared" ref="AM62" si="555">IF(AL62=1,AL62,IF($E61=AM$4,1,0))</f>
        <v>1</v>
      </c>
      <c r="AN62" s="37">
        <f t="shared" ref="AN62" si="556">IF(AM62=1,AM62,IF($E61=AN$4,1,0))</f>
        <v>1</v>
      </c>
      <c r="AO62" s="37">
        <f t="shared" ref="AO62" si="557">IF(AN62=1,AN62,IF($E61=AO$4,1,0))</f>
        <v>1</v>
      </c>
      <c r="AP62" s="37">
        <f t="shared" ref="AP62" si="558">IF(AO62=1,AO62,IF($E61=AP$4,1,0))</f>
        <v>1</v>
      </c>
      <c r="AQ62" s="37">
        <f t="shared" ref="AQ62" si="559">IF(AP62=1,AP62,IF($E61=AQ$4,1,0))</f>
        <v>1</v>
      </c>
      <c r="AR62" s="37">
        <f t="shared" ref="AR62" si="560">IF(AQ62=1,AQ62,IF($E61=AR$4,1,0))</f>
        <v>1</v>
      </c>
      <c r="AS62" s="37">
        <f t="shared" ref="AS62" si="561">IF(AR62=1,AR62,IF($E61=AS$4,1,0))</f>
        <v>1</v>
      </c>
      <c r="AT62" s="37">
        <f t="shared" ref="AT62" si="562">IF(AS62=1,AS62,IF($E61=AT$4,1,0))</f>
        <v>1</v>
      </c>
      <c r="AU62" s="37">
        <f t="shared" ref="AU62" si="563">IF(AT62=1,AT62,IF($E61=AU$4,1,0))</f>
        <v>1</v>
      </c>
      <c r="AV62" s="37">
        <f t="shared" ref="AV62" si="564">IF(AU62=1,AU62,IF($E61=AV$4,1,0))</f>
        <v>1</v>
      </c>
      <c r="AW62" s="37">
        <f t="shared" ref="AW62" si="565">IF(AV62=1,AV62,IF($E61=AW$4,1,0))</f>
        <v>1</v>
      </c>
      <c r="AX62" s="37">
        <f t="shared" ref="AX62" si="566">IF(AW62=1,AW62,IF($E61=AX$4,1,0))</f>
        <v>1</v>
      </c>
      <c r="AY62" s="37">
        <f t="shared" ref="AY62" si="567">IF(AX62=1,AX62,IF($E61=AY$4,1,0))</f>
        <v>1</v>
      </c>
      <c r="AZ62" s="37">
        <f t="shared" ref="AZ62" si="568">IF(AY62=1,AY62,IF($E61=AZ$4,1,0))</f>
        <v>1</v>
      </c>
      <c r="BA62" s="37">
        <f t="shared" ref="BA62" si="569">IF(AZ62=1,AZ62,IF($E61=BA$4,1,0))</f>
        <v>1</v>
      </c>
      <c r="BB62" s="37">
        <f t="shared" ref="BB62" si="570">IF(BA62=1,BA62,IF($E61=BB$4,1,0))</f>
        <v>1</v>
      </c>
      <c r="BC62" s="37">
        <f t="shared" ref="BC62" si="571">IF(BB62=1,BB62,IF($E61=BC$4,1,0))</f>
        <v>1</v>
      </c>
      <c r="BD62" s="37">
        <f t="shared" ref="BD62" si="572">IF(BC62=1,BC62,IF($E61=BD$4,1,0))</f>
        <v>1</v>
      </c>
      <c r="BE62" s="37">
        <f t="shared" ref="BE62" si="573">IF(BD62=1,BD62,IF($E61=BE$4,1,0))</f>
        <v>1</v>
      </c>
      <c r="BF62" s="37">
        <f t="shared" ref="BF62" si="574">IF(BE62=1,BE62,IF($E61=BF$4,1,0))</f>
        <v>1</v>
      </c>
      <c r="BG62" s="37">
        <f t="shared" ref="BG62" si="575">IF(BF62=1,BF62,IF($E61=BG$4,1,0))</f>
        <v>1</v>
      </c>
      <c r="BH62" s="37">
        <f t="shared" ref="BH62" si="576">IF(BG62=1,BG62,IF($E61=BH$4,1,0))</f>
        <v>1</v>
      </c>
      <c r="BI62" s="37">
        <f t="shared" ref="BI62" si="577">IF(BH62=1,BH62,IF($E61=BI$4,1,0))</f>
        <v>1</v>
      </c>
      <c r="BJ62" s="37">
        <f t="shared" ref="BJ62" si="578">IF(BI62=1,BI62,IF($E61=BJ$4,1,0))</f>
        <v>1</v>
      </c>
      <c r="BK62" s="37">
        <f t="shared" ref="BK62" si="579">IF(BJ62=1,BJ62,IF($E61=BK$4,1,0))</f>
        <v>1</v>
      </c>
      <c r="BL62" s="37">
        <f t="shared" ref="BL62" si="580">IF(BK62=1,BK62,IF($E61=BL$4,1,0))</f>
        <v>1</v>
      </c>
      <c r="BM62" s="37">
        <f t="shared" ref="BM62" si="581">IF(BL62=1,BL62,IF($E61=BM$4,1,0))</f>
        <v>1</v>
      </c>
    </row>
    <row r="63" spans="2:65" x14ac:dyDescent="0.2">
      <c r="B63" s="45"/>
      <c r="C63" s="8"/>
      <c r="D63" s="28"/>
      <c r="E63" s="26"/>
      <c r="F63" s="28"/>
    </row>
    <row r="64" spans="2:65" ht="15" x14ac:dyDescent="0.35">
      <c r="B64" s="45"/>
      <c r="C64" t="s">
        <v>262</v>
      </c>
      <c r="D64" s="28"/>
      <c r="E64" s="26"/>
      <c r="F64" s="4">
        <f t="shared" ref="F64:N64" si="582">F65*F66</f>
        <v>0</v>
      </c>
      <c r="G64" s="4">
        <f t="shared" si="582"/>
        <v>0</v>
      </c>
      <c r="H64" s="4">
        <f t="shared" si="582"/>
        <v>0</v>
      </c>
      <c r="I64" s="4">
        <f>I65*I66</f>
        <v>0</v>
      </c>
      <c r="J64" s="4">
        <f t="shared" si="582"/>
        <v>0</v>
      </c>
      <c r="K64" s="4">
        <f t="shared" si="582"/>
        <v>0</v>
      </c>
      <c r="L64" s="4">
        <f t="shared" si="582"/>
        <v>0</v>
      </c>
      <c r="M64" s="4">
        <f t="shared" si="582"/>
        <v>0</v>
      </c>
      <c r="N64" s="4">
        <f t="shared" si="582"/>
        <v>0</v>
      </c>
      <c r="O64" s="4">
        <f>O65*O66</f>
        <v>0</v>
      </c>
      <c r="P64" s="4">
        <f t="shared" ref="P64:BM64" si="583">P65*P66</f>
        <v>0</v>
      </c>
      <c r="Q64" s="4">
        <f t="shared" si="583"/>
        <v>0</v>
      </c>
      <c r="R64" s="4">
        <f t="shared" si="583"/>
        <v>0</v>
      </c>
      <c r="S64" s="4">
        <f t="shared" si="583"/>
        <v>0</v>
      </c>
      <c r="T64" s="4">
        <f t="shared" si="583"/>
        <v>0</v>
      </c>
      <c r="U64" s="4">
        <f t="shared" si="583"/>
        <v>0</v>
      </c>
      <c r="V64" s="4">
        <f t="shared" si="583"/>
        <v>13.455</v>
      </c>
      <c r="W64" s="4">
        <f t="shared" si="583"/>
        <v>13.455</v>
      </c>
      <c r="X64" s="4">
        <f t="shared" si="583"/>
        <v>13.455</v>
      </c>
      <c r="Y64" s="4">
        <f t="shared" si="583"/>
        <v>13.455</v>
      </c>
      <c r="Z64" s="4">
        <f t="shared" si="583"/>
        <v>13.455</v>
      </c>
      <c r="AA64" s="4">
        <f t="shared" si="583"/>
        <v>13.455</v>
      </c>
      <c r="AB64" s="4">
        <f t="shared" si="583"/>
        <v>13.455</v>
      </c>
      <c r="AC64" s="4">
        <f t="shared" si="583"/>
        <v>13.455</v>
      </c>
      <c r="AD64" s="4">
        <f t="shared" si="583"/>
        <v>21.060000000000002</v>
      </c>
      <c r="AE64" s="4">
        <f t="shared" si="583"/>
        <v>21.060000000000002</v>
      </c>
      <c r="AF64" s="4">
        <f t="shared" si="583"/>
        <v>21.060000000000002</v>
      </c>
      <c r="AG64" s="4">
        <f t="shared" si="583"/>
        <v>21.060000000000002</v>
      </c>
      <c r="AH64" s="4">
        <f t="shared" si="583"/>
        <v>21.060000000000002</v>
      </c>
      <c r="AI64" s="4">
        <f t="shared" si="583"/>
        <v>21.060000000000002</v>
      </c>
      <c r="AJ64" s="4">
        <f t="shared" si="583"/>
        <v>21.060000000000002</v>
      </c>
      <c r="AK64" s="4">
        <f t="shared" si="583"/>
        <v>21.060000000000002</v>
      </c>
      <c r="AL64" s="4">
        <f t="shared" si="583"/>
        <v>21.060000000000002</v>
      </c>
      <c r="AM64" s="4">
        <f t="shared" si="583"/>
        <v>21.060000000000002</v>
      </c>
      <c r="AN64" s="4">
        <f t="shared" si="583"/>
        <v>21.060000000000002</v>
      </c>
      <c r="AO64" s="4">
        <f t="shared" si="583"/>
        <v>21.060000000000002</v>
      </c>
      <c r="AP64" s="4">
        <f t="shared" si="583"/>
        <v>21.9375</v>
      </c>
      <c r="AQ64" s="4">
        <f t="shared" si="583"/>
        <v>21.9375</v>
      </c>
      <c r="AR64" s="4">
        <f t="shared" si="583"/>
        <v>21.9375</v>
      </c>
      <c r="AS64" s="4">
        <f t="shared" si="583"/>
        <v>21.9375</v>
      </c>
      <c r="AT64" s="4">
        <f t="shared" si="583"/>
        <v>21.9375</v>
      </c>
      <c r="AU64" s="4">
        <f t="shared" si="583"/>
        <v>21.9375</v>
      </c>
      <c r="AV64" s="4">
        <f t="shared" si="583"/>
        <v>21.9375</v>
      </c>
      <c r="AW64" s="4">
        <f t="shared" si="583"/>
        <v>21.9375</v>
      </c>
      <c r="AX64" s="4">
        <f t="shared" si="583"/>
        <v>21.9375</v>
      </c>
      <c r="AY64" s="4">
        <f t="shared" si="583"/>
        <v>21.9375</v>
      </c>
      <c r="AZ64" s="4">
        <f t="shared" si="583"/>
        <v>21.9375</v>
      </c>
      <c r="BA64" s="4">
        <f t="shared" si="583"/>
        <v>21.9375</v>
      </c>
      <c r="BB64" s="4">
        <f t="shared" si="583"/>
        <v>22.815000000000001</v>
      </c>
      <c r="BC64" s="4">
        <f t="shared" si="583"/>
        <v>22.815000000000001</v>
      </c>
      <c r="BD64" s="4">
        <f t="shared" si="583"/>
        <v>22.815000000000001</v>
      </c>
      <c r="BE64" s="4">
        <f t="shared" si="583"/>
        <v>22.815000000000001</v>
      </c>
      <c r="BF64" s="4">
        <f t="shared" si="583"/>
        <v>22.815000000000001</v>
      </c>
      <c r="BG64" s="4">
        <f t="shared" si="583"/>
        <v>22.815000000000001</v>
      </c>
      <c r="BH64" s="4">
        <f t="shared" si="583"/>
        <v>22.815000000000001</v>
      </c>
      <c r="BI64" s="4">
        <f t="shared" si="583"/>
        <v>22.815000000000001</v>
      </c>
      <c r="BJ64" s="4">
        <f t="shared" si="583"/>
        <v>22.815000000000001</v>
      </c>
      <c r="BK64" s="4">
        <f t="shared" si="583"/>
        <v>22.815000000000001</v>
      </c>
      <c r="BL64" s="4">
        <f t="shared" si="583"/>
        <v>22.815000000000001</v>
      </c>
      <c r="BM64" s="4">
        <f t="shared" si="583"/>
        <v>22.815000000000001</v>
      </c>
    </row>
    <row r="65" spans="2:65" x14ac:dyDescent="0.2">
      <c r="B65" s="197">
        <f>MATCH(C65,Supuestos!$B$3:$B$149,0)</f>
        <v>56</v>
      </c>
      <c r="C65" s="196" t="s">
        <v>134</v>
      </c>
      <c r="E65" s="69">
        <f>Supuestos!D58</f>
        <v>0.21600000000000003</v>
      </c>
      <c r="F65" s="1">
        <f>HLOOKUP(F$2,Supuestos!$D$3:$H$59,$B$65,0)</f>
        <v>0.21600000000000003</v>
      </c>
      <c r="G65" s="1">
        <f>HLOOKUP(G$2,Supuestos!$D$3:$H$155,$B$65,0)</f>
        <v>0.21600000000000003</v>
      </c>
      <c r="H65" s="1">
        <f>HLOOKUP(H$2,Supuestos!$D$3:$H$155,$B$65,0)</f>
        <v>0.21600000000000003</v>
      </c>
      <c r="I65" s="1">
        <f>HLOOKUP(I$2,Supuestos!$D$3:$H$155,$B$65,0)</f>
        <v>0.21600000000000003</v>
      </c>
      <c r="J65" s="1">
        <f>HLOOKUP(J$2,Supuestos!$D$3:$H$155,$B$65,0)</f>
        <v>0.21600000000000003</v>
      </c>
      <c r="K65" s="1">
        <f>HLOOKUP(K$2,Supuestos!$D$3:$H$155,$B$65,0)</f>
        <v>0.21600000000000003</v>
      </c>
      <c r="L65" s="1">
        <f>HLOOKUP(L$2,Supuestos!$D$3:$H$155,$B$65,0)</f>
        <v>0.21600000000000003</v>
      </c>
      <c r="M65" s="1">
        <f>HLOOKUP(M$2,Supuestos!$D$3:$H$155,$B$65,0)</f>
        <v>0.21600000000000003</v>
      </c>
      <c r="N65" s="1">
        <f>HLOOKUP(N$2,Supuestos!$D$3:$H$155,$B$65,0)</f>
        <v>0.21600000000000003</v>
      </c>
      <c r="O65" s="1">
        <f>HLOOKUP(O$2,Supuestos!$D$3:$H$155,$B$65,0)</f>
        <v>0.21600000000000003</v>
      </c>
      <c r="P65" s="1">
        <f>HLOOKUP(P$2,Supuestos!$D$3:$H$155,$B$65,0)</f>
        <v>0.21600000000000003</v>
      </c>
      <c r="Q65" s="1">
        <f>HLOOKUP(Q$2,Supuestos!$D$3:$H$155,$B$65,0)</f>
        <v>0.21600000000000003</v>
      </c>
      <c r="R65" s="1">
        <f>HLOOKUP(R$2,Supuestos!$D$3:$H$155,$B$65,0)</f>
        <v>0.23</v>
      </c>
      <c r="S65" s="1">
        <f>HLOOKUP(S$2,Supuestos!$D$3:$H$155,$B$65,0)</f>
        <v>0.23</v>
      </c>
      <c r="T65" s="1">
        <f>HLOOKUP(T$2,Supuestos!$D$3:$H$155,$B$65,0)</f>
        <v>0.23</v>
      </c>
      <c r="U65" s="1">
        <f>HLOOKUP(U$2,Supuestos!$D$3:$H$155,$B$65,0)</f>
        <v>0.23</v>
      </c>
      <c r="V65" s="1">
        <f>HLOOKUP(V$2,Supuestos!$D$3:$H$155,$B$65,0)</f>
        <v>0.23</v>
      </c>
      <c r="W65" s="1">
        <f>HLOOKUP(W$2,Supuestos!$D$3:$H$155,$B$65,0)</f>
        <v>0.23</v>
      </c>
      <c r="X65" s="1">
        <f>HLOOKUP(X$2,Supuestos!$D$3:$H$155,$B$65,0)</f>
        <v>0.23</v>
      </c>
      <c r="Y65" s="1">
        <f>HLOOKUP(Y$2,Supuestos!$D$3:$H$155,$B$65,0)</f>
        <v>0.23</v>
      </c>
      <c r="Z65" s="1">
        <f>HLOOKUP(Z$2,Supuestos!$D$3:$H$155,$B$65,0)</f>
        <v>0.23</v>
      </c>
      <c r="AA65" s="1">
        <f>HLOOKUP(AA$2,Supuestos!$D$3:$H$155,$B$65,0)</f>
        <v>0.23</v>
      </c>
      <c r="AB65" s="1">
        <f>HLOOKUP(AB$2,Supuestos!$D$3:$H$155,$B$65,0)</f>
        <v>0.23</v>
      </c>
      <c r="AC65" s="1">
        <f>HLOOKUP(AC$2,Supuestos!$D$3:$H$155,$B$65,0)</f>
        <v>0.23</v>
      </c>
      <c r="AD65" s="1">
        <f>HLOOKUP(AD$2,Supuestos!$D$3:$H$155,$B$65,0)</f>
        <v>0.24000000000000002</v>
      </c>
      <c r="AE65" s="1">
        <f>HLOOKUP(AE$2,Supuestos!$D$3:$H$155,$B$65,0)</f>
        <v>0.24000000000000002</v>
      </c>
      <c r="AF65" s="1">
        <f>HLOOKUP(AF$2,Supuestos!$D$3:$H$155,$B$65,0)</f>
        <v>0.24000000000000002</v>
      </c>
      <c r="AG65" s="1">
        <f>HLOOKUP(AG$2,Supuestos!$D$3:$H$155,$B$65,0)</f>
        <v>0.24000000000000002</v>
      </c>
      <c r="AH65" s="1">
        <f>HLOOKUP(AH$2,Supuestos!$D$3:$H$155,$B$65,0)</f>
        <v>0.24000000000000002</v>
      </c>
      <c r="AI65" s="1">
        <f>HLOOKUP(AI$2,Supuestos!$D$3:$H$155,$B$65,0)</f>
        <v>0.24000000000000002</v>
      </c>
      <c r="AJ65" s="1">
        <f>HLOOKUP(AJ$2,Supuestos!$D$3:$H$155,$B$65,0)</f>
        <v>0.24000000000000002</v>
      </c>
      <c r="AK65" s="1">
        <f>HLOOKUP(AK$2,Supuestos!$D$3:$H$155,$B$65,0)</f>
        <v>0.24000000000000002</v>
      </c>
      <c r="AL65" s="1">
        <f>HLOOKUP(AL$2,Supuestos!$D$3:$H$155,$B$65,0)</f>
        <v>0.24000000000000002</v>
      </c>
      <c r="AM65" s="1">
        <f>HLOOKUP(AM$2,Supuestos!$D$3:$H$155,$B$65,0)</f>
        <v>0.24000000000000002</v>
      </c>
      <c r="AN65" s="1">
        <f>HLOOKUP(AN$2,Supuestos!$D$3:$H$155,$B$65,0)</f>
        <v>0.24000000000000002</v>
      </c>
      <c r="AO65" s="1">
        <f>HLOOKUP(AO$2,Supuestos!$D$3:$H$155,$B$65,0)</f>
        <v>0.24000000000000002</v>
      </c>
      <c r="AP65" s="1">
        <f>HLOOKUP(AP$2,Supuestos!$D$3:$H$155,$B$65,0)</f>
        <v>0.25</v>
      </c>
      <c r="AQ65" s="1">
        <f>HLOOKUP(AQ$2,Supuestos!$D$3:$H$155,$B$65,0)</f>
        <v>0.25</v>
      </c>
      <c r="AR65" s="1">
        <f>HLOOKUP(AR$2,Supuestos!$D$3:$H$155,$B$65,0)</f>
        <v>0.25</v>
      </c>
      <c r="AS65" s="1">
        <f>HLOOKUP(AS$2,Supuestos!$D$3:$H$155,$B$65,0)</f>
        <v>0.25</v>
      </c>
      <c r="AT65" s="1">
        <f>HLOOKUP(AT$2,Supuestos!$D$3:$H$155,$B$65,0)</f>
        <v>0.25</v>
      </c>
      <c r="AU65" s="1">
        <f>HLOOKUP(AU$2,Supuestos!$D$3:$H$155,$B$65,0)</f>
        <v>0.25</v>
      </c>
      <c r="AV65" s="1">
        <f>HLOOKUP(AV$2,Supuestos!$D$3:$H$155,$B$65,0)</f>
        <v>0.25</v>
      </c>
      <c r="AW65" s="1">
        <f>HLOOKUP(AW$2,Supuestos!$D$3:$H$155,$B$65,0)</f>
        <v>0.25</v>
      </c>
      <c r="AX65" s="1">
        <f>HLOOKUP(AX$2,Supuestos!$D$3:$H$155,$B$65,0)</f>
        <v>0.25</v>
      </c>
      <c r="AY65" s="1">
        <f>HLOOKUP(AY$2,Supuestos!$D$3:$H$155,$B$65,0)</f>
        <v>0.25</v>
      </c>
      <c r="AZ65" s="1">
        <f>HLOOKUP(AZ$2,Supuestos!$D$3:$H$155,$B$65,0)</f>
        <v>0.25</v>
      </c>
      <c r="BA65" s="1">
        <f>HLOOKUP(BA$2,Supuestos!$D$3:$H$155,$B$65,0)</f>
        <v>0.25</v>
      </c>
      <c r="BB65" s="1">
        <f>HLOOKUP(BB$2,Supuestos!$D$3:$H$155,$B$65,0)</f>
        <v>0.26</v>
      </c>
      <c r="BC65" s="1">
        <f>HLOOKUP(BC$2,Supuestos!$D$3:$H$155,$B$65,0)</f>
        <v>0.26</v>
      </c>
      <c r="BD65" s="1">
        <f>HLOOKUP(BD$2,Supuestos!$D$3:$H$155,$B$65,0)</f>
        <v>0.26</v>
      </c>
      <c r="BE65" s="1">
        <f>HLOOKUP(BE$2,Supuestos!$D$3:$H$155,$B$65,0)</f>
        <v>0.26</v>
      </c>
      <c r="BF65" s="1">
        <f>HLOOKUP(BF$2,Supuestos!$D$3:$H$155,$B$65,0)</f>
        <v>0.26</v>
      </c>
      <c r="BG65" s="1">
        <f>HLOOKUP(BG$2,Supuestos!$D$3:$H$155,$B$65,0)</f>
        <v>0.26</v>
      </c>
      <c r="BH65" s="1">
        <f>HLOOKUP(BH$2,Supuestos!$D$3:$H$155,$B$65,0)</f>
        <v>0.26</v>
      </c>
      <c r="BI65" s="1">
        <f>HLOOKUP(BI$2,Supuestos!$D$3:$H$155,$B$65,0)</f>
        <v>0.26</v>
      </c>
      <c r="BJ65" s="1">
        <f>HLOOKUP(BJ$2,Supuestos!$D$3:$H$155,$B$65,0)</f>
        <v>0.26</v>
      </c>
      <c r="BK65" s="1">
        <f>HLOOKUP(BK$2,Supuestos!$D$3:$H$155,$B$65,0)</f>
        <v>0.26</v>
      </c>
      <c r="BL65" s="1">
        <f>HLOOKUP(BL$2,Supuestos!$D$3:$H$155,$B$65,0)</f>
        <v>0.26</v>
      </c>
      <c r="BM65" s="1">
        <f>HLOOKUP(BM$2,Supuestos!$D$3:$H$155,$B$65,0)</f>
        <v>0.26</v>
      </c>
    </row>
    <row r="66" spans="2:65" x14ac:dyDescent="0.2">
      <c r="B66" s="197">
        <f>MATCH(C66,Supuestos!$B$3:$B$149,0)</f>
        <v>51</v>
      </c>
      <c r="C66" s="8" t="s">
        <v>84</v>
      </c>
      <c r="D66" s="28"/>
      <c r="E66" s="6"/>
      <c r="F66" s="6">
        <f>HLOOKUP(F$2,Supuestos!$D$3:$H$155,$B$66,0)*F70</f>
        <v>0</v>
      </c>
      <c r="G66" s="6">
        <f>HLOOKUP(G$2,Supuestos!$D$3:$H$155,$B$66,0)*G70</f>
        <v>0</v>
      </c>
      <c r="H66" s="6">
        <f>HLOOKUP(H$2,Supuestos!$D$3:$H$155,$B$66,0)*H70</f>
        <v>0</v>
      </c>
      <c r="I66" s="6">
        <f>HLOOKUP(I$2,Supuestos!$D$3:$H$155,$B$66,0)*I70</f>
        <v>0</v>
      </c>
      <c r="J66" s="6">
        <f>HLOOKUP(J$2,Supuestos!$D$3:$H$155,$B$66,0)*J70</f>
        <v>0</v>
      </c>
      <c r="K66" s="6">
        <f>HLOOKUP(K$2,Supuestos!$D$3:$H$155,$B$66,0)*K70</f>
        <v>0</v>
      </c>
      <c r="L66" s="6">
        <f>HLOOKUP(L$2,Supuestos!$D$3:$H$155,$B$66,0)*L70</f>
        <v>0</v>
      </c>
      <c r="M66" s="6">
        <f>HLOOKUP(M$2,Supuestos!$D$3:$H$155,$B$66,0)*M70</f>
        <v>0</v>
      </c>
      <c r="N66" s="6">
        <f>HLOOKUP(N$2,Supuestos!$D$3:$H$155,$B$66,0)*N70</f>
        <v>0</v>
      </c>
      <c r="O66" s="6">
        <f>HLOOKUP(O$2,Supuestos!$D$3:$H$155,$B$66,0)*O70</f>
        <v>0</v>
      </c>
      <c r="P66" s="6">
        <f>HLOOKUP(P$2,Supuestos!$D$3:$H$155,$B$66,0)*P70</f>
        <v>0</v>
      </c>
      <c r="Q66" s="6">
        <f>HLOOKUP(Q$2,Supuestos!$D$3:$H$155,$B$66,0)*Q70</f>
        <v>0</v>
      </c>
      <c r="R66" s="6">
        <f>HLOOKUP(R$2,Supuestos!$D$3:$H$155,$B$66,0)*R70</f>
        <v>0</v>
      </c>
      <c r="S66" s="6">
        <f>HLOOKUP(S$2,Supuestos!$D$3:$H$155,$B$66,0)*S70</f>
        <v>0</v>
      </c>
      <c r="T66" s="6">
        <f>HLOOKUP(T$2,Supuestos!$D$3:$H$155,$B$66,0)*T70</f>
        <v>0</v>
      </c>
      <c r="U66" s="6">
        <f>HLOOKUP(U$2,Supuestos!$D$3:$H$155,$B$66,0)*U70</f>
        <v>0</v>
      </c>
      <c r="V66" s="6">
        <f>HLOOKUP(V$2,Supuestos!$D$3:$H$155,$B$66,0)*V70</f>
        <v>58.5</v>
      </c>
      <c r="W66" s="6">
        <f>HLOOKUP(W$2,Supuestos!$D$3:$H$155,$B$66,0)*W70</f>
        <v>58.5</v>
      </c>
      <c r="X66" s="6">
        <f>HLOOKUP(X$2,Supuestos!$D$3:$H$155,$B$66,0)*X70</f>
        <v>58.5</v>
      </c>
      <c r="Y66" s="6">
        <f>HLOOKUP(Y$2,Supuestos!$D$3:$H$155,$B$66,0)*Y70</f>
        <v>58.5</v>
      </c>
      <c r="Z66" s="6">
        <f>HLOOKUP(Z$2,Supuestos!$D$3:$H$155,$B$66,0)*Z70</f>
        <v>58.5</v>
      </c>
      <c r="AA66" s="6">
        <f>HLOOKUP(AA$2,Supuestos!$D$3:$H$155,$B$66,0)*AA70</f>
        <v>58.5</v>
      </c>
      <c r="AB66" s="6">
        <f>HLOOKUP(AB$2,Supuestos!$D$3:$H$155,$B$66,0)*AB70</f>
        <v>58.5</v>
      </c>
      <c r="AC66" s="6">
        <f>HLOOKUP(AC$2,Supuestos!$D$3:$H$155,$B$66,0)*AC70</f>
        <v>58.5</v>
      </c>
      <c r="AD66" s="6">
        <f>HLOOKUP(AD$2,Supuestos!$D$3:$H$155,$B$66,0)*AD70</f>
        <v>87.75</v>
      </c>
      <c r="AE66" s="6">
        <f>HLOOKUP(AE$2,Supuestos!$D$3:$H$155,$B$66,0)*AE70</f>
        <v>87.75</v>
      </c>
      <c r="AF66" s="6">
        <f>HLOOKUP(AF$2,Supuestos!$D$3:$H$155,$B$66,0)*AF70</f>
        <v>87.75</v>
      </c>
      <c r="AG66" s="6">
        <f>HLOOKUP(AG$2,Supuestos!$D$3:$H$155,$B$66,0)*AG70</f>
        <v>87.75</v>
      </c>
      <c r="AH66" s="6">
        <f>HLOOKUP(AH$2,Supuestos!$D$3:$H$155,$B$66,0)*AH70</f>
        <v>87.75</v>
      </c>
      <c r="AI66" s="6">
        <f>HLOOKUP(AI$2,Supuestos!$D$3:$H$155,$B$66,0)*AI70</f>
        <v>87.75</v>
      </c>
      <c r="AJ66" s="6">
        <f>HLOOKUP(AJ$2,Supuestos!$D$3:$H$155,$B$66,0)*AJ70</f>
        <v>87.75</v>
      </c>
      <c r="AK66" s="6">
        <f>HLOOKUP(AK$2,Supuestos!$D$3:$H$155,$B$66,0)*AK70</f>
        <v>87.75</v>
      </c>
      <c r="AL66" s="6">
        <f>HLOOKUP(AL$2,Supuestos!$D$3:$H$155,$B$66,0)*AL70</f>
        <v>87.75</v>
      </c>
      <c r="AM66" s="6">
        <f>HLOOKUP(AM$2,Supuestos!$D$3:$H$155,$B$66,0)*AM70</f>
        <v>87.75</v>
      </c>
      <c r="AN66" s="6">
        <f>HLOOKUP(AN$2,Supuestos!$D$3:$H$155,$B$66,0)*AN70</f>
        <v>87.75</v>
      </c>
      <c r="AO66" s="6">
        <f>HLOOKUP(AO$2,Supuestos!$D$3:$H$155,$B$66,0)*AO70</f>
        <v>87.75</v>
      </c>
      <c r="AP66" s="6">
        <f>HLOOKUP(AP$2,Supuestos!$D$3:$H$155,$B$66,0)*AP70</f>
        <v>87.75</v>
      </c>
      <c r="AQ66" s="6">
        <f>HLOOKUP(AQ$2,Supuestos!$D$3:$H$155,$B$66,0)*AQ70</f>
        <v>87.75</v>
      </c>
      <c r="AR66" s="6">
        <f>HLOOKUP(AR$2,Supuestos!$D$3:$H$155,$B$66,0)*AR70</f>
        <v>87.75</v>
      </c>
      <c r="AS66" s="6">
        <f>HLOOKUP(AS$2,Supuestos!$D$3:$H$155,$B$66,0)*AS70</f>
        <v>87.75</v>
      </c>
      <c r="AT66" s="6">
        <f>HLOOKUP(AT$2,Supuestos!$D$3:$H$155,$B$66,0)*AT70</f>
        <v>87.75</v>
      </c>
      <c r="AU66" s="6">
        <f>HLOOKUP(AU$2,Supuestos!$D$3:$H$155,$B$66,0)*AU70</f>
        <v>87.75</v>
      </c>
      <c r="AV66" s="6">
        <f>HLOOKUP(AV$2,Supuestos!$D$3:$H$155,$B$66,0)*AV70</f>
        <v>87.75</v>
      </c>
      <c r="AW66" s="6">
        <f>HLOOKUP(AW$2,Supuestos!$D$3:$H$155,$B$66,0)*AW70</f>
        <v>87.75</v>
      </c>
      <c r="AX66" s="6">
        <f>HLOOKUP(AX$2,Supuestos!$D$3:$H$155,$B$66,0)*AX70</f>
        <v>87.75</v>
      </c>
      <c r="AY66" s="6">
        <f>HLOOKUP(AY$2,Supuestos!$D$3:$H$155,$B$66,0)*AY70</f>
        <v>87.75</v>
      </c>
      <c r="AZ66" s="6">
        <f>HLOOKUP(AZ$2,Supuestos!$D$3:$H$155,$B$66,0)*AZ70</f>
        <v>87.75</v>
      </c>
      <c r="BA66" s="6">
        <f>HLOOKUP(BA$2,Supuestos!$D$3:$H$155,$B$66,0)*BA70</f>
        <v>87.75</v>
      </c>
      <c r="BB66" s="6">
        <f>HLOOKUP(BB$2,Supuestos!$D$3:$H$155,$B$66,0)*BB70</f>
        <v>87.75</v>
      </c>
      <c r="BC66" s="6">
        <f>HLOOKUP(BC$2,Supuestos!$D$3:$H$155,$B$66,0)*BC70</f>
        <v>87.75</v>
      </c>
      <c r="BD66" s="6">
        <f>HLOOKUP(BD$2,Supuestos!$D$3:$H$155,$B$66,0)*BD70</f>
        <v>87.75</v>
      </c>
      <c r="BE66" s="6">
        <f>HLOOKUP(BE$2,Supuestos!$D$3:$H$155,$B$66,0)*BE70</f>
        <v>87.75</v>
      </c>
      <c r="BF66" s="6">
        <f>HLOOKUP(BF$2,Supuestos!$D$3:$H$155,$B$66,0)*BF70</f>
        <v>87.75</v>
      </c>
      <c r="BG66" s="6">
        <f>HLOOKUP(BG$2,Supuestos!$D$3:$H$155,$B$66,0)*BG70</f>
        <v>87.75</v>
      </c>
      <c r="BH66" s="6">
        <f>HLOOKUP(BH$2,Supuestos!$D$3:$H$155,$B$66,0)*BH70</f>
        <v>87.75</v>
      </c>
      <c r="BI66" s="6">
        <f>HLOOKUP(BI$2,Supuestos!$D$3:$H$155,$B$66,0)*BI70</f>
        <v>87.75</v>
      </c>
      <c r="BJ66" s="6">
        <f>HLOOKUP(BJ$2,Supuestos!$D$3:$H$155,$B$66,0)*BJ70</f>
        <v>87.75</v>
      </c>
      <c r="BK66" s="6">
        <f>HLOOKUP(BK$2,Supuestos!$D$3:$H$155,$B$66,0)*BK70</f>
        <v>87.75</v>
      </c>
      <c r="BL66" s="6">
        <f>HLOOKUP(BL$2,Supuestos!$D$3:$H$155,$B$66,0)*BL70</f>
        <v>87.75</v>
      </c>
      <c r="BM66" s="6">
        <f>HLOOKUP(BM$2,Supuestos!$D$3:$H$155,$B$66,0)*BM70</f>
        <v>87.75</v>
      </c>
    </row>
    <row r="67" spans="2:65" x14ac:dyDescent="0.2">
      <c r="B67" s="197"/>
      <c r="C67" s="8"/>
      <c r="D67" s="28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</row>
    <row r="68" spans="2:65" x14ac:dyDescent="0.2">
      <c r="B68" s="45"/>
      <c r="C68" s="8" t="s">
        <v>33</v>
      </c>
      <c r="D68" s="28"/>
      <c r="E68" s="6">
        <v>3</v>
      </c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</row>
    <row r="69" spans="2:65" x14ac:dyDescent="0.2">
      <c r="B69" s="45"/>
      <c r="C69" s="8" t="s">
        <v>36</v>
      </c>
      <c r="E69" s="39">
        <f>Supuestos!D84</f>
        <v>17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2:65" x14ac:dyDescent="0.2">
      <c r="C70" s="8" t="s">
        <v>38</v>
      </c>
      <c r="E70" s="37">
        <v>0</v>
      </c>
      <c r="F70" s="37">
        <f>IF(E70=1,E70,IF($E69=F$4,1,0))</f>
        <v>0</v>
      </c>
      <c r="G70" s="37">
        <f t="shared" ref="G70" si="584">IF(F70=1,F70,IF($E69=G$4,1,0))</f>
        <v>0</v>
      </c>
      <c r="H70" s="37">
        <f t="shared" ref="H70" si="585">IF(G70=1,G70,IF($E69=H$4,1,0))</f>
        <v>0</v>
      </c>
      <c r="I70" s="37">
        <f t="shared" ref="I70" si="586">IF(H70=1,H70,IF($E69=I$4,1,0))</f>
        <v>0</v>
      </c>
      <c r="J70" s="37">
        <f t="shared" ref="J70" si="587">IF(I70=1,I70,IF($E69=J$4,1,0))</f>
        <v>0</v>
      </c>
      <c r="K70" s="37">
        <f t="shared" ref="K70" si="588">IF(J70=1,J70,IF($E69=K$4,1,0))</f>
        <v>0</v>
      </c>
      <c r="L70" s="37">
        <f t="shared" ref="L70" si="589">IF(K70=1,K70,IF($E69=L$4,1,0))</f>
        <v>0</v>
      </c>
      <c r="M70" s="37">
        <f t="shared" ref="M70" si="590">IF(L70=1,L70,IF($E69=M$4,1,0))</f>
        <v>0</v>
      </c>
      <c r="N70" s="37">
        <f t="shared" ref="N70" si="591">IF(M70=1,M70,IF($E69=N$4,1,0))</f>
        <v>0</v>
      </c>
      <c r="O70" s="37">
        <f t="shared" ref="O70" si="592">IF(N70=1,N70,IF($E69=O$4,1,0))</f>
        <v>0</v>
      </c>
      <c r="P70" s="37">
        <f t="shared" ref="P70" si="593">IF(O70=1,O70,IF($E69=P$4,1,0))</f>
        <v>0</v>
      </c>
      <c r="Q70" s="37">
        <f t="shared" ref="Q70" si="594">IF(P70=1,P70,IF($E69=Q$4,1,0))</f>
        <v>0</v>
      </c>
      <c r="R70" s="37">
        <f t="shared" ref="R70" si="595">IF(Q70=1,Q70,IF($E69=R$4,1,0))</f>
        <v>0</v>
      </c>
      <c r="S70" s="37">
        <f t="shared" ref="S70" si="596">IF(R70=1,R70,IF($E69=S$4,1,0))</f>
        <v>0</v>
      </c>
      <c r="T70" s="37">
        <f t="shared" ref="T70" si="597">IF(S70=1,S70,IF($E69=T$4,1,0))</f>
        <v>0</v>
      </c>
      <c r="U70" s="37">
        <f t="shared" ref="U70" si="598">IF(T70=1,T70,IF($E69=U$4,1,0))</f>
        <v>0</v>
      </c>
      <c r="V70" s="37">
        <f t="shared" ref="V70" si="599">IF(U70=1,U70,IF($E69=V$4,1,0))</f>
        <v>1</v>
      </c>
      <c r="W70" s="37">
        <f t="shared" ref="W70" si="600">IF(V70=1,V70,IF($E69=W$4,1,0))</f>
        <v>1</v>
      </c>
      <c r="X70" s="37">
        <f t="shared" ref="X70" si="601">IF(W70=1,W70,IF($E69=X$4,1,0))</f>
        <v>1</v>
      </c>
      <c r="Y70" s="37">
        <f t="shared" ref="Y70" si="602">IF(X70=1,X70,IF($E69=Y$4,1,0))</f>
        <v>1</v>
      </c>
      <c r="Z70" s="37">
        <f t="shared" ref="Z70" si="603">IF(Y70=1,Y70,IF($E69=Z$4,1,0))</f>
        <v>1</v>
      </c>
      <c r="AA70" s="37">
        <f t="shared" ref="AA70" si="604">IF(Z70=1,Z70,IF($E69=AA$4,1,0))</f>
        <v>1</v>
      </c>
      <c r="AB70" s="37">
        <f t="shared" ref="AB70" si="605">IF(AA70=1,AA70,IF($E69=AB$4,1,0))</f>
        <v>1</v>
      </c>
      <c r="AC70" s="37">
        <f t="shared" ref="AC70" si="606">IF(AB70=1,AB70,IF($E69=AC$4,1,0))</f>
        <v>1</v>
      </c>
      <c r="AD70" s="37">
        <f t="shared" ref="AD70" si="607">IF(AC70=1,AC70,IF($E69=AD$4,1,0))</f>
        <v>1</v>
      </c>
      <c r="AE70" s="37">
        <f t="shared" ref="AE70" si="608">IF(AD70=1,AD70,IF($E69=AE$4,1,0))</f>
        <v>1</v>
      </c>
      <c r="AF70" s="37">
        <f t="shared" ref="AF70" si="609">IF(AE70=1,AE70,IF($E69=AF$4,1,0))</f>
        <v>1</v>
      </c>
      <c r="AG70" s="37">
        <f t="shared" ref="AG70" si="610">IF(AF70=1,AF70,IF($E69=AG$4,1,0))</f>
        <v>1</v>
      </c>
      <c r="AH70" s="37">
        <f t="shared" ref="AH70" si="611">IF(AG70=1,AG70,IF($E69=AH$4,1,0))</f>
        <v>1</v>
      </c>
      <c r="AI70" s="37">
        <f t="shared" ref="AI70" si="612">IF(AH70=1,AH70,IF($E69=AI$4,1,0))</f>
        <v>1</v>
      </c>
      <c r="AJ70" s="37">
        <f t="shared" ref="AJ70" si="613">IF(AI70=1,AI70,IF($E69=AJ$4,1,0))</f>
        <v>1</v>
      </c>
      <c r="AK70" s="37">
        <f t="shared" ref="AK70" si="614">IF(AJ70=1,AJ70,IF($E69=AK$4,1,0))</f>
        <v>1</v>
      </c>
      <c r="AL70" s="37">
        <f t="shared" ref="AL70" si="615">IF(AK70=1,AK70,IF($E69=AL$4,1,0))</f>
        <v>1</v>
      </c>
      <c r="AM70" s="37">
        <f t="shared" ref="AM70" si="616">IF(AL70=1,AL70,IF($E69=AM$4,1,0))</f>
        <v>1</v>
      </c>
      <c r="AN70" s="37">
        <f t="shared" ref="AN70" si="617">IF(AM70=1,AM70,IF($E69=AN$4,1,0))</f>
        <v>1</v>
      </c>
      <c r="AO70" s="37">
        <f t="shared" ref="AO70" si="618">IF(AN70=1,AN70,IF($E69=AO$4,1,0))</f>
        <v>1</v>
      </c>
      <c r="AP70" s="37">
        <f t="shared" ref="AP70" si="619">IF(AO70=1,AO70,IF($E69=AP$4,1,0))</f>
        <v>1</v>
      </c>
      <c r="AQ70" s="37">
        <f t="shared" ref="AQ70" si="620">IF(AP70=1,AP70,IF($E69=AQ$4,1,0))</f>
        <v>1</v>
      </c>
      <c r="AR70" s="37">
        <f t="shared" ref="AR70" si="621">IF(AQ70=1,AQ70,IF($E69=AR$4,1,0))</f>
        <v>1</v>
      </c>
      <c r="AS70" s="37">
        <f t="shared" ref="AS70" si="622">IF(AR70=1,AR70,IF($E69=AS$4,1,0))</f>
        <v>1</v>
      </c>
      <c r="AT70" s="37">
        <f t="shared" ref="AT70" si="623">IF(AS70=1,AS70,IF($E69=AT$4,1,0))</f>
        <v>1</v>
      </c>
      <c r="AU70" s="37">
        <f t="shared" ref="AU70" si="624">IF(AT70=1,AT70,IF($E69=AU$4,1,0))</f>
        <v>1</v>
      </c>
      <c r="AV70" s="37">
        <f t="shared" ref="AV70" si="625">IF(AU70=1,AU70,IF($E69=AV$4,1,0))</f>
        <v>1</v>
      </c>
      <c r="AW70" s="37">
        <f t="shared" ref="AW70" si="626">IF(AV70=1,AV70,IF($E69=AW$4,1,0))</f>
        <v>1</v>
      </c>
      <c r="AX70" s="37">
        <f t="shared" ref="AX70" si="627">IF(AW70=1,AW70,IF($E69=AX$4,1,0))</f>
        <v>1</v>
      </c>
      <c r="AY70" s="37">
        <f t="shared" ref="AY70" si="628">IF(AX70=1,AX70,IF($E69=AY$4,1,0))</f>
        <v>1</v>
      </c>
      <c r="AZ70" s="37">
        <f t="shared" ref="AZ70" si="629">IF(AY70=1,AY70,IF($E69=AZ$4,1,0))</f>
        <v>1</v>
      </c>
      <c r="BA70" s="37">
        <f t="shared" ref="BA70" si="630">IF(AZ70=1,AZ70,IF($E69=BA$4,1,0))</f>
        <v>1</v>
      </c>
      <c r="BB70" s="37">
        <f t="shared" ref="BB70" si="631">IF(BA70=1,BA70,IF($E69=BB$4,1,0))</f>
        <v>1</v>
      </c>
      <c r="BC70" s="37">
        <f t="shared" ref="BC70" si="632">IF(BB70=1,BB70,IF($E69=BC$4,1,0))</f>
        <v>1</v>
      </c>
      <c r="BD70" s="37">
        <f t="shared" ref="BD70" si="633">IF(BC70=1,BC70,IF($E69=BD$4,1,0))</f>
        <v>1</v>
      </c>
      <c r="BE70" s="37">
        <f t="shared" ref="BE70" si="634">IF(BD70=1,BD70,IF($E69=BE$4,1,0))</f>
        <v>1</v>
      </c>
      <c r="BF70" s="37">
        <f t="shared" ref="BF70" si="635">IF(BE70=1,BE70,IF($E69=BF$4,1,0))</f>
        <v>1</v>
      </c>
      <c r="BG70" s="37">
        <f t="shared" ref="BG70" si="636">IF(BF70=1,BF70,IF($E69=BG$4,1,0))</f>
        <v>1</v>
      </c>
      <c r="BH70" s="37">
        <f t="shared" ref="BH70" si="637">IF(BG70=1,BG70,IF($E69=BH$4,1,0))</f>
        <v>1</v>
      </c>
      <c r="BI70" s="37">
        <f t="shared" ref="BI70" si="638">IF(BH70=1,BH70,IF($E69=BI$4,1,0))</f>
        <v>1</v>
      </c>
      <c r="BJ70" s="37">
        <f t="shared" ref="BJ70" si="639">IF(BI70=1,BI70,IF($E69=BJ$4,1,0))</f>
        <v>1</v>
      </c>
      <c r="BK70" s="37">
        <f t="shared" ref="BK70" si="640">IF(BJ70=1,BJ70,IF($E69=BK$4,1,0))</f>
        <v>1</v>
      </c>
      <c r="BL70" s="37">
        <f t="shared" ref="BL70" si="641">IF(BK70=1,BK70,IF($E69=BL$4,1,0))</f>
        <v>1</v>
      </c>
      <c r="BM70" s="37">
        <f t="shared" ref="BM70" si="642">IF(BL70=1,BL70,IF($E69=BM$4,1,0))</f>
        <v>1</v>
      </c>
    </row>
    <row r="73" spans="2:65" s="18" customFormat="1" ht="15" x14ac:dyDescent="0.35">
      <c r="B73" s="194" t="s">
        <v>19</v>
      </c>
      <c r="E73" s="20"/>
      <c r="F73" s="19">
        <f t="shared" ref="F73:AK73" si="643">F77+F91+F105+F119+F131+F143</f>
        <v>0</v>
      </c>
      <c r="G73" s="19">
        <f t="shared" si="643"/>
        <v>0</v>
      </c>
      <c r="H73" s="19">
        <f t="shared" si="643"/>
        <v>0</v>
      </c>
      <c r="I73" s="19">
        <f t="shared" si="643"/>
        <v>108</v>
      </c>
      <c r="J73" s="19">
        <f t="shared" si="643"/>
        <v>0</v>
      </c>
      <c r="K73" s="19">
        <f t="shared" si="643"/>
        <v>0</v>
      </c>
      <c r="L73" s="19">
        <f t="shared" si="643"/>
        <v>162</v>
      </c>
      <c r="M73" s="19">
        <f t="shared" si="643"/>
        <v>0</v>
      </c>
      <c r="N73" s="19">
        <f t="shared" si="643"/>
        <v>0</v>
      </c>
      <c r="O73" s="19">
        <f t="shared" si="643"/>
        <v>194.4</v>
      </c>
      <c r="P73" s="19">
        <f t="shared" si="643"/>
        <v>0</v>
      </c>
      <c r="Q73" s="19">
        <f t="shared" si="643"/>
        <v>0</v>
      </c>
      <c r="R73" s="19">
        <f t="shared" si="643"/>
        <v>400.464</v>
      </c>
      <c r="S73" s="19">
        <f t="shared" si="643"/>
        <v>0</v>
      </c>
      <c r="T73" s="19">
        <f t="shared" si="643"/>
        <v>0</v>
      </c>
      <c r="U73" s="19">
        <f t="shared" si="643"/>
        <v>289.22400000000005</v>
      </c>
      <c r="V73" s="19">
        <f t="shared" si="643"/>
        <v>83.43</v>
      </c>
      <c r="W73" s="19">
        <f t="shared" si="643"/>
        <v>0</v>
      </c>
      <c r="X73" s="19">
        <f t="shared" si="643"/>
        <v>317.03399999999999</v>
      </c>
      <c r="Y73" s="19">
        <f t="shared" si="643"/>
        <v>0</v>
      </c>
      <c r="Z73" s="19">
        <f t="shared" si="643"/>
        <v>83.43</v>
      </c>
      <c r="AA73" s="19">
        <f t="shared" si="643"/>
        <v>289.22400000000005</v>
      </c>
      <c r="AB73" s="19">
        <f t="shared" si="643"/>
        <v>0</v>
      </c>
      <c r="AC73" s="19">
        <f t="shared" si="643"/>
        <v>0</v>
      </c>
      <c r="AD73" s="19">
        <f t="shared" si="643"/>
        <v>492.68196</v>
      </c>
      <c r="AE73" s="19">
        <f t="shared" si="643"/>
        <v>0</v>
      </c>
      <c r="AF73" s="19">
        <f t="shared" si="643"/>
        <v>0</v>
      </c>
      <c r="AG73" s="19">
        <f t="shared" si="643"/>
        <v>595.80143999999996</v>
      </c>
      <c r="AH73" s="19">
        <f t="shared" si="643"/>
        <v>114.57720000000002</v>
      </c>
      <c r="AI73" s="19">
        <f t="shared" si="643"/>
        <v>0</v>
      </c>
      <c r="AJ73" s="19">
        <f t="shared" si="643"/>
        <v>378.10476</v>
      </c>
      <c r="AK73" s="19">
        <f t="shared" si="643"/>
        <v>0</v>
      </c>
      <c r="AL73" s="19">
        <f t="shared" ref="AL73:BM73" si="644">AL77+AL91+AL105+AL119+AL131+AL143</f>
        <v>114.57720000000002</v>
      </c>
      <c r="AM73" s="19">
        <f t="shared" si="644"/>
        <v>595.80143999999996</v>
      </c>
      <c r="AN73" s="19">
        <f t="shared" si="644"/>
        <v>0</v>
      </c>
      <c r="AO73" s="19">
        <f t="shared" si="644"/>
        <v>0</v>
      </c>
      <c r="AP73" s="19">
        <f t="shared" si="644"/>
        <v>590.07258000000002</v>
      </c>
      <c r="AQ73" s="19">
        <f t="shared" si="644"/>
        <v>0</v>
      </c>
      <c r="AR73" s="19">
        <f t="shared" si="644"/>
        <v>0</v>
      </c>
      <c r="AS73" s="19">
        <f t="shared" si="644"/>
        <v>920.51322479999999</v>
      </c>
      <c r="AT73" s="19">
        <f t="shared" si="644"/>
        <v>147.51814500000003</v>
      </c>
      <c r="AU73" s="19">
        <f t="shared" si="644"/>
        <v>0</v>
      </c>
      <c r="AV73" s="19">
        <f t="shared" si="644"/>
        <v>442.55443500000001</v>
      </c>
      <c r="AW73" s="19">
        <f t="shared" si="644"/>
        <v>0</v>
      </c>
      <c r="AX73" s="19">
        <f t="shared" si="644"/>
        <v>147.51814500000003</v>
      </c>
      <c r="AY73" s="19">
        <f t="shared" si="644"/>
        <v>920.51322479999999</v>
      </c>
      <c r="AZ73" s="19">
        <f t="shared" si="644"/>
        <v>0</v>
      </c>
      <c r="BA73" s="19">
        <f t="shared" si="644"/>
        <v>0</v>
      </c>
      <c r="BB73" s="19">
        <f t="shared" si="644"/>
        <v>777.951689472</v>
      </c>
      <c r="BC73" s="19">
        <f t="shared" si="644"/>
        <v>0</v>
      </c>
      <c r="BD73" s="19">
        <f t="shared" si="644"/>
        <v>0</v>
      </c>
      <c r="BE73" s="19">
        <f t="shared" si="644"/>
        <v>1264.171495392</v>
      </c>
      <c r="BF73" s="19">
        <f t="shared" si="644"/>
        <v>212.72116509000006</v>
      </c>
      <c r="BG73" s="19">
        <f t="shared" si="644"/>
        <v>0</v>
      </c>
      <c r="BH73" s="19">
        <f t="shared" si="644"/>
        <v>565.230524382</v>
      </c>
      <c r="BI73" s="19">
        <f t="shared" si="644"/>
        <v>0</v>
      </c>
      <c r="BJ73" s="19">
        <f t="shared" si="644"/>
        <v>212.72116509000006</v>
      </c>
      <c r="BK73" s="19">
        <f t="shared" si="644"/>
        <v>1264.171495392</v>
      </c>
      <c r="BL73" s="19">
        <f t="shared" si="644"/>
        <v>0</v>
      </c>
      <c r="BM73" s="19">
        <f t="shared" si="644"/>
        <v>0</v>
      </c>
    </row>
    <row r="74" spans="2:65" s="143" customFormat="1" x14ac:dyDescent="0.2">
      <c r="B74" s="121"/>
      <c r="C74" s="143" t="s">
        <v>209</v>
      </c>
      <c r="E74" s="260"/>
      <c r="F74" s="261">
        <f>F77+F91+F105+F119</f>
        <v>0</v>
      </c>
      <c r="G74" s="261">
        <f t="shared" ref="G74:BM74" si="645">G77+G91+G105+G119</f>
        <v>0</v>
      </c>
      <c r="H74" s="261">
        <f t="shared" si="645"/>
        <v>0</v>
      </c>
      <c r="I74" s="261">
        <f t="shared" si="645"/>
        <v>108</v>
      </c>
      <c r="J74" s="261">
        <f t="shared" si="645"/>
        <v>0</v>
      </c>
      <c r="K74" s="261">
        <f t="shared" si="645"/>
        <v>0</v>
      </c>
      <c r="L74" s="261">
        <f t="shared" si="645"/>
        <v>162</v>
      </c>
      <c r="M74" s="261">
        <f t="shared" si="645"/>
        <v>0</v>
      </c>
      <c r="N74" s="261">
        <f t="shared" si="645"/>
        <v>0</v>
      </c>
      <c r="O74" s="261">
        <f t="shared" si="645"/>
        <v>194.4</v>
      </c>
      <c r="P74" s="261">
        <f t="shared" si="645"/>
        <v>0</v>
      </c>
      <c r="Q74" s="261">
        <f t="shared" si="645"/>
        <v>0</v>
      </c>
      <c r="R74" s="261">
        <f t="shared" si="645"/>
        <v>166.86</v>
      </c>
      <c r="S74" s="261">
        <f t="shared" si="645"/>
        <v>0</v>
      </c>
      <c r="T74" s="261">
        <f t="shared" si="645"/>
        <v>0</v>
      </c>
      <c r="U74" s="261">
        <f t="shared" si="645"/>
        <v>289.22400000000005</v>
      </c>
      <c r="V74" s="261">
        <f t="shared" si="645"/>
        <v>0</v>
      </c>
      <c r="W74" s="261">
        <f t="shared" si="645"/>
        <v>0</v>
      </c>
      <c r="X74" s="261">
        <f t="shared" si="645"/>
        <v>166.86</v>
      </c>
      <c r="Y74" s="261">
        <f t="shared" si="645"/>
        <v>0</v>
      </c>
      <c r="Z74" s="261">
        <f t="shared" si="645"/>
        <v>0</v>
      </c>
      <c r="AA74" s="261">
        <f t="shared" si="645"/>
        <v>289.22400000000005</v>
      </c>
      <c r="AB74" s="261">
        <f t="shared" si="645"/>
        <v>0</v>
      </c>
      <c r="AC74" s="261">
        <f t="shared" si="645"/>
        <v>0</v>
      </c>
      <c r="AD74" s="261">
        <f t="shared" si="645"/>
        <v>171.86580000000001</v>
      </c>
      <c r="AE74" s="261">
        <f t="shared" si="645"/>
        <v>0</v>
      </c>
      <c r="AF74" s="261">
        <f t="shared" si="645"/>
        <v>0</v>
      </c>
      <c r="AG74" s="261">
        <f t="shared" si="645"/>
        <v>595.80143999999996</v>
      </c>
      <c r="AH74" s="261">
        <f t="shared" si="645"/>
        <v>0</v>
      </c>
      <c r="AI74" s="261">
        <f t="shared" si="645"/>
        <v>0</v>
      </c>
      <c r="AJ74" s="261">
        <f t="shared" si="645"/>
        <v>171.86580000000001</v>
      </c>
      <c r="AK74" s="261">
        <f t="shared" si="645"/>
        <v>0</v>
      </c>
      <c r="AL74" s="261">
        <f t="shared" si="645"/>
        <v>0</v>
      </c>
      <c r="AM74" s="261">
        <f t="shared" si="645"/>
        <v>595.80143999999996</v>
      </c>
      <c r="AN74" s="261">
        <f t="shared" si="645"/>
        <v>0</v>
      </c>
      <c r="AO74" s="261">
        <f t="shared" si="645"/>
        <v>0</v>
      </c>
      <c r="AP74" s="261">
        <f t="shared" si="645"/>
        <v>177.02177400000002</v>
      </c>
      <c r="AQ74" s="261">
        <f t="shared" si="645"/>
        <v>0</v>
      </c>
      <c r="AR74" s="261">
        <f t="shared" si="645"/>
        <v>0</v>
      </c>
      <c r="AS74" s="261">
        <f t="shared" si="645"/>
        <v>920.51322479999999</v>
      </c>
      <c r="AT74" s="261">
        <f t="shared" si="645"/>
        <v>0</v>
      </c>
      <c r="AU74" s="261">
        <f t="shared" si="645"/>
        <v>0</v>
      </c>
      <c r="AV74" s="261">
        <f t="shared" si="645"/>
        <v>177.02177400000002</v>
      </c>
      <c r="AW74" s="261">
        <f t="shared" si="645"/>
        <v>0</v>
      </c>
      <c r="AX74" s="261">
        <f t="shared" si="645"/>
        <v>0</v>
      </c>
      <c r="AY74" s="261">
        <f t="shared" si="645"/>
        <v>920.51322479999999</v>
      </c>
      <c r="AZ74" s="261">
        <f t="shared" si="645"/>
        <v>0</v>
      </c>
      <c r="BA74" s="261">
        <f t="shared" si="645"/>
        <v>0</v>
      </c>
      <c r="BB74" s="261">
        <f t="shared" si="645"/>
        <v>182.33242722000003</v>
      </c>
      <c r="BC74" s="261">
        <f t="shared" si="645"/>
        <v>0</v>
      </c>
      <c r="BD74" s="261">
        <f t="shared" si="645"/>
        <v>0</v>
      </c>
      <c r="BE74" s="261">
        <f t="shared" si="645"/>
        <v>1264.171495392</v>
      </c>
      <c r="BF74" s="261">
        <f t="shared" si="645"/>
        <v>0</v>
      </c>
      <c r="BG74" s="261">
        <f t="shared" si="645"/>
        <v>0</v>
      </c>
      <c r="BH74" s="261">
        <f t="shared" si="645"/>
        <v>182.33242722000003</v>
      </c>
      <c r="BI74" s="261">
        <f t="shared" si="645"/>
        <v>0</v>
      </c>
      <c r="BJ74" s="261">
        <f t="shared" si="645"/>
        <v>0</v>
      </c>
      <c r="BK74" s="261">
        <f t="shared" si="645"/>
        <v>1264.171495392</v>
      </c>
      <c r="BL74" s="261">
        <f t="shared" si="645"/>
        <v>0</v>
      </c>
      <c r="BM74" s="261">
        <f t="shared" si="645"/>
        <v>0</v>
      </c>
    </row>
    <row r="75" spans="2:65" s="29" customFormat="1" x14ac:dyDescent="0.2">
      <c r="C75" s="29" t="s">
        <v>210</v>
      </c>
      <c r="E75" s="30"/>
      <c r="F75" s="261">
        <f>F131+F143</f>
        <v>0</v>
      </c>
      <c r="G75" s="261">
        <f t="shared" ref="G75:BM75" si="646">G131+G143</f>
        <v>0</v>
      </c>
      <c r="H75" s="261">
        <f t="shared" si="646"/>
        <v>0</v>
      </c>
      <c r="I75" s="261">
        <f t="shared" si="646"/>
        <v>0</v>
      </c>
      <c r="J75" s="261">
        <f t="shared" si="646"/>
        <v>0</v>
      </c>
      <c r="K75" s="261">
        <f t="shared" si="646"/>
        <v>0</v>
      </c>
      <c r="L75" s="261">
        <f t="shared" si="646"/>
        <v>0</v>
      </c>
      <c r="M75" s="261">
        <f t="shared" si="646"/>
        <v>0</v>
      </c>
      <c r="N75" s="261">
        <f t="shared" si="646"/>
        <v>0</v>
      </c>
      <c r="O75" s="261">
        <f t="shared" si="646"/>
        <v>0</v>
      </c>
      <c r="P75" s="261">
        <f t="shared" si="646"/>
        <v>0</v>
      </c>
      <c r="Q75" s="261">
        <f t="shared" si="646"/>
        <v>0</v>
      </c>
      <c r="R75" s="261">
        <f t="shared" si="646"/>
        <v>233.60400000000001</v>
      </c>
      <c r="S75" s="261">
        <f t="shared" si="646"/>
        <v>0</v>
      </c>
      <c r="T75" s="261">
        <f t="shared" si="646"/>
        <v>0</v>
      </c>
      <c r="U75" s="261">
        <f t="shared" si="646"/>
        <v>0</v>
      </c>
      <c r="V75" s="261">
        <f t="shared" si="646"/>
        <v>83.43</v>
      </c>
      <c r="W75" s="261">
        <f t="shared" si="646"/>
        <v>0</v>
      </c>
      <c r="X75" s="261">
        <f t="shared" si="646"/>
        <v>150.17400000000001</v>
      </c>
      <c r="Y75" s="261">
        <f t="shared" si="646"/>
        <v>0</v>
      </c>
      <c r="Z75" s="261">
        <f t="shared" si="646"/>
        <v>83.43</v>
      </c>
      <c r="AA75" s="261">
        <f t="shared" si="646"/>
        <v>0</v>
      </c>
      <c r="AB75" s="261">
        <f t="shared" si="646"/>
        <v>0</v>
      </c>
      <c r="AC75" s="261">
        <f t="shared" si="646"/>
        <v>0</v>
      </c>
      <c r="AD75" s="261">
        <f t="shared" si="646"/>
        <v>320.81616000000002</v>
      </c>
      <c r="AE75" s="261">
        <f t="shared" si="646"/>
        <v>0</v>
      </c>
      <c r="AF75" s="261">
        <f t="shared" si="646"/>
        <v>0</v>
      </c>
      <c r="AG75" s="261">
        <f t="shared" si="646"/>
        <v>0</v>
      </c>
      <c r="AH75" s="261">
        <f t="shared" si="646"/>
        <v>114.57720000000002</v>
      </c>
      <c r="AI75" s="261">
        <f t="shared" si="646"/>
        <v>0</v>
      </c>
      <c r="AJ75" s="261">
        <f t="shared" si="646"/>
        <v>206.23895999999999</v>
      </c>
      <c r="AK75" s="261">
        <f t="shared" si="646"/>
        <v>0</v>
      </c>
      <c r="AL75" s="261">
        <f t="shared" si="646"/>
        <v>114.57720000000002</v>
      </c>
      <c r="AM75" s="261">
        <f t="shared" si="646"/>
        <v>0</v>
      </c>
      <c r="AN75" s="261">
        <f t="shared" si="646"/>
        <v>0</v>
      </c>
      <c r="AO75" s="261">
        <f t="shared" si="646"/>
        <v>0</v>
      </c>
      <c r="AP75" s="261">
        <f t="shared" si="646"/>
        <v>413.05080599999997</v>
      </c>
      <c r="AQ75" s="261">
        <f t="shared" si="646"/>
        <v>0</v>
      </c>
      <c r="AR75" s="261">
        <f t="shared" si="646"/>
        <v>0</v>
      </c>
      <c r="AS75" s="261">
        <f t="shared" si="646"/>
        <v>0</v>
      </c>
      <c r="AT75" s="261">
        <f t="shared" si="646"/>
        <v>147.51814500000003</v>
      </c>
      <c r="AU75" s="261">
        <f t="shared" si="646"/>
        <v>0</v>
      </c>
      <c r="AV75" s="261">
        <f t="shared" si="646"/>
        <v>265.53266099999996</v>
      </c>
      <c r="AW75" s="261">
        <f t="shared" si="646"/>
        <v>0</v>
      </c>
      <c r="AX75" s="261">
        <f t="shared" si="646"/>
        <v>147.51814500000003</v>
      </c>
      <c r="AY75" s="261">
        <f t="shared" si="646"/>
        <v>0</v>
      </c>
      <c r="AZ75" s="261">
        <f t="shared" si="646"/>
        <v>0</v>
      </c>
      <c r="BA75" s="261">
        <f t="shared" si="646"/>
        <v>0</v>
      </c>
      <c r="BB75" s="261">
        <f t="shared" si="646"/>
        <v>595.619262252</v>
      </c>
      <c r="BC75" s="261">
        <f t="shared" si="646"/>
        <v>0</v>
      </c>
      <c r="BD75" s="261">
        <f t="shared" si="646"/>
        <v>0</v>
      </c>
      <c r="BE75" s="261">
        <f t="shared" si="646"/>
        <v>0</v>
      </c>
      <c r="BF75" s="261">
        <f t="shared" si="646"/>
        <v>212.72116509000006</v>
      </c>
      <c r="BG75" s="261">
        <f t="shared" si="646"/>
        <v>0</v>
      </c>
      <c r="BH75" s="261">
        <f t="shared" si="646"/>
        <v>382.898097162</v>
      </c>
      <c r="BI75" s="261">
        <f t="shared" si="646"/>
        <v>0</v>
      </c>
      <c r="BJ75" s="261">
        <f t="shared" si="646"/>
        <v>212.72116509000006</v>
      </c>
      <c r="BK75" s="261">
        <f t="shared" si="646"/>
        <v>0</v>
      </c>
      <c r="BL75" s="261">
        <f t="shared" si="646"/>
        <v>0</v>
      </c>
      <c r="BM75" s="261">
        <f t="shared" si="646"/>
        <v>0</v>
      </c>
    </row>
    <row r="76" spans="2:65" x14ac:dyDescent="0.2">
      <c r="E76" s="2"/>
    </row>
    <row r="77" spans="2:65" ht="15" x14ac:dyDescent="0.35">
      <c r="C77" s="121" t="s">
        <v>76</v>
      </c>
      <c r="E77" s="2"/>
      <c r="F77" s="4">
        <f>(F78*F82)*F89</f>
        <v>0</v>
      </c>
      <c r="G77" s="4">
        <f t="shared" ref="G77:BM77" si="647">(G78*G82)*G89</f>
        <v>0</v>
      </c>
      <c r="H77" s="4">
        <f t="shared" si="647"/>
        <v>0</v>
      </c>
      <c r="I77" s="4">
        <f t="shared" si="647"/>
        <v>21.6</v>
      </c>
      <c r="J77" s="4">
        <f t="shared" si="647"/>
        <v>0</v>
      </c>
      <c r="K77" s="4">
        <f t="shared" si="647"/>
        <v>0</v>
      </c>
      <c r="L77" s="4">
        <f t="shared" si="647"/>
        <v>0</v>
      </c>
      <c r="M77" s="4">
        <f t="shared" si="647"/>
        <v>0</v>
      </c>
      <c r="N77" s="4">
        <f t="shared" si="647"/>
        <v>0</v>
      </c>
      <c r="O77" s="4">
        <f t="shared" si="647"/>
        <v>21.6</v>
      </c>
      <c r="P77" s="4">
        <f t="shared" si="647"/>
        <v>0</v>
      </c>
      <c r="Q77" s="4">
        <f t="shared" si="647"/>
        <v>0</v>
      </c>
      <c r="R77" s="4">
        <f t="shared" si="647"/>
        <v>0</v>
      </c>
      <c r="S77" s="4">
        <f t="shared" si="647"/>
        <v>0</v>
      </c>
      <c r="T77" s="4">
        <f t="shared" si="647"/>
        <v>0</v>
      </c>
      <c r="U77" s="4">
        <f t="shared" si="647"/>
        <v>22.248000000000001</v>
      </c>
      <c r="V77" s="4">
        <f t="shared" si="647"/>
        <v>0</v>
      </c>
      <c r="W77" s="4">
        <f t="shared" si="647"/>
        <v>0</v>
      </c>
      <c r="X77" s="4">
        <f t="shared" si="647"/>
        <v>0</v>
      </c>
      <c r="Y77" s="4">
        <f t="shared" si="647"/>
        <v>0</v>
      </c>
      <c r="Z77" s="4">
        <f t="shared" si="647"/>
        <v>0</v>
      </c>
      <c r="AA77" s="4">
        <f t="shared" si="647"/>
        <v>22.248000000000001</v>
      </c>
      <c r="AB77" s="4">
        <f t="shared" si="647"/>
        <v>0</v>
      </c>
      <c r="AC77" s="4">
        <f t="shared" si="647"/>
        <v>0</v>
      </c>
      <c r="AD77" s="4">
        <f t="shared" si="647"/>
        <v>0</v>
      </c>
      <c r="AE77" s="4">
        <f t="shared" si="647"/>
        <v>0</v>
      </c>
      <c r="AF77" s="4">
        <f t="shared" si="647"/>
        <v>0</v>
      </c>
      <c r="AG77" s="4">
        <f t="shared" si="647"/>
        <v>45.830880000000001</v>
      </c>
      <c r="AH77" s="4">
        <f t="shared" si="647"/>
        <v>0</v>
      </c>
      <c r="AI77" s="4">
        <f t="shared" si="647"/>
        <v>0</v>
      </c>
      <c r="AJ77" s="4">
        <f t="shared" si="647"/>
        <v>0</v>
      </c>
      <c r="AK77" s="4">
        <f t="shared" si="647"/>
        <v>0</v>
      </c>
      <c r="AL77" s="4">
        <f t="shared" si="647"/>
        <v>0</v>
      </c>
      <c r="AM77" s="4">
        <f t="shared" si="647"/>
        <v>45.830880000000001</v>
      </c>
      <c r="AN77" s="4">
        <f t="shared" si="647"/>
        <v>0</v>
      </c>
      <c r="AO77" s="4">
        <f t="shared" si="647"/>
        <v>0</v>
      </c>
      <c r="AP77" s="4">
        <f t="shared" si="647"/>
        <v>0</v>
      </c>
      <c r="AQ77" s="4">
        <f t="shared" si="647"/>
        <v>0</v>
      </c>
      <c r="AR77" s="4">
        <f t="shared" si="647"/>
        <v>0</v>
      </c>
      <c r="AS77" s="4">
        <f t="shared" si="647"/>
        <v>70.8087096</v>
      </c>
      <c r="AT77" s="4">
        <f t="shared" si="647"/>
        <v>0</v>
      </c>
      <c r="AU77" s="4">
        <f t="shared" si="647"/>
        <v>0</v>
      </c>
      <c r="AV77" s="4">
        <f t="shared" si="647"/>
        <v>0</v>
      </c>
      <c r="AW77" s="4">
        <f t="shared" si="647"/>
        <v>0</v>
      </c>
      <c r="AX77" s="4">
        <f t="shared" si="647"/>
        <v>0</v>
      </c>
      <c r="AY77" s="4">
        <f t="shared" si="647"/>
        <v>70.8087096</v>
      </c>
      <c r="AZ77" s="4">
        <f t="shared" si="647"/>
        <v>0</v>
      </c>
      <c r="BA77" s="4">
        <f t="shared" si="647"/>
        <v>0</v>
      </c>
      <c r="BB77" s="4">
        <f t="shared" si="647"/>
        <v>0</v>
      </c>
      <c r="BC77" s="4">
        <f t="shared" si="647"/>
        <v>0</v>
      </c>
      <c r="BD77" s="4">
        <f t="shared" si="647"/>
        <v>0</v>
      </c>
      <c r="BE77" s="4">
        <f t="shared" si="647"/>
        <v>97.243961184</v>
      </c>
      <c r="BF77" s="4">
        <f t="shared" si="647"/>
        <v>0</v>
      </c>
      <c r="BG77" s="4">
        <f t="shared" si="647"/>
        <v>0</v>
      </c>
      <c r="BH77" s="4">
        <f t="shared" si="647"/>
        <v>0</v>
      </c>
      <c r="BI77" s="4">
        <f t="shared" si="647"/>
        <v>0</v>
      </c>
      <c r="BJ77" s="4">
        <f t="shared" si="647"/>
        <v>0</v>
      </c>
      <c r="BK77" s="4">
        <f t="shared" si="647"/>
        <v>97.243961184</v>
      </c>
      <c r="BL77" s="4">
        <f t="shared" si="647"/>
        <v>0</v>
      </c>
      <c r="BM77" s="4">
        <f t="shared" si="647"/>
        <v>0</v>
      </c>
    </row>
    <row r="78" spans="2:65" x14ac:dyDescent="0.2">
      <c r="B78" s="52">
        <f>MATCH(C78,Supuestos!$B$3:$B$185,0)</f>
        <v>96</v>
      </c>
      <c r="C78" s="8" t="s">
        <v>90</v>
      </c>
      <c r="E78" s="69">
        <f>Supuestos!D98</f>
        <v>10.8</v>
      </c>
      <c r="F78" s="1">
        <f>HLOOKUP(F$2,Supuestos!$D$3:$H$129,$B$78,0)</f>
        <v>10.8</v>
      </c>
      <c r="G78" s="1">
        <f>HLOOKUP(G$2,Supuestos!$D$3:$H$129,$B$78,0)</f>
        <v>10.8</v>
      </c>
      <c r="H78" s="1">
        <f>HLOOKUP(H$2,Supuestos!$D$3:$H$129,$B$78,0)</f>
        <v>10.8</v>
      </c>
      <c r="I78" s="1">
        <f>HLOOKUP(I$2,Supuestos!$D$3:$H$129,$B$78,0)</f>
        <v>10.8</v>
      </c>
      <c r="J78" s="1">
        <f>HLOOKUP(J$2,Supuestos!$D$3:$H$129,$B$78,0)</f>
        <v>10.8</v>
      </c>
      <c r="K78" s="1">
        <f>HLOOKUP(K$2,Supuestos!$D$3:$H$129,$B$78,0)</f>
        <v>10.8</v>
      </c>
      <c r="L78" s="1">
        <f>HLOOKUP(L$2,Supuestos!$D$3:$H$129,$B$78,0)</f>
        <v>10.8</v>
      </c>
      <c r="M78" s="1">
        <f>HLOOKUP(M$2,Supuestos!$D$3:$H$129,$B$78,0)</f>
        <v>10.8</v>
      </c>
      <c r="N78" s="1">
        <f>HLOOKUP(N$2,Supuestos!$D$3:$H$129,$B$78,0)</f>
        <v>10.8</v>
      </c>
      <c r="O78" s="1">
        <f>HLOOKUP(O$2,Supuestos!$D$3:$H$129,$B$78,0)</f>
        <v>10.8</v>
      </c>
      <c r="P78" s="1">
        <f>HLOOKUP(P$2,Supuestos!$D$3:$H$129,$B$78,0)</f>
        <v>10.8</v>
      </c>
      <c r="Q78" s="1">
        <f>HLOOKUP(Q$2,Supuestos!$D$3:$H$129,$B$78,0)</f>
        <v>10.8</v>
      </c>
      <c r="R78" s="1">
        <f>HLOOKUP(R$2,Supuestos!$D$3:$H$129,$B$78,0)</f>
        <v>11.124000000000001</v>
      </c>
      <c r="S78" s="1">
        <f>HLOOKUP(S$2,Supuestos!$D$3:$H$129,$B$78,0)</f>
        <v>11.124000000000001</v>
      </c>
      <c r="T78" s="1">
        <f>HLOOKUP(T$2,Supuestos!$D$3:$H$129,$B$78,0)</f>
        <v>11.124000000000001</v>
      </c>
      <c r="U78" s="1">
        <f>HLOOKUP(U$2,Supuestos!$D$3:$H$129,$B$78,0)</f>
        <v>11.124000000000001</v>
      </c>
      <c r="V78" s="1">
        <f>HLOOKUP(V$2,Supuestos!$D$3:$H$129,$B$78,0)</f>
        <v>11.124000000000001</v>
      </c>
      <c r="W78" s="1">
        <f>HLOOKUP(W$2,Supuestos!$D$3:$H$129,$B$78,0)</f>
        <v>11.124000000000001</v>
      </c>
      <c r="X78" s="1">
        <f>HLOOKUP(X$2,Supuestos!$D$3:$H$129,$B$78,0)</f>
        <v>11.124000000000001</v>
      </c>
      <c r="Y78" s="1">
        <f>HLOOKUP(Y$2,Supuestos!$D$3:$H$129,$B$78,0)</f>
        <v>11.124000000000001</v>
      </c>
      <c r="Z78" s="1">
        <f>HLOOKUP(Z$2,Supuestos!$D$3:$H$129,$B$78,0)</f>
        <v>11.124000000000001</v>
      </c>
      <c r="AA78" s="1">
        <f>HLOOKUP(AA$2,Supuestos!$D$3:$H$129,$B$78,0)</f>
        <v>11.124000000000001</v>
      </c>
      <c r="AB78" s="1">
        <f>HLOOKUP(AB$2,Supuestos!$D$3:$H$129,$B$78,0)</f>
        <v>11.124000000000001</v>
      </c>
      <c r="AC78" s="1">
        <f>HLOOKUP(AC$2,Supuestos!$D$3:$H$129,$B$78,0)</f>
        <v>11.124000000000001</v>
      </c>
      <c r="AD78" s="1">
        <f>HLOOKUP(AD$2,Supuestos!$D$3:$H$129,$B$78,0)</f>
        <v>11.45772</v>
      </c>
      <c r="AE78" s="1">
        <f>HLOOKUP(AE$2,Supuestos!$D$3:$H$129,$B$78,0)</f>
        <v>11.45772</v>
      </c>
      <c r="AF78" s="1">
        <f>HLOOKUP(AF$2,Supuestos!$D$3:$H$129,$B$78,0)</f>
        <v>11.45772</v>
      </c>
      <c r="AG78" s="1">
        <f>HLOOKUP(AG$2,Supuestos!$D$3:$H$129,$B$78,0)</f>
        <v>11.45772</v>
      </c>
      <c r="AH78" s="1">
        <f>HLOOKUP(AH$2,Supuestos!$D$3:$H$129,$B$78,0)</f>
        <v>11.45772</v>
      </c>
      <c r="AI78" s="1">
        <f>HLOOKUP(AI$2,Supuestos!$D$3:$H$129,$B$78,0)</f>
        <v>11.45772</v>
      </c>
      <c r="AJ78" s="1">
        <f>HLOOKUP(AJ$2,Supuestos!$D$3:$H$129,$B$78,0)</f>
        <v>11.45772</v>
      </c>
      <c r="AK78" s="1">
        <f>HLOOKUP(AK$2,Supuestos!$D$3:$H$129,$B$78,0)</f>
        <v>11.45772</v>
      </c>
      <c r="AL78" s="1">
        <f>HLOOKUP(AL$2,Supuestos!$D$3:$H$129,$B$78,0)</f>
        <v>11.45772</v>
      </c>
      <c r="AM78" s="1">
        <f>HLOOKUP(AM$2,Supuestos!$D$3:$H$129,$B$78,0)</f>
        <v>11.45772</v>
      </c>
      <c r="AN78" s="1">
        <f>HLOOKUP(AN$2,Supuestos!$D$3:$H$129,$B$78,0)</f>
        <v>11.45772</v>
      </c>
      <c r="AO78" s="1">
        <f>HLOOKUP(AO$2,Supuestos!$D$3:$H$129,$B$78,0)</f>
        <v>11.45772</v>
      </c>
      <c r="AP78" s="1">
        <f>HLOOKUP(AP$2,Supuestos!$D$3:$H$129,$B$78,0)</f>
        <v>11.8014516</v>
      </c>
      <c r="AQ78" s="1">
        <f>HLOOKUP(AQ$2,Supuestos!$D$3:$H$129,$B$78,0)</f>
        <v>11.8014516</v>
      </c>
      <c r="AR78" s="1">
        <f>HLOOKUP(AR$2,Supuestos!$D$3:$H$129,$B$78,0)</f>
        <v>11.8014516</v>
      </c>
      <c r="AS78" s="1">
        <f>HLOOKUP(AS$2,Supuestos!$D$3:$H$129,$B$78,0)</f>
        <v>11.8014516</v>
      </c>
      <c r="AT78" s="1">
        <f>HLOOKUP(AT$2,Supuestos!$D$3:$H$129,$B$78,0)</f>
        <v>11.8014516</v>
      </c>
      <c r="AU78" s="1">
        <f>HLOOKUP(AU$2,Supuestos!$D$3:$H$129,$B$78,0)</f>
        <v>11.8014516</v>
      </c>
      <c r="AV78" s="1">
        <f>HLOOKUP(AV$2,Supuestos!$D$3:$H$129,$B$78,0)</f>
        <v>11.8014516</v>
      </c>
      <c r="AW78" s="1">
        <f>HLOOKUP(AW$2,Supuestos!$D$3:$H$129,$B$78,0)</f>
        <v>11.8014516</v>
      </c>
      <c r="AX78" s="1">
        <f>HLOOKUP(AX$2,Supuestos!$D$3:$H$129,$B$78,0)</f>
        <v>11.8014516</v>
      </c>
      <c r="AY78" s="1">
        <f>HLOOKUP(AY$2,Supuestos!$D$3:$H$129,$B$78,0)</f>
        <v>11.8014516</v>
      </c>
      <c r="AZ78" s="1">
        <f>HLOOKUP(AZ$2,Supuestos!$D$3:$H$129,$B$78,0)</f>
        <v>11.8014516</v>
      </c>
      <c r="BA78" s="1">
        <f>HLOOKUP(BA$2,Supuestos!$D$3:$H$129,$B$78,0)</f>
        <v>11.8014516</v>
      </c>
      <c r="BB78" s="1">
        <f>HLOOKUP(BB$2,Supuestos!$D$3:$H$129,$B$78,0)</f>
        <v>12.155495148</v>
      </c>
      <c r="BC78" s="1">
        <f>HLOOKUP(BC$2,Supuestos!$D$3:$H$129,$B$78,0)</f>
        <v>12.155495148</v>
      </c>
      <c r="BD78" s="1">
        <f>HLOOKUP(BD$2,Supuestos!$D$3:$H$129,$B$78,0)</f>
        <v>12.155495148</v>
      </c>
      <c r="BE78" s="1">
        <f>HLOOKUP(BE$2,Supuestos!$D$3:$H$129,$B$78,0)</f>
        <v>12.155495148</v>
      </c>
      <c r="BF78" s="1">
        <f>HLOOKUP(BF$2,Supuestos!$D$3:$H$129,$B$78,0)</f>
        <v>12.155495148</v>
      </c>
      <c r="BG78" s="1">
        <f>HLOOKUP(BG$2,Supuestos!$D$3:$H$129,$B$78,0)</f>
        <v>12.155495148</v>
      </c>
      <c r="BH78" s="1">
        <f>HLOOKUP(BH$2,Supuestos!$D$3:$H$129,$B$78,0)</f>
        <v>12.155495148</v>
      </c>
      <c r="BI78" s="1">
        <f>HLOOKUP(BI$2,Supuestos!$D$3:$H$129,$B$78,0)</f>
        <v>12.155495148</v>
      </c>
      <c r="BJ78" s="1">
        <f>HLOOKUP(BJ$2,Supuestos!$D$3:$H$129,$B$78,0)</f>
        <v>12.155495148</v>
      </c>
      <c r="BK78" s="1">
        <f>HLOOKUP(BK$2,Supuestos!$D$3:$H$129,$B$78,0)</f>
        <v>12.155495148</v>
      </c>
      <c r="BL78" s="1">
        <f>HLOOKUP(BL$2,Supuestos!$D$3:$H$129,$B$78,0)</f>
        <v>12.155495148</v>
      </c>
      <c r="BM78" s="1">
        <f>HLOOKUP(BM$2,Supuestos!$D$3:$H$129,$B$78,0)</f>
        <v>12.155495148</v>
      </c>
    </row>
    <row r="79" spans="2:65" x14ac:dyDescent="0.2">
      <c r="B79" s="52"/>
      <c r="C79" s="8"/>
      <c r="E79" s="93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</row>
    <row r="80" spans="2:65" x14ac:dyDescent="0.2">
      <c r="B80" s="52"/>
      <c r="C80" s="8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</row>
    <row r="81" spans="2:65" x14ac:dyDescent="0.2">
      <c r="B81" s="52"/>
      <c r="C81" s="14" t="s">
        <v>14</v>
      </c>
      <c r="E81" s="6"/>
      <c r="F81" s="13">
        <f>IF(F82&gt;0,F$4+F86,0)</f>
        <v>0</v>
      </c>
      <c r="G81" s="13">
        <f t="shared" ref="G81" si="648">IF(G82&gt;0,G$4+G86,0)</f>
        <v>0</v>
      </c>
      <c r="H81" s="13">
        <f t="shared" ref="H81" si="649">IF(H82&gt;0,H$4+H86,0)</f>
        <v>0</v>
      </c>
      <c r="I81" s="13">
        <f t="shared" ref="I81" si="650">IF(I82&gt;0,I$4+I86,0)</f>
        <v>10</v>
      </c>
      <c r="J81" s="13">
        <f t="shared" ref="J81" si="651">IF(J82&gt;0,J$4+J86,0)</f>
        <v>0</v>
      </c>
      <c r="K81" s="13">
        <f t="shared" ref="K81" si="652">IF(K82&gt;0,K$4+K86,0)</f>
        <v>0</v>
      </c>
      <c r="L81" s="13">
        <f t="shared" ref="L81" si="653">IF(L82&gt;0,L$4+L86,0)</f>
        <v>0</v>
      </c>
      <c r="M81" s="13">
        <f t="shared" ref="M81" si="654">IF(M82&gt;0,M$4+M86,0)</f>
        <v>0</v>
      </c>
      <c r="N81" s="13">
        <f t="shared" ref="N81" si="655">IF(N82&gt;0,N$4+N86,0)</f>
        <v>0</v>
      </c>
      <c r="O81" s="13">
        <f t="shared" ref="O81" si="656">IF(O82&gt;0,O$4+O86,0)</f>
        <v>16</v>
      </c>
      <c r="P81" s="13">
        <f t="shared" ref="P81" si="657">IF(P82&gt;0,P$4+P86,0)</f>
        <v>0</v>
      </c>
      <c r="Q81" s="13">
        <f t="shared" ref="Q81" si="658">IF(Q82&gt;0,Q$4+Q86,0)</f>
        <v>0</v>
      </c>
      <c r="R81" s="13">
        <f t="shared" ref="R81" si="659">IF(R82&gt;0,R$4+R86,0)</f>
        <v>0</v>
      </c>
      <c r="S81" s="13">
        <f t="shared" ref="S81" si="660">IF(S82&gt;0,S$4+S86,0)</f>
        <v>0</v>
      </c>
      <c r="T81" s="13">
        <f t="shared" ref="T81" si="661">IF(T82&gt;0,T$4+T86,0)</f>
        <v>0</v>
      </c>
      <c r="U81" s="13">
        <f t="shared" ref="U81" si="662">IF(U82&gt;0,U$4+U86,0)</f>
        <v>22</v>
      </c>
      <c r="V81" s="13">
        <f t="shared" ref="V81" si="663">IF(V82&gt;0,V$4+V86,0)</f>
        <v>0</v>
      </c>
      <c r="W81" s="13">
        <f t="shared" ref="W81" si="664">IF(W82&gt;0,W$4+W86,0)</f>
        <v>0</v>
      </c>
      <c r="X81" s="13">
        <f t="shared" ref="X81" si="665">IF(X82&gt;0,X$4+X86,0)</f>
        <v>0</v>
      </c>
      <c r="Y81" s="13">
        <f t="shared" ref="Y81" si="666">IF(Y82&gt;0,Y$4+Y86,0)</f>
        <v>0</v>
      </c>
      <c r="Z81" s="13">
        <f t="shared" ref="Z81" si="667">IF(Z82&gt;0,Z$4+Z86,0)</f>
        <v>0</v>
      </c>
      <c r="AA81" s="13">
        <f t="shared" ref="AA81" si="668">IF(AA82&gt;0,AA$4+AA86,0)</f>
        <v>28</v>
      </c>
      <c r="AB81" s="13">
        <f t="shared" ref="AB81" si="669">IF(AB82&gt;0,AB$4+AB86,0)</f>
        <v>0</v>
      </c>
      <c r="AC81" s="13">
        <f t="shared" ref="AC81" si="670">IF(AC82&gt;0,AC$4+AC86,0)</f>
        <v>0</v>
      </c>
      <c r="AD81" s="13">
        <f t="shared" ref="AD81" si="671">IF(AD82&gt;0,AD$4+AD86,0)</f>
        <v>0</v>
      </c>
      <c r="AE81" s="13">
        <f t="shared" ref="AE81" si="672">IF(AE82&gt;0,AE$4+AE86,0)</f>
        <v>0</v>
      </c>
      <c r="AF81" s="13">
        <f t="shared" ref="AF81" si="673">IF(AF82&gt;0,AF$4+AF86,0)</f>
        <v>0</v>
      </c>
      <c r="AG81" s="13">
        <f t="shared" ref="AG81" si="674">IF(AG82&gt;0,AG$4+AG86,0)</f>
        <v>34</v>
      </c>
      <c r="AH81" s="13">
        <f t="shared" ref="AH81" si="675">IF(AH82&gt;0,AH$4+AH86,0)</f>
        <v>0</v>
      </c>
      <c r="AI81" s="13">
        <f t="shared" ref="AI81" si="676">IF(AI82&gt;0,AI$4+AI86,0)</f>
        <v>0</v>
      </c>
      <c r="AJ81" s="13">
        <f t="shared" ref="AJ81" si="677">IF(AJ82&gt;0,AJ$4+AJ86,0)</f>
        <v>0</v>
      </c>
      <c r="AK81" s="13">
        <f t="shared" ref="AK81" si="678">IF(AK82&gt;0,AK$4+AK86,0)</f>
        <v>0</v>
      </c>
      <c r="AL81" s="13">
        <f t="shared" ref="AL81" si="679">IF(AL82&gt;0,AL$4+AL86,0)</f>
        <v>0</v>
      </c>
      <c r="AM81" s="13">
        <f t="shared" ref="AM81" si="680">IF(AM82&gt;0,AM$4+AM86,0)</f>
        <v>40</v>
      </c>
      <c r="AN81" s="13">
        <f t="shared" ref="AN81" si="681">IF(AN82&gt;0,AN$4+AN86,0)</f>
        <v>0</v>
      </c>
      <c r="AO81" s="13">
        <f t="shared" ref="AO81" si="682">IF(AO82&gt;0,AO$4+AO86,0)</f>
        <v>0</v>
      </c>
      <c r="AP81" s="13">
        <f t="shared" ref="AP81" si="683">IF(AP82&gt;0,AP$4+AP86,0)</f>
        <v>0</v>
      </c>
      <c r="AQ81" s="13">
        <f t="shared" ref="AQ81" si="684">IF(AQ82&gt;0,AQ$4+AQ86,0)</f>
        <v>0</v>
      </c>
      <c r="AR81" s="13">
        <f t="shared" ref="AR81" si="685">IF(AR82&gt;0,AR$4+AR86,0)</f>
        <v>0</v>
      </c>
      <c r="AS81" s="13">
        <f t="shared" ref="AS81" si="686">IF(AS82&gt;0,AS$4+AS86,0)</f>
        <v>46</v>
      </c>
      <c r="AT81" s="13">
        <f t="shared" ref="AT81" si="687">IF(AT82&gt;0,AT$4+AT86,0)</f>
        <v>0</v>
      </c>
      <c r="AU81" s="13">
        <f t="shared" ref="AU81" si="688">IF(AU82&gt;0,AU$4+AU86,0)</f>
        <v>0</v>
      </c>
      <c r="AV81" s="13">
        <f t="shared" ref="AV81" si="689">IF(AV82&gt;0,AV$4+AV86,0)</f>
        <v>0</v>
      </c>
      <c r="AW81" s="13">
        <f t="shared" ref="AW81" si="690">IF(AW82&gt;0,AW$4+AW86,0)</f>
        <v>0</v>
      </c>
      <c r="AX81" s="13">
        <f t="shared" ref="AX81" si="691">IF(AX82&gt;0,AX$4+AX86,0)</f>
        <v>0</v>
      </c>
      <c r="AY81" s="13">
        <f t="shared" ref="AY81" si="692">IF(AY82&gt;0,AY$4+AY86,0)</f>
        <v>52</v>
      </c>
      <c r="AZ81" s="13">
        <f t="shared" ref="AZ81" si="693">IF(AZ82&gt;0,AZ$4+AZ86,0)</f>
        <v>0</v>
      </c>
      <c r="BA81" s="13">
        <f t="shared" ref="BA81" si="694">IF(BA82&gt;0,BA$4+BA86,0)</f>
        <v>0</v>
      </c>
      <c r="BB81" s="13">
        <f t="shared" ref="BB81" si="695">IF(BB82&gt;0,BB$4+BB86,0)</f>
        <v>0</v>
      </c>
      <c r="BC81" s="13">
        <f t="shared" ref="BC81" si="696">IF(BC82&gt;0,BC$4+BC86,0)</f>
        <v>0</v>
      </c>
      <c r="BD81" s="13">
        <f t="shared" ref="BD81" si="697">IF(BD82&gt;0,BD$4+BD86,0)</f>
        <v>0</v>
      </c>
      <c r="BE81" s="13">
        <f t="shared" ref="BE81" si="698">IF(BE82&gt;0,BE$4+BE86,0)</f>
        <v>58</v>
      </c>
      <c r="BF81" s="13">
        <f t="shared" ref="BF81" si="699">IF(BF82&gt;0,BF$4+BF86,0)</f>
        <v>0</v>
      </c>
      <c r="BG81" s="13">
        <f t="shared" ref="BG81" si="700">IF(BG82&gt;0,BG$4+BG86,0)</f>
        <v>0</v>
      </c>
      <c r="BH81" s="13">
        <f t="shared" ref="BH81" si="701">IF(BH82&gt;0,BH$4+BH86,0)</f>
        <v>0</v>
      </c>
      <c r="BI81" s="13">
        <f t="shared" ref="BI81" si="702">IF(BI82&gt;0,BI$4+BI86,0)</f>
        <v>0</v>
      </c>
      <c r="BJ81" s="13">
        <f t="shared" ref="BJ81" si="703">IF(BJ82&gt;0,BJ$4+BJ86,0)</f>
        <v>0</v>
      </c>
      <c r="BK81" s="13">
        <f t="shared" ref="BK81" si="704">IF(BK82&gt;0,BK$4+BK86,0)</f>
        <v>64</v>
      </c>
      <c r="BL81" s="13">
        <f t="shared" ref="BL81" si="705">IF(BL82&gt;0,BL$4+BL86,0)</f>
        <v>0</v>
      </c>
      <c r="BM81" s="13">
        <f t="shared" ref="BM81" si="706">IF(BM82&gt;0,BM$4+BM86,0)</f>
        <v>0</v>
      </c>
    </row>
    <row r="82" spans="2:65" x14ac:dyDescent="0.2">
      <c r="B82" s="52">
        <f>MATCH(C82,Supuestos!$B$3:$B$185,0)</f>
        <v>7</v>
      </c>
      <c r="C82" s="8" t="str">
        <f>Supuestos!B9</f>
        <v>Alcance Primario x frecuencia</v>
      </c>
      <c r="E82" s="2"/>
      <c r="F82" s="6">
        <f>HLOOKUP(F$2,Supuestos!$D$3:$H$157,$B82,0)*E83</f>
        <v>0</v>
      </c>
      <c r="G82" s="6">
        <f>HLOOKUP(G$2,Supuestos!$D$3:$H$157,$B82,0)*F83</f>
        <v>0</v>
      </c>
      <c r="H82" s="6">
        <f>HLOOKUP(H$2,Supuestos!$D$3:$H$157,$B82,0)*G83</f>
        <v>0</v>
      </c>
      <c r="I82" s="6">
        <f>HLOOKUP(I$2,Supuestos!$D$3:$H$157,$B82,0)*H83</f>
        <v>2</v>
      </c>
      <c r="J82" s="6">
        <f>HLOOKUP(J$2,Supuestos!$D$3:$H$157,$B82,0)*I83</f>
        <v>0</v>
      </c>
      <c r="K82" s="6">
        <f>HLOOKUP(K$2,Supuestos!$D$3:$H$157,$B82,0)*J83</f>
        <v>0</v>
      </c>
      <c r="L82" s="6">
        <f>HLOOKUP(L$2,Supuestos!$D$3:$H$157,$B82,0)*K83</f>
        <v>0</v>
      </c>
      <c r="M82" s="6">
        <f>HLOOKUP(M$2,Supuestos!$D$3:$H$157,$B82,0)*L83</f>
        <v>0</v>
      </c>
      <c r="N82" s="6">
        <f>HLOOKUP(N$2,Supuestos!$D$3:$H$157,$B82,0)*M83</f>
        <v>0</v>
      </c>
      <c r="O82" s="6">
        <f>HLOOKUP(O$2,Supuestos!$D$3:$H$157,$B82,0)*N83</f>
        <v>2</v>
      </c>
      <c r="P82" s="6">
        <f>HLOOKUP(P$2,Supuestos!$D$3:$H$157,$B82,0)*O83</f>
        <v>0</v>
      </c>
      <c r="Q82" s="6">
        <f>HLOOKUP(Q$2,Supuestos!$D$3:$H$157,$B82,0)*P83</f>
        <v>0</v>
      </c>
      <c r="R82" s="6">
        <f>HLOOKUP(R$2,Supuestos!$D$3:$H$157,$B82,0)*Q83</f>
        <v>0</v>
      </c>
      <c r="S82" s="6">
        <f>HLOOKUP(S$2,Supuestos!$D$3:$H$157,$B82,0)*R83</f>
        <v>0</v>
      </c>
      <c r="T82" s="6">
        <f>HLOOKUP(T$2,Supuestos!$D$3:$H$157,$B82,0)*S83</f>
        <v>0</v>
      </c>
      <c r="U82" s="6">
        <f>HLOOKUP(U$2,Supuestos!$D$3:$H$157,$B82,0)*T83</f>
        <v>2</v>
      </c>
      <c r="V82" s="6">
        <f>HLOOKUP(V$2,Supuestos!$D$3:$H$157,$B82,0)*U83</f>
        <v>0</v>
      </c>
      <c r="W82" s="6">
        <f>HLOOKUP(W$2,Supuestos!$D$3:$H$157,$B82,0)*V83</f>
        <v>0</v>
      </c>
      <c r="X82" s="6">
        <f>HLOOKUP(X$2,Supuestos!$D$3:$H$157,$B82,0)*W83</f>
        <v>0</v>
      </c>
      <c r="Y82" s="6">
        <f>HLOOKUP(Y$2,Supuestos!$D$3:$H$157,$B82,0)*X83</f>
        <v>0</v>
      </c>
      <c r="Z82" s="6">
        <f>HLOOKUP(Z$2,Supuestos!$D$3:$H$157,$B82,0)*Y83</f>
        <v>0</v>
      </c>
      <c r="AA82" s="6">
        <f>HLOOKUP(AA$2,Supuestos!$D$3:$H$157,$B82,0)*Z83</f>
        <v>2</v>
      </c>
      <c r="AB82" s="6">
        <f>HLOOKUP(AB$2,Supuestos!$D$3:$H$157,$B82,0)*AA83</f>
        <v>0</v>
      </c>
      <c r="AC82" s="6">
        <f>HLOOKUP(AC$2,Supuestos!$D$3:$H$157,$B82,0)*AB83</f>
        <v>0</v>
      </c>
      <c r="AD82" s="6">
        <f>HLOOKUP(AD$2,Supuestos!$D$3:$H$157,$B82,0)*AC83</f>
        <v>0</v>
      </c>
      <c r="AE82" s="6">
        <f>HLOOKUP(AE$2,Supuestos!$D$3:$H$157,$B82,0)*AD83</f>
        <v>0</v>
      </c>
      <c r="AF82" s="6">
        <f>HLOOKUP(AF$2,Supuestos!$D$3:$H$157,$B82,0)*AE83</f>
        <v>0</v>
      </c>
      <c r="AG82" s="6">
        <f>HLOOKUP(AG$2,Supuestos!$D$3:$H$157,$B82,0)*AF83</f>
        <v>4</v>
      </c>
      <c r="AH82" s="6">
        <f>HLOOKUP(AH$2,Supuestos!$D$3:$H$157,$B82,0)*AG83</f>
        <v>0</v>
      </c>
      <c r="AI82" s="6">
        <f>HLOOKUP(AI$2,Supuestos!$D$3:$H$157,$B82,0)*AH83</f>
        <v>0</v>
      </c>
      <c r="AJ82" s="6">
        <f>HLOOKUP(AJ$2,Supuestos!$D$3:$H$157,$B82,0)*AI83</f>
        <v>0</v>
      </c>
      <c r="AK82" s="6">
        <f>HLOOKUP(AK$2,Supuestos!$D$3:$H$157,$B82,0)*AJ83</f>
        <v>0</v>
      </c>
      <c r="AL82" s="6">
        <f>HLOOKUP(AL$2,Supuestos!$D$3:$H$157,$B82,0)*AK83</f>
        <v>0</v>
      </c>
      <c r="AM82" s="6">
        <f>HLOOKUP(AM$2,Supuestos!$D$3:$H$157,$B82,0)*AL83</f>
        <v>4</v>
      </c>
      <c r="AN82" s="6">
        <f>HLOOKUP(AN$2,Supuestos!$D$3:$H$157,$B82,0)*AM83</f>
        <v>0</v>
      </c>
      <c r="AO82" s="6">
        <f>HLOOKUP(AO$2,Supuestos!$D$3:$H$157,$B82,0)*AN83</f>
        <v>0</v>
      </c>
      <c r="AP82" s="6">
        <f>HLOOKUP(AP$2,Supuestos!$D$3:$H$157,$B82,0)*AO83</f>
        <v>0</v>
      </c>
      <c r="AQ82" s="6">
        <f>HLOOKUP(AQ$2,Supuestos!$D$3:$H$157,$B82,0)*AP83</f>
        <v>0</v>
      </c>
      <c r="AR82" s="6">
        <f>HLOOKUP(AR$2,Supuestos!$D$3:$H$157,$B82,0)*AQ83</f>
        <v>0</v>
      </c>
      <c r="AS82" s="6">
        <f>HLOOKUP(AS$2,Supuestos!$D$3:$H$157,$B82,0)*AR83</f>
        <v>6</v>
      </c>
      <c r="AT82" s="6">
        <f>HLOOKUP(AT$2,Supuestos!$D$3:$H$157,$B82,0)*AS83</f>
        <v>0</v>
      </c>
      <c r="AU82" s="6">
        <f>HLOOKUP(AU$2,Supuestos!$D$3:$H$157,$B82,0)*AT83</f>
        <v>0</v>
      </c>
      <c r="AV82" s="6">
        <f>HLOOKUP(AV$2,Supuestos!$D$3:$H$157,$B82,0)*AU83</f>
        <v>0</v>
      </c>
      <c r="AW82" s="6">
        <f>HLOOKUP(AW$2,Supuestos!$D$3:$H$157,$B82,0)*AV83</f>
        <v>0</v>
      </c>
      <c r="AX82" s="6">
        <f>HLOOKUP(AX$2,Supuestos!$D$3:$H$157,$B82,0)*AW83</f>
        <v>0</v>
      </c>
      <c r="AY82" s="6">
        <f>HLOOKUP(AY$2,Supuestos!$D$3:$H$157,$B82,0)*AX83</f>
        <v>6</v>
      </c>
      <c r="AZ82" s="6">
        <f>HLOOKUP(AZ$2,Supuestos!$D$3:$H$157,$B82,0)*AY83</f>
        <v>0</v>
      </c>
      <c r="BA82" s="6">
        <f>HLOOKUP(BA$2,Supuestos!$D$3:$H$157,$B82,0)*AZ83</f>
        <v>0</v>
      </c>
      <c r="BB82" s="6">
        <f>HLOOKUP(BB$2,Supuestos!$D$3:$H$157,$B82,0)*BA83</f>
        <v>0</v>
      </c>
      <c r="BC82" s="6">
        <f>HLOOKUP(BC$2,Supuestos!$D$3:$H$157,$B82,0)*BB83</f>
        <v>0</v>
      </c>
      <c r="BD82" s="6">
        <f>HLOOKUP(BD$2,Supuestos!$D$3:$H$157,$B82,0)*BC83</f>
        <v>0</v>
      </c>
      <c r="BE82" s="6">
        <f>HLOOKUP(BE$2,Supuestos!$D$3:$H$157,$B82,0)*BD83</f>
        <v>8</v>
      </c>
      <c r="BF82" s="6">
        <f>HLOOKUP(BF$2,Supuestos!$D$3:$H$157,$B82,0)*BE83</f>
        <v>0</v>
      </c>
      <c r="BG82" s="6">
        <f>HLOOKUP(BG$2,Supuestos!$D$3:$H$157,$B82,0)*BF83</f>
        <v>0</v>
      </c>
      <c r="BH82" s="6">
        <f>HLOOKUP(BH$2,Supuestos!$D$3:$H$157,$B82,0)*BG83</f>
        <v>0</v>
      </c>
      <c r="BI82" s="6">
        <f>HLOOKUP(BI$2,Supuestos!$D$3:$H$157,$B82,0)*BH83</f>
        <v>0</v>
      </c>
      <c r="BJ82" s="6">
        <f>HLOOKUP(BJ$2,Supuestos!$D$3:$H$157,$B82,0)*BI83</f>
        <v>0</v>
      </c>
      <c r="BK82" s="6">
        <f>HLOOKUP(BK$2,Supuestos!$D$3:$H$157,$B82,0)*BJ83</f>
        <v>8</v>
      </c>
      <c r="BL82" s="6">
        <f>HLOOKUP(BL$2,Supuestos!$D$3:$H$157,$B82,0)*BK83</f>
        <v>0</v>
      </c>
      <c r="BM82" s="6">
        <f>HLOOKUP(BM$2,Supuestos!$D$3:$H$157,$B82,0)*BL83</f>
        <v>0</v>
      </c>
    </row>
    <row r="83" spans="2:65" x14ac:dyDescent="0.2">
      <c r="C83" s="221" t="s">
        <v>182</v>
      </c>
      <c r="E83" s="222">
        <f>IF(F$4=$E88,1,IF(SUM(E89:$F89)&lt;E87,0,IF(MOD(SUM($E89:E$89)/E87,INT(SUM(E89:$F$89)/E87))=0,1,0)))</f>
        <v>0</v>
      </c>
      <c r="F83" s="222">
        <f>IF(G$4=$E88,1,IF(SUM($F89:F89)&lt;F87,0,IF(MOD(SUM($E89:F$89)/F87,INT(SUM($F89:F$89)/F87))=0,1,0)))</f>
        <v>0</v>
      </c>
      <c r="G83" s="222">
        <f>IF(H$4=$E88,1,IF(SUM($F89:G89)&lt;G87,0,IF(MOD(SUM($E89:G$89)/G87,INT(SUM($F89:G$89)/G87))=0,1,0)))</f>
        <v>0</v>
      </c>
      <c r="H83" s="222">
        <f>IF(I$4=$E88,1,IF(SUM($F89:H89)&lt;H87,0,IF(MOD(SUM($E89:H$89)/H87,INT(SUM($F89:H$89)/H87))=0,1,0)))</f>
        <v>1</v>
      </c>
      <c r="I83" s="222">
        <f>IF(J$4=$E88,1,IF(SUM($F89:I89)&lt;I87,0,IF(MOD(SUM($E89:I$89)/I87,INT(SUM($F89:I$89)/I87))=0,1,0)))</f>
        <v>0</v>
      </c>
      <c r="J83" s="222">
        <f>IF(K$4=$E88,1,IF(SUM($F89:J89)&lt;J87,0,IF(MOD(SUM($E89:J$89)/J87,INT(SUM($F89:J$89)/J87))=0,1,0)))</f>
        <v>0</v>
      </c>
      <c r="K83" s="222">
        <f>IF(L$4=$E88,1,IF(SUM($F89:K89)&lt;K87,0,IF(MOD(SUM($E89:K$89)/K87,INT(SUM($F89:K$89)/K87))=0,1,0)))</f>
        <v>0</v>
      </c>
      <c r="L83" s="222">
        <f>IF(M$4=$E88,1,IF(SUM($F89:L89)&lt;L87,0,IF(MOD(SUM($E89:L$89)/L87,INT(SUM($F89:L$89)/L87))=0,1,0)))</f>
        <v>0</v>
      </c>
      <c r="M83" s="222">
        <f>IF(N$4=$E88,1,IF(SUM($F89:M89)&lt;M87,0,IF(MOD(SUM($E89:M$89)/M87,INT(SUM($F89:M$89)/M87))=0,1,0)))</f>
        <v>0</v>
      </c>
      <c r="N83" s="222">
        <f>IF(O$4=$E88,1,IF(SUM($F89:N89)&lt;N87,0,IF(MOD(SUM($E89:N$89)/N87,INT(SUM($F89:N$89)/N87))=0,1,0)))</f>
        <v>1</v>
      </c>
      <c r="O83" s="222">
        <f>IF(P$4=$E88,1,IF(SUM($F89:O89)&lt;O87,0,IF(MOD(SUM($E89:O$89)/O87,INT(SUM($F89:O$89)/O87))=0,1,0)))</f>
        <v>0</v>
      </c>
      <c r="P83" s="222">
        <f>IF(Q$4=$E88,1,IF(SUM($F89:P89)&lt;P87,0,IF(MOD(SUM($E89:P$89)/P87,INT(SUM($F89:P$89)/P87))=0,1,0)))</f>
        <v>0</v>
      </c>
      <c r="Q83" s="222">
        <f>IF(R$4=$E88,1,IF(SUM($F89:Q89)&lt;Q87,0,IF(MOD(SUM($E89:Q$89)/Q87,INT(SUM($F89:Q$89)/Q87))=0,1,0)))</f>
        <v>0</v>
      </c>
      <c r="R83" s="222">
        <f>IF(S$4=$E88,1,IF(SUM($F89:R89)&lt;R87,0,IF(MOD(SUM($E89:R$89)/R87,INT(SUM($F89:R$89)/R87))=0,1,0)))</f>
        <v>0</v>
      </c>
      <c r="S83" s="222">
        <f>IF(T$4=$E88,1,IF(SUM($F89:S89)&lt;S87,0,IF(MOD(SUM($E89:S$89)/S87,INT(SUM($F89:S$89)/S87))=0,1,0)))</f>
        <v>0</v>
      </c>
      <c r="T83" s="222">
        <f>IF(U$4=$E88,1,IF(SUM($F89:T89)&lt;T87,0,IF(MOD(SUM($E89:T$89)/T87,INT(SUM($F89:T$89)/T87))=0,1,0)))</f>
        <v>1</v>
      </c>
      <c r="U83" s="222">
        <f>IF(V$4=$E88,1,IF(SUM($F89:U89)&lt;U87,0,IF(MOD(SUM($E89:U$89)/U87,INT(SUM($F89:U$89)/U87))=0,1,0)))</f>
        <v>0</v>
      </c>
      <c r="V83" s="222">
        <f>IF(W$4=$E88,1,IF(SUM($F89:V89)&lt;V87,0,IF(MOD(SUM($E89:V$89)/V87,INT(SUM($F89:V$89)/V87))=0,1,0)))</f>
        <v>0</v>
      </c>
      <c r="W83" s="222">
        <f>IF(X$4=$E88,1,IF(SUM($F89:W89)&lt;W87,0,IF(MOD(SUM($E89:W$89)/W87,INT(SUM($F89:W$89)/W87))=0,1,0)))</f>
        <v>0</v>
      </c>
      <c r="X83" s="222">
        <f>IF(Y$4=$E88,1,IF(SUM($F89:X89)&lt;X87,0,IF(MOD(SUM($E89:X$89)/X87,INT(SUM($F89:X$89)/X87))=0,1,0)))</f>
        <v>0</v>
      </c>
      <c r="Y83" s="222">
        <f>IF(Z$4=$E88,1,IF(SUM($F89:Y89)&lt;Y87,0,IF(MOD(SUM($E89:Y$89)/Y87,INT(SUM($F89:Y$89)/Y87))=0,1,0)))</f>
        <v>0</v>
      </c>
      <c r="Z83" s="222">
        <f>IF(AA$4=$E88,1,IF(SUM($F89:Z89)&lt;Z87,0,IF(MOD(SUM($E89:Z$89)/Z87,INT(SUM($F89:Z$89)/Z87))=0,1,0)))</f>
        <v>1</v>
      </c>
      <c r="AA83" s="222">
        <f>IF(AB$4=$E88,1,IF(SUM($F89:AA89)&lt;AA87,0,IF(MOD(SUM($E89:AA$89)/AA87,INT(SUM($F89:AA$89)/AA87))=0,1,0)))</f>
        <v>0</v>
      </c>
      <c r="AB83" s="222">
        <f>IF(AC$4=$E88,1,IF(SUM($F89:AB89)&lt;AB87,0,IF(MOD(SUM($E89:AB$89)/AB87,INT(SUM($F89:AB$89)/AB87))=0,1,0)))</f>
        <v>0</v>
      </c>
      <c r="AC83" s="222">
        <f>IF(AD$4=$E88,1,IF(SUM($F89:AC89)&lt;AC87,0,IF(MOD(SUM($E89:AC$89)/AC87,INT(SUM($F89:AC$89)/AC87))=0,1,0)))</f>
        <v>0</v>
      </c>
      <c r="AD83" s="222">
        <f>IF(AE$4=$E88,1,IF(SUM($F89:AD89)&lt;AD87,0,IF(MOD(SUM($E89:AD$89)/AD87,INT(SUM($F89:AD$89)/AD87))=0,1,0)))</f>
        <v>0</v>
      </c>
      <c r="AE83" s="222">
        <f>IF(AF$4=$E88,1,IF(SUM($F89:AE89)&lt;AE87,0,IF(MOD(SUM($E89:AE$89)/AE87,INT(SUM($F89:AE$89)/AE87))=0,1,0)))</f>
        <v>0</v>
      </c>
      <c r="AF83" s="222">
        <f>IF(AG$4=$E88,1,IF(SUM($F89:AF89)&lt;AF87,0,IF(MOD(SUM($E89:AF$89)/AF87,INT(SUM($F89:AF$89)/AF87))=0,1,0)))</f>
        <v>1</v>
      </c>
      <c r="AG83" s="222">
        <f>IF(AH$4=$E88,1,IF(SUM($F89:AG89)&lt;AG87,0,IF(MOD(SUM($E89:AG$89)/AG87,INT(SUM($F89:AG$89)/AG87))=0,1,0)))</f>
        <v>0</v>
      </c>
      <c r="AH83" s="222">
        <f>IF(AI$4=$E88,1,IF(SUM($F89:AH89)&lt;AH87,0,IF(MOD(SUM($E89:AH$89)/AH87,INT(SUM($F89:AH$89)/AH87))=0,1,0)))</f>
        <v>0</v>
      </c>
      <c r="AI83" s="222">
        <f>IF(AJ$4=$E88,1,IF(SUM($F89:AI89)&lt;AI87,0,IF(MOD(SUM($E89:AI$89)/AI87,INT(SUM($F89:AI$89)/AI87))=0,1,0)))</f>
        <v>0</v>
      </c>
      <c r="AJ83" s="222">
        <f>IF(AK$4=$E88,1,IF(SUM($F89:AJ89)&lt;AJ87,0,IF(MOD(SUM($E89:AJ$89)/AJ87,INT(SUM($F89:AJ$89)/AJ87))=0,1,0)))</f>
        <v>0</v>
      </c>
      <c r="AK83" s="222">
        <f>IF(AL$4=$E88,1,IF(SUM($F89:AK89)&lt;AK87,0,IF(MOD(SUM($E89:AK$89)/AK87,INT(SUM($F89:AK$89)/AK87))=0,1,0)))</f>
        <v>0</v>
      </c>
      <c r="AL83" s="222">
        <f>IF(AM$4=$E88,1,IF(SUM($F89:AL89)&lt;AL87,0,IF(MOD(SUM($E89:AL$89)/AL87,INT(SUM($F89:AL$89)/AL87))=0,1,0)))</f>
        <v>1</v>
      </c>
      <c r="AM83" s="222">
        <f>IF(AN$4=$E88,1,IF(SUM($F89:AM89)&lt;AM87,0,IF(MOD(SUM($E89:AM$89)/AM87,INT(SUM($F89:AM$89)/AM87))=0,1,0)))</f>
        <v>0</v>
      </c>
      <c r="AN83" s="222">
        <f>IF(AO$4=$E88,1,IF(SUM($F89:AN89)&lt;AN87,0,IF(MOD(SUM($E89:AN$89)/AN87,INT(SUM($F89:AN$89)/AN87))=0,1,0)))</f>
        <v>0</v>
      </c>
      <c r="AO83" s="222">
        <f>IF(AP$4=$E88,1,IF(SUM($F89:AO89)&lt;AO87,0,IF(MOD(SUM($E89:AO$89)/AO87,INT(SUM($F89:AO$89)/AO87))=0,1,0)))</f>
        <v>0</v>
      </c>
      <c r="AP83" s="222">
        <f>IF(AQ$4=$E88,1,IF(SUM($F89:AP89)&lt;AP87,0,IF(MOD(SUM($E89:AP$89)/AP87,INT(SUM($F89:AP$89)/AP87))=0,1,0)))</f>
        <v>0</v>
      </c>
      <c r="AQ83" s="222">
        <f>IF(AR$4=$E88,1,IF(SUM($F89:AQ89)&lt;AQ87,0,IF(MOD(SUM($E89:AQ$89)/AQ87,INT(SUM($F89:AQ$89)/AQ87))=0,1,0)))</f>
        <v>0</v>
      </c>
      <c r="AR83" s="222">
        <f>IF(AS$4=$E88,1,IF(SUM($F89:AR89)&lt;AR87,0,IF(MOD(SUM($E89:AR$89)/AR87,INT(SUM($F89:AR$89)/AR87))=0,1,0)))</f>
        <v>1</v>
      </c>
      <c r="AS83" s="222">
        <f>IF(AT$4=$E88,1,IF(SUM($F89:AS89)&lt;AS87,0,IF(MOD(SUM($E89:AS$89)/AS87,INT(SUM($F89:AS$89)/AS87))=0,1,0)))</f>
        <v>0</v>
      </c>
      <c r="AT83" s="222">
        <f>IF(AU$4=$E88,1,IF(SUM($F89:AT89)&lt;AT87,0,IF(MOD(SUM($E89:AT$89)/AT87,INT(SUM($F89:AT$89)/AT87))=0,1,0)))</f>
        <v>0</v>
      </c>
      <c r="AU83" s="222">
        <f>IF(AV$4=$E88,1,IF(SUM($F89:AU89)&lt;AU87,0,IF(MOD(SUM($E89:AU$89)/AU87,INT(SUM($F89:AU$89)/AU87))=0,1,0)))</f>
        <v>0</v>
      </c>
      <c r="AV83" s="222">
        <f>IF(AW$4=$E88,1,IF(SUM($F89:AV89)&lt;AV87,0,IF(MOD(SUM($E89:AV$89)/AV87,INT(SUM($F89:AV$89)/AV87))=0,1,0)))</f>
        <v>0</v>
      </c>
      <c r="AW83" s="222">
        <f>IF(AX$4=$E88,1,IF(SUM($F89:AW89)&lt;AW87,0,IF(MOD(SUM($E89:AW$89)/AW87,INT(SUM($F89:AW$89)/AW87))=0,1,0)))</f>
        <v>0</v>
      </c>
      <c r="AX83" s="222">
        <f>IF(AY$4=$E88,1,IF(SUM($F89:AX89)&lt;AX87,0,IF(MOD(SUM($E89:AX$89)/AX87,INT(SUM($F89:AX$89)/AX87))=0,1,0)))</f>
        <v>1</v>
      </c>
      <c r="AY83" s="222">
        <f>IF(AZ$4=$E88,1,IF(SUM($F89:AY89)&lt;AY87,0,IF(MOD(SUM($E89:AY$89)/AY87,INT(SUM($F89:AY$89)/AY87))=0,1,0)))</f>
        <v>0</v>
      </c>
      <c r="AZ83" s="222">
        <f>IF(BA$4=$E88,1,IF(SUM($F89:AZ89)&lt;AZ87,0,IF(MOD(SUM($E89:AZ$89)/AZ87,INT(SUM($F89:AZ$89)/AZ87))=0,1,0)))</f>
        <v>0</v>
      </c>
      <c r="BA83" s="222">
        <f>IF(BB$4=$E88,1,IF(SUM($F89:BA89)&lt;BA87,0,IF(MOD(SUM($E89:BA$89)/BA87,INT(SUM($F89:BA$89)/BA87))=0,1,0)))</f>
        <v>0</v>
      </c>
      <c r="BB83" s="222">
        <f>IF(BC$4=$E88,1,IF(SUM($F89:BB89)&lt;BB87,0,IF(MOD(SUM($E89:BB$89)/BB87,INT(SUM($F89:BB$89)/BB87))=0,1,0)))</f>
        <v>0</v>
      </c>
      <c r="BC83" s="222">
        <f>IF(BD$4=$E88,1,IF(SUM($F89:BC89)&lt;BC87,0,IF(MOD(SUM($E89:BC$89)/BC87,INT(SUM($F89:BC$89)/BC87))=0,1,0)))</f>
        <v>0</v>
      </c>
      <c r="BD83" s="222">
        <f>IF(BE$4=$E88,1,IF(SUM($F89:BD89)&lt;BD87,0,IF(MOD(SUM($E89:BD$89)/BD87,INT(SUM($F89:BD$89)/BD87))=0,1,0)))</f>
        <v>1</v>
      </c>
      <c r="BE83" s="222">
        <f>IF(BF$4=$E88,1,IF(SUM($F89:BE89)&lt;BE87,0,IF(MOD(SUM($E89:BE$89)/BE87,INT(SUM($F89:BE$89)/BE87))=0,1,0)))</f>
        <v>0</v>
      </c>
      <c r="BF83" s="222">
        <f>IF(BG$4=$E88,1,IF(SUM($F89:BF89)&lt;BF87,0,IF(MOD(SUM($E89:BF$89)/BF87,INT(SUM($F89:BF$89)/BF87))=0,1,0)))</f>
        <v>0</v>
      </c>
      <c r="BG83" s="222">
        <f>IF(BH$4=$E88,1,IF(SUM($F89:BG89)&lt;BG87,0,IF(MOD(SUM($E89:BG$89)/BG87,INT(SUM($F89:BG$89)/BG87))=0,1,0)))</f>
        <v>0</v>
      </c>
      <c r="BH83" s="222">
        <f>IF(BI$4=$E88,1,IF(SUM($F89:BH89)&lt;BH87,0,IF(MOD(SUM($E89:BH$89)/BH87,INT(SUM($F89:BH$89)/BH87))=0,1,0)))</f>
        <v>0</v>
      </c>
      <c r="BI83" s="222">
        <f>IF(BJ$4=$E88,1,IF(SUM($F89:BI89)&lt;BI87,0,IF(MOD(SUM($E89:BI$89)/BI87,INT(SUM($F89:BI$89)/BI87))=0,1,0)))</f>
        <v>0</v>
      </c>
      <c r="BJ83" s="222">
        <f>IF(BK$4=$E88,1,IF(SUM($F89:BJ89)&lt;BJ87,0,IF(MOD(SUM($E89:BJ$89)/BJ87,INT(SUM($F89:BJ$89)/BJ87))=0,1,0)))</f>
        <v>1</v>
      </c>
      <c r="BK83" s="222">
        <f>IF(BL$4=$E88,1,IF(SUM($F89:BK89)&lt;BK87,0,IF(MOD(SUM($E89:BK$89)/BK87,INT(SUM($F89:BK$89)/BK87))=0,1,0)))</f>
        <v>0</v>
      </c>
      <c r="BL83" s="222">
        <f>IF(BM$4=$E88,1,IF(SUM($F89:BL89)&lt;BL87,0,IF(MOD(SUM($E89:BL$89)/BL87,INT(SUM($F89:BL$89)/BL87))=0,1,0)))</f>
        <v>0</v>
      </c>
      <c r="BM83" s="222">
        <f>IF(BN$4=$E88,1,IF(SUM($F89:BM89)&lt;BM87,0,IF(MOD(SUM($E89:BM$89)/BM87,INT(SUM($F89:BM$89)/BM87))=0,1,0)))</f>
        <v>0</v>
      </c>
    </row>
    <row r="84" spans="2:65" x14ac:dyDescent="0.2">
      <c r="C84" s="27" t="s">
        <v>224</v>
      </c>
      <c r="F84" s="10">
        <f>IF(ISERROR(HLOOKUP(F$4,$F81:$BM85,2,0))=TRUE,0,HLOOKUP(F$4,$F81:$BM85,2,0))</f>
        <v>0</v>
      </c>
      <c r="G84" s="10">
        <f t="shared" ref="G84" si="707">IF(ISERROR(HLOOKUP(G$4,$F81:$BM85,2,0))=TRUE,0,HLOOKUP(G$4,$F81:$BM85,2,0))</f>
        <v>0</v>
      </c>
      <c r="H84" s="10">
        <f t="shared" ref="H84" si="708">IF(ISERROR(HLOOKUP(H$4,$F81:$BM85,2,0))=TRUE,0,HLOOKUP(H$4,$F81:$BM85,2,0))</f>
        <v>0</v>
      </c>
      <c r="I84" s="10">
        <f>IF(ISERROR(HLOOKUP(I$4,$F81:$BM85,2,0))=TRUE,0,HLOOKUP(I$4,$F81:$BM85,2,0))</f>
        <v>0</v>
      </c>
      <c r="J84" s="10">
        <f t="shared" ref="J84" si="709">IF(ISERROR(HLOOKUP(J$4,$F81:$BM85,2,0))=TRUE,0,HLOOKUP(J$4,$F81:$BM85,2,0))</f>
        <v>0</v>
      </c>
      <c r="K84" s="10">
        <f t="shared" ref="K84" si="710">IF(ISERROR(HLOOKUP(K$4,$F81:$BM85,2,0))=TRUE,0,HLOOKUP(K$4,$F81:$BM85,2,0))</f>
        <v>0</v>
      </c>
      <c r="L84" s="10">
        <f t="shared" ref="L84" si="711">IF(ISERROR(HLOOKUP(L$4,$F81:$BM85,2,0))=TRUE,0,HLOOKUP(L$4,$F81:$BM85,2,0))</f>
        <v>0</v>
      </c>
      <c r="M84" s="10">
        <f t="shared" ref="M84" si="712">IF(ISERROR(HLOOKUP(M$4,$F81:$BM85,2,0))=TRUE,0,HLOOKUP(M$4,$F81:$BM85,2,0))</f>
        <v>0</v>
      </c>
      <c r="N84" s="10">
        <f t="shared" ref="N84" si="713">IF(ISERROR(HLOOKUP(N$4,$F81:$BM85,2,0))=TRUE,0,HLOOKUP(N$4,$F81:$BM85,2,0))</f>
        <v>0</v>
      </c>
      <c r="O84" s="10">
        <f t="shared" ref="O84" si="714">IF(ISERROR(HLOOKUP(O$4,$F81:$BM85,2,0))=TRUE,0,HLOOKUP(O$4,$F81:$BM85,2,0))</f>
        <v>2</v>
      </c>
      <c r="P84" s="10">
        <f t="shared" ref="P84" si="715">IF(ISERROR(HLOOKUP(P$4,$F81:$BM85,2,0))=TRUE,0,HLOOKUP(P$4,$F81:$BM85,2,0))</f>
        <v>0</v>
      </c>
      <c r="Q84" s="10">
        <f t="shared" ref="Q84" si="716">IF(ISERROR(HLOOKUP(Q$4,$F81:$BM85,2,0))=TRUE,0,HLOOKUP(Q$4,$F81:$BM85,2,0))</f>
        <v>0</v>
      </c>
      <c r="R84" s="10">
        <f t="shared" ref="R84" si="717">IF(ISERROR(HLOOKUP(R$4,$F81:$BM85,2,0))=TRUE,0,HLOOKUP(R$4,$F81:$BM85,2,0))</f>
        <v>0</v>
      </c>
      <c r="S84" s="10">
        <f t="shared" ref="S84" si="718">IF(ISERROR(HLOOKUP(S$4,$F81:$BM85,2,0))=TRUE,0,HLOOKUP(S$4,$F81:$BM85,2,0))</f>
        <v>0</v>
      </c>
      <c r="T84" s="10">
        <f t="shared" ref="T84" si="719">IF(ISERROR(HLOOKUP(T$4,$F81:$BM85,2,0))=TRUE,0,HLOOKUP(T$4,$F81:$BM85,2,0))</f>
        <v>0</v>
      </c>
      <c r="U84" s="10">
        <f t="shared" ref="U84" si="720">IF(ISERROR(HLOOKUP(U$4,$F81:$BM85,2,0))=TRUE,0,HLOOKUP(U$4,$F81:$BM85,2,0))</f>
        <v>2</v>
      </c>
      <c r="V84" s="10">
        <f t="shared" ref="V84" si="721">IF(ISERROR(HLOOKUP(V$4,$F81:$BM85,2,0))=TRUE,0,HLOOKUP(V$4,$F81:$BM85,2,0))</f>
        <v>0</v>
      </c>
      <c r="W84" s="10">
        <f t="shared" ref="W84" si="722">IF(ISERROR(HLOOKUP(W$4,$F81:$BM85,2,0))=TRUE,0,HLOOKUP(W$4,$F81:$BM85,2,0))</f>
        <v>0</v>
      </c>
      <c r="X84" s="10">
        <f t="shared" ref="X84" si="723">IF(ISERROR(HLOOKUP(X$4,$F81:$BM85,2,0))=TRUE,0,HLOOKUP(X$4,$F81:$BM85,2,0))</f>
        <v>0</v>
      </c>
      <c r="Y84" s="10">
        <f t="shared" ref="Y84" si="724">IF(ISERROR(HLOOKUP(Y$4,$F81:$BM85,2,0))=TRUE,0,HLOOKUP(Y$4,$F81:$BM85,2,0))</f>
        <v>0</v>
      </c>
      <c r="Z84" s="10">
        <f t="shared" ref="Z84" si="725">IF(ISERROR(HLOOKUP(Z$4,$F81:$BM85,2,0))=TRUE,0,HLOOKUP(Z$4,$F81:$BM85,2,0))</f>
        <v>0</v>
      </c>
      <c r="AA84" s="10">
        <f t="shared" ref="AA84" si="726">IF(ISERROR(HLOOKUP(AA$4,$F81:$BM85,2,0))=TRUE,0,HLOOKUP(AA$4,$F81:$BM85,2,0))</f>
        <v>2</v>
      </c>
      <c r="AB84" s="10">
        <f t="shared" ref="AB84" si="727">IF(ISERROR(HLOOKUP(AB$4,$F81:$BM85,2,0))=TRUE,0,HLOOKUP(AB$4,$F81:$BM85,2,0))</f>
        <v>0</v>
      </c>
      <c r="AC84" s="10">
        <f t="shared" ref="AC84" si="728">IF(ISERROR(HLOOKUP(AC$4,$F81:$BM85,2,0))=TRUE,0,HLOOKUP(AC$4,$F81:$BM85,2,0))</f>
        <v>0</v>
      </c>
      <c r="AD84" s="10">
        <f t="shared" ref="AD84" si="729">IF(ISERROR(HLOOKUP(AD$4,$F81:$BM85,2,0))=TRUE,0,HLOOKUP(AD$4,$F81:$BM85,2,0))</f>
        <v>0</v>
      </c>
      <c r="AE84" s="10">
        <f t="shared" ref="AE84" si="730">IF(ISERROR(HLOOKUP(AE$4,$F81:$BM85,2,0))=TRUE,0,HLOOKUP(AE$4,$F81:$BM85,2,0))</f>
        <v>0</v>
      </c>
      <c r="AF84" s="10">
        <f t="shared" ref="AF84" si="731">IF(ISERROR(HLOOKUP(AF$4,$F81:$BM85,2,0))=TRUE,0,HLOOKUP(AF$4,$F81:$BM85,2,0))</f>
        <v>0</v>
      </c>
      <c r="AG84" s="10">
        <f t="shared" ref="AG84" si="732">IF(ISERROR(HLOOKUP(AG$4,$F81:$BM85,2,0))=TRUE,0,HLOOKUP(AG$4,$F81:$BM85,2,0))</f>
        <v>2</v>
      </c>
      <c r="AH84" s="10">
        <f t="shared" ref="AH84" si="733">IF(ISERROR(HLOOKUP(AH$4,$F81:$BM85,2,0))=TRUE,0,HLOOKUP(AH$4,$F81:$BM85,2,0))</f>
        <v>0</v>
      </c>
      <c r="AI84" s="10">
        <f t="shared" ref="AI84" si="734">IF(ISERROR(HLOOKUP(AI$4,$F81:$BM85,2,0))=TRUE,0,HLOOKUP(AI$4,$F81:$BM85,2,0))</f>
        <v>0</v>
      </c>
      <c r="AJ84" s="10">
        <f t="shared" ref="AJ84" si="735">IF(ISERROR(HLOOKUP(AJ$4,$F81:$BM85,2,0))=TRUE,0,HLOOKUP(AJ$4,$F81:$BM85,2,0))</f>
        <v>0</v>
      </c>
      <c r="AK84" s="10">
        <f t="shared" ref="AK84" si="736">IF(ISERROR(HLOOKUP(AK$4,$F81:$BM85,2,0))=TRUE,0,HLOOKUP(AK$4,$F81:$BM85,2,0))</f>
        <v>0</v>
      </c>
      <c r="AL84" s="10">
        <f t="shared" ref="AL84" si="737">IF(ISERROR(HLOOKUP(AL$4,$F81:$BM85,2,0))=TRUE,0,HLOOKUP(AL$4,$F81:$BM85,2,0))</f>
        <v>0</v>
      </c>
      <c r="AM84" s="10">
        <f t="shared" ref="AM84" si="738">IF(ISERROR(HLOOKUP(AM$4,$F81:$BM85,2,0))=TRUE,0,HLOOKUP(AM$4,$F81:$BM85,2,0))</f>
        <v>4</v>
      </c>
      <c r="AN84" s="10">
        <f t="shared" ref="AN84" si="739">IF(ISERROR(HLOOKUP(AN$4,$F81:$BM85,2,0))=TRUE,0,HLOOKUP(AN$4,$F81:$BM85,2,0))</f>
        <v>0</v>
      </c>
      <c r="AO84" s="10">
        <f t="shared" ref="AO84" si="740">IF(ISERROR(HLOOKUP(AO$4,$F81:$BM85,2,0))=TRUE,0,HLOOKUP(AO$4,$F81:$BM85,2,0))</f>
        <v>0</v>
      </c>
      <c r="AP84" s="10">
        <f t="shared" ref="AP84" si="741">IF(ISERROR(HLOOKUP(AP$4,$F81:$BM85,2,0))=TRUE,0,HLOOKUP(AP$4,$F81:$BM85,2,0))</f>
        <v>0</v>
      </c>
      <c r="AQ84" s="10">
        <f t="shared" ref="AQ84" si="742">IF(ISERROR(HLOOKUP(AQ$4,$F81:$BM85,2,0))=TRUE,0,HLOOKUP(AQ$4,$F81:$BM85,2,0))</f>
        <v>0</v>
      </c>
      <c r="AR84" s="10">
        <f t="shared" ref="AR84" si="743">IF(ISERROR(HLOOKUP(AR$4,$F81:$BM85,2,0))=TRUE,0,HLOOKUP(AR$4,$F81:$BM85,2,0))</f>
        <v>0</v>
      </c>
      <c r="AS84" s="10">
        <f t="shared" ref="AS84" si="744">IF(ISERROR(HLOOKUP(AS$4,$F81:$BM85,2,0))=TRUE,0,HLOOKUP(AS$4,$F81:$BM85,2,0))</f>
        <v>4</v>
      </c>
      <c r="AT84" s="10">
        <f t="shared" ref="AT84" si="745">IF(ISERROR(HLOOKUP(AT$4,$F81:$BM85,2,0))=TRUE,0,HLOOKUP(AT$4,$F81:$BM85,2,0))</f>
        <v>0</v>
      </c>
      <c r="AU84" s="10">
        <f t="shared" ref="AU84" si="746">IF(ISERROR(HLOOKUP(AU$4,$F81:$BM85,2,0))=TRUE,0,HLOOKUP(AU$4,$F81:$BM85,2,0))</f>
        <v>0</v>
      </c>
      <c r="AV84" s="10">
        <f t="shared" ref="AV84" si="747">IF(ISERROR(HLOOKUP(AV$4,$F81:$BM85,2,0))=TRUE,0,HLOOKUP(AV$4,$F81:$BM85,2,0))</f>
        <v>0</v>
      </c>
      <c r="AW84" s="10">
        <f t="shared" ref="AW84" si="748">IF(ISERROR(HLOOKUP(AW$4,$F81:$BM85,2,0))=TRUE,0,HLOOKUP(AW$4,$F81:$BM85,2,0))</f>
        <v>0</v>
      </c>
      <c r="AX84" s="10">
        <f t="shared" ref="AX84" si="749">IF(ISERROR(HLOOKUP(AX$4,$F81:$BM85,2,0))=TRUE,0,HLOOKUP(AX$4,$F81:$BM85,2,0))</f>
        <v>0</v>
      </c>
      <c r="AY84" s="10">
        <f t="shared" ref="AY84" si="750">IF(ISERROR(HLOOKUP(AY$4,$F81:$BM85,2,0))=TRUE,0,HLOOKUP(AY$4,$F81:$BM85,2,0))</f>
        <v>6</v>
      </c>
      <c r="AZ84" s="10">
        <f t="shared" ref="AZ84" si="751">IF(ISERROR(HLOOKUP(AZ$4,$F81:$BM85,2,0))=TRUE,0,HLOOKUP(AZ$4,$F81:$BM85,2,0))</f>
        <v>0</v>
      </c>
      <c r="BA84" s="10">
        <f t="shared" ref="BA84" si="752">IF(ISERROR(HLOOKUP(BA$4,$F81:$BM85,2,0))=TRUE,0,HLOOKUP(BA$4,$F81:$BM85,2,0))</f>
        <v>0</v>
      </c>
      <c r="BB84" s="10">
        <f t="shared" ref="BB84" si="753">IF(ISERROR(HLOOKUP(BB$4,$F81:$BM85,2,0))=TRUE,0,HLOOKUP(BB$4,$F81:$BM85,2,0))</f>
        <v>0</v>
      </c>
      <c r="BC84" s="10">
        <f t="shared" ref="BC84" si="754">IF(ISERROR(HLOOKUP(BC$4,$F81:$BM85,2,0))=TRUE,0,HLOOKUP(BC$4,$F81:$BM85,2,0))</f>
        <v>0</v>
      </c>
      <c r="BD84" s="10">
        <f t="shared" ref="BD84" si="755">IF(ISERROR(HLOOKUP(BD$4,$F81:$BM85,2,0))=TRUE,0,HLOOKUP(BD$4,$F81:$BM85,2,0))</f>
        <v>0</v>
      </c>
      <c r="BE84" s="10">
        <f t="shared" ref="BE84" si="756">IF(ISERROR(HLOOKUP(BE$4,$F81:$BM85,2,0))=TRUE,0,HLOOKUP(BE$4,$F81:$BM85,2,0))</f>
        <v>6</v>
      </c>
      <c r="BF84" s="10">
        <f t="shared" ref="BF84" si="757">IF(ISERROR(HLOOKUP(BF$4,$F81:$BM85,2,0))=TRUE,0,HLOOKUP(BF$4,$F81:$BM85,2,0))</f>
        <v>0</v>
      </c>
      <c r="BG84" s="10">
        <f t="shared" ref="BG84" si="758">IF(ISERROR(HLOOKUP(BG$4,$F81:$BM85,2,0))=TRUE,0,HLOOKUP(BG$4,$F81:$BM85,2,0))</f>
        <v>0</v>
      </c>
      <c r="BH84" s="10">
        <f t="shared" ref="BH84" si="759">IF(ISERROR(HLOOKUP(BH$4,$F81:$BM85,2,0))=TRUE,0,HLOOKUP(BH$4,$F81:$BM85,2,0))</f>
        <v>0</v>
      </c>
      <c r="BI84" s="10">
        <f t="shared" ref="BI84" si="760">IF(ISERROR(HLOOKUP(BI$4,$F81:$BM85,2,0))=TRUE,0,HLOOKUP(BI$4,$F81:$BM85,2,0))</f>
        <v>0</v>
      </c>
      <c r="BJ84" s="10">
        <f t="shared" ref="BJ84" si="761">IF(ISERROR(HLOOKUP(BJ$4,$F81:$BM85,2,0))=TRUE,0,HLOOKUP(BJ$4,$F81:$BM85,2,0))</f>
        <v>0</v>
      </c>
      <c r="BK84" s="10">
        <f t="shared" ref="BK84" si="762">IF(ISERROR(HLOOKUP(BK$4,$F81:$BM85,2,0))=TRUE,0,HLOOKUP(BK$4,$F81:$BM85,2,0))</f>
        <v>8</v>
      </c>
      <c r="BL84" s="10">
        <f t="shared" ref="BL84" si="763">IF(ISERROR(HLOOKUP(BL$4,$F81:$BM85,2,0))=TRUE,0,HLOOKUP(BL$4,$F81:$BM85,2,0))</f>
        <v>0</v>
      </c>
      <c r="BM84" s="10">
        <f t="shared" ref="BM84" si="764">IF(ISERROR(HLOOKUP(BM$4,$F81:$BM85,2,0))=TRUE,0,HLOOKUP(BM$4,$F81:$BM85,2,0))</f>
        <v>0</v>
      </c>
    </row>
    <row r="85" spans="2:65" x14ac:dyDescent="0.2">
      <c r="C85" s="8" t="s">
        <v>227</v>
      </c>
      <c r="F85" s="287">
        <f t="shared" ref="F85" si="765">E85+F82-F84</f>
        <v>0</v>
      </c>
      <c r="G85" s="287">
        <f t="shared" ref="G85" si="766">F85+G82-G84</f>
        <v>0</v>
      </c>
      <c r="H85" s="287">
        <f t="shared" ref="H85" si="767">G85+H82-H84</f>
        <v>0</v>
      </c>
      <c r="I85" s="287">
        <f t="shared" ref="I85" si="768">H85+I82-I84</f>
        <v>2</v>
      </c>
      <c r="J85" s="287">
        <f t="shared" ref="J85" si="769">I85+J82-J84</f>
        <v>2</v>
      </c>
      <c r="K85" s="287">
        <f t="shared" ref="K85" si="770">J85+K82-K84</f>
        <v>2</v>
      </c>
      <c r="L85" s="287">
        <f t="shared" ref="L85" si="771">K85+L82-L84</f>
        <v>2</v>
      </c>
      <c r="M85" s="287">
        <f t="shared" ref="M85" si="772">L85+M82-M84</f>
        <v>2</v>
      </c>
      <c r="N85" s="287">
        <f>M85+N82-N84</f>
        <v>2</v>
      </c>
      <c r="O85" s="287">
        <f t="shared" ref="O85" si="773">N85+O82-O84</f>
        <v>2</v>
      </c>
      <c r="P85" s="287">
        <f t="shared" ref="P85" si="774">O85+P82-P84</f>
        <v>2</v>
      </c>
      <c r="Q85" s="287">
        <f t="shared" ref="Q85" si="775">P85+Q82-Q84</f>
        <v>2</v>
      </c>
      <c r="R85" s="287">
        <f t="shared" ref="R85" si="776">Q85+R82-R84</f>
        <v>2</v>
      </c>
      <c r="S85" s="287">
        <f t="shared" ref="S85" si="777">R85+S82-S84</f>
        <v>2</v>
      </c>
      <c r="T85" s="287">
        <f t="shared" ref="T85" si="778">S85+T82-T84</f>
        <v>2</v>
      </c>
      <c r="U85" s="287">
        <f t="shared" ref="U85" si="779">T85+U82-U84</f>
        <v>2</v>
      </c>
      <c r="V85" s="287">
        <f t="shared" ref="V85" si="780">U85+V82-V84</f>
        <v>2</v>
      </c>
      <c r="W85" s="287">
        <f t="shared" ref="W85" si="781">V85+W82-W84</f>
        <v>2</v>
      </c>
      <c r="X85" s="287">
        <f t="shared" ref="X85" si="782">W85+X82-X84</f>
        <v>2</v>
      </c>
      <c r="Y85" s="287">
        <f t="shared" ref="Y85" si="783">X85+Y82-Y84</f>
        <v>2</v>
      </c>
      <c r="Z85" s="287">
        <f t="shared" ref="Z85" si="784">Y85+Z82-Z84</f>
        <v>2</v>
      </c>
      <c r="AA85" s="287">
        <f t="shared" ref="AA85" si="785">Z85+AA82-AA84</f>
        <v>2</v>
      </c>
      <c r="AB85" s="287">
        <f t="shared" ref="AB85" si="786">AA85+AB82-AB84</f>
        <v>2</v>
      </c>
      <c r="AC85" s="287">
        <f t="shared" ref="AC85" si="787">AB85+AC82-AC84</f>
        <v>2</v>
      </c>
      <c r="AD85" s="287">
        <f t="shared" ref="AD85" si="788">AC85+AD82-AD84</f>
        <v>2</v>
      </c>
      <c r="AE85" s="287">
        <f t="shared" ref="AE85" si="789">AD85+AE82-AE84</f>
        <v>2</v>
      </c>
      <c r="AF85" s="287">
        <f t="shared" ref="AF85" si="790">AE85+AF82-AF84</f>
        <v>2</v>
      </c>
      <c r="AG85" s="287">
        <f t="shared" ref="AG85" si="791">AF85+AG82-AG84</f>
        <v>4</v>
      </c>
      <c r="AH85" s="287">
        <f t="shared" ref="AH85" si="792">AG85+AH82-AH84</f>
        <v>4</v>
      </c>
      <c r="AI85" s="287">
        <f t="shared" ref="AI85" si="793">AH85+AI82-AI84</f>
        <v>4</v>
      </c>
      <c r="AJ85" s="287">
        <f t="shared" ref="AJ85" si="794">AI85+AJ82-AJ84</f>
        <v>4</v>
      </c>
      <c r="AK85" s="287">
        <f t="shared" ref="AK85" si="795">AJ85+AK82-AK84</f>
        <v>4</v>
      </c>
      <c r="AL85" s="287">
        <f t="shared" ref="AL85" si="796">AK85+AL82-AL84</f>
        <v>4</v>
      </c>
      <c r="AM85" s="287">
        <f t="shared" ref="AM85" si="797">AL85+AM82-AM84</f>
        <v>4</v>
      </c>
      <c r="AN85" s="287">
        <f t="shared" ref="AN85" si="798">AM85+AN82-AN84</f>
        <v>4</v>
      </c>
      <c r="AO85" s="287">
        <f t="shared" ref="AO85" si="799">AN85+AO82-AO84</f>
        <v>4</v>
      </c>
      <c r="AP85" s="287">
        <f t="shared" ref="AP85" si="800">AO85+AP82-AP84</f>
        <v>4</v>
      </c>
      <c r="AQ85" s="287">
        <f t="shared" ref="AQ85" si="801">AP85+AQ82-AQ84</f>
        <v>4</v>
      </c>
      <c r="AR85" s="287">
        <f t="shared" ref="AR85" si="802">AQ85+AR82-AR84</f>
        <v>4</v>
      </c>
      <c r="AS85" s="287">
        <f t="shared" ref="AS85" si="803">AR85+AS82-AS84</f>
        <v>6</v>
      </c>
      <c r="AT85" s="287">
        <f t="shared" ref="AT85" si="804">AS85+AT82-AT84</f>
        <v>6</v>
      </c>
      <c r="AU85" s="287">
        <f t="shared" ref="AU85" si="805">AT85+AU82-AU84</f>
        <v>6</v>
      </c>
      <c r="AV85" s="287">
        <f t="shared" ref="AV85" si="806">AU85+AV82-AV84</f>
        <v>6</v>
      </c>
      <c r="AW85" s="287">
        <f t="shared" ref="AW85" si="807">AV85+AW82-AW84</f>
        <v>6</v>
      </c>
      <c r="AX85" s="287">
        <f t="shared" ref="AX85" si="808">AW85+AX82-AX84</f>
        <v>6</v>
      </c>
      <c r="AY85" s="287">
        <f t="shared" ref="AY85" si="809">AX85+AY82-AY84</f>
        <v>6</v>
      </c>
      <c r="AZ85" s="287">
        <f t="shared" ref="AZ85" si="810">AY85+AZ82-AZ84</f>
        <v>6</v>
      </c>
      <c r="BA85" s="287">
        <f t="shared" ref="BA85" si="811">AZ85+BA82-BA84</f>
        <v>6</v>
      </c>
      <c r="BB85" s="287">
        <f t="shared" ref="BB85" si="812">BA85+BB82-BB84</f>
        <v>6</v>
      </c>
      <c r="BC85" s="287">
        <f t="shared" ref="BC85" si="813">BB85+BC82-BC84</f>
        <v>6</v>
      </c>
      <c r="BD85" s="287">
        <f t="shared" ref="BD85" si="814">BC85+BD82-BD84</f>
        <v>6</v>
      </c>
      <c r="BE85" s="287">
        <f t="shared" ref="BE85" si="815">BD85+BE82-BE84</f>
        <v>8</v>
      </c>
      <c r="BF85" s="287">
        <f t="shared" ref="BF85" si="816">BE85+BF82-BF84</f>
        <v>8</v>
      </c>
      <c r="BG85" s="287">
        <f t="shared" ref="BG85" si="817">BF85+BG82-BG84</f>
        <v>8</v>
      </c>
      <c r="BH85" s="287">
        <f t="shared" ref="BH85" si="818">BG85+BH82-BH84</f>
        <v>8</v>
      </c>
      <c r="BI85" s="287">
        <f t="shared" ref="BI85" si="819">BH85+BI82-BI84</f>
        <v>8</v>
      </c>
      <c r="BJ85" s="287">
        <f t="shared" ref="BJ85" si="820">BI85+BJ82-BJ84</f>
        <v>8</v>
      </c>
      <c r="BK85" s="287">
        <f t="shared" ref="BK85" si="821">BJ85+BK82-BK84</f>
        <v>8</v>
      </c>
      <c r="BL85" s="287">
        <f t="shared" ref="BL85" si="822">BK85+BL82-BL84</f>
        <v>8</v>
      </c>
      <c r="BM85" s="287">
        <f t="shared" ref="BM85" si="823">BL85+BM82-BM84</f>
        <v>8</v>
      </c>
    </row>
    <row r="86" spans="2:65" x14ac:dyDescent="0.2">
      <c r="B86" s="52">
        <f>MATCH(C86,Supuestos!$B$3:$B$185,0)</f>
        <v>8</v>
      </c>
      <c r="C86" s="273" t="str">
        <f>Supuestos!B10</f>
        <v>Duración Alcance Primario (meses)</v>
      </c>
      <c r="E86" s="268">
        <f>Supuestos!I10</f>
        <v>6</v>
      </c>
      <c r="F86" s="37">
        <f>HLOOKUP(F$2,Supuestos!$D$3:$H$157,$B86,0)</f>
        <v>6</v>
      </c>
      <c r="G86" s="37">
        <f>HLOOKUP(G$2,Supuestos!$D$3:$H$157,$B86,0)</f>
        <v>6</v>
      </c>
      <c r="H86" s="37">
        <f>HLOOKUP(H$2,Supuestos!$D$3:$H$157,$B86,0)</f>
        <v>6</v>
      </c>
      <c r="I86" s="37">
        <f>HLOOKUP(I$2,Supuestos!$D$3:$H$157,$B86,0)</f>
        <v>6</v>
      </c>
      <c r="J86" s="37">
        <f>HLOOKUP(J$2,Supuestos!$D$3:$H$157,$B86,0)</f>
        <v>6</v>
      </c>
      <c r="K86" s="37">
        <f>HLOOKUP(K$2,Supuestos!$D$3:$H$157,$B86,0)</f>
        <v>6</v>
      </c>
      <c r="L86" s="37">
        <f>HLOOKUP(L$2,Supuestos!$D$3:$H$157,$B86,0)</f>
        <v>6</v>
      </c>
      <c r="M86" s="37">
        <f>HLOOKUP(M$2,Supuestos!$D$3:$H$157,$B86,0)</f>
        <v>6</v>
      </c>
      <c r="N86" s="37">
        <f>HLOOKUP(N$2,Supuestos!$D$3:$H$157,$B86,0)</f>
        <v>6</v>
      </c>
      <c r="O86" s="37">
        <f>HLOOKUP(O$2,Supuestos!$D$3:$H$157,$B86,0)</f>
        <v>6</v>
      </c>
      <c r="P86" s="37">
        <f>HLOOKUP(P$2,Supuestos!$D$3:$H$157,$B86,0)</f>
        <v>6</v>
      </c>
      <c r="Q86" s="37">
        <f>HLOOKUP(Q$2,Supuestos!$D$3:$H$157,$B86,0)</f>
        <v>6</v>
      </c>
      <c r="R86" s="37">
        <f>HLOOKUP(R$2,Supuestos!$D$3:$H$157,$B86,0)</f>
        <v>6</v>
      </c>
      <c r="S86" s="37">
        <f>HLOOKUP(S$2,Supuestos!$D$3:$H$157,$B86,0)</f>
        <v>6</v>
      </c>
      <c r="T86" s="37">
        <f>HLOOKUP(T$2,Supuestos!$D$3:$H$157,$B86,0)</f>
        <v>6</v>
      </c>
      <c r="U86" s="37">
        <f>HLOOKUP(U$2,Supuestos!$D$3:$H$157,$B86,0)</f>
        <v>6</v>
      </c>
      <c r="V86" s="37">
        <f>HLOOKUP(V$2,Supuestos!$D$3:$H$157,$B86,0)</f>
        <v>6</v>
      </c>
      <c r="W86" s="37">
        <f>HLOOKUP(W$2,Supuestos!$D$3:$H$157,$B86,0)</f>
        <v>6</v>
      </c>
      <c r="X86" s="37">
        <f>HLOOKUP(X$2,Supuestos!$D$3:$H$157,$B86,0)</f>
        <v>6</v>
      </c>
      <c r="Y86" s="37">
        <f>HLOOKUP(Y$2,Supuestos!$D$3:$H$157,$B86,0)</f>
        <v>6</v>
      </c>
      <c r="Z86" s="37">
        <f>HLOOKUP(Z$2,Supuestos!$D$3:$H$157,$B86,0)</f>
        <v>6</v>
      </c>
      <c r="AA86" s="37">
        <f>HLOOKUP(AA$2,Supuestos!$D$3:$H$157,$B86,0)</f>
        <v>6</v>
      </c>
      <c r="AB86" s="37">
        <f>HLOOKUP(AB$2,Supuestos!$D$3:$H$157,$B86,0)</f>
        <v>6</v>
      </c>
      <c r="AC86" s="37">
        <f>HLOOKUP(AC$2,Supuestos!$D$3:$H$157,$B86,0)</f>
        <v>6</v>
      </c>
      <c r="AD86" s="37">
        <f>HLOOKUP(AD$2,Supuestos!$D$3:$H$157,$B86,0)</f>
        <v>6</v>
      </c>
      <c r="AE86" s="37">
        <f>HLOOKUP(AE$2,Supuestos!$D$3:$H$157,$B86,0)</f>
        <v>6</v>
      </c>
      <c r="AF86" s="37">
        <f>HLOOKUP(AF$2,Supuestos!$D$3:$H$157,$B86,0)</f>
        <v>6</v>
      </c>
      <c r="AG86" s="37">
        <f>HLOOKUP(AG$2,Supuestos!$D$3:$H$157,$B86,0)</f>
        <v>6</v>
      </c>
      <c r="AH86" s="37">
        <f>HLOOKUP(AH$2,Supuestos!$D$3:$H$157,$B86,0)</f>
        <v>6</v>
      </c>
      <c r="AI86" s="37">
        <f>HLOOKUP(AI$2,Supuestos!$D$3:$H$157,$B86,0)</f>
        <v>6</v>
      </c>
      <c r="AJ86" s="37">
        <f>HLOOKUP(AJ$2,Supuestos!$D$3:$H$157,$B86,0)</f>
        <v>6</v>
      </c>
      <c r="AK86" s="37">
        <f>HLOOKUP(AK$2,Supuestos!$D$3:$H$157,$B86,0)</f>
        <v>6</v>
      </c>
      <c r="AL86" s="37">
        <f>HLOOKUP(AL$2,Supuestos!$D$3:$H$157,$B86,0)</f>
        <v>6</v>
      </c>
      <c r="AM86" s="37">
        <f>HLOOKUP(AM$2,Supuestos!$D$3:$H$157,$B86,0)</f>
        <v>6</v>
      </c>
      <c r="AN86" s="37">
        <f>HLOOKUP(AN$2,Supuestos!$D$3:$H$157,$B86,0)</f>
        <v>6</v>
      </c>
      <c r="AO86" s="37">
        <f>HLOOKUP(AO$2,Supuestos!$D$3:$H$157,$B86,0)</f>
        <v>6</v>
      </c>
      <c r="AP86" s="37">
        <f>HLOOKUP(AP$2,Supuestos!$D$3:$H$157,$B86,0)</f>
        <v>6</v>
      </c>
      <c r="AQ86" s="37">
        <f>HLOOKUP(AQ$2,Supuestos!$D$3:$H$157,$B86,0)</f>
        <v>6</v>
      </c>
      <c r="AR86" s="37">
        <f>HLOOKUP(AR$2,Supuestos!$D$3:$H$157,$B86,0)</f>
        <v>6</v>
      </c>
      <c r="AS86" s="37">
        <f>HLOOKUP(AS$2,Supuestos!$D$3:$H$157,$B86,0)</f>
        <v>6</v>
      </c>
      <c r="AT86" s="37">
        <f>HLOOKUP(AT$2,Supuestos!$D$3:$H$157,$B86,0)</f>
        <v>6</v>
      </c>
      <c r="AU86" s="37">
        <f>HLOOKUP(AU$2,Supuestos!$D$3:$H$157,$B86,0)</f>
        <v>6</v>
      </c>
      <c r="AV86" s="37">
        <f>HLOOKUP(AV$2,Supuestos!$D$3:$H$157,$B86,0)</f>
        <v>6</v>
      </c>
      <c r="AW86" s="37">
        <f>HLOOKUP(AW$2,Supuestos!$D$3:$H$157,$B86,0)</f>
        <v>6</v>
      </c>
      <c r="AX86" s="37">
        <f>HLOOKUP(AX$2,Supuestos!$D$3:$H$157,$B86,0)</f>
        <v>6</v>
      </c>
      <c r="AY86" s="37">
        <f>HLOOKUP(AY$2,Supuestos!$D$3:$H$157,$B86,0)</f>
        <v>6</v>
      </c>
      <c r="AZ86" s="37">
        <f>HLOOKUP(AZ$2,Supuestos!$D$3:$H$157,$B86,0)</f>
        <v>6</v>
      </c>
      <c r="BA86" s="37">
        <f>HLOOKUP(BA$2,Supuestos!$D$3:$H$157,$B86,0)</f>
        <v>6</v>
      </c>
      <c r="BB86" s="37">
        <f>HLOOKUP(BB$2,Supuestos!$D$3:$H$157,$B86,0)</f>
        <v>6</v>
      </c>
      <c r="BC86" s="37">
        <f>HLOOKUP(BC$2,Supuestos!$D$3:$H$157,$B86,0)</f>
        <v>6</v>
      </c>
      <c r="BD86" s="37">
        <f>HLOOKUP(BD$2,Supuestos!$D$3:$H$157,$B86,0)</f>
        <v>6</v>
      </c>
      <c r="BE86" s="37">
        <f>HLOOKUP(BE$2,Supuestos!$D$3:$H$157,$B86,0)</f>
        <v>6</v>
      </c>
      <c r="BF86" s="37">
        <f>HLOOKUP(BF$2,Supuestos!$D$3:$H$157,$B86,0)</f>
        <v>6</v>
      </c>
      <c r="BG86" s="37">
        <f>HLOOKUP(BG$2,Supuestos!$D$3:$H$157,$B86,0)</f>
        <v>6</v>
      </c>
      <c r="BH86" s="37">
        <f>HLOOKUP(BH$2,Supuestos!$D$3:$H$157,$B86,0)</f>
        <v>6</v>
      </c>
      <c r="BI86" s="37">
        <f>HLOOKUP(BI$2,Supuestos!$D$3:$H$157,$B86,0)</f>
        <v>6</v>
      </c>
      <c r="BJ86" s="37">
        <f>HLOOKUP(BJ$2,Supuestos!$D$3:$H$157,$B86,0)</f>
        <v>6</v>
      </c>
      <c r="BK86" s="37">
        <f>HLOOKUP(BK$2,Supuestos!$D$3:$H$157,$B86,0)</f>
        <v>6</v>
      </c>
      <c r="BL86" s="37">
        <f>HLOOKUP(BL$2,Supuestos!$D$3:$H$157,$B86,0)</f>
        <v>6</v>
      </c>
      <c r="BM86" s="37">
        <f>HLOOKUP(BM$2,Supuestos!$D$3:$H$157,$B86,0)</f>
        <v>6</v>
      </c>
    </row>
    <row r="87" spans="2:65" x14ac:dyDescent="0.2">
      <c r="B87" s="52">
        <f>MATCH(C87,Supuestos!$B$3:$B$185,0)</f>
        <v>9</v>
      </c>
      <c r="C87" s="273" t="str">
        <f>Supuestos!B11</f>
        <v>Frecuencia Alcance Primario (meses)</v>
      </c>
      <c r="E87" s="268">
        <f>Supuestos!I11</f>
        <v>6</v>
      </c>
      <c r="F87" s="37">
        <f>HLOOKUP(F$2,Supuestos!$D$3:$H$157,$B87,0)</f>
        <v>6</v>
      </c>
      <c r="G87" s="37">
        <f>HLOOKUP(G$2,Supuestos!$D$3:$H$157,$B87,0)</f>
        <v>6</v>
      </c>
      <c r="H87" s="37">
        <f>HLOOKUP(H$2,Supuestos!$D$3:$H$157,$B87,0)</f>
        <v>6</v>
      </c>
      <c r="I87" s="37">
        <f>HLOOKUP(I$2,Supuestos!$D$3:$H$157,$B87,0)</f>
        <v>6</v>
      </c>
      <c r="J87" s="37">
        <f>HLOOKUP(J$2,Supuestos!$D$3:$H$157,$B87,0)</f>
        <v>6</v>
      </c>
      <c r="K87" s="37">
        <f>HLOOKUP(K$2,Supuestos!$D$3:$H$157,$B87,0)</f>
        <v>6</v>
      </c>
      <c r="L87" s="37">
        <f>HLOOKUP(L$2,Supuestos!$D$3:$H$157,$B87,0)</f>
        <v>6</v>
      </c>
      <c r="M87" s="37">
        <f>HLOOKUP(M$2,Supuestos!$D$3:$H$157,$B87,0)</f>
        <v>6</v>
      </c>
      <c r="N87" s="37">
        <f>HLOOKUP(N$2,Supuestos!$D$3:$H$157,$B87,0)</f>
        <v>6</v>
      </c>
      <c r="O87" s="37">
        <f>HLOOKUP(O$2,Supuestos!$D$3:$H$157,$B87,0)</f>
        <v>6</v>
      </c>
      <c r="P87" s="37">
        <f>HLOOKUP(P$2,Supuestos!$D$3:$H$157,$B87,0)</f>
        <v>6</v>
      </c>
      <c r="Q87" s="37">
        <f>HLOOKUP(Q$2,Supuestos!$D$3:$H$157,$B87,0)</f>
        <v>6</v>
      </c>
      <c r="R87" s="37">
        <f>HLOOKUP(R$2,Supuestos!$D$3:$H$157,$B87,0)</f>
        <v>6</v>
      </c>
      <c r="S87" s="37">
        <f>HLOOKUP(S$2,Supuestos!$D$3:$H$157,$B87,0)</f>
        <v>6</v>
      </c>
      <c r="T87" s="37">
        <f>HLOOKUP(T$2,Supuestos!$D$3:$H$157,$B87,0)</f>
        <v>6</v>
      </c>
      <c r="U87" s="37">
        <f>HLOOKUP(U$2,Supuestos!$D$3:$H$157,$B87,0)</f>
        <v>6</v>
      </c>
      <c r="V87" s="37">
        <f>HLOOKUP(V$2,Supuestos!$D$3:$H$157,$B87,0)</f>
        <v>6</v>
      </c>
      <c r="W87" s="37">
        <f>HLOOKUP(W$2,Supuestos!$D$3:$H$157,$B87,0)</f>
        <v>6</v>
      </c>
      <c r="X87" s="37">
        <f>HLOOKUP(X$2,Supuestos!$D$3:$H$157,$B87,0)</f>
        <v>6</v>
      </c>
      <c r="Y87" s="37">
        <f>HLOOKUP(Y$2,Supuestos!$D$3:$H$157,$B87,0)</f>
        <v>6</v>
      </c>
      <c r="Z87" s="37">
        <f>HLOOKUP(Z$2,Supuestos!$D$3:$H$157,$B87,0)</f>
        <v>6</v>
      </c>
      <c r="AA87" s="37">
        <f>HLOOKUP(AA$2,Supuestos!$D$3:$H$157,$B87,0)</f>
        <v>6</v>
      </c>
      <c r="AB87" s="37">
        <f>HLOOKUP(AB$2,Supuestos!$D$3:$H$157,$B87,0)</f>
        <v>6</v>
      </c>
      <c r="AC87" s="37">
        <f>HLOOKUP(AC$2,Supuestos!$D$3:$H$157,$B87,0)</f>
        <v>6</v>
      </c>
      <c r="AD87" s="37">
        <f>HLOOKUP(AD$2,Supuestos!$D$3:$H$157,$B87,0)</f>
        <v>6</v>
      </c>
      <c r="AE87" s="37">
        <f>HLOOKUP(AE$2,Supuestos!$D$3:$H$157,$B87,0)</f>
        <v>6</v>
      </c>
      <c r="AF87" s="37">
        <f>HLOOKUP(AF$2,Supuestos!$D$3:$H$157,$B87,0)</f>
        <v>6</v>
      </c>
      <c r="AG87" s="37">
        <f>HLOOKUP(AG$2,Supuestos!$D$3:$H$157,$B87,0)</f>
        <v>6</v>
      </c>
      <c r="AH87" s="37">
        <f>HLOOKUP(AH$2,Supuestos!$D$3:$H$157,$B87,0)</f>
        <v>6</v>
      </c>
      <c r="AI87" s="37">
        <f>HLOOKUP(AI$2,Supuestos!$D$3:$H$157,$B87,0)</f>
        <v>6</v>
      </c>
      <c r="AJ87" s="37">
        <f>HLOOKUP(AJ$2,Supuestos!$D$3:$H$157,$B87,0)</f>
        <v>6</v>
      </c>
      <c r="AK87" s="37">
        <f>HLOOKUP(AK$2,Supuestos!$D$3:$H$157,$B87,0)</f>
        <v>6</v>
      </c>
      <c r="AL87" s="37">
        <f>HLOOKUP(AL$2,Supuestos!$D$3:$H$157,$B87,0)</f>
        <v>6</v>
      </c>
      <c r="AM87" s="37">
        <f>HLOOKUP(AM$2,Supuestos!$D$3:$H$157,$B87,0)</f>
        <v>6</v>
      </c>
      <c r="AN87" s="37">
        <f>HLOOKUP(AN$2,Supuestos!$D$3:$H$157,$B87,0)</f>
        <v>6</v>
      </c>
      <c r="AO87" s="37">
        <f>HLOOKUP(AO$2,Supuestos!$D$3:$H$157,$B87,0)</f>
        <v>6</v>
      </c>
      <c r="AP87" s="37">
        <f>HLOOKUP(AP$2,Supuestos!$D$3:$H$157,$B87,0)</f>
        <v>6</v>
      </c>
      <c r="AQ87" s="37">
        <f>HLOOKUP(AQ$2,Supuestos!$D$3:$H$157,$B87,0)</f>
        <v>6</v>
      </c>
      <c r="AR87" s="37">
        <f>HLOOKUP(AR$2,Supuestos!$D$3:$H$157,$B87,0)</f>
        <v>6</v>
      </c>
      <c r="AS87" s="37">
        <f>HLOOKUP(AS$2,Supuestos!$D$3:$H$157,$B87,0)</f>
        <v>6</v>
      </c>
      <c r="AT87" s="37">
        <f>HLOOKUP(AT$2,Supuestos!$D$3:$H$157,$B87,0)</f>
        <v>6</v>
      </c>
      <c r="AU87" s="37">
        <f>HLOOKUP(AU$2,Supuestos!$D$3:$H$157,$B87,0)</f>
        <v>6</v>
      </c>
      <c r="AV87" s="37">
        <f>HLOOKUP(AV$2,Supuestos!$D$3:$H$157,$B87,0)</f>
        <v>6</v>
      </c>
      <c r="AW87" s="37">
        <f>HLOOKUP(AW$2,Supuestos!$D$3:$H$157,$B87,0)</f>
        <v>6</v>
      </c>
      <c r="AX87" s="37">
        <f>HLOOKUP(AX$2,Supuestos!$D$3:$H$157,$B87,0)</f>
        <v>6</v>
      </c>
      <c r="AY87" s="37">
        <f>HLOOKUP(AY$2,Supuestos!$D$3:$H$157,$B87,0)</f>
        <v>6</v>
      </c>
      <c r="AZ87" s="37">
        <f>HLOOKUP(AZ$2,Supuestos!$D$3:$H$157,$B87,0)</f>
        <v>6</v>
      </c>
      <c r="BA87" s="37">
        <f>HLOOKUP(BA$2,Supuestos!$D$3:$H$157,$B87,0)</f>
        <v>6</v>
      </c>
      <c r="BB87" s="37">
        <f>HLOOKUP(BB$2,Supuestos!$D$3:$H$157,$B87,0)</f>
        <v>6</v>
      </c>
      <c r="BC87" s="37">
        <f>HLOOKUP(BC$2,Supuestos!$D$3:$H$157,$B87,0)</f>
        <v>6</v>
      </c>
      <c r="BD87" s="37">
        <f>HLOOKUP(BD$2,Supuestos!$D$3:$H$157,$B87,0)</f>
        <v>6</v>
      </c>
      <c r="BE87" s="37">
        <f>HLOOKUP(BE$2,Supuestos!$D$3:$H$157,$B87,0)</f>
        <v>6</v>
      </c>
      <c r="BF87" s="37">
        <f>HLOOKUP(BF$2,Supuestos!$D$3:$H$157,$B87,0)</f>
        <v>6</v>
      </c>
      <c r="BG87" s="37">
        <f>HLOOKUP(BG$2,Supuestos!$D$3:$H$157,$B87,0)</f>
        <v>6</v>
      </c>
      <c r="BH87" s="37">
        <f>HLOOKUP(BH$2,Supuestos!$D$3:$H$157,$B87,0)</f>
        <v>6</v>
      </c>
      <c r="BI87" s="37">
        <f>HLOOKUP(BI$2,Supuestos!$D$3:$H$157,$B87,0)</f>
        <v>6</v>
      </c>
      <c r="BJ87" s="37">
        <f>HLOOKUP(BJ$2,Supuestos!$D$3:$H$157,$B87,0)</f>
        <v>6</v>
      </c>
      <c r="BK87" s="37">
        <f>HLOOKUP(BK$2,Supuestos!$D$3:$H$157,$B87,0)</f>
        <v>6</v>
      </c>
      <c r="BL87" s="37">
        <f>HLOOKUP(BL$2,Supuestos!$D$3:$H$157,$B87,0)</f>
        <v>6</v>
      </c>
      <c r="BM87" s="37">
        <f>HLOOKUP(BM$2,Supuestos!$D$3:$H$157,$B87,0)</f>
        <v>6</v>
      </c>
    </row>
    <row r="88" spans="2:65" x14ac:dyDescent="0.2">
      <c r="C88" s="8" t="s">
        <v>36</v>
      </c>
      <c r="E88" s="39">
        <f>Supuestos!D88</f>
        <v>4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</row>
    <row r="89" spans="2:65" x14ac:dyDescent="0.2">
      <c r="C89" s="8" t="s">
        <v>38</v>
      </c>
      <c r="E89" s="37">
        <v>0</v>
      </c>
      <c r="F89" s="37">
        <f>IF(E89=1,E89,IF($E88=F$4,1,0))</f>
        <v>0</v>
      </c>
      <c r="G89" s="37">
        <f t="shared" ref="G89" si="824">IF(F89=1,F89,IF($E88=G$4,1,0))</f>
        <v>0</v>
      </c>
      <c r="H89" s="37">
        <f t="shared" ref="H89" si="825">IF(G89=1,G89,IF($E88=H$4,1,0))</f>
        <v>0</v>
      </c>
      <c r="I89" s="37">
        <f t="shared" ref="I89" si="826">IF(H89=1,H89,IF($E88=I$4,1,0))</f>
        <v>1</v>
      </c>
      <c r="J89" s="37">
        <f t="shared" ref="J89" si="827">IF(I89=1,I89,IF($E88=J$4,1,0))</f>
        <v>1</v>
      </c>
      <c r="K89" s="37">
        <f t="shared" ref="K89" si="828">IF(J89=1,J89,IF($E88=K$4,1,0))</f>
        <v>1</v>
      </c>
      <c r="L89" s="37">
        <f t="shared" ref="L89" si="829">IF(K89=1,K89,IF($E88=L$4,1,0))</f>
        <v>1</v>
      </c>
      <c r="M89" s="37">
        <f t="shared" ref="M89" si="830">IF(L89=1,L89,IF($E88=M$4,1,0))</f>
        <v>1</v>
      </c>
      <c r="N89" s="37">
        <f t="shared" ref="N89" si="831">IF(M89=1,M89,IF($E88=N$4,1,0))</f>
        <v>1</v>
      </c>
      <c r="O89" s="37">
        <f t="shared" ref="O89" si="832">IF(N89=1,N89,IF($E88=O$4,1,0))</f>
        <v>1</v>
      </c>
      <c r="P89" s="37">
        <f t="shared" ref="P89" si="833">IF(O89=1,O89,IF($E88=P$4,1,0))</f>
        <v>1</v>
      </c>
      <c r="Q89" s="37">
        <f t="shared" ref="Q89" si="834">IF(P89=1,P89,IF($E88=Q$4,1,0))</f>
        <v>1</v>
      </c>
      <c r="R89" s="37">
        <f t="shared" ref="R89" si="835">IF(Q89=1,Q89,IF($E88=R$4,1,0))</f>
        <v>1</v>
      </c>
      <c r="S89" s="37">
        <f t="shared" ref="S89" si="836">IF(R89=1,R89,IF($E88=S$4,1,0))</f>
        <v>1</v>
      </c>
      <c r="T89" s="37">
        <f t="shared" ref="T89" si="837">IF(S89=1,S89,IF($E88=T$4,1,0))</f>
        <v>1</v>
      </c>
      <c r="U89" s="37">
        <f t="shared" ref="U89" si="838">IF(T89=1,T89,IF($E88=U$4,1,0))</f>
        <v>1</v>
      </c>
      <c r="V89" s="37">
        <f t="shared" ref="V89" si="839">IF(U89=1,U89,IF($E88=V$4,1,0))</f>
        <v>1</v>
      </c>
      <c r="W89" s="37">
        <f t="shared" ref="W89" si="840">IF(V89=1,V89,IF($E88=W$4,1,0))</f>
        <v>1</v>
      </c>
      <c r="X89" s="37">
        <f t="shared" ref="X89" si="841">IF(W89=1,W89,IF($E88=X$4,1,0))</f>
        <v>1</v>
      </c>
      <c r="Y89" s="37">
        <f t="shared" ref="Y89" si="842">IF(X89=1,X89,IF($E88=Y$4,1,0))</f>
        <v>1</v>
      </c>
      <c r="Z89" s="37">
        <f t="shared" ref="Z89" si="843">IF(Y89=1,Y89,IF($E88=Z$4,1,0))</f>
        <v>1</v>
      </c>
      <c r="AA89" s="37">
        <f t="shared" ref="AA89" si="844">IF(Z89=1,Z89,IF($E88=AA$4,1,0))</f>
        <v>1</v>
      </c>
      <c r="AB89" s="37">
        <f t="shared" ref="AB89" si="845">IF(AA89=1,AA89,IF($E88=AB$4,1,0))</f>
        <v>1</v>
      </c>
      <c r="AC89" s="37">
        <f t="shared" ref="AC89" si="846">IF(AB89=1,AB89,IF($E88=AC$4,1,0))</f>
        <v>1</v>
      </c>
      <c r="AD89" s="37">
        <f t="shared" ref="AD89" si="847">IF(AC89=1,AC89,IF($E88=AD$4,1,0))</f>
        <v>1</v>
      </c>
      <c r="AE89" s="37">
        <f t="shared" ref="AE89" si="848">IF(AD89=1,AD89,IF($E88=AE$4,1,0))</f>
        <v>1</v>
      </c>
      <c r="AF89" s="37">
        <f t="shared" ref="AF89" si="849">IF(AE89=1,AE89,IF($E88=AF$4,1,0))</f>
        <v>1</v>
      </c>
      <c r="AG89" s="37">
        <f t="shared" ref="AG89" si="850">IF(AF89=1,AF89,IF($E88=AG$4,1,0))</f>
        <v>1</v>
      </c>
      <c r="AH89" s="37">
        <f t="shared" ref="AH89" si="851">IF(AG89=1,AG89,IF($E88=AH$4,1,0))</f>
        <v>1</v>
      </c>
      <c r="AI89" s="37">
        <f t="shared" ref="AI89" si="852">IF(AH89=1,AH89,IF($E88=AI$4,1,0))</f>
        <v>1</v>
      </c>
      <c r="AJ89" s="37">
        <f t="shared" ref="AJ89" si="853">IF(AI89=1,AI89,IF($E88=AJ$4,1,0))</f>
        <v>1</v>
      </c>
      <c r="AK89" s="37">
        <f t="shared" ref="AK89" si="854">IF(AJ89=1,AJ89,IF($E88=AK$4,1,0))</f>
        <v>1</v>
      </c>
      <c r="AL89" s="37">
        <f t="shared" ref="AL89" si="855">IF(AK89=1,AK89,IF($E88=AL$4,1,0))</f>
        <v>1</v>
      </c>
      <c r="AM89" s="37">
        <f t="shared" ref="AM89" si="856">IF(AL89=1,AL89,IF($E88=AM$4,1,0))</f>
        <v>1</v>
      </c>
      <c r="AN89" s="37">
        <f t="shared" ref="AN89" si="857">IF(AM89=1,AM89,IF($E88=AN$4,1,0))</f>
        <v>1</v>
      </c>
      <c r="AO89" s="37">
        <f t="shared" ref="AO89" si="858">IF(AN89=1,AN89,IF($E88=AO$4,1,0))</f>
        <v>1</v>
      </c>
      <c r="AP89" s="37">
        <f t="shared" ref="AP89" si="859">IF(AO89=1,AO89,IF($E88=AP$4,1,0))</f>
        <v>1</v>
      </c>
      <c r="AQ89" s="37">
        <f t="shared" ref="AQ89" si="860">IF(AP89=1,AP89,IF($E88=AQ$4,1,0))</f>
        <v>1</v>
      </c>
      <c r="AR89" s="37">
        <f t="shared" ref="AR89" si="861">IF(AQ89=1,AQ89,IF($E88=AR$4,1,0))</f>
        <v>1</v>
      </c>
      <c r="AS89" s="37">
        <f t="shared" ref="AS89" si="862">IF(AR89=1,AR89,IF($E88=AS$4,1,0))</f>
        <v>1</v>
      </c>
      <c r="AT89" s="37">
        <f t="shared" ref="AT89" si="863">IF(AS89=1,AS89,IF($E88=AT$4,1,0))</f>
        <v>1</v>
      </c>
      <c r="AU89" s="37">
        <f t="shared" ref="AU89" si="864">IF(AT89=1,AT89,IF($E88=AU$4,1,0))</f>
        <v>1</v>
      </c>
      <c r="AV89" s="37">
        <f t="shared" ref="AV89" si="865">IF(AU89=1,AU89,IF($E88=AV$4,1,0))</f>
        <v>1</v>
      </c>
      <c r="AW89" s="37">
        <f t="shared" ref="AW89" si="866">IF(AV89=1,AV89,IF($E88=AW$4,1,0))</f>
        <v>1</v>
      </c>
      <c r="AX89" s="37">
        <f t="shared" ref="AX89" si="867">IF(AW89=1,AW89,IF($E88=AX$4,1,0))</f>
        <v>1</v>
      </c>
      <c r="AY89" s="37">
        <f t="shared" ref="AY89" si="868">IF(AX89=1,AX89,IF($E88=AY$4,1,0))</f>
        <v>1</v>
      </c>
      <c r="AZ89" s="37">
        <f t="shared" ref="AZ89" si="869">IF(AY89=1,AY89,IF($E88=AZ$4,1,0))</f>
        <v>1</v>
      </c>
      <c r="BA89" s="37">
        <f t="shared" ref="BA89" si="870">IF(AZ89=1,AZ89,IF($E88=BA$4,1,0))</f>
        <v>1</v>
      </c>
      <c r="BB89" s="37">
        <f t="shared" ref="BB89" si="871">IF(BA89=1,BA89,IF($E88=BB$4,1,0))</f>
        <v>1</v>
      </c>
      <c r="BC89" s="37">
        <f t="shared" ref="BC89" si="872">IF(BB89=1,BB89,IF($E88=BC$4,1,0))</f>
        <v>1</v>
      </c>
      <c r="BD89" s="37">
        <f t="shared" ref="BD89" si="873">IF(BC89=1,BC89,IF($E88=BD$4,1,0))</f>
        <v>1</v>
      </c>
      <c r="BE89" s="37">
        <f t="shared" ref="BE89" si="874">IF(BD89=1,BD89,IF($E88=BE$4,1,0))</f>
        <v>1</v>
      </c>
      <c r="BF89" s="37">
        <f t="shared" ref="BF89" si="875">IF(BE89=1,BE89,IF($E88=BF$4,1,0))</f>
        <v>1</v>
      </c>
      <c r="BG89" s="37">
        <f t="shared" ref="BG89" si="876">IF(BF89=1,BF89,IF($E88=BG$4,1,0))</f>
        <v>1</v>
      </c>
      <c r="BH89" s="37">
        <f t="shared" ref="BH89" si="877">IF(BG89=1,BG89,IF($E88=BH$4,1,0))</f>
        <v>1</v>
      </c>
      <c r="BI89" s="37">
        <f t="shared" ref="BI89" si="878">IF(BH89=1,BH89,IF($E88=BI$4,1,0))</f>
        <v>1</v>
      </c>
      <c r="BJ89" s="37">
        <f t="shared" ref="BJ89" si="879">IF(BI89=1,BI89,IF($E88=BJ$4,1,0))</f>
        <v>1</v>
      </c>
      <c r="BK89" s="37">
        <f t="shared" ref="BK89" si="880">IF(BJ89=1,BJ89,IF($E88=BK$4,1,0))</f>
        <v>1</v>
      </c>
      <c r="BL89" s="37">
        <f t="shared" ref="BL89" si="881">IF(BK89=1,BK89,IF($E88=BL$4,1,0))</f>
        <v>1</v>
      </c>
      <c r="BM89" s="37">
        <f t="shared" ref="BM89" si="882">IF(BL89=1,BL89,IF($E88=BM$4,1,0))</f>
        <v>1</v>
      </c>
    </row>
    <row r="90" spans="2:65" x14ac:dyDescent="0.2">
      <c r="E90" s="2"/>
    </row>
    <row r="91" spans="2:65" ht="15" x14ac:dyDescent="0.35">
      <c r="C91" s="121" t="s">
        <v>74</v>
      </c>
      <c r="E91" s="2"/>
      <c r="F91" s="4">
        <f>(F92*F96)*F103</f>
        <v>0</v>
      </c>
      <c r="G91" s="4">
        <f t="shared" ref="G91:BM91" si="883">(G92*G96)*G103</f>
        <v>0</v>
      </c>
      <c r="H91" s="4">
        <f t="shared" si="883"/>
        <v>0</v>
      </c>
      <c r="I91" s="4">
        <f t="shared" si="883"/>
        <v>86.4</v>
      </c>
      <c r="J91" s="4">
        <f t="shared" si="883"/>
        <v>0</v>
      </c>
      <c r="K91" s="4">
        <f t="shared" si="883"/>
        <v>0</v>
      </c>
      <c r="L91" s="4">
        <f t="shared" si="883"/>
        <v>0</v>
      </c>
      <c r="M91" s="4">
        <f t="shared" si="883"/>
        <v>0</v>
      </c>
      <c r="N91" s="4">
        <f t="shared" si="883"/>
        <v>0</v>
      </c>
      <c r="O91" s="4">
        <f>(O92*O96)*O103</f>
        <v>86.4</v>
      </c>
      <c r="P91" s="4">
        <f t="shared" si="883"/>
        <v>0</v>
      </c>
      <c r="Q91" s="4">
        <f t="shared" si="883"/>
        <v>0</v>
      </c>
      <c r="R91" s="4">
        <f t="shared" si="883"/>
        <v>0</v>
      </c>
      <c r="S91" s="4">
        <f t="shared" si="883"/>
        <v>0</v>
      </c>
      <c r="T91" s="4">
        <f t="shared" si="883"/>
        <v>0</v>
      </c>
      <c r="U91" s="4">
        <f t="shared" si="883"/>
        <v>88.992000000000004</v>
      </c>
      <c r="V91" s="4">
        <f t="shared" si="883"/>
        <v>0</v>
      </c>
      <c r="W91" s="4">
        <f t="shared" si="883"/>
        <v>0</v>
      </c>
      <c r="X91" s="4">
        <f t="shared" si="883"/>
        <v>0</v>
      </c>
      <c r="Y91" s="4">
        <f t="shared" si="883"/>
        <v>0</v>
      </c>
      <c r="Z91" s="4">
        <f t="shared" si="883"/>
        <v>0</v>
      </c>
      <c r="AA91" s="4">
        <f t="shared" si="883"/>
        <v>88.992000000000004</v>
      </c>
      <c r="AB91" s="4">
        <f t="shared" si="883"/>
        <v>0</v>
      </c>
      <c r="AC91" s="4">
        <f t="shared" si="883"/>
        <v>0</v>
      </c>
      <c r="AD91" s="4">
        <f t="shared" si="883"/>
        <v>0</v>
      </c>
      <c r="AE91" s="4">
        <f t="shared" si="883"/>
        <v>0</v>
      </c>
      <c r="AF91" s="4">
        <f t="shared" si="883"/>
        <v>0</v>
      </c>
      <c r="AG91" s="4">
        <f t="shared" si="883"/>
        <v>183.32352</v>
      </c>
      <c r="AH91" s="4">
        <f t="shared" si="883"/>
        <v>0</v>
      </c>
      <c r="AI91" s="4">
        <f t="shared" si="883"/>
        <v>0</v>
      </c>
      <c r="AJ91" s="4">
        <f t="shared" si="883"/>
        <v>0</v>
      </c>
      <c r="AK91" s="4">
        <f t="shared" si="883"/>
        <v>0</v>
      </c>
      <c r="AL91" s="4">
        <f t="shared" si="883"/>
        <v>0</v>
      </c>
      <c r="AM91" s="4">
        <f t="shared" si="883"/>
        <v>183.32352</v>
      </c>
      <c r="AN91" s="4">
        <f t="shared" si="883"/>
        <v>0</v>
      </c>
      <c r="AO91" s="4">
        <f t="shared" si="883"/>
        <v>0</v>
      </c>
      <c r="AP91" s="4">
        <f t="shared" si="883"/>
        <v>0</v>
      </c>
      <c r="AQ91" s="4">
        <f t="shared" si="883"/>
        <v>0</v>
      </c>
      <c r="AR91" s="4">
        <f t="shared" si="883"/>
        <v>0</v>
      </c>
      <c r="AS91" s="4">
        <f t="shared" si="883"/>
        <v>283.2348384</v>
      </c>
      <c r="AT91" s="4">
        <f t="shared" si="883"/>
        <v>0</v>
      </c>
      <c r="AU91" s="4">
        <f t="shared" si="883"/>
        <v>0</v>
      </c>
      <c r="AV91" s="4">
        <f t="shared" si="883"/>
        <v>0</v>
      </c>
      <c r="AW91" s="4">
        <f t="shared" si="883"/>
        <v>0</v>
      </c>
      <c r="AX91" s="4">
        <f t="shared" si="883"/>
        <v>0</v>
      </c>
      <c r="AY91" s="4">
        <f t="shared" si="883"/>
        <v>283.2348384</v>
      </c>
      <c r="AZ91" s="4">
        <f t="shared" si="883"/>
        <v>0</v>
      </c>
      <c r="BA91" s="4">
        <f t="shared" si="883"/>
        <v>0</v>
      </c>
      <c r="BB91" s="4">
        <f t="shared" si="883"/>
        <v>0</v>
      </c>
      <c r="BC91" s="4">
        <f t="shared" si="883"/>
        <v>0</v>
      </c>
      <c r="BD91" s="4">
        <f t="shared" si="883"/>
        <v>0</v>
      </c>
      <c r="BE91" s="4">
        <f t="shared" si="883"/>
        <v>388.975844736</v>
      </c>
      <c r="BF91" s="4">
        <f t="shared" si="883"/>
        <v>0</v>
      </c>
      <c r="BG91" s="4">
        <f t="shared" si="883"/>
        <v>0</v>
      </c>
      <c r="BH91" s="4">
        <f t="shared" si="883"/>
        <v>0</v>
      </c>
      <c r="BI91" s="4">
        <f t="shared" si="883"/>
        <v>0</v>
      </c>
      <c r="BJ91" s="4">
        <f t="shared" si="883"/>
        <v>0</v>
      </c>
      <c r="BK91" s="4">
        <f t="shared" si="883"/>
        <v>388.975844736</v>
      </c>
      <c r="BL91" s="4">
        <f t="shared" si="883"/>
        <v>0</v>
      </c>
      <c r="BM91" s="4">
        <f t="shared" si="883"/>
        <v>0</v>
      </c>
    </row>
    <row r="92" spans="2:65" x14ac:dyDescent="0.2">
      <c r="B92" s="52">
        <f>MATCH(C92,Supuestos!$B$3:$B$185,0)</f>
        <v>97</v>
      </c>
      <c r="C92" s="8" t="s">
        <v>91</v>
      </c>
      <c r="E92" s="288">
        <f>Supuestos!D99</f>
        <v>43.2</v>
      </c>
      <c r="F92" s="1">
        <f>HLOOKUP(F$2,Supuestos!$D$3:$H$129,$B$92,0)</f>
        <v>43.2</v>
      </c>
      <c r="G92" s="1">
        <f>HLOOKUP(G$2,Supuestos!$D$3:$H$129,$B$92,0)</f>
        <v>43.2</v>
      </c>
      <c r="H92" s="1">
        <f>HLOOKUP(H$2,Supuestos!$D$3:$H$129,$B$92,0)</f>
        <v>43.2</v>
      </c>
      <c r="I92" s="1">
        <f>HLOOKUP(I$2,Supuestos!$D$3:$H$129,$B$92,0)</f>
        <v>43.2</v>
      </c>
      <c r="J92" s="1">
        <f>HLOOKUP(J$2,Supuestos!$D$3:$H$129,$B$92,0)</f>
        <v>43.2</v>
      </c>
      <c r="K92" s="1">
        <f>HLOOKUP(K$2,Supuestos!$D$3:$H$129,$B$92,0)</f>
        <v>43.2</v>
      </c>
      <c r="L92" s="1">
        <f>HLOOKUP(L$2,Supuestos!$D$3:$H$129,$B$92,0)</f>
        <v>43.2</v>
      </c>
      <c r="M92" s="1">
        <f>HLOOKUP(M$2,Supuestos!$D$3:$H$129,$B$92,0)</f>
        <v>43.2</v>
      </c>
      <c r="N92" s="1">
        <f>HLOOKUP(N$2,Supuestos!$D$3:$H$129,$B$92,0)</f>
        <v>43.2</v>
      </c>
      <c r="O92" s="1">
        <f>HLOOKUP(O$2,Supuestos!$D$3:$H$129,$B$92,0)</f>
        <v>43.2</v>
      </c>
      <c r="P92" s="1">
        <f>HLOOKUP(P$2,Supuestos!$D$3:$H$129,$B$92,0)</f>
        <v>43.2</v>
      </c>
      <c r="Q92" s="1">
        <f>HLOOKUP(Q$2,Supuestos!$D$3:$H$129,$B$92,0)</f>
        <v>43.2</v>
      </c>
      <c r="R92" s="1">
        <f>HLOOKUP(R$2,Supuestos!$D$3:$H$129,$B$92,0)</f>
        <v>44.496000000000002</v>
      </c>
      <c r="S92" s="1">
        <f>HLOOKUP(S$2,Supuestos!$D$3:$H$129,$B$92,0)</f>
        <v>44.496000000000002</v>
      </c>
      <c r="T92" s="1">
        <f>HLOOKUP(T$2,Supuestos!$D$3:$H$129,$B$92,0)</f>
        <v>44.496000000000002</v>
      </c>
      <c r="U92" s="1">
        <f>HLOOKUP(U$2,Supuestos!$D$3:$H$129,$B$92,0)</f>
        <v>44.496000000000002</v>
      </c>
      <c r="V92" s="1">
        <f>HLOOKUP(V$2,Supuestos!$D$3:$H$129,$B$92,0)</f>
        <v>44.496000000000002</v>
      </c>
      <c r="W92" s="1">
        <f>HLOOKUP(W$2,Supuestos!$D$3:$H$129,$B$92,0)</f>
        <v>44.496000000000002</v>
      </c>
      <c r="X92" s="1">
        <f>HLOOKUP(X$2,Supuestos!$D$3:$H$129,$B$92,0)</f>
        <v>44.496000000000002</v>
      </c>
      <c r="Y92" s="1">
        <f>HLOOKUP(Y$2,Supuestos!$D$3:$H$129,$B$92,0)</f>
        <v>44.496000000000002</v>
      </c>
      <c r="Z92" s="1">
        <f>HLOOKUP(Z$2,Supuestos!$D$3:$H$129,$B$92,0)</f>
        <v>44.496000000000002</v>
      </c>
      <c r="AA92" s="1">
        <f>HLOOKUP(AA$2,Supuestos!$D$3:$H$129,$B$92,0)</f>
        <v>44.496000000000002</v>
      </c>
      <c r="AB92" s="1">
        <f>HLOOKUP(AB$2,Supuestos!$D$3:$H$129,$B$92,0)</f>
        <v>44.496000000000002</v>
      </c>
      <c r="AC92" s="1">
        <f>HLOOKUP(AC$2,Supuestos!$D$3:$H$129,$B$92,0)</f>
        <v>44.496000000000002</v>
      </c>
      <c r="AD92" s="1">
        <f>HLOOKUP(AD$2,Supuestos!$D$3:$H$129,$B$92,0)</f>
        <v>45.830880000000001</v>
      </c>
      <c r="AE92" s="1">
        <f>HLOOKUP(AE$2,Supuestos!$D$3:$H$129,$B$92,0)</f>
        <v>45.830880000000001</v>
      </c>
      <c r="AF92" s="1">
        <f>HLOOKUP(AF$2,Supuestos!$D$3:$H$129,$B$92,0)</f>
        <v>45.830880000000001</v>
      </c>
      <c r="AG92" s="1">
        <f>HLOOKUP(AG$2,Supuestos!$D$3:$H$129,$B$92,0)</f>
        <v>45.830880000000001</v>
      </c>
      <c r="AH92" s="1">
        <f>HLOOKUP(AH$2,Supuestos!$D$3:$H$129,$B$92,0)</f>
        <v>45.830880000000001</v>
      </c>
      <c r="AI92" s="1">
        <f>HLOOKUP(AI$2,Supuestos!$D$3:$H$129,$B$92,0)</f>
        <v>45.830880000000001</v>
      </c>
      <c r="AJ92" s="1">
        <f>HLOOKUP(AJ$2,Supuestos!$D$3:$H$129,$B$92,0)</f>
        <v>45.830880000000001</v>
      </c>
      <c r="AK92" s="1">
        <f>HLOOKUP(AK$2,Supuestos!$D$3:$H$129,$B$92,0)</f>
        <v>45.830880000000001</v>
      </c>
      <c r="AL92" s="1">
        <f>HLOOKUP(AL$2,Supuestos!$D$3:$H$129,$B$92,0)</f>
        <v>45.830880000000001</v>
      </c>
      <c r="AM92" s="1">
        <f>HLOOKUP(AM$2,Supuestos!$D$3:$H$129,$B$92,0)</f>
        <v>45.830880000000001</v>
      </c>
      <c r="AN92" s="1">
        <f>HLOOKUP(AN$2,Supuestos!$D$3:$H$129,$B$92,0)</f>
        <v>45.830880000000001</v>
      </c>
      <c r="AO92" s="1">
        <f>HLOOKUP(AO$2,Supuestos!$D$3:$H$129,$B$92,0)</f>
        <v>45.830880000000001</v>
      </c>
      <c r="AP92" s="1">
        <f>HLOOKUP(AP$2,Supuestos!$D$3:$H$129,$B$92,0)</f>
        <v>47.2058064</v>
      </c>
      <c r="AQ92" s="1">
        <f>HLOOKUP(AQ$2,Supuestos!$D$3:$H$129,$B$92,0)</f>
        <v>47.2058064</v>
      </c>
      <c r="AR92" s="1">
        <f>HLOOKUP(AR$2,Supuestos!$D$3:$H$129,$B$92,0)</f>
        <v>47.2058064</v>
      </c>
      <c r="AS92" s="1">
        <f>HLOOKUP(AS$2,Supuestos!$D$3:$H$129,$B$92,0)</f>
        <v>47.2058064</v>
      </c>
      <c r="AT92" s="1">
        <f>HLOOKUP(AT$2,Supuestos!$D$3:$H$129,$B$92,0)</f>
        <v>47.2058064</v>
      </c>
      <c r="AU92" s="1">
        <f>HLOOKUP(AU$2,Supuestos!$D$3:$H$129,$B$92,0)</f>
        <v>47.2058064</v>
      </c>
      <c r="AV92" s="1">
        <f>HLOOKUP(AV$2,Supuestos!$D$3:$H$129,$B$92,0)</f>
        <v>47.2058064</v>
      </c>
      <c r="AW92" s="1">
        <f>HLOOKUP(AW$2,Supuestos!$D$3:$H$129,$B$92,0)</f>
        <v>47.2058064</v>
      </c>
      <c r="AX92" s="1">
        <f>HLOOKUP(AX$2,Supuestos!$D$3:$H$129,$B$92,0)</f>
        <v>47.2058064</v>
      </c>
      <c r="AY92" s="1">
        <f>HLOOKUP(AY$2,Supuestos!$D$3:$H$129,$B$92,0)</f>
        <v>47.2058064</v>
      </c>
      <c r="AZ92" s="1">
        <f>HLOOKUP(AZ$2,Supuestos!$D$3:$H$129,$B$92,0)</f>
        <v>47.2058064</v>
      </c>
      <c r="BA92" s="1">
        <f>HLOOKUP(BA$2,Supuestos!$D$3:$H$129,$B$92,0)</f>
        <v>47.2058064</v>
      </c>
      <c r="BB92" s="1">
        <f>HLOOKUP(BB$2,Supuestos!$D$3:$H$129,$B$92,0)</f>
        <v>48.621980592</v>
      </c>
      <c r="BC92" s="1">
        <f>HLOOKUP(BC$2,Supuestos!$D$3:$H$129,$B$92,0)</f>
        <v>48.621980592</v>
      </c>
      <c r="BD92" s="1">
        <f>HLOOKUP(BD$2,Supuestos!$D$3:$H$129,$B$92,0)</f>
        <v>48.621980592</v>
      </c>
      <c r="BE92" s="1">
        <f>HLOOKUP(BE$2,Supuestos!$D$3:$H$129,$B$92,0)</f>
        <v>48.621980592</v>
      </c>
      <c r="BF92" s="1">
        <f>HLOOKUP(BF$2,Supuestos!$D$3:$H$129,$B$92,0)</f>
        <v>48.621980592</v>
      </c>
      <c r="BG92" s="1">
        <f>HLOOKUP(BG$2,Supuestos!$D$3:$H$129,$B$92,0)</f>
        <v>48.621980592</v>
      </c>
      <c r="BH92" s="1">
        <f>HLOOKUP(BH$2,Supuestos!$D$3:$H$129,$B$92,0)</f>
        <v>48.621980592</v>
      </c>
      <c r="BI92" s="1">
        <f>HLOOKUP(BI$2,Supuestos!$D$3:$H$129,$B$92,0)</f>
        <v>48.621980592</v>
      </c>
      <c r="BJ92" s="1">
        <f>HLOOKUP(BJ$2,Supuestos!$D$3:$H$129,$B$92,0)</f>
        <v>48.621980592</v>
      </c>
      <c r="BK92" s="1">
        <f>HLOOKUP(BK$2,Supuestos!$D$3:$H$129,$B$92,0)</f>
        <v>48.621980592</v>
      </c>
      <c r="BL92" s="1">
        <f>HLOOKUP(BL$2,Supuestos!$D$3:$H$129,$B$92,0)</f>
        <v>48.621980592</v>
      </c>
      <c r="BM92" s="1">
        <f>HLOOKUP(BM$2,Supuestos!$D$3:$H$129,$B$92,0)</f>
        <v>48.621980592</v>
      </c>
    </row>
    <row r="93" spans="2:65" s="71" customFormat="1" x14ac:dyDescent="0.2">
      <c r="B93" s="289"/>
      <c r="C93" s="264"/>
      <c r="E93" s="75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</row>
    <row r="94" spans="2:65" s="71" customFormat="1" x14ac:dyDescent="0.2">
      <c r="B94" s="289"/>
      <c r="C94" s="264"/>
      <c r="E94" s="286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</row>
    <row r="95" spans="2:65" x14ac:dyDescent="0.2">
      <c r="B95" s="52"/>
      <c r="C95" s="14" t="s">
        <v>14</v>
      </c>
      <c r="E95" s="6"/>
      <c r="F95" s="13">
        <f>IF(F96&gt;0,F$4+F100,0)</f>
        <v>0</v>
      </c>
      <c r="G95" s="13">
        <f t="shared" ref="G95" si="884">IF(G96&gt;0,G$4+G100,0)</f>
        <v>0</v>
      </c>
      <c r="H95" s="13">
        <f t="shared" ref="H95" si="885">IF(H96&gt;0,H$4+H100,0)</f>
        <v>0</v>
      </c>
      <c r="I95" s="13">
        <f t="shared" ref="I95" si="886">IF(I96&gt;0,I$4+I100,0)</f>
        <v>12</v>
      </c>
      <c r="J95" s="13">
        <f t="shared" ref="J95" si="887">IF(J96&gt;0,J$4+J100,0)</f>
        <v>0</v>
      </c>
      <c r="K95" s="13">
        <f t="shared" ref="K95" si="888">IF(K96&gt;0,K$4+K100,0)</f>
        <v>0</v>
      </c>
      <c r="L95" s="13">
        <f t="shared" ref="L95" si="889">IF(L96&gt;0,L$4+L100,0)</f>
        <v>0</v>
      </c>
      <c r="M95" s="13">
        <f t="shared" ref="M95" si="890">IF(M96&gt;0,M$4+M100,0)</f>
        <v>0</v>
      </c>
      <c r="N95" s="13">
        <f t="shared" ref="N95" si="891">IF(N96&gt;0,N$4+N100,0)</f>
        <v>0</v>
      </c>
      <c r="O95" s="13">
        <f t="shared" ref="O95" si="892">IF(O96&gt;0,O$4+O100,0)</f>
        <v>18</v>
      </c>
      <c r="P95" s="13">
        <f t="shared" ref="P95" si="893">IF(P96&gt;0,P$4+P100,0)</f>
        <v>0</v>
      </c>
      <c r="Q95" s="13">
        <f t="shared" ref="Q95" si="894">IF(Q96&gt;0,Q$4+Q100,0)</f>
        <v>0</v>
      </c>
      <c r="R95" s="13">
        <f t="shared" ref="R95" si="895">IF(R96&gt;0,R$4+R100,0)</f>
        <v>0</v>
      </c>
      <c r="S95" s="13">
        <f t="shared" ref="S95" si="896">IF(S96&gt;0,S$4+S100,0)</f>
        <v>0</v>
      </c>
      <c r="T95" s="13">
        <f t="shared" ref="T95" si="897">IF(T96&gt;0,T$4+T100,0)</f>
        <v>0</v>
      </c>
      <c r="U95" s="13">
        <f t="shared" ref="U95" si="898">IF(U96&gt;0,U$4+U100,0)</f>
        <v>24</v>
      </c>
      <c r="V95" s="13">
        <f t="shared" ref="V95" si="899">IF(V96&gt;0,V$4+V100,0)</f>
        <v>0</v>
      </c>
      <c r="W95" s="13">
        <f t="shared" ref="W95" si="900">IF(W96&gt;0,W$4+W100,0)</f>
        <v>0</v>
      </c>
      <c r="X95" s="13">
        <f t="shared" ref="X95" si="901">IF(X96&gt;0,X$4+X100,0)</f>
        <v>0</v>
      </c>
      <c r="Y95" s="13">
        <f t="shared" ref="Y95" si="902">IF(Y96&gt;0,Y$4+Y100,0)</f>
        <v>0</v>
      </c>
      <c r="Z95" s="13">
        <f t="shared" ref="Z95" si="903">IF(Z96&gt;0,Z$4+Z100,0)</f>
        <v>0</v>
      </c>
      <c r="AA95" s="13">
        <f t="shared" ref="AA95" si="904">IF(AA96&gt;0,AA$4+AA100,0)</f>
        <v>30</v>
      </c>
      <c r="AB95" s="13">
        <f t="shared" ref="AB95" si="905">IF(AB96&gt;0,AB$4+AB100,0)</f>
        <v>0</v>
      </c>
      <c r="AC95" s="13">
        <f t="shared" ref="AC95" si="906">IF(AC96&gt;0,AC$4+AC100,0)</f>
        <v>0</v>
      </c>
      <c r="AD95" s="13">
        <f t="shared" ref="AD95" si="907">IF(AD96&gt;0,AD$4+AD100,0)</f>
        <v>0</v>
      </c>
      <c r="AE95" s="13">
        <f t="shared" ref="AE95" si="908">IF(AE96&gt;0,AE$4+AE100,0)</f>
        <v>0</v>
      </c>
      <c r="AF95" s="13">
        <f t="shared" ref="AF95" si="909">IF(AF96&gt;0,AF$4+AF100,0)</f>
        <v>0</v>
      </c>
      <c r="AG95" s="13">
        <f t="shared" ref="AG95" si="910">IF(AG96&gt;0,AG$4+AG100,0)</f>
        <v>36</v>
      </c>
      <c r="AH95" s="13">
        <f t="shared" ref="AH95" si="911">IF(AH96&gt;0,AH$4+AH100,0)</f>
        <v>0</v>
      </c>
      <c r="AI95" s="13">
        <f t="shared" ref="AI95" si="912">IF(AI96&gt;0,AI$4+AI100,0)</f>
        <v>0</v>
      </c>
      <c r="AJ95" s="13">
        <f t="shared" ref="AJ95" si="913">IF(AJ96&gt;0,AJ$4+AJ100,0)</f>
        <v>0</v>
      </c>
      <c r="AK95" s="13">
        <f t="shared" ref="AK95" si="914">IF(AK96&gt;0,AK$4+AK100,0)</f>
        <v>0</v>
      </c>
      <c r="AL95" s="13">
        <f t="shared" ref="AL95" si="915">IF(AL96&gt;0,AL$4+AL100,0)</f>
        <v>0</v>
      </c>
      <c r="AM95" s="13">
        <f t="shared" ref="AM95" si="916">IF(AM96&gt;0,AM$4+AM100,0)</f>
        <v>42</v>
      </c>
      <c r="AN95" s="13">
        <f t="shared" ref="AN95" si="917">IF(AN96&gt;0,AN$4+AN100,0)</f>
        <v>0</v>
      </c>
      <c r="AO95" s="13">
        <f t="shared" ref="AO95" si="918">IF(AO96&gt;0,AO$4+AO100,0)</f>
        <v>0</v>
      </c>
      <c r="AP95" s="13">
        <f t="shared" ref="AP95" si="919">IF(AP96&gt;0,AP$4+AP100,0)</f>
        <v>0</v>
      </c>
      <c r="AQ95" s="13">
        <f t="shared" ref="AQ95" si="920">IF(AQ96&gt;0,AQ$4+AQ100,0)</f>
        <v>0</v>
      </c>
      <c r="AR95" s="13">
        <f t="shared" ref="AR95" si="921">IF(AR96&gt;0,AR$4+AR100,0)</f>
        <v>0</v>
      </c>
      <c r="AS95" s="13">
        <f t="shared" ref="AS95" si="922">IF(AS96&gt;0,AS$4+AS100,0)</f>
        <v>48</v>
      </c>
      <c r="AT95" s="13">
        <f t="shared" ref="AT95" si="923">IF(AT96&gt;0,AT$4+AT100,0)</f>
        <v>0</v>
      </c>
      <c r="AU95" s="13">
        <f t="shared" ref="AU95" si="924">IF(AU96&gt;0,AU$4+AU100,0)</f>
        <v>0</v>
      </c>
      <c r="AV95" s="13">
        <f t="shared" ref="AV95" si="925">IF(AV96&gt;0,AV$4+AV100,0)</f>
        <v>0</v>
      </c>
      <c r="AW95" s="13">
        <f t="shared" ref="AW95" si="926">IF(AW96&gt;0,AW$4+AW100,0)</f>
        <v>0</v>
      </c>
      <c r="AX95" s="13">
        <f t="shared" ref="AX95" si="927">IF(AX96&gt;0,AX$4+AX100,0)</f>
        <v>0</v>
      </c>
      <c r="AY95" s="13">
        <f t="shared" ref="AY95" si="928">IF(AY96&gt;0,AY$4+AY100,0)</f>
        <v>54</v>
      </c>
      <c r="AZ95" s="13">
        <f t="shared" ref="AZ95" si="929">IF(AZ96&gt;0,AZ$4+AZ100,0)</f>
        <v>0</v>
      </c>
      <c r="BA95" s="13">
        <f t="shared" ref="BA95" si="930">IF(BA96&gt;0,BA$4+BA100,0)</f>
        <v>0</v>
      </c>
      <c r="BB95" s="13">
        <f t="shared" ref="BB95" si="931">IF(BB96&gt;0,BB$4+BB100,0)</f>
        <v>0</v>
      </c>
      <c r="BC95" s="13">
        <f t="shared" ref="BC95" si="932">IF(BC96&gt;0,BC$4+BC100,0)</f>
        <v>0</v>
      </c>
      <c r="BD95" s="13">
        <f t="shared" ref="BD95" si="933">IF(BD96&gt;0,BD$4+BD100,0)</f>
        <v>0</v>
      </c>
      <c r="BE95" s="13">
        <f t="shared" ref="BE95" si="934">IF(BE96&gt;0,BE$4+BE100,0)</f>
        <v>60</v>
      </c>
      <c r="BF95" s="13">
        <f t="shared" ref="BF95" si="935">IF(BF96&gt;0,BF$4+BF100,0)</f>
        <v>0</v>
      </c>
      <c r="BG95" s="13">
        <f t="shared" ref="BG95" si="936">IF(BG96&gt;0,BG$4+BG100,0)</f>
        <v>0</v>
      </c>
      <c r="BH95" s="13">
        <f t="shared" ref="BH95" si="937">IF(BH96&gt;0,BH$4+BH100,0)</f>
        <v>0</v>
      </c>
      <c r="BI95" s="13">
        <f t="shared" ref="BI95" si="938">IF(BI96&gt;0,BI$4+BI100,0)</f>
        <v>0</v>
      </c>
      <c r="BJ95" s="13">
        <f t="shared" ref="BJ95" si="939">IF(BJ96&gt;0,BJ$4+BJ100,0)</f>
        <v>0</v>
      </c>
      <c r="BK95" s="13">
        <f t="shared" ref="BK95" si="940">IF(BK96&gt;0,BK$4+BK100,0)</f>
        <v>66</v>
      </c>
      <c r="BL95" s="13">
        <f t="shared" ref="BL95" si="941">IF(BL96&gt;0,BL$4+BL100,0)</f>
        <v>0</v>
      </c>
      <c r="BM95" s="13">
        <f t="shared" ref="BM95" si="942">IF(BM96&gt;0,BM$4+BM100,0)</f>
        <v>0</v>
      </c>
    </row>
    <row r="96" spans="2:65" x14ac:dyDescent="0.2">
      <c r="B96" s="52">
        <f>MATCH(C96,Supuestos!$B$3:$B$185,0)</f>
        <v>10</v>
      </c>
      <c r="C96" s="8" t="str">
        <f>Supuestos!B12</f>
        <v>Alcance Medio x frecuencia</v>
      </c>
      <c r="F96" s="6">
        <f>HLOOKUP(F$2,Supuestos!$D$3:$H$157,$B96,0)*E97</f>
        <v>0</v>
      </c>
      <c r="G96" s="6">
        <f>HLOOKUP(G$2,Supuestos!$D$3:$H$157,$B96,0)*F97</f>
        <v>0</v>
      </c>
      <c r="H96" s="6">
        <f>HLOOKUP(H$2,Supuestos!$D$3:$H$157,$B96,0)*G97</f>
        <v>0</v>
      </c>
      <c r="I96" s="6">
        <f>HLOOKUP(I$2,Supuestos!$D$3:$H$157,$B96,0)*H97</f>
        <v>2</v>
      </c>
      <c r="J96" s="6">
        <f>HLOOKUP(J$2,Supuestos!$D$3:$H$157,$B96,0)*I97</f>
        <v>0</v>
      </c>
      <c r="K96" s="6">
        <f>HLOOKUP(K$2,Supuestos!$D$3:$H$157,$B96,0)*J97</f>
        <v>0</v>
      </c>
      <c r="L96" s="6">
        <f>HLOOKUP(L$2,Supuestos!$D$3:$H$157,$B96,0)*K97</f>
        <v>0</v>
      </c>
      <c r="M96" s="6">
        <f>HLOOKUP(M$2,Supuestos!$D$3:$H$157,$B96,0)*L97</f>
        <v>0</v>
      </c>
      <c r="N96" s="6">
        <f>HLOOKUP(N$2,Supuestos!$D$3:$H$157,$B96,0)*M97</f>
        <v>0</v>
      </c>
      <c r="O96" s="6">
        <f>HLOOKUP(O$2,Supuestos!$D$3:$H$157,$B96,0)*N97</f>
        <v>2</v>
      </c>
      <c r="P96" s="6">
        <f>HLOOKUP(P$2,Supuestos!$D$3:$H$157,$B96,0)*O97</f>
        <v>0</v>
      </c>
      <c r="Q96" s="6">
        <f>HLOOKUP(Q$2,Supuestos!$D$3:$H$157,$B96,0)*P97</f>
        <v>0</v>
      </c>
      <c r="R96" s="6">
        <f>HLOOKUP(R$2,Supuestos!$D$3:$H$157,$B96,0)*Q97</f>
        <v>0</v>
      </c>
      <c r="S96" s="6">
        <f>HLOOKUP(S$2,Supuestos!$D$3:$H$157,$B96,0)*R97</f>
        <v>0</v>
      </c>
      <c r="T96" s="6">
        <f>HLOOKUP(T$2,Supuestos!$D$3:$H$157,$B96,0)*S97</f>
        <v>0</v>
      </c>
      <c r="U96" s="6">
        <f>HLOOKUP(U$2,Supuestos!$D$3:$H$157,$B96,0)*T97</f>
        <v>2</v>
      </c>
      <c r="V96" s="6">
        <f>HLOOKUP(V$2,Supuestos!$D$3:$H$157,$B96,0)*U97</f>
        <v>0</v>
      </c>
      <c r="W96" s="6">
        <f>HLOOKUP(W$2,Supuestos!$D$3:$H$157,$B96,0)*V97</f>
        <v>0</v>
      </c>
      <c r="X96" s="6">
        <f>HLOOKUP(X$2,Supuestos!$D$3:$H$157,$B96,0)*W97</f>
        <v>0</v>
      </c>
      <c r="Y96" s="6">
        <f>HLOOKUP(Y$2,Supuestos!$D$3:$H$157,$B96,0)*X97</f>
        <v>0</v>
      </c>
      <c r="Z96" s="6">
        <f>HLOOKUP(Z$2,Supuestos!$D$3:$H$157,$B96,0)*Y97</f>
        <v>0</v>
      </c>
      <c r="AA96" s="6">
        <f>HLOOKUP(AA$2,Supuestos!$D$3:$H$157,$B96,0)*Z97</f>
        <v>2</v>
      </c>
      <c r="AB96" s="6">
        <f>HLOOKUP(AB$2,Supuestos!$D$3:$H$157,$B96,0)*AA97</f>
        <v>0</v>
      </c>
      <c r="AC96" s="6">
        <f>HLOOKUP(AC$2,Supuestos!$D$3:$H$157,$B96,0)*AB97</f>
        <v>0</v>
      </c>
      <c r="AD96" s="6">
        <f>HLOOKUP(AD$2,Supuestos!$D$3:$H$157,$B96,0)*AC97</f>
        <v>0</v>
      </c>
      <c r="AE96" s="6">
        <f>HLOOKUP(AE$2,Supuestos!$D$3:$H$157,$B96,0)*AD97</f>
        <v>0</v>
      </c>
      <c r="AF96" s="6">
        <f>HLOOKUP(AF$2,Supuestos!$D$3:$H$157,$B96,0)*AE97</f>
        <v>0</v>
      </c>
      <c r="AG96" s="6">
        <f>HLOOKUP(AG$2,Supuestos!$D$3:$H$157,$B96,0)*AF97</f>
        <v>4</v>
      </c>
      <c r="AH96" s="6">
        <f>HLOOKUP(AH$2,Supuestos!$D$3:$H$157,$B96,0)*AG97</f>
        <v>0</v>
      </c>
      <c r="AI96" s="6">
        <f>HLOOKUP(AI$2,Supuestos!$D$3:$H$157,$B96,0)*AH97</f>
        <v>0</v>
      </c>
      <c r="AJ96" s="6">
        <f>HLOOKUP(AJ$2,Supuestos!$D$3:$H$157,$B96,0)*AI97</f>
        <v>0</v>
      </c>
      <c r="AK96" s="6">
        <f>HLOOKUP(AK$2,Supuestos!$D$3:$H$157,$B96,0)*AJ97</f>
        <v>0</v>
      </c>
      <c r="AL96" s="6">
        <f>HLOOKUP(AL$2,Supuestos!$D$3:$H$157,$B96,0)*AK97</f>
        <v>0</v>
      </c>
      <c r="AM96" s="6">
        <f>HLOOKUP(AM$2,Supuestos!$D$3:$H$157,$B96,0)*AL97</f>
        <v>4</v>
      </c>
      <c r="AN96" s="6">
        <f>HLOOKUP(AN$2,Supuestos!$D$3:$H$157,$B96,0)*AM97</f>
        <v>0</v>
      </c>
      <c r="AO96" s="6">
        <f>HLOOKUP(AO$2,Supuestos!$D$3:$H$157,$B96,0)*AN97</f>
        <v>0</v>
      </c>
      <c r="AP96" s="6">
        <f>HLOOKUP(AP$2,Supuestos!$D$3:$H$157,$B96,0)*AO97</f>
        <v>0</v>
      </c>
      <c r="AQ96" s="6">
        <f>HLOOKUP(AQ$2,Supuestos!$D$3:$H$157,$B96,0)*AP97</f>
        <v>0</v>
      </c>
      <c r="AR96" s="6">
        <f>HLOOKUP(AR$2,Supuestos!$D$3:$H$157,$B96,0)*AQ97</f>
        <v>0</v>
      </c>
      <c r="AS96" s="6">
        <f>HLOOKUP(AS$2,Supuestos!$D$3:$H$157,$B96,0)*AR97</f>
        <v>6</v>
      </c>
      <c r="AT96" s="6">
        <f>HLOOKUP(AT$2,Supuestos!$D$3:$H$157,$B96,0)*AS97</f>
        <v>0</v>
      </c>
      <c r="AU96" s="6">
        <f>HLOOKUP(AU$2,Supuestos!$D$3:$H$157,$B96,0)*AT97</f>
        <v>0</v>
      </c>
      <c r="AV96" s="6">
        <f>HLOOKUP(AV$2,Supuestos!$D$3:$H$157,$B96,0)*AU97</f>
        <v>0</v>
      </c>
      <c r="AW96" s="6">
        <f>HLOOKUP(AW$2,Supuestos!$D$3:$H$157,$B96,0)*AV97</f>
        <v>0</v>
      </c>
      <c r="AX96" s="6">
        <f>HLOOKUP(AX$2,Supuestos!$D$3:$H$157,$B96,0)*AW97</f>
        <v>0</v>
      </c>
      <c r="AY96" s="6">
        <f>HLOOKUP(AY$2,Supuestos!$D$3:$H$157,$B96,0)*AX97</f>
        <v>6</v>
      </c>
      <c r="AZ96" s="6">
        <f>HLOOKUP(AZ$2,Supuestos!$D$3:$H$157,$B96,0)*AY97</f>
        <v>0</v>
      </c>
      <c r="BA96" s="6">
        <f>HLOOKUP(BA$2,Supuestos!$D$3:$H$157,$B96,0)*AZ97</f>
        <v>0</v>
      </c>
      <c r="BB96" s="6">
        <f>HLOOKUP(BB$2,Supuestos!$D$3:$H$157,$B96,0)*BA97</f>
        <v>0</v>
      </c>
      <c r="BC96" s="6">
        <f>HLOOKUP(BC$2,Supuestos!$D$3:$H$157,$B96,0)*BB97</f>
        <v>0</v>
      </c>
      <c r="BD96" s="6">
        <f>HLOOKUP(BD$2,Supuestos!$D$3:$H$157,$B96,0)*BC97</f>
        <v>0</v>
      </c>
      <c r="BE96" s="6">
        <f>HLOOKUP(BE$2,Supuestos!$D$3:$H$157,$B96,0)*BD97</f>
        <v>8</v>
      </c>
      <c r="BF96" s="6">
        <f>HLOOKUP(BF$2,Supuestos!$D$3:$H$157,$B96,0)*BE97</f>
        <v>0</v>
      </c>
      <c r="BG96" s="6">
        <f>HLOOKUP(BG$2,Supuestos!$D$3:$H$157,$B96,0)*BF97</f>
        <v>0</v>
      </c>
      <c r="BH96" s="6">
        <f>HLOOKUP(BH$2,Supuestos!$D$3:$H$157,$B96,0)*BG97</f>
        <v>0</v>
      </c>
      <c r="BI96" s="6">
        <f>HLOOKUP(BI$2,Supuestos!$D$3:$H$157,$B96,0)*BH97</f>
        <v>0</v>
      </c>
      <c r="BJ96" s="6">
        <f>HLOOKUP(BJ$2,Supuestos!$D$3:$H$157,$B96,0)*BI97</f>
        <v>0</v>
      </c>
      <c r="BK96" s="6">
        <f>HLOOKUP(BK$2,Supuestos!$D$3:$H$157,$B96,0)*BJ97</f>
        <v>8</v>
      </c>
      <c r="BL96" s="6">
        <f>HLOOKUP(BL$2,Supuestos!$D$3:$H$157,$B96,0)*BK97</f>
        <v>0</v>
      </c>
      <c r="BM96" s="6">
        <f>HLOOKUP(BM$2,Supuestos!$D$3:$H$157,$B96,0)*BL97</f>
        <v>0</v>
      </c>
    </row>
    <row r="97" spans="2:65" x14ac:dyDescent="0.2">
      <c r="C97" s="221" t="s">
        <v>182</v>
      </c>
      <c r="E97" s="222">
        <f>IF(F$4=$E102,1,IF(SUM(E103:$F103)&lt;E101,0,IF(MOD(SUM($E103:E$103)/E101,INT(SUM(E103:$F$103)/E101))=0,1,0)))</f>
        <v>0</v>
      </c>
      <c r="F97" s="222">
        <f>IF(G$4=$E102,1,IF(SUM($F103:F103)&lt;F101,0,IF(MOD(SUM($E103:F$103)/F101,INT(SUM($F103:F$103)/F101))=0,1,0)))</f>
        <v>0</v>
      </c>
      <c r="G97" s="222">
        <f>IF(H$4=$E102,1,IF(SUM($F103:G103)&lt;G101,0,IF(MOD(SUM($E103:G$103)/G101,INT(SUM($F103:G$103)/G101))=0,1,0)))</f>
        <v>0</v>
      </c>
      <c r="H97" s="222">
        <f>IF(I$4=$E102,1,IF(SUM($F103:H103)&lt;H101,0,IF(MOD(SUM($E103:H$103)/H101,INT(SUM($F103:H$103)/H101))=0,1,0)))</f>
        <v>1</v>
      </c>
      <c r="I97" s="222">
        <f>IF(J$4=$E102,1,IF(SUM($F103:I103)&lt;I101,0,IF(MOD(SUM($E103:I$103)/I101,INT(SUM($F103:I$103)/I101))=0,1,0)))</f>
        <v>0</v>
      </c>
      <c r="J97" s="222">
        <f>IF(K$4=$E102,1,IF(SUM($F103:J103)&lt;J101,0,IF(MOD(SUM($E103:J$103)/J101,INT(SUM($F103:J$103)/J101))=0,1,0)))</f>
        <v>0</v>
      </c>
      <c r="K97" s="222">
        <f>IF(L$4=$E102,1,IF(SUM($F103:K103)&lt;K101,0,IF(MOD(SUM($E103:K$103)/K101,INT(SUM($F103:K$103)/K101))=0,1,0)))</f>
        <v>0</v>
      </c>
      <c r="L97" s="222">
        <f>IF(M$4=$E102,1,IF(SUM($F103:L103)&lt;L101,0,IF(MOD(SUM($E103:L$103)/L101,INT(SUM($F103:L$103)/L101))=0,1,0)))</f>
        <v>0</v>
      </c>
      <c r="M97" s="222">
        <f>IF(N$4=$E102,1,IF(SUM($F103:M103)&lt;M101,0,IF(MOD(SUM($E103:M$103)/M101,INT(SUM($F103:M$103)/M101))=0,1,0)))</f>
        <v>0</v>
      </c>
      <c r="N97" s="222">
        <f>IF(O$4=$E102,1,IF(SUM($F103:N103)&lt;N101,0,IF(MOD(SUM($E103:N$103)/N101,INT(SUM($F103:N$103)/N101))=0,1,0)))</f>
        <v>1</v>
      </c>
      <c r="O97" s="222">
        <f>IF(P$4=$E102,1,IF(SUM($F103:O103)&lt;O101,0,IF(MOD(SUM($E103:O$103)/O101,INT(SUM($F103:O$103)/O101))=0,1,0)))</f>
        <v>0</v>
      </c>
      <c r="P97" s="222">
        <f>IF(Q$4=$E102,1,IF(SUM($F103:P103)&lt;P101,0,IF(MOD(SUM($E103:P$103)/P101,INT(SUM($F103:P$103)/P101))=0,1,0)))</f>
        <v>0</v>
      </c>
      <c r="Q97" s="222">
        <f>IF(R$4=$E102,1,IF(SUM($F103:Q103)&lt;Q101,0,IF(MOD(SUM($E103:Q$103)/Q101,INT(SUM($F103:Q$103)/Q101))=0,1,0)))</f>
        <v>0</v>
      </c>
      <c r="R97" s="222">
        <f>IF(S$4=$E102,1,IF(SUM($F103:R103)&lt;R101,0,IF(MOD(SUM($E103:R$103)/R101,INT(SUM($F103:R$103)/R101))=0,1,0)))</f>
        <v>0</v>
      </c>
      <c r="S97" s="222">
        <f>IF(T$4=$E102,1,IF(SUM($F103:S103)&lt;S101,0,IF(MOD(SUM($E103:S$103)/S101,INT(SUM($F103:S$103)/S101))=0,1,0)))</f>
        <v>0</v>
      </c>
      <c r="T97" s="222">
        <f>IF(U$4=$E102,1,IF(SUM($F103:T103)&lt;T101,0,IF(MOD(SUM($E103:T$103)/T101,INT(SUM($F103:T$103)/T101))=0,1,0)))</f>
        <v>1</v>
      </c>
      <c r="U97" s="222">
        <f>IF(V$4=$E102,1,IF(SUM($F103:U103)&lt;U101,0,IF(MOD(SUM($E103:U$103)/U101,INT(SUM($F103:U$103)/U101))=0,1,0)))</f>
        <v>0</v>
      </c>
      <c r="V97" s="222">
        <f>IF(W$4=$E102,1,IF(SUM($F103:V103)&lt;V101,0,IF(MOD(SUM($E103:V$103)/V101,INT(SUM($F103:V$103)/V101))=0,1,0)))</f>
        <v>0</v>
      </c>
      <c r="W97" s="222">
        <f>IF(X$4=$E102,1,IF(SUM($F103:W103)&lt;W101,0,IF(MOD(SUM($E103:W$103)/W101,INT(SUM($F103:W$103)/W101))=0,1,0)))</f>
        <v>0</v>
      </c>
      <c r="X97" s="222">
        <f>IF(Y$4=$E102,1,IF(SUM($F103:X103)&lt;X101,0,IF(MOD(SUM($E103:X$103)/X101,INT(SUM($F103:X$103)/X101))=0,1,0)))</f>
        <v>0</v>
      </c>
      <c r="Y97" s="222">
        <f>IF(Z$4=$E102,1,IF(SUM($F103:Y103)&lt;Y101,0,IF(MOD(SUM($E103:Y$103)/Y101,INT(SUM($F103:Y$103)/Y101))=0,1,0)))</f>
        <v>0</v>
      </c>
      <c r="Z97" s="222">
        <f>IF(AA$4=$E102,1,IF(SUM($F103:Z103)&lt;Z101,0,IF(MOD(SUM($E103:Z$103)/Z101,INT(SUM($F103:Z$103)/Z101))=0,1,0)))</f>
        <v>1</v>
      </c>
      <c r="AA97" s="222">
        <f>IF(AB$4=$E102,1,IF(SUM($F103:AA103)&lt;AA101,0,IF(MOD(SUM($E103:AA$103)/AA101,INT(SUM($F103:AA$103)/AA101))=0,1,0)))</f>
        <v>0</v>
      </c>
      <c r="AB97" s="222">
        <f>IF(AC$4=$E102,1,IF(SUM($F103:AB103)&lt;AB101,0,IF(MOD(SUM($E103:AB$103)/AB101,INT(SUM($F103:AB$103)/AB101))=0,1,0)))</f>
        <v>0</v>
      </c>
      <c r="AC97" s="222">
        <f>IF(AD$4=$E102,1,IF(SUM($F103:AC103)&lt;AC101,0,IF(MOD(SUM($E103:AC$103)/AC101,INT(SUM($F103:AC$103)/AC101))=0,1,0)))</f>
        <v>0</v>
      </c>
      <c r="AD97" s="222">
        <f>IF(AE$4=$E102,1,IF(SUM($F103:AD103)&lt;AD101,0,IF(MOD(SUM($E103:AD$103)/AD101,INT(SUM($F103:AD$103)/AD101))=0,1,0)))</f>
        <v>0</v>
      </c>
      <c r="AE97" s="222">
        <f>IF(AF$4=$E102,1,IF(SUM($F103:AE103)&lt;AE101,0,IF(MOD(SUM($E103:AE$103)/AE101,INT(SUM($F103:AE$103)/AE101))=0,1,0)))</f>
        <v>0</v>
      </c>
      <c r="AF97" s="222">
        <f>IF(AG$4=$E102,1,IF(SUM($F103:AF103)&lt;AF101,0,IF(MOD(SUM($E103:AF$103)/AF101,INT(SUM($F103:AF$103)/AF101))=0,1,0)))</f>
        <v>1</v>
      </c>
      <c r="AG97" s="222">
        <f>IF(AH$4=$E102,1,IF(SUM($F103:AG103)&lt;AG101,0,IF(MOD(SUM($E103:AG$103)/AG101,INT(SUM($F103:AG$103)/AG101))=0,1,0)))</f>
        <v>0</v>
      </c>
      <c r="AH97" s="222">
        <f>IF(AI$4=$E102,1,IF(SUM($F103:AH103)&lt;AH101,0,IF(MOD(SUM($E103:AH$103)/AH101,INT(SUM($F103:AH$103)/AH101))=0,1,0)))</f>
        <v>0</v>
      </c>
      <c r="AI97" s="222">
        <f>IF(AJ$4=$E102,1,IF(SUM($F103:AI103)&lt;AI101,0,IF(MOD(SUM($E103:AI$103)/AI101,INT(SUM($F103:AI$103)/AI101))=0,1,0)))</f>
        <v>0</v>
      </c>
      <c r="AJ97" s="222">
        <f>IF(AK$4=$E102,1,IF(SUM($F103:AJ103)&lt;AJ101,0,IF(MOD(SUM($E103:AJ$103)/AJ101,INT(SUM($F103:AJ$103)/AJ101))=0,1,0)))</f>
        <v>0</v>
      </c>
      <c r="AK97" s="222">
        <f>IF(AL$4=$E102,1,IF(SUM($F103:AK103)&lt;AK101,0,IF(MOD(SUM($E103:AK$103)/AK101,INT(SUM($F103:AK$103)/AK101))=0,1,0)))</f>
        <v>0</v>
      </c>
      <c r="AL97" s="222">
        <f>IF(AM$4=$E102,1,IF(SUM($F103:AL103)&lt;AL101,0,IF(MOD(SUM($E103:AL$103)/AL101,INT(SUM($F103:AL$103)/AL101))=0,1,0)))</f>
        <v>1</v>
      </c>
      <c r="AM97" s="222">
        <f>IF(AN$4=$E102,1,IF(SUM($F103:AM103)&lt;AM101,0,IF(MOD(SUM($E103:AM$103)/AM101,INT(SUM($F103:AM$103)/AM101))=0,1,0)))</f>
        <v>0</v>
      </c>
      <c r="AN97" s="222">
        <f>IF(AO$4=$E102,1,IF(SUM($F103:AN103)&lt;AN101,0,IF(MOD(SUM($E103:AN$103)/AN101,INT(SUM($F103:AN$103)/AN101))=0,1,0)))</f>
        <v>0</v>
      </c>
      <c r="AO97" s="222">
        <f>IF(AP$4=$E102,1,IF(SUM($F103:AO103)&lt;AO101,0,IF(MOD(SUM($E103:AO$103)/AO101,INT(SUM($F103:AO$103)/AO101))=0,1,0)))</f>
        <v>0</v>
      </c>
      <c r="AP97" s="222">
        <f>IF(AQ$4=$E102,1,IF(SUM($F103:AP103)&lt;AP101,0,IF(MOD(SUM($E103:AP$103)/AP101,INT(SUM($F103:AP$103)/AP101))=0,1,0)))</f>
        <v>0</v>
      </c>
      <c r="AQ97" s="222">
        <f>IF(AR$4=$E102,1,IF(SUM($F103:AQ103)&lt;AQ101,0,IF(MOD(SUM($E103:AQ$103)/AQ101,INT(SUM($F103:AQ$103)/AQ101))=0,1,0)))</f>
        <v>0</v>
      </c>
      <c r="AR97" s="222">
        <f>IF(AS$4=$E102,1,IF(SUM($F103:AR103)&lt;AR101,0,IF(MOD(SUM($E103:AR$103)/AR101,INT(SUM($F103:AR$103)/AR101))=0,1,0)))</f>
        <v>1</v>
      </c>
      <c r="AS97" s="222">
        <f>IF(AT$4=$E102,1,IF(SUM($F103:AS103)&lt;AS101,0,IF(MOD(SUM($E103:AS$103)/AS101,INT(SUM($F103:AS$103)/AS101))=0,1,0)))</f>
        <v>0</v>
      </c>
      <c r="AT97" s="222">
        <f>IF(AU$4=$E102,1,IF(SUM($F103:AT103)&lt;AT101,0,IF(MOD(SUM($E103:AT$103)/AT101,INT(SUM($F103:AT$103)/AT101))=0,1,0)))</f>
        <v>0</v>
      </c>
      <c r="AU97" s="222">
        <f>IF(AV$4=$E102,1,IF(SUM($F103:AU103)&lt;AU101,0,IF(MOD(SUM($E103:AU$103)/AU101,INT(SUM($F103:AU$103)/AU101))=0,1,0)))</f>
        <v>0</v>
      </c>
      <c r="AV97" s="222">
        <f>IF(AW$4=$E102,1,IF(SUM($F103:AV103)&lt;AV101,0,IF(MOD(SUM($E103:AV$103)/AV101,INT(SUM($F103:AV$103)/AV101))=0,1,0)))</f>
        <v>0</v>
      </c>
      <c r="AW97" s="222">
        <f>IF(AX$4=$E102,1,IF(SUM($F103:AW103)&lt;AW101,0,IF(MOD(SUM($E103:AW$103)/AW101,INT(SUM($F103:AW$103)/AW101))=0,1,0)))</f>
        <v>0</v>
      </c>
      <c r="AX97" s="222">
        <f>IF(AY$4=$E102,1,IF(SUM($F103:AX103)&lt;AX101,0,IF(MOD(SUM($E103:AX$103)/AX101,INT(SUM($F103:AX$103)/AX101))=0,1,0)))</f>
        <v>1</v>
      </c>
      <c r="AY97" s="222">
        <f>IF(AZ$4=$E102,1,IF(SUM($F103:AY103)&lt;AY101,0,IF(MOD(SUM($E103:AY$103)/AY101,INT(SUM($F103:AY$103)/AY101))=0,1,0)))</f>
        <v>0</v>
      </c>
      <c r="AZ97" s="222">
        <f>IF(BA$4=$E102,1,IF(SUM($F103:AZ103)&lt;AZ101,0,IF(MOD(SUM($E103:AZ$103)/AZ101,INT(SUM($F103:AZ$103)/AZ101))=0,1,0)))</f>
        <v>0</v>
      </c>
      <c r="BA97" s="222">
        <f>IF(BB$4=$E102,1,IF(SUM($F103:BA103)&lt;BA101,0,IF(MOD(SUM($E103:BA$103)/BA101,INT(SUM($F103:BA$103)/BA101))=0,1,0)))</f>
        <v>0</v>
      </c>
      <c r="BB97" s="222">
        <f>IF(BC$4=$E102,1,IF(SUM($F103:BB103)&lt;BB101,0,IF(MOD(SUM($E103:BB$103)/BB101,INT(SUM($F103:BB$103)/BB101))=0,1,0)))</f>
        <v>0</v>
      </c>
      <c r="BC97" s="222">
        <f>IF(BD$4=$E102,1,IF(SUM($F103:BC103)&lt;BC101,0,IF(MOD(SUM($E103:BC$103)/BC101,INT(SUM($F103:BC$103)/BC101))=0,1,0)))</f>
        <v>0</v>
      </c>
      <c r="BD97" s="222">
        <f>IF(BE$4=$E102,1,IF(SUM($F103:BD103)&lt;BD101,0,IF(MOD(SUM($E103:BD$103)/BD101,INT(SUM($F103:BD$103)/BD101))=0,1,0)))</f>
        <v>1</v>
      </c>
      <c r="BE97" s="222">
        <f>IF(BF$4=$E102,1,IF(SUM($F103:BE103)&lt;BE101,0,IF(MOD(SUM($E103:BE$103)/BE101,INT(SUM($F103:BE$103)/BE101))=0,1,0)))</f>
        <v>0</v>
      </c>
      <c r="BF97" s="222">
        <f>IF(BG$4=$E102,1,IF(SUM($F103:BF103)&lt;BF101,0,IF(MOD(SUM($E103:BF$103)/BF101,INT(SUM($F103:BF$103)/BF101))=0,1,0)))</f>
        <v>0</v>
      </c>
      <c r="BG97" s="222">
        <f>IF(BH$4=$E102,1,IF(SUM($F103:BG103)&lt;BG101,0,IF(MOD(SUM($E103:BG$103)/BG101,INT(SUM($F103:BG$103)/BG101))=0,1,0)))</f>
        <v>0</v>
      </c>
      <c r="BH97" s="222">
        <f>IF(BI$4=$E102,1,IF(SUM($F103:BH103)&lt;BH101,0,IF(MOD(SUM($E103:BH$103)/BH101,INT(SUM($F103:BH$103)/BH101))=0,1,0)))</f>
        <v>0</v>
      </c>
      <c r="BI97" s="222">
        <f>IF(BJ$4=$E102,1,IF(SUM($F103:BI103)&lt;BI101,0,IF(MOD(SUM($E103:BI$103)/BI101,INT(SUM($F103:BI$103)/BI101))=0,1,0)))</f>
        <v>0</v>
      </c>
      <c r="BJ97" s="222">
        <f>IF(BK$4=$E102,1,IF(SUM($F103:BJ103)&lt;BJ101,0,IF(MOD(SUM($E103:BJ$103)/BJ101,INT(SUM($F103:BJ$103)/BJ101))=0,1,0)))</f>
        <v>1</v>
      </c>
      <c r="BK97" s="222">
        <f>IF(BL$4=$E102,1,IF(SUM($F103:BK103)&lt;BK101,0,IF(MOD(SUM($E103:BK$103)/BK101,INT(SUM($F103:BK$103)/BK101))=0,1,0)))</f>
        <v>0</v>
      </c>
      <c r="BL97" s="222">
        <f>IF(BM$4=$E102,1,IF(SUM($F103:BL103)&lt;BL101,0,IF(MOD(SUM($E103:BL$103)/BL101,INT(SUM($F103:BL$103)/BL101))=0,1,0)))</f>
        <v>0</v>
      </c>
      <c r="BM97" s="222">
        <f>IF(BN$4=$E102,1,IF(SUM($F103:BM103)&lt;BM101,0,IF(MOD(SUM($E103:BM$103)/BM101,INT(SUM($F103:BM$103)/BM101))=0,1,0)))</f>
        <v>0</v>
      </c>
    </row>
    <row r="98" spans="2:65" x14ac:dyDescent="0.2">
      <c r="C98" s="27" t="s">
        <v>224</v>
      </c>
      <c r="F98" s="10">
        <f>IF(ISERROR(HLOOKUP(F$4,$F95:$BM99,2,0))=TRUE,0,HLOOKUP(F$4,$F95:$BM99,2,0))</f>
        <v>0</v>
      </c>
      <c r="G98" s="10">
        <f t="shared" ref="G98" si="943">IF(ISERROR(HLOOKUP(G$4,$F95:$BM99,2,0))=TRUE,0,HLOOKUP(G$4,$F95:$BM99,2,0))</f>
        <v>0</v>
      </c>
      <c r="H98" s="10">
        <f t="shared" ref="H98" si="944">IF(ISERROR(HLOOKUP(H$4,$F95:$BM99,2,0))=TRUE,0,HLOOKUP(H$4,$F95:$BM99,2,0))</f>
        <v>0</v>
      </c>
      <c r="I98" s="10">
        <f>IF(ISERROR(HLOOKUP(I$4,$F95:$BM99,2,0))=TRUE,0,HLOOKUP(I$4,$F95:$BM99,2,0))</f>
        <v>0</v>
      </c>
      <c r="J98" s="10">
        <f t="shared" ref="J98" si="945">IF(ISERROR(HLOOKUP(J$4,$F95:$BM99,2,0))=TRUE,0,HLOOKUP(J$4,$F95:$BM99,2,0))</f>
        <v>0</v>
      </c>
      <c r="K98" s="10">
        <f t="shared" ref="K98" si="946">IF(ISERROR(HLOOKUP(K$4,$F95:$BM99,2,0))=TRUE,0,HLOOKUP(K$4,$F95:$BM99,2,0))</f>
        <v>0</v>
      </c>
      <c r="L98" s="10">
        <f t="shared" ref="L98" si="947">IF(ISERROR(HLOOKUP(L$4,$F95:$BM99,2,0))=TRUE,0,HLOOKUP(L$4,$F95:$BM99,2,0))</f>
        <v>0</v>
      </c>
      <c r="M98" s="10">
        <f t="shared" ref="M98" si="948">IF(ISERROR(HLOOKUP(M$4,$F95:$BM99,2,0))=TRUE,0,HLOOKUP(M$4,$F95:$BM99,2,0))</f>
        <v>0</v>
      </c>
      <c r="N98" s="10">
        <f t="shared" ref="N98" si="949">IF(ISERROR(HLOOKUP(N$4,$F95:$BM99,2,0))=TRUE,0,HLOOKUP(N$4,$F95:$BM99,2,0))</f>
        <v>0</v>
      </c>
      <c r="O98" s="10">
        <f t="shared" ref="O98" si="950">IF(ISERROR(HLOOKUP(O$4,$F95:$BM99,2,0))=TRUE,0,HLOOKUP(O$4,$F95:$BM99,2,0))</f>
        <v>0</v>
      </c>
      <c r="P98" s="10">
        <f t="shared" ref="P98" si="951">IF(ISERROR(HLOOKUP(P$4,$F95:$BM99,2,0))=TRUE,0,HLOOKUP(P$4,$F95:$BM99,2,0))</f>
        <v>0</v>
      </c>
      <c r="Q98" s="10">
        <f t="shared" ref="Q98" si="952">IF(ISERROR(HLOOKUP(Q$4,$F95:$BM99,2,0))=TRUE,0,HLOOKUP(Q$4,$F95:$BM99,2,0))</f>
        <v>2</v>
      </c>
      <c r="R98" s="10">
        <f t="shared" ref="R98" si="953">IF(ISERROR(HLOOKUP(R$4,$F95:$BM99,2,0))=TRUE,0,HLOOKUP(R$4,$F95:$BM99,2,0))</f>
        <v>0</v>
      </c>
      <c r="S98" s="10">
        <f t="shared" ref="S98" si="954">IF(ISERROR(HLOOKUP(S$4,$F95:$BM99,2,0))=TRUE,0,HLOOKUP(S$4,$F95:$BM99,2,0))</f>
        <v>0</v>
      </c>
      <c r="T98" s="10">
        <f t="shared" ref="T98" si="955">IF(ISERROR(HLOOKUP(T$4,$F95:$BM99,2,0))=TRUE,0,HLOOKUP(T$4,$F95:$BM99,2,0))</f>
        <v>0</v>
      </c>
      <c r="U98" s="10">
        <f t="shared" ref="U98" si="956">IF(ISERROR(HLOOKUP(U$4,$F95:$BM99,2,0))=TRUE,0,HLOOKUP(U$4,$F95:$BM99,2,0))</f>
        <v>0</v>
      </c>
      <c r="V98" s="10">
        <f t="shared" ref="V98" si="957">IF(ISERROR(HLOOKUP(V$4,$F95:$BM99,2,0))=TRUE,0,HLOOKUP(V$4,$F95:$BM99,2,0))</f>
        <v>0</v>
      </c>
      <c r="W98" s="10">
        <f t="shared" ref="W98" si="958">IF(ISERROR(HLOOKUP(W$4,$F95:$BM99,2,0))=TRUE,0,HLOOKUP(W$4,$F95:$BM99,2,0))</f>
        <v>2</v>
      </c>
      <c r="X98" s="10">
        <f t="shared" ref="X98" si="959">IF(ISERROR(HLOOKUP(X$4,$F95:$BM99,2,0))=TRUE,0,HLOOKUP(X$4,$F95:$BM99,2,0))</f>
        <v>0</v>
      </c>
      <c r="Y98" s="10">
        <f t="shared" ref="Y98" si="960">IF(ISERROR(HLOOKUP(Y$4,$F95:$BM99,2,0))=TRUE,0,HLOOKUP(Y$4,$F95:$BM99,2,0))</f>
        <v>0</v>
      </c>
      <c r="Z98" s="10">
        <f t="shared" ref="Z98" si="961">IF(ISERROR(HLOOKUP(Z$4,$F95:$BM99,2,0))=TRUE,0,HLOOKUP(Z$4,$F95:$BM99,2,0))</f>
        <v>0</v>
      </c>
      <c r="AA98" s="10">
        <f t="shared" ref="AA98" si="962">IF(ISERROR(HLOOKUP(AA$4,$F95:$BM99,2,0))=TRUE,0,HLOOKUP(AA$4,$F95:$BM99,2,0))</f>
        <v>0</v>
      </c>
      <c r="AB98" s="10">
        <f t="shared" ref="AB98" si="963">IF(ISERROR(HLOOKUP(AB$4,$F95:$BM99,2,0))=TRUE,0,HLOOKUP(AB$4,$F95:$BM99,2,0))</f>
        <v>0</v>
      </c>
      <c r="AC98" s="10">
        <f t="shared" ref="AC98" si="964">IF(ISERROR(HLOOKUP(AC$4,$F95:$BM99,2,0))=TRUE,0,HLOOKUP(AC$4,$F95:$BM99,2,0))</f>
        <v>2</v>
      </c>
      <c r="AD98" s="10">
        <f t="shared" ref="AD98" si="965">IF(ISERROR(HLOOKUP(AD$4,$F95:$BM99,2,0))=TRUE,0,HLOOKUP(AD$4,$F95:$BM99,2,0))</f>
        <v>0</v>
      </c>
      <c r="AE98" s="10">
        <f t="shared" ref="AE98" si="966">IF(ISERROR(HLOOKUP(AE$4,$F95:$BM99,2,0))=TRUE,0,HLOOKUP(AE$4,$F95:$BM99,2,0))</f>
        <v>0</v>
      </c>
      <c r="AF98" s="10">
        <f t="shared" ref="AF98" si="967">IF(ISERROR(HLOOKUP(AF$4,$F95:$BM99,2,0))=TRUE,0,HLOOKUP(AF$4,$F95:$BM99,2,0))</f>
        <v>0</v>
      </c>
      <c r="AG98" s="10">
        <f t="shared" ref="AG98" si="968">IF(ISERROR(HLOOKUP(AG$4,$F95:$BM99,2,0))=TRUE,0,HLOOKUP(AG$4,$F95:$BM99,2,0))</f>
        <v>0</v>
      </c>
      <c r="AH98" s="10">
        <f t="shared" ref="AH98" si="969">IF(ISERROR(HLOOKUP(AH$4,$F95:$BM99,2,0))=TRUE,0,HLOOKUP(AH$4,$F95:$BM99,2,0))</f>
        <v>0</v>
      </c>
      <c r="AI98" s="10">
        <f t="shared" ref="AI98" si="970">IF(ISERROR(HLOOKUP(AI$4,$F95:$BM99,2,0))=TRUE,0,HLOOKUP(AI$4,$F95:$BM99,2,0))</f>
        <v>2</v>
      </c>
      <c r="AJ98" s="10">
        <f t="shared" ref="AJ98" si="971">IF(ISERROR(HLOOKUP(AJ$4,$F95:$BM99,2,0))=TRUE,0,HLOOKUP(AJ$4,$F95:$BM99,2,0))</f>
        <v>0</v>
      </c>
      <c r="AK98" s="10">
        <f t="shared" ref="AK98" si="972">IF(ISERROR(HLOOKUP(AK$4,$F95:$BM99,2,0))=TRUE,0,HLOOKUP(AK$4,$F95:$BM99,2,0))</f>
        <v>0</v>
      </c>
      <c r="AL98" s="10">
        <f t="shared" ref="AL98" si="973">IF(ISERROR(HLOOKUP(AL$4,$F95:$BM99,2,0))=TRUE,0,HLOOKUP(AL$4,$F95:$BM99,2,0))</f>
        <v>0</v>
      </c>
      <c r="AM98" s="10">
        <f t="shared" ref="AM98" si="974">IF(ISERROR(HLOOKUP(AM$4,$F95:$BM99,2,0))=TRUE,0,HLOOKUP(AM$4,$F95:$BM99,2,0))</f>
        <v>0</v>
      </c>
      <c r="AN98" s="10">
        <f t="shared" ref="AN98" si="975">IF(ISERROR(HLOOKUP(AN$4,$F95:$BM99,2,0))=TRUE,0,HLOOKUP(AN$4,$F95:$BM99,2,0))</f>
        <v>0</v>
      </c>
      <c r="AO98" s="10">
        <f t="shared" ref="AO98" si="976">IF(ISERROR(HLOOKUP(AO$4,$F95:$BM99,2,0))=TRUE,0,HLOOKUP(AO$4,$F95:$BM99,2,0))</f>
        <v>4</v>
      </c>
      <c r="AP98" s="10">
        <f t="shared" ref="AP98" si="977">IF(ISERROR(HLOOKUP(AP$4,$F95:$BM99,2,0))=TRUE,0,HLOOKUP(AP$4,$F95:$BM99,2,0))</f>
        <v>0</v>
      </c>
      <c r="AQ98" s="10">
        <f t="shared" ref="AQ98" si="978">IF(ISERROR(HLOOKUP(AQ$4,$F95:$BM99,2,0))=TRUE,0,HLOOKUP(AQ$4,$F95:$BM99,2,0))</f>
        <v>0</v>
      </c>
      <c r="AR98" s="10">
        <f t="shared" ref="AR98" si="979">IF(ISERROR(HLOOKUP(AR$4,$F95:$BM99,2,0))=TRUE,0,HLOOKUP(AR$4,$F95:$BM99,2,0))</f>
        <v>0</v>
      </c>
      <c r="AS98" s="10">
        <f t="shared" ref="AS98" si="980">IF(ISERROR(HLOOKUP(AS$4,$F95:$BM99,2,0))=TRUE,0,HLOOKUP(AS$4,$F95:$BM99,2,0))</f>
        <v>0</v>
      </c>
      <c r="AT98" s="10">
        <f t="shared" ref="AT98" si="981">IF(ISERROR(HLOOKUP(AT$4,$F95:$BM99,2,0))=TRUE,0,HLOOKUP(AT$4,$F95:$BM99,2,0))</f>
        <v>0</v>
      </c>
      <c r="AU98" s="10">
        <f t="shared" ref="AU98" si="982">IF(ISERROR(HLOOKUP(AU$4,$F95:$BM99,2,0))=TRUE,0,HLOOKUP(AU$4,$F95:$BM99,2,0))</f>
        <v>4</v>
      </c>
      <c r="AV98" s="10">
        <f t="shared" ref="AV98" si="983">IF(ISERROR(HLOOKUP(AV$4,$F95:$BM99,2,0))=TRUE,0,HLOOKUP(AV$4,$F95:$BM99,2,0))</f>
        <v>0</v>
      </c>
      <c r="AW98" s="10">
        <f t="shared" ref="AW98" si="984">IF(ISERROR(HLOOKUP(AW$4,$F95:$BM99,2,0))=TRUE,0,HLOOKUP(AW$4,$F95:$BM99,2,0))</f>
        <v>0</v>
      </c>
      <c r="AX98" s="10">
        <f t="shared" ref="AX98" si="985">IF(ISERROR(HLOOKUP(AX$4,$F95:$BM99,2,0))=TRUE,0,HLOOKUP(AX$4,$F95:$BM99,2,0))</f>
        <v>0</v>
      </c>
      <c r="AY98" s="10">
        <f t="shared" ref="AY98" si="986">IF(ISERROR(HLOOKUP(AY$4,$F95:$BM99,2,0))=TRUE,0,HLOOKUP(AY$4,$F95:$BM99,2,0))</f>
        <v>0</v>
      </c>
      <c r="AZ98" s="10">
        <f t="shared" ref="AZ98" si="987">IF(ISERROR(HLOOKUP(AZ$4,$F95:$BM99,2,0))=TRUE,0,HLOOKUP(AZ$4,$F95:$BM99,2,0))</f>
        <v>0</v>
      </c>
      <c r="BA98" s="10">
        <f t="shared" ref="BA98" si="988">IF(ISERROR(HLOOKUP(BA$4,$F95:$BM99,2,0))=TRUE,0,HLOOKUP(BA$4,$F95:$BM99,2,0))</f>
        <v>6</v>
      </c>
      <c r="BB98" s="10">
        <f t="shared" ref="BB98" si="989">IF(ISERROR(HLOOKUP(BB$4,$F95:$BM99,2,0))=TRUE,0,HLOOKUP(BB$4,$F95:$BM99,2,0))</f>
        <v>0</v>
      </c>
      <c r="BC98" s="10">
        <f t="shared" ref="BC98" si="990">IF(ISERROR(HLOOKUP(BC$4,$F95:$BM99,2,0))=TRUE,0,HLOOKUP(BC$4,$F95:$BM99,2,0))</f>
        <v>0</v>
      </c>
      <c r="BD98" s="10">
        <f t="shared" ref="BD98" si="991">IF(ISERROR(HLOOKUP(BD$4,$F95:$BM99,2,0))=TRUE,0,HLOOKUP(BD$4,$F95:$BM99,2,0))</f>
        <v>0</v>
      </c>
      <c r="BE98" s="10">
        <f t="shared" ref="BE98" si="992">IF(ISERROR(HLOOKUP(BE$4,$F95:$BM99,2,0))=TRUE,0,HLOOKUP(BE$4,$F95:$BM99,2,0))</f>
        <v>0</v>
      </c>
      <c r="BF98" s="10">
        <f t="shared" ref="BF98" si="993">IF(ISERROR(HLOOKUP(BF$4,$F95:$BM99,2,0))=TRUE,0,HLOOKUP(BF$4,$F95:$BM99,2,0))</f>
        <v>0</v>
      </c>
      <c r="BG98" s="10">
        <f t="shared" ref="BG98" si="994">IF(ISERROR(HLOOKUP(BG$4,$F95:$BM99,2,0))=TRUE,0,HLOOKUP(BG$4,$F95:$BM99,2,0))</f>
        <v>6</v>
      </c>
      <c r="BH98" s="10">
        <f t="shared" ref="BH98" si="995">IF(ISERROR(HLOOKUP(BH$4,$F95:$BM99,2,0))=TRUE,0,HLOOKUP(BH$4,$F95:$BM99,2,0))</f>
        <v>0</v>
      </c>
      <c r="BI98" s="10">
        <f t="shared" ref="BI98" si="996">IF(ISERROR(HLOOKUP(BI$4,$F95:$BM99,2,0))=TRUE,0,HLOOKUP(BI$4,$F95:$BM99,2,0))</f>
        <v>0</v>
      </c>
      <c r="BJ98" s="10">
        <f t="shared" ref="BJ98" si="997">IF(ISERROR(HLOOKUP(BJ$4,$F95:$BM99,2,0))=TRUE,0,HLOOKUP(BJ$4,$F95:$BM99,2,0))</f>
        <v>0</v>
      </c>
      <c r="BK98" s="10">
        <f t="shared" ref="BK98" si="998">IF(ISERROR(HLOOKUP(BK$4,$F95:$BM99,2,0))=TRUE,0,HLOOKUP(BK$4,$F95:$BM99,2,0))</f>
        <v>0</v>
      </c>
      <c r="BL98" s="10">
        <f t="shared" ref="BL98" si="999">IF(ISERROR(HLOOKUP(BL$4,$F95:$BM99,2,0))=TRUE,0,HLOOKUP(BL$4,$F95:$BM99,2,0))</f>
        <v>0</v>
      </c>
      <c r="BM98" s="10">
        <f t="shared" ref="BM98" si="1000">IF(ISERROR(HLOOKUP(BM$4,$F95:$BM99,2,0))=TRUE,0,HLOOKUP(BM$4,$F95:$BM99,2,0))</f>
        <v>8</v>
      </c>
    </row>
    <row r="99" spans="2:65" x14ac:dyDescent="0.2">
      <c r="C99" s="8" t="s">
        <v>227</v>
      </c>
      <c r="F99" s="287">
        <f t="shared" ref="F99" si="1001">E99+F96-F98</f>
        <v>0</v>
      </c>
      <c r="G99" s="287">
        <f t="shared" ref="G99" si="1002">F99+G96-G98</f>
        <v>0</v>
      </c>
      <c r="H99" s="287">
        <f t="shared" ref="H99" si="1003">G99+H96-H98</f>
        <v>0</v>
      </c>
      <c r="I99" s="287">
        <f t="shared" ref="I99" si="1004">H99+I96-I98</f>
        <v>2</v>
      </c>
      <c r="J99" s="287">
        <f t="shared" ref="J99" si="1005">I99+J96-J98</f>
        <v>2</v>
      </c>
      <c r="K99" s="287">
        <f t="shared" ref="K99" si="1006">J99+K96-K98</f>
        <v>2</v>
      </c>
      <c r="L99" s="287">
        <f t="shared" ref="L99" si="1007">K99+L96-L98</f>
        <v>2</v>
      </c>
      <c r="M99" s="287">
        <f t="shared" ref="M99" si="1008">L99+M96-M98</f>
        <v>2</v>
      </c>
      <c r="N99" s="287">
        <f>M99+N96-N98</f>
        <v>2</v>
      </c>
      <c r="O99" s="287">
        <f t="shared" ref="O99" si="1009">N99+O96-O98</f>
        <v>4</v>
      </c>
      <c r="P99" s="287">
        <f t="shared" ref="P99" si="1010">O99+P96-P98</f>
        <v>4</v>
      </c>
      <c r="Q99" s="287">
        <f t="shared" ref="Q99" si="1011">P99+Q96-Q98</f>
        <v>2</v>
      </c>
      <c r="R99" s="287">
        <f t="shared" ref="R99" si="1012">Q99+R96-R98</f>
        <v>2</v>
      </c>
      <c r="S99" s="287">
        <f t="shared" ref="S99" si="1013">R99+S96-S98</f>
        <v>2</v>
      </c>
      <c r="T99" s="287">
        <f t="shared" ref="T99" si="1014">S99+T96-T98</f>
        <v>2</v>
      </c>
      <c r="U99" s="287">
        <f t="shared" ref="U99" si="1015">T99+U96-U98</f>
        <v>4</v>
      </c>
      <c r="V99" s="287">
        <f t="shared" ref="V99" si="1016">U99+V96-V98</f>
        <v>4</v>
      </c>
      <c r="W99" s="287">
        <f t="shared" ref="W99" si="1017">V99+W96-W98</f>
        <v>2</v>
      </c>
      <c r="X99" s="287">
        <f t="shared" ref="X99" si="1018">W99+X96-X98</f>
        <v>2</v>
      </c>
      <c r="Y99" s="287">
        <f t="shared" ref="Y99" si="1019">X99+Y96-Y98</f>
        <v>2</v>
      </c>
      <c r="Z99" s="287">
        <f t="shared" ref="Z99" si="1020">Y99+Z96-Z98</f>
        <v>2</v>
      </c>
      <c r="AA99" s="287">
        <f t="shared" ref="AA99" si="1021">Z99+AA96-AA98</f>
        <v>4</v>
      </c>
      <c r="AB99" s="287">
        <f t="shared" ref="AB99" si="1022">AA99+AB96-AB98</f>
        <v>4</v>
      </c>
      <c r="AC99" s="287">
        <f t="shared" ref="AC99" si="1023">AB99+AC96-AC98</f>
        <v>2</v>
      </c>
      <c r="AD99" s="287">
        <f t="shared" ref="AD99" si="1024">AC99+AD96-AD98</f>
        <v>2</v>
      </c>
      <c r="AE99" s="287">
        <f t="shared" ref="AE99" si="1025">AD99+AE96-AE98</f>
        <v>2</v>
      </c>
      <c r="AF99" s="287">
        <f t="shared" ref="AF99" si="1026">AE99+AF96-AF98</f>
        <v>2</v>
      </c>
      <c r="AG99" s="287">
        <f t="shared" ref="AG99" si="1027">AF99+AG96-AG98</f>
        <v>6</v>
      </c>
      <c r="AH99" s="287">
        <f t="shared" ref="AH99" si="1028">AG99+AH96-AH98</f>
        <v>6</v>
      </c>
      <c r="AI99" s="287">
        <f t="shared" ref="AI99" si="1029">AH99+AI96-AI98</f>
        <v>4</v>
      </c>
      <c r="AJ99" s="287">
        <f t="shared" ref="AJ99" si="1030">AI99+AJ96-AJ98</f>
        <v>4</v>
      </c>
      <c r="AK99" s="287">
        <f t="shared" ref="AK99" si="1031">AJ99+AK96-AK98</f>
        <v>4</v>
      </c>
      <c r="AL99" s="287">
        <f t="shared" ref="AL99" si="1032">AK99+AL96-AL98</f>
        <v>4</v>
      </c>
      <c r="AM99" s="287">
        <f t="shared" ref="AM99" si="1033">AL99+AM96-AM98</f>
        <v>8</v>
      </c>
      <c r="AN99" s="287">
        <f t="shared" ref="AN99" si="1034">AM99+AN96-AN98</f>
        <v>8</v>
      </c>
      <c r="AO99" s="287">
        <f t="shared" ref="AO99" si="1035">AN99+AO96-AO98</f>
        <v>4</v>
      </c>
      <c r="AP99" s="287">
        <f t="shared" ref="AP99" si="1036">AO99+AP96-AP98</f>
        <v>4</v>
      </c>
      <c r="AQ99" s="287">
        <f t="shared" ref="AQ99" si="1037">AP99+AQ96-AQ98</f>
        <v>4</v>
      </c>
      <c r="AR99" s="287">
        <f t="shared" ref="AR99" si="1038">AQ99+AR96-AR98</f>
        <v>4</v>
      </c>
      <c r="AS99" s="287">
        <f t="shared" ref="AS99" si="1039">AR99+AS96-AS98</f>
        <v>10</v>
      </c>
      <c r="AT99" s="287">
        <f t="shared" ref="AT99" si="1040">AS99+AT96-AT98</f>
        <v>10</v>
      </c>
      <c r="AU99" s="287">
        <f t="shared" ref="AU99" si="1041">AT99+AU96-AU98</f>
        <v>6</v>
      </c>
      <c r="AV99" s="287">
        <f t="shared" ref="AV99" si="1042">AU99+AV96-AV98</f>
        <v>6</v>
      </c>
      <c r="AW99" s="287">
        <f t="shared" ref="AW99" si="1043">AV99+AW96-AW98</f>
        <v>6</v>
      </c>
      <c r="AX99" s="287">
        <f t="shared" ref="AX99" si="1044">AW99+AX96-AX98</f>
        <v>6</v>
      </c>
      <c r="AY99" s="287">
        <f t="shared" ref="AY99" si="1045">AX99+AY96-AY98</f>
        <v>12</v>
      </c>
      <c r="AZ99" s="287">
        <f t="shared" ref="AZ99" si="1046">AY99+AZ96-AZ98</f>
        <v>12</v>
      </c>
      <c r="BA99" s="287">
        <f t="shared" ref="BA99" si="1047">AZ99+BA96-BA98</f>
        <v>6</v>
      </c>
      <c r="BB99" s="287">
        <f t="shared" ref="BB99" si="1048">BA99+BB96-BB98</f>
        <v>6</v>
      </c>
      <c r="BC99" s="287">
        <f t="shared" ref="BC99" si="1049">BB99+BC96-BC98</f>
        <v>6</v>
      </c>
      <c r="BD99" s="287">
        <f t="shared" ref="BD99" si="1050">BC99+BD96-BD98</f>
        <v>6</v>
      </c>
      <c r="BE99" s="287">
        <f t="shared" ref="BE99" si="1051">BD99+BE96-BE98</f>
        <v>14</v>
      </c>
      <c r="BF99" s="287">
        <f t="shared" ref="BF99" si="1052">BE99+BF96-BF98</f>
        <v>14</v>
      </c>
      <c r="BG99" s="287">
        <f t="shared" ref="BG99" si="1053">BF99+BG96-BG98</f>
        <v>8</v>
      </c>
      <c r="BH99" s="287">
        <f t="shared" ref="BH99" si="1054">BG99+BH96-BH98</f>
        <v>8</v>
      </c>
      <c r="BI99" s="287">
        <f t="shared" ref="BI99" si="1055">BH99+BI96-BI98</f>
        <v>8</v>
      </c>
      <c r="BJ99" s="287">
        <f t="shared" ref="BJ99" si="1056">BI99+BJ96-BJ98</f>
        <v>8</v>
      </c>
      <c r="BK99" s="287">
        <f t="shared" ref="BK99" si="1057">BJ99+BK96-BK98</f>
        <v>16</v>
      </c>
      <c r="BL99" s="287">
        <f t="shared" ref="BL99" si="1058">BK99+BL96-BL98</f>
        <v>16</v>
      </c>
      <c r="BM99" s="287">
        <f t="shared" ref="BM99" si="1059">BL99+BM96-BM98</f>
        <v>8</v>
      </c>
    </row>
    <row r="100" spans="2:65" x14ac:dyDescent="0.2">
      <c r="B100" s="52">
        <f>MATCH(C100,Supuestos!$B$3:$B$185,0)</f>
        <v>11</v>
      </c>
      <c r="C100" s="273" t="str">
        <f>Supuestos!B13</f>
        <v>Duración Alcance Medio (meses)</v>
      </c>
      <c r="E100" s="268">
        <f>Supuestos!I13</f>
        <v>8</v>
      </c>
      <c r="F100" s="37">
        <f>HLOOKUP(F$2,Supuestos!$D$3:$H$157,$B100,0)</f>
        <v>8</v>
      </c>
      <c r="G100" s="37">
        <f>HLOOKUP(G$2,Supuestos!$D$3:$H$157,$B100,0)</f>
        <v>8</v>
      </c>
      <c r="H100" s="37">
        <f>HLOOKUP(H$2,Supuestos!$D$3:$H$157,$B100,0)</f>
        <v>8</v>
      </c>
      <c r="I100" s="37">
        <f>HLOOKUP(I$2,Supuestos!$D$3:$H$157,$B100,0)</f>
        <v>8</v>
      </c>
      <c r="J100" s="37">
        <f>HLOOKUP(J$2,Supuestos!$D$3:$H$157,$B100,0)</f>
        <v>8</v>
      </c>
      <c r="K100" s="37">
        <f>HLOOKUP(K$2,Supuestos!$D$3:$H$157,$B100,0)</f>
        <v>8</v>
      </c>
      <c r="L100" s="37">
        <f>HLOOKUP(L$2,Supuestos!$D$3:$H$157,$B100,0)</f>
        <v>8</v>
      </c>
      <c r="M100" s="37">
        <f>HLOOKUP(M$2,Supuestos!$D$3:$H$157,$B100,0)</f>
        <v>8</v>
      </c>
      <c r="N100" s="37">
        <f>HLOOKUP(N$2,Supuestos!$D$3:$H$157,$B100,0)</f>
        <v>8</v>
      </c>
      <c r="O100" s="37">
        <f>HLOOKUP(O$2,Supuestos!$D$3:$H$157,$B100,0)</f>
        <v>8</v>
      </c>
      <c r="P100" s="37">
        <f>HLOOKUP(P$2,Supuestos!$D$3:$H$157,$B100,0)</f>
        <v>8</v>
      </c>
      <c r="Q100" s="37">
        <f>HLOOKUP(Q$2,Supuestos!$D$3:$H$157,$B100,0)</f>
        <v>8</v>
      </c>
      <c r="R100" s="37">
        <f>HLOOKUP(R$2,Supuestos!$D$3:$H$157,$B100,0)</f>
        <v>8</v>
      </c>
      <c r="S100" s="37">
        <f>HLOOKUP(S$2,Supuestos!$D$3:$H$157,$B100,0)</f>
        <v>8</v>
      </c>
      <c r="T100" s="37">
        <f>HLOOKUP(T$2,Supuestos!$D$3:$H$157,$B100,0)</f>
        <v>8</v>
      </c>
      <c r="U100" s="37">
        <f>HLOOKUP(U$2,Supuestos!$D$3:$H$157,$B100,0)</f>
        <v>8</v>
      </c>
      <c r="V100" s="37">
        <f>HLOOKUP(V$2,Supuestos!$D$3:$H$157,$B100,0)</f>
        <v>8</v>
      </c>
      <c r="W100" s="37">
        <f>HLOOKUP(W$2,Supuestos!$D$3:$H$157,$B100,0)</f>
        <v>8</v>
      </c>
      <c r="X100" s="37">
        <f>HLOOKUP(X$2,Supuestos!$D$3:$H$157,$B100,0)</f>
        <v>8</v>
      </c>
      <c r="Y100" s="37">
        <f>HLOOKUP(Y$2,Supuestos!$D$3:$H$157,$B100,0)</f>
        <v>8</v>
      </c>
      <c r="Z100" s="37">
        <f>HLOOKUP(Z$2,Supuestos!$D$3:$H$157,$B100,0)</f>
        <v>8</v>
      </c>
      <c r="AA100" s="37">
        <f>HLOOKUP(AA$2,Supuestos!$D$3:$H$157,$B100,0)</f>
        <v>8</v>
      </c>
      <c r="AB100" s="37">
        <f>HLOOKUP(AB$2,Supuestos!$D$3:$H$157,$B100,0)</f>
        <v>8</v>
      </c>
      <c r="AC100" s="37">
        <f>HLOOKUP(AC$2,Supuestos!$D$3:$H$157,$B100,0)</f>
        <v>8</v>
      </c>
      <c r="AD100" s="37">
        <f>HLOOKUP(AD$2,Supuestos!$D$3:$H$157,$B100,0)</f>
        <v>8</v>
      </c>
      <c r="AE100" s="37">
        <f>HLOOKUP(AE$2,Supuestos!$D$3:$H$157,$B100,0)</f>
        <v>8</v>
      </c>
      <c r="AF100" s="37">
        <f>HLOOKUP(AF$2,Supuestos!$D$3:$H$157,$B100,0)</f>
        <v>8</v>
      </c>
      <c r="AG100" s="37">
        <f>HLOOKUP(AG$2,Supuestos!$D$3:$H$157,$B100,0)</f>
        <v>8</v>
      </c>
      <c r="AH100" s="37">
        <f>HLOOKUP(AH$2,Supuestos!$D$3:$H$157,$B100,0)</f>
        <v>8</v>
      </c>
      <c r="AI100" s="37">
        <f>HLOOKUP(AI$2,Supuestos!$D$3:$H$157,$B100,0)</f>
        <v>8</v>
      </c>
      <c r="AJ100" s="37">
        <f>HLOOKUP(AJ$2,Supuestos!$D$3:$H$157,$B100,0)</f>
        <v>8</v>
      </c>
      <c r="AK100" s="37">
        <f>HLOOKUP(AK$2,Supuestos!$D$3:$H$157,$B100,0)</f>
        <v>8</v>
      </c>
      <c r="AL100" s="37">
        <f>HLOOKUP(AL$2,Supuestos!$D$3:$H$157,$B100,0)</f>
        <v>8</v>
      </c>
      <c r="AM100" s="37">
        <f>HLOOKUP(AM$2,Supuestos!$D$3:$H$157,$B100,0)</f>
        <v>8</v>
      </c>
      <c r="AN100" s="37">
        <f>HLOOKUP(AN$2,Supuestos!$D$3:$H$157,$B100,0)</f>
        <v>8</v>
      </c>
      <c r="AO100" s="37">
        <f>HLOOKUP(AO$2,Supuestos!$D$3:$H$157,$B100,0)</f>
        <v>8</v>
      </c>
      <c r="AP100" s="37">
        <f>HLOOKUP(AP$2,Supuestos!$D$3:$H$157,$B100,0)</f>
        <v>8</v>
      </c>
      <c r="AQ100" s="37">
        <f>HLOOKUP(AQ$2,Supuestos!$D$3:$H$157,$B100,0)</f>
        <v>8</v>
      </c>
      <c r="AR100" s="37">
        <f>HLOOKUP(AR$2,Supuestos!$D$3:$H$157,$B100,0)</f>
        <v>8</v>
      </c>
      <c r="AS100" s="37">
        <f>HLOOKUP(AS$2,Supuestos!$D$3:$H$157,$B100,0)</f>
        <v>8</v>
      </c>
      <c r="AT100" s="37">
        <f>HLOOKUP(AT$2,Supuestos!$D$3:$H$157,$B100,0)</f>
        <v>8</v>
      </c>
      <c r="AU100" s="37">
        <f>HLOOKUP(AU$2,Supuestos!$D$3:$H$157,$B100,0)</f>
        <v>8</v>
      </c>
      <c r="AV100" s="37">
        <f>HLOOKUP(AV$2,Supuestos!$D$3:$H$157,$B100,0)</f>
        <v>8</v>
      </c>
      <c r="AW100" s="37">
        <f>HLOOKUP(AW$2,Supuestos!$D$3:$H$157,$B100,0)</f>
        <v>8</v>
      </c>
      <c r="AX100" s="37">
        <f>HLOOKUP(AX$2,Supuestos!$D$3:$H$157,$B100,0)</f>
        <v>8</v>
      </c>
      <c r="AY100" s="37">
        <f>HLOOKUP(AY$2,Supuestos!$D$3:$H$157,$B100,0)</f>
        <v>8</v>
      </c>
      <c r="AZ100" s="37">
        <f>HLOOKUP(AZ$2,Supuestos!$D$3:$H$157,$B100,0)</f>
        <v>8</v>
      </c>
      <c r="BA100" s="37">
        <f>HLOOKUP(BA$2,Supuestos!$D$3:$H$157,$B100,0)</f>
        <v>8</v>
      </c>
      <c r="BB100" s="37">
        <f>HLOOKUP(BB$2,Supuestos!$D$3:$H$157,$B100,0)</f>
        <v>8</v>
      </c>
      <c r="BC100" s="37">
        <f>HLOOKUP(BC$2,Supuestos!$D$3:$H$157,$B100,0)</f>
        <v>8</v>
      </c>
      <c r="BD100" s="37">
        <f>HLOOKUP(BD$2,Supuestos!$D$3:$H$157,$B100,0)</f>
        <v>8</v>
      </c>
      <c r="BE100" s="37">
        <f>HLOOKUP(BE$2,Supuestos!$D$3:$H$157,$B100,0)</f>
        <v>8</v>
      </c>
      <c r="BF100" s="37">
        <f>HLOOKUP(BF$2,Supuestos!$D$3:$H$157,$B100,0)</f>
        <v>8</v>
      </c>
      <c r="BG100" s="37">
        <f>HLOOKUP(BG$2,Supuestos!$D$3:$H$157,$B100,0)</f>
        <v>8</v>
      </c>
      <c r="BH100" s="37">
        <f>HLOOKUP(BH$2,Supuestos!$D$3:$H$157,$B100,0)</f>
        <v>8</v>
      </c>
      <c r="BI100" s="37">
        <f>HLOOKUP(BI$2,Supuestos!$D$3:$H$157,$B100,0)</f>
        <v>8</v>
      </c>
      <c r="BJ100" s="37">
        <f>HLOOKUP(BJ$2,Supuestos!$D$3:$H$157,$B100,0)</f>
        <v>8</v>
      </c>
      <c r="BK100" s="37">
        <f>HLOOKUP(BK$2,Supuestos!$D$3:$H$157,$B100,0)</f>
        <v>8</v>
      </c>
      <c r="BL100" s="37">
        <f>HLOOKUP(BL$2,Supuestos!$D$3:$H$157,$B100,0)</f>
        <v>8</v>
      </c>
      <c r="BM100" s="37">
        <f>HLOOKUP(BM$2,Supuestos!$D$3:$H$157,$B100,0)</f>
        <v>8</v>
      </c>
    </row>
    <row r="101" spans="2:65" x14ac:dyDescent="0.2">
      <c r="B101" s="52">
        <f>MATCH(C101,Supuestos!$B$3:$B$185,0)</f>
        <v>12</v>
      </c>
      <c r="C101" s="273" t="str">
        <f>Supuestos!B14</f>
        <v>Frecuencia Alcance Medio (meses)</v>
      </c>
      <c r="E101" s="268">
        <f>Supuestos!I14</f>
        <v>6</v>
      </c>
      <c r="F101" s="37">
        <f>HLOOKUP(F$2,Supuestos!$D$3:$H$157,$B101,0)</f>
        <v>6</v>
      </c>
      <c r="G101" s="37">
        <f>HLOOKUP(G$2,Supuestos!$D$3:$H$157,$B101,0)</f>
        <v>6</v>
      </c>
      <c r="H101" s="37">
        <f>HLOOKUP(H$2,Supuestos!$D$3:$H$157,$B101,0)</f>
        <v>6</v>
      </c>
      <c r="I101" s="37">
        <f>HLOOKUP(I$2,Supuestos!$D$3:$H$157,$B101,0)</f>
        <v>6</v>
      </c>
      <c r="J101" s="37">
        <f>HLOOKUP(J$2,Supuestos!$D$3:$H$157,$B101,0)</f>
        <v>6</v>
      </c>
      <c r="K101" s="37">
        <f>HLOOKUP(K$2,Supuestos!$D$3:$H$157,$B101,0)</f>
        <v>6</v>
      </c>
      <c r="L101" s="37">
        <f>HLOOKUP(L$2,Supuestos!$D$3:$H$157,$B101,0)</f>
        <v>6</v>
      </c>
      <c r="M101" s="37">
        <f>HLOOKUP(M$2,Supuestos!$D$3:$H$157,$B101,0)</f>
        <v>6</v>
      </c>
      <c r="N101" s="37">
        <f>HLOOKUP(N$2,Supuestos!$D$3:$H$157,$B101,0)</f>
        <v>6</v>
      </c>
      <c r="O101" s="37">
        <f>HLOOKUP(O$2,Supuestos!$D$3:$H$157,$B101,0)</f>
        <v>6</v>
      </c>
      <c r="P101" s="37">
        <f>HLOOKUP(P$2,Supuestos!$D$3:$H$157,$B101,0)</f>
        <v>6</v>
      </c>
      <c r="Q101" s="37">
        <f>HLOOKUP(Q$2,Supuestos!$D$3:$H$157,$B101,0)</f>
        <v>6</v>
      </c>
      <c r="R101" s="37">
        <f>HLOOKUP(R$2,Supuestos!$D$3:$H$157,$B101,0)</f>
        <v>6</v>
      </c>
      <c r="S101" s="37">
        <f>HLOOKUP(S$2,Supuestos!$D$3:$H$157,$B101,0)</f>
        <v>6</v>
      </c>
      <c r="T101" s="37">
        <f>HLOOKUP(T$2,Supuestos!$D$3:$H$157,$B101,0)</f>
        <v>6</v>
      </c>
      <c r="U101" s="37">
        <f>HLOOKUP(U$2,Supuestos!$D$3:$H$157,$B101,0)</f>
        <v>6</v>
      </c>
      <c r="V101" s="37">
        <f>HLOOKUP(V$2,Supuestos!$D$3:$H$157,$B101,0)</f>
        <v>6</v>
      </c>
      <c r="W101" s="37">
        <f>HLOOKUP(W$2,Supuestos!$D$3:$H$157,$B101,0)</f>
        <v>6</v>
      </c>
      <c r="X101" s="37">
        <f>HLOOKUP(X$2,Supuestos!$D$3:$H$157,$B101,0)</f>
        <v>6</v>
      </c>
      <c r="Y101" s="37">
        <f>HLOOKUP(Y$2,Supuestos!$D$3:$H$157,$B101,0)</f>
        <v>6</v>
      </c>
      <c r="Z101" s="37">
        <f>HLOOKUP(Z$2,Supuestos!$D$3:$H$157,$B101,0)</f>
        <v>6</v>
      </c>
      <c r="AA101" s="37">
        <f>HLOOKUP(AA$2,Supuestos!$D$3:$H$157,$B101,0)</f>
        <v>6</v>
      </c>
      <c r="AB101" s="37">
        <f>HLOOKUP(AB$2,Supuestos!$D$3:$H$157,$B101,0)</f>
        <v>6</v>
      </c>
      <c r="AC101" s="37">
        <f>HLOOKUP(AC$2,Supuestos!$D$3:$H$157,$B101,0)</f>
        <v>6</v>
      </c>
      <c r="AD101" s="37">
        <f>HLOOKUP(AD$2,Supuestos!$D$3:$H$157,$B101,0)</f>
        <v>6</v>
      </c>
      <c r="AE101" s="37">
        <f>HLOOKUP(AE$2,Supuestos!$D$3:$H$157,$B101,0)</f>
        <v>6</v>
      </c>
      <c r="AF101" s="37">
        <f>HLOOKUP(AF$2,Supuestos!$D$3:$H$157,$B101,0)</f>
        <v>6</v>
      </c>
      <c r="AG101" s="37">
        <f>HLOOKUP(AG$2,Supuestos!$D$3:$H$157,$B101,0)</f>
        <v>6</v>
      </c>
      <c r="AH101" s="37">
        <f>HLOOKUP(AH$2,Supuestos!$D$3:$H$157,$B101,0)</f>
        <v>6</v>
      </c>
      <c r="AI101" s="37">
        <f>HLOOKUP(AI$2,Supuestos!$D$3:$H$157,$B101,0)</f>
        <v>6</v>
      </c>
      <c r="AJ101" s="37">
        <f>HLOOKUP(AJ$2,Supuestos!$D$3:$H$157,$B101,0)</f>
        <v>6</v>
      </c>
      <c r="AK101" s="37">
        <f>HLOOKUP(AK$2,Supuestos!$D$3:$H$157,$B101,0)</f>
        <v>6</v>
      </c>
      <c r="AL101" s="37">
        <f>HLOOKUP(AL$2,Supuestos!$D$3:$H$157,$B101,0)</f>
        <v>6</v>
      </c>
      <c r="AM101" s="37">
        <f>HLOOKUP(AM$2,Supuestos!$D$3:$H$157,$B101,0)</f>
        <v>6</v>
      </c>
      <c r="AN101" s="37">
        <f>HLOOKUP(AN$2,Supuestos!$D$3:$H$157,$B101,0)</f>
        <v>6</v>
      </c>
      <c r="AO101" s="37">
        <f>HLOOKUP(AO$2,Supuestos!$D$3:$H$157,$B101,0)</f>
        <v>6</v>
      </c>
      <c r="AP101" s="37">
        <f>HLOOKUP(AP$2,Supuestos!$D$3:$H$157,$B101,0)</f>
        <v>6</v>
      </c>
      <c r="AQ101" s="37">
        <f>HLOOKUP(AQ$2,Supuestos!$D$3:$H$157,$B101,0)</f>
        <v>6</v>
      </c>
      <c r="AR101" s="37">
        <f>HLOOKUP(AR$2,Supuestos!$D$3:$H$157,$B101,0)</f>
        <v>6</v>
      </c>
      <c r="AS101" s="37">
        <f>HLOOKUP(AS$2,Supuestos!$D$3:$H$157,$B101,0)</f>
        <v>6</v>
      </c>
      <c r="AT101" s="37">
        <f>HLOOKUP(AT$2,Supuestos!$D$3:$H$157,$B101,0)</f>
        <v>6</v>
      </c>
      <c r="AU101" s="37">
        <f>HLOOKUP(AU$2,Supuestos!$D$3:$H$157,$B101,0)</f>
        <v>6</v>
      </c>
      <c r="AV101" s="37">
        <f>HLOOKUP(AV$2,Supuestos!$D$3:$H$157,$B101,0)</f>
        <v>6</v>
      </c>
      <c r="AW101" s="37">
        <f>HLOOKUP(AW$2,Supuestos!$D$3:$H$157,$B101,0)</f>
        <v>6</v>
      </c>
      <c r="AX101" s="37">
        <f>HLOOKUP(AX$2,Supuestos!$D$3:$H$157,$B101,0)</f>
        <v>6</v>
      </c>
      <c r="AY101" s="37">
        <f>HLOOKUP(AY$2,Supuestos!$D$3:$H$157,$B101,0)</f>
        <v>6</v>
      </c>
      <c r="AZ101" s="37">
        <f>HLOOKUP(AZ$2,Supuestos!$D$3:$H$157,$B101,0)</f>
        <v>6</v>
      </c>
      <c r="BA101" s="37">
        <f>HLOOKUP(BA$2,Supuestos!$D$3:$H$157,$B101,0)</f>
        <v>6</v>
      </c>
      <c r="BB101" s="37">
        <f>HLOOKUP(BB$2,Supuestos!$D$3:$H$157,$B101,0)</f>
        <v>6</v>
      </c>
      <c r="BC101" s="37">
        <f>HLOOKUP(BC$2,Supuestos!$D$3:$H$157,$B101,0)</f>
        <v>6</v>
      </c>
      <c r="BD101" s="37">
        <f>HLOOKUP(BD$2,Supuestos!$D$3:$H$157,$B101,0)</f>
        <v>6</v>
      </c>
      <c r="BE101" s="37">
        <f>HLOOKUP(BE$2,Supuestos!$D$3:$H$157,$B101,0)</f>
        <v>6</v>
      </c>
      <c r="BF101" s="37">
        <f>HLOOKUP(BF$2,Supuestos!$D$3:$H$157,$B101,0)</f>
        <v>6</v>
      </c>
      <c r="BG101" s="37">
        <f>HLOOKUP(BG$2,Supuestos!$D$3:$H$157,$B101,0)</f>
        <v>6</v>
      </c>
      <c r="BH101" s="37">
        <f>HLOOKUP(BH$2,Supuestos!$D$3:$H$157,$B101,0)</f>
        <v>6</v>
      </c>
      <c r="BI101" s="37">
        <f>HLOOKUP(BI$2,Supuestos!$D$3:$H$157,$B101,0)</f>
        <v>6</v>
      </c>
      <c r="BJ101" s="37">
        <f>HLOOKUP(BJ$2,Supuestos!$D$3:$H$157,$B101,0)</f>
        <v>6</v>
      </c>
      <c r="BK101" s="37">
        <f>HLOOKUP(BK$2,Supuestos!$D$3:$H$157,$B101,0)</f>
        <v>6</v>
      </c>
      <c r="BL101" s="37">
        <f>HLOOKUP(BL$2,Supuestos!$D$3:$H$157,$B101,0)</f>
        <v>6</v>
      </c>
      <c r="BM101" s="37">
        <f>HLOOKUP(BM$2,Supuestos!$D$3:$H$157,$B101,0)</f>
        <v>6</v>
      </c>
    </row>
    <row r="102" spans="2:65" x14ac:dyDescent="0.2">
      <c r="C102" s="8" t="s">
        <v>36</v>
      </c>
      <c r="E102" s="39">
        <f>Supuestos!D89</f>
        <v>4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</row>
    <row r="103" spans="2:65" x14ac:dyDescent="0.2">
      <c r="C103" s="8" t="s">
        <v>38</v>
      </c>
      <c r="E103" s="37">
        <v>0</v>
      </c>
      <c r="F103" s="37">
        <f>IF(E103=1,E103,IF($E102=F$4,1,0))</f>
        <v>0</v>
      </c>
      <c r="G103" s="37">
        <f t="shared" ref="G103" si="1060">IF(F103=1,F103,IF($E102=G$4,1,0))</f>
        <v>0</v>
      </c>
      <c r="H103" s="37">
        <f t="shared" ref="H103" si="1061">IF(G103=1,G103,IF($E102=H$4,1,0))</f>
        <v>0</v>
      </c>
      <c r="I103" s="37">
        <f t="shared" ref="I103" si="1062">IF(H103=1,H103,IF($E102=I$4,1,0))</f>
        <v>1</v>
      </c>
      <c r="J103" s="37">
        <f t="shared" ref="J103" si="1063">IF(I103=1,I103,IF($E102=J$4,1,0))</f>
        <v>1</v>
      </c>
      <c r="K103" s="37">
        <f t="shared" ref="K103" si="1064">IF(J103=1,J103,IF($E102=K$4,1,0))</f>
        <v>1</v>
      </c>
      <c r="L103" s="37">
        <f t="shared" ref="L103" si="1065">IF(K103=1,K103,IF($E102=L$4,1,0))</f>
        <v>1</v>
      </c>
      <c r="M103" s="37">
        <f t="shared" ref="M103" si="1066">IF(L103=1,L103,IF($E102=M$4,1,0))</f>
        <v>1</v>
      </c>
      <c r="N103" s="37">
        <f t="shared" ref="N103" si="1067">IF(M103=1,M103,IF($E102=N$4,1,0))</f>
        <v>1</v>
      </c>
      <c r="O103" s="37">
        <f t="shared" ref="O103" si="1068">IF(N103=1,N103,IF($E102=O$4,1,0))</f>
        <v>1</v>
      </c>
      <c r="P103" s="37">
        <f t="shared" ref="P103" si="1069">IF(O103=1,O103,IF($E102=P$4,1,0))</f>
        <v>1</v>
      </c>
      <c r="Q103" s="37">
        <f t="shared" ref="Q103" si="1070">IF(P103=1,P103,IF($E102=Q$4,1,0))</f>
        <v>1</v>
      </c>
      <c r="R103" s="37">
        <f t="shared" ref="R103" si="1071">IF(Q103=1,Q103,IF($E102=R$4,1,0))</f>
        <v>1</v>
      </c>
      <c r="S103" s="37">
        <f t="shared" ref="S103" si="1072">IF(R103=1,R103,IF($E102=S$4,1,0))</f>
        <v>1</v>
      </c>
      <c r="T103" s="37">
        <f t="shared" ref="T103" si="1073">IF(S103=1,S103,IF($E102=T$4,1,0))</f>
        <v>1</v>
      </c>
      <c r="U103" s="37">
        <f t="shared" ref="U103" si="1074">IF(T103=1,T103,IF($E102=U$4,1,0))</f>
        <v>1</v>
      </c>
      <c r="V103" s="37">
        <f t="shared" ref="V103" si="1075">IF(U103=1,U103,IF($E102=V$4,1,0))</f>
        <v>1</v>
      </c>
      <c r="W103" s="37">
        <f t="shared" ref="W103" si="1076">IF(V103=1,V103,IF($E102=W$4,1,0))</f>
        <v>1</v>
      </c>
      <c r="X103" s="37">
        <f t="shared" ref="X103" si="1077">IF(W103=1,W103,IF($E102=X$4,1,0))</f>
        <v>1</v>
      </c>
      <c r="Y103" s="37">
        <f t="shared" ref="Y103" si="1078">IF(X103=1,X103,IF($E102=Y$4,1,0))</f>
        <v>1</v>
      </c>
      <c r="Z103" s="37">
        <f t="shared" ref="Z103" si="1079">IF(Y103=1,Y103,IF($E102=Z$4,1,0))</f>
        <v>1</v>
      </c>
      <c r="AA103" s="37">
        <f t="shared" ref="AA103" si="1080">IF(Z103=1,Z103,IF($E102=AA$4,1,0))</f>
        <v>1</v>
      </c>
      <c r="AB103" s="37">
        <f t="shared" ref="AB103" si="1081">IF(AA103=1,AA103,IF($E102=AB$4,1,0))</f>
        <v>1</v>
      </c>
      <c r="AC103" s="37">
        <f t="shared" ref="AC103" si="1082">IF(AB103=1,AB103,IF($E102=AC$4,1,0))</f>
        <v>1</v>
      </c>
      <c r="AD103" s="37">
        <f t="shared" ref="AD103" si="1083">IF(AC103=1,AC103,IF($E102=AD$4,1,0))</f>
        <v>1</v>
      </c>
      <c r="AE103" s="37">
        <f t="shared" ref="AE103" si="1084">IF(AD103=1,AD103,IF($E102=AE$4,1,0))</f>
        <v>1</v>
      </c>
      <c r="AF103" s="37">
        <f t="shared" ref="AF103" si="1085">IF(AE103=1,AE103,IF($E102=AF$4,1,0))</f>
        <v>1</v>
      </c>
      <c r="AG103" s="37">
        <f t="shared" ref="AG103" si="1086">IF(AF103=1,AF103,IF($E102=AG$4,1,0))</f>
        <v>1</v>
      </c>
      <c r="AH103" s="37">
        <f t="shared" ref="AH103" si="1087">IF(AG103=1,AG103,IF($E102=AH$4,1,0))</f>
        <v>1</v>
      </c>
      <c r="AI103" s="37">
        <f t="shared" ref="AI103" si="1088">IF(AH103=1,AH103,IF($E102=AI$4,1,0))</f>
        <v>1</v>
      </c>
      <c r="AJ103" s="37">
        <f t="shared" ref="AJ103" si="1089">IF(AI103=1,AI103,IF($E102=AJ$4,1,0))</f>
        <v>1</v>
      </c>
      <c r="AK103" s="37">
        <f t="shared" ref="AK103" si="1090">IF(AJ103=1,AJ103,IF($E102=AK$4,1,0))</f>
        <v>1</v>
      </c>
      <c r="AL103" s="37">
        <f t="shared" ref="AL103" si="1091">IF(AK103=1,AK103,IF($E102=AL$4,1,0))</f>
        <v>1</v>
      </c>
      <c r="AM103" s="37">
        <f t="shared" ref="AM103" si="1092">IF(AL103=1,AL103,IF($E102=AM$4,1,0))</f>
        <v>1</v>
      </c>
      <c r="AN103" s="37">
        <f t="shared" ref="AN103" si="1093">IF(AM103=1,AM103,IF($E102=AN$4,1,0))</f>
        <v>1</v>
      </c>
      <c r="AO103" s="37">
        <f t="shared" ref="AO103" si="1094">IF(AN103=1,AN103,IF($E102=AO$4,1,0))</f>
        <v>1</v>
      </c>
      <c r="AP103" s="37">
        <f t="shared" ref="AP103" si="1095">IF(AO103=1,AO103,IF($E102=AP$4,1,0))</f>
        <v>1</v>
      </c>
      <c r="AQ103" s="37">
        <f t="shared" ref="AQ103" si="1096">IF(AP103=1,AP103,IF($E102=AQ$4,1,0))</f>
        <v>1</v>
      </c>
      <c r="AR103" s="37">
        <f t="shared" ref="AR103" si="1097">IF(AQ103=1,AQ103,IF($E102=AR$4,1,0))</f>
        <v>1</v>
      </c>
      <c r="AS103" s="37">
        <f t="shared" ref="AS103" si="1098">IF(AR103=1,AR103,IF($E102=AS$4,1,0))</f>
        <v>1</v>
      </c>
      <c r="AT103" s="37">
        <f t="shared" ref="AT103" si="1099">IF(AS103=1,AS103,IF($E102=AT$4,1,0))</f>
        <v>1</v>
      </c>
      <c r="AU103" s="37">
        <f t="shared" ref="AU103" si="1100">IF(AT103=1,AT103,IF($E102=AU$4,1,0))</f>
        <v>1</v>
      </c>
      <c r="AV103" s="37">
        <f t="shared" ref="AV103" si="1101">IF(AU103=1,AU103,IF($E102=AV$4,1,0))</f>
        <v>1</v>
      </c>
      <c r="AW103" s="37">
        <f t="shared" ref="AW103" si="1102">IF(AV103=1,AV103,IF($E102=AW$4,1,0))</f>
        <v>1</v>
      </c>
      <c r="AX103" s="37">
        <f t="shared" ref="AX103" si="1103">IF(AW103=1,AW103,IF($E102=AX$4,1,0))</f>
        <v>1</v>
      </c>
      <c r="AY103" s="37">
        <f t="shared" ref="AY103" si="1104">IF(AX103=1,AX103,IF($E102=AY$4,1,0))</f>
        <v>1</v>
      </c>
      <c r="AZ103" s="37">
        <f t="shared" ref="AZ103" si="1105">IF(AY103=1,AY103,IF($E102=AZ$4,1,0))</f>
        <v>1</v>
      </c>
      <c r="BA103" s="37">
        <f t="shared" ref="BA103" si="1106">IF(AZ103=1,AZ103,IF($E102=BA$4,1,0))</f>
        <v>1</v>
      </c>
      <c r="BB103" s="37">
        <f t="shared" ref="BB103" si="1107">IF(BA103=1,BA103,IF($E102=BB$4,1,0))</f>
        <v>1</v>
      </c>
      <c r="BC103" s="37">
        <f t="shared" ref="BC103" si="1108">IF(BB103=1,BB103,IF($E102=BC$4,1,0))</f>
        <v>1</v>
      </c>
      <c r="BD103" s="37">
        <f t="shared" ref="BD103" si="1109">IF(BC103=1,BC103,IF($E102=BD$4,1,0))</f>
        <v>1</v>
      </c>
      <c r="BE103" s="37">
        <f t="shared" ref="BE103" si="1110">IF(BD103=1,BD103,IF($E102=BE$4,1,0))</f>
        <v>1</v>
      </c>
      <c r="BF103" s="37">
        <f t="shared" ref="BF103" si="1111">IF(BE103=1,BE103,IF($E102=BF$4,1,0))</f>
        <v>1</v>
      </c>
      <c r="BG103" s="37">
        <f t="shared" ref="BG103" si="1112">IF(BF103=1,BF103,IF($E102=BG$4,1,0))</f>
        <v>1</v>
      </c>
      <c r="BH103" s="37">
        <f t="shared" ref="BH103" si="1113">IF(BG103=1,BG103,IF($E102=BH$4,1,0))</f>
        <v>1</v>
      </c>
      <c r="BI103" s="37">
        <f t="shared" ref="BI103" si="1114">IF(BH103=1,BH103,IF($E102=BI$4,1,0))</f>
        <v>1</v>
      </c>
      <c r="BJ103" s="37">
        <f t="shared" ref="BJ103" si="1115">IF(BI103=1,BI103,IF($E102=BJ$4,1,0))</f>
        <v>1</v>
      </c>
      <c r="BK103" s="37">
        <f t="shared" ref="BK103" si="1116">IF(BJ103=1,BJ103,IF($E102=BK$4,1,0))</f>
        <v>1</v>
      </c>
      <c r="BL103" s="37">
        <f t="shared" ref="BL103" si="1117">IF(BK103=1,BK103,IF($E102=BL$4,1,0))</f>
        <v>1</v>
      </c>
      <c r="BM103" s="37">
        <f t="shared" ref="BM103" si="1118">IF(BL103=1,BL103,IF($E102=BM$4,1,0))</f>
        <v>1</v>
      </c>
    </row>
    <row r="105" spans="2:65" ht="15" x14ac:dyDescent="0.35">
      <c r="C105" s="121" t="s">
        <v>75</v>
      </c>
      <c r="F105" s="4">
        <f t="shared" ref="F105:N105" si="1119">(F106*F110)*F117</f>
        <v>0</v>
      </c>
      <c r="G105" s="4">
        <f t="shared" si="1119"/>
        <v>0</v>
      </c>
      <c r="H105" s="4">
        <f t="shared" si="1119"/>
        <v>0</v>
      </c>
      <c r="I105" s="4">
        <f t="shared" si="1119"/>
        <v>0</v>
      </c>
      <c r="J105" s="4">
        <f t="shared" si="1119"/>
        <v>0</v>
      </c>
      <c r="K105" s="4">
        <f t="shared" si="1119"/>
        <v>0</v>
      </c>
      <c r="L105" s="4">
        <f t="shared" si="1119"/>
        <v>0</v>
      </c>
      <c r="M105" s="4">
        <f t="shared" si="1119"/>
        <v>0</v>
      </c>
      <c r="N105" s="4">
        <f t="shared" si="1119"/>
        <v>0</v>
      </c>
      <c r="O105" s="4">
        <f>(O106*O110)*O117</f>
        <v>86.4</v>
      </c>
      <c r="P105" s="4">
        <f t="shared" ref="P105:BM105" si="1120">(P106*P110)*P117</f>
        <v>0</v>
      </c>
      <c r="Q105" s="4">
        <f t="shared" si="1120"/>
        <v>0</v>
      </c>
      <c r="R105" s="4">
        <f t="shared" si="1120"/>
        <v>0</v>
      </c>
      <c r="S105" s="4">
        <f t="shared" si="1120"/>
        <v>0</v>
      </c>
      <c r="T105" s="4">
        <f t="shared" si="1120"/>
        <v>0</v>
      </c>
      <c r="U105" s="4">
        <f t="shared" si="1120"/>
        <v>177.98400000000001</v>
      </c>
      <c r="V105" s="4">
        <f t="shared" si="1120"/>
        <v>0</v>
      </c>
      <c r="W105" s="4">
        <f t="shared" si="1120"/>
        <v>0</v>
      </c>
      <c r="X105" s="4">
        <f t="shared" si="1120"/>
        <v>0</v>
      </c>
      <c r="Y105" s="4">
        <f t="shared" si="1120"/>
        <v>0</v>
      </c>
      <c r="Z105" s="4">
        <f t="shared" si="1120"/>
        <v>0</v>
      </c>
      <c r="AA105" s="4">
        <f t="shared" si="1120"/>
        <v>177.98400000000001</v>
      </c>
      <c r="AB105" s="4">
        <f t="shared" si="1120"/>
        <v>0</v>
      </c>
      <c r="AC105" s="4">
        <f t="shared" si="1120"/>
        <v>0</v>
      </c>
      <c r="AD105" s="4">
        <f t="shared" si="1120"/>
        <v>0</v>
      </c>
      <c r="AE105" s="4">
        <f t="shared" si="1120"/>
        <v>0</v>
      </c>
      <c r="AF105" s="4">
        <f t="shared" si="1120"/>
        <v>0</v>
      </c>
      <c r="AG105" s="4">
        <f t="shared" si="1120"/>
        <v>366.64704</v>
      </c>
      <c r="AH105" s="4">
        <f t="shared" si="1120"/>
        <v>0</v>
      </c>
      <c r="AI105" s="4">
        <f t="shared" si="1120"/>
        <v>0</v>
      </c>
      <c r="AJ105" s="4">
        <f t="shared" si="1120"/>
        <v>0</v>
      </c>
      <c r="AK105" s="4">
        <f t="shared" si="1120"/>
        <v>0</v>
      </c>
      <c r="AL105" s="4">
        <f t="shared" si="1120"/>
        <v>0</v>
      </c>
      <c r="AM105" s="4">
        <f t="shared" si="1120"/>
        <v>366.64704</v>
      </c>
      <c r="AN105" s="4">
        <f t="shared" si="1120"/>
        <v>0</v>
      </c>
      <c r="AO105" s="4">
        <f t="shared" si="1120"/>
        <v>0</v>
      </c>
      <c r="AP105" s="4">
        <f t="shared" si="1120"/>
        <v>0</v>
      </c>
      <c r="AQ105" s="4">
        <f t="shared" si="1120"/>
        <v>0</v>
      </c>
      <c r="AR105" s="4">
        <f t="shared" si="1120"/>
        <v>0</v>
      </c>
      <c r="AS105" s="4">
        <f t="shared" si="1120"/>
        <v>566.4696768</v>
      </c>
      <c r="AT105" s="4">
        <f t="shared" si="1120"/>
        <v>0</v>
      </c>
      <c r="AU105" s="4">
        <f t="shared" si="1120"/>
        <v>0</v>
      </c>
      <c r="AV105" s="4">
        <f t="shared" si="1120"/>
        <v>0</v>
      </c>
      <c r="AW105" s="4">
        <f t="shared" si="1120"/>
        <v>0</v>
      </c>
      <c r="AX105" s="4">
        <f t="shared" si="1120"/>
        <v>0</v>
      </c>
      <c r="AY105" s="4">
        <f t="shared" si="1120"/>
        <v>566.4696768</v>
      </c>
      <c r="AZ105" s="4">
        <f t="shared" si="1120"/>
        <v>0</v>
      </c>
      <c r="BA105" s="4">
        <f t="shared" si="1120"/>
        <v>0</v>
      </c>
      <c r="BB105" s="4">
        <f t="shared" si="1120"/>
        <v>0</v>
      </c>
      <c r="BC105" s="4">
        <f t="shared" si="1120"/>
        <v>0</v>
      </c>
      <c r="BD105" s="4">
        <f t="shared" si="1120"/>
        <v>0</v>
      </c>
      <c r="BE105" s="4">
        <f t="shared" si="1120"/>
        <v>777.951689472</v>
      </c>
      <c r="BF105" s="4">
        <f t="shared" si="1120"/>
        <v>0</v>
      </c>
      <c r="BG105" s="4">
        <f t="shared" si="1120"/>
        <v>0</v>
      </c>
      <c r="BH105" s="4">
        <f t="shared" si="1120"/>
        <v>0</v>
      </c>
      <c r="BI105" s="4">
        <f t="shared" si="1120"/>
        <v>0</v>
      </c>
      <c r="BJ105" s="4">
        <f t="shared" si="1120"/>
        <v>0</v>
      </c>
      <c r="BK105" s="4">
        <f t="shared" si="1120"/>
        <v>777.951689472</v>
      </c>
      <c r="BL105" s="4">
        <f t="shared" si="1120"/>
        <v>0</v>
      </c>
      <c r="BM105" s="4">
        <f t="shared" si="1120"/>
        <v>0</v>
      </c>
    </row>
    <row r="106" spans="2:65" x14ac:dyDescent="0.2">
      <c r="B106" s="52">
        <f>MATCH(C106,Supuestos!$B$3:$B$185,0)</f>
        <v>98</v>
      </c>
      <c r="C106" s="8" t="s">
        <v>92</v>
      </c>
      <c r="E106" s="69">
        <f>Supuestos!D100</f>
        <v>86.4</v>
      </c>
      <c r="F106" s="1">
        <f>HLOOKUP(F$2,Supuestos!$D$3:$H$129,$B$106,0)</f>
        <v>86.4</v>
      </c>
      <c r="G106" s="1">
        <f>HLOOKUP(G$2,Supuestos!$D$3:$H$129,$B$106,0)</f>
        <v>86.4</v>
      </c>
      <c r="H106" s="1">
        <f>HLOOKUP(H$2,Supuestos!$D$3:$H$129,$B$106,0)</f>
        <v>86.4</v>
      </c>
      <c r="I106" s="1">
        <f>HLOOKUP(I$2,Supuestos!$D$3:$H$129,$B$106,0)</f>
        <v>86.4</v>
      </c>
      <c r="J106" s="1">
        <f>HLOOKUP(J$2,Supuestos!$D$3:$H$129,$B$106,0)</f>
        <v>86.4</v>
      </c>
      <c r="K106" s="1">
        <f>HLOOKUP(K$2,Supuestos!$D$3:$H$129,$B$106,0)</f>
        <v>86.4</v>
      </c>
      <c r="L106" s="1">
        <f>HLOOKUP(L$2,Supuestos!$D$3:$H$129,$B$106,0)</f>
        <v>86.4</v>
      </c>
      <c r="M106" s="1">
        <f>HLOOKUP(M$2,Supuestos!$D$3:$H$129,$B$106,0)</f>
        <v>86.4</v>
      </c>
      <c r="N106" s="1">
        <f>HLOOKUP(N$2,Supuestos!$D$3:$H$129,$B$106,0)</f>
        <v>86.4</v>
      </c>
      <c r="O106" s="1">
        <f>HLOOKUP(O$2,Supuestos!$D$3:$H$129,$B$106,0)</f>
        <v>86.4</v>
      </c>
      <c r="P106" s="1">
        <f>HLOOKUP(P$2,Supuestos!$D$3:$H$129,$B$106,0)</f>
        <v>86.4</v>
      </c>
      <c r="Q106" s="1">
        <f>HLOOKUP(Q$2,Supuestos!$D$3:$H$129,$B$106,0)</f>
        <v>86.4</v>
      </c>
      <c r="R106" s="1">
        <f>HLOOKUP(R$2,Supuestos!$D$3:$H$129,$B$106,0)</f>
        <v>88.992000000000004</v>
      </c>
      <c r="S106" s="1">
        <f>HLOOKUP(S$2,Supuestos!$D$3:$H$129,$B$106,0)</f>
        <v>88.992000000000004</v>
      </c>
      <c r="T106" s="1">
        <f>HLOOKUP(T$2,Supuestos!$D$3:$H$129,$B$106,0)</f>
        <v>88.992000000000004</v>
      </c>
      <c r="U106" s="1">
        <f>HLOOKUP(U$2,Supuestos!$D$3:$H$129,$B$106,0)</f>
        <v>88.992000000000004</v>
      </c>
      <c r="V106" s="1">
        <f>HLOOKUP(V$2,Supuestos!$D$3:$H$129,$B$106,0)</f>
        <v>88.992000000000004</v>
      </c>
      <c r="W106" s="1">
        <f>HLOOKUP(W$2,Supuestos!$D$3:$H$129,$B$106,0)</f>
        <v>88.992000000000004</v>
      </c>
      <c r="X106" s="1">
        <f>HLOOKUP(X$2,Supuestos!$D$3:$H$129,$B$106,0)</f>
        <v>88.992000000000004</v>
      </c>
      <c r="Y106" s="1">
        <f>HLOOKUP(Y$2,Supuestos!$D$3:$H$129,$B$106,0)</f>
        <v>88.992000000000004</v>
      </c>
      <c r="Z106" s="1">
        <f>HLOOKUP(Z$2,Supuestos!$D$3:$H$129,$B$106,0)</f>
        <v>88.992000000000004</v>
      </c>
      <c r="AA106" s="1">
        <f>HLOOKUP(AA$2,Supuestos!$D$3:$H$129,$B$106,0)</f>
        <v>88.992000000000004</v>
      </c>
      <c r="AB106" s="1">
        <f>HLOOKUP(AB$2,Supuestos!$D$3:$H$129,$B$106,0)</f>
        <v>88.992000000000004</v>
      </c>
      <c r="AC106" s="1">
        <f>HLOOKUP(AC$2,Supuestos!$D$3:$H$129,$B$106,0)</f>
        <v>88.992000000000004</v>
      </c>
      <c r="AD106" s="1">
        <f>HLOOKUP(AD$2,Supuestos!$D$3:$H$129,$B$106,0)</f>
        <v>91.661760000000001</v>
      </c>
      <c r="AE106" s="1">
        <f>HLOOKUP(AE$2,Supuestos!$D$3:$H$129,$B$106,0)</f>
        <v>91.661760000000001</v>
      </c>
      <c r="AF106" s="1">
        <f>HLOOKUP(AF$2,Supuestos!$D$3:$H$129,$B$106,0)</f>
        <v>91.661760000000001</v>
      </c>
      <c r="AG106" s="1">
        <f>HLOOKUP(AG$2,Supuestos!$D$3:$H$129,$B$106,0)</f>
        <v>91.661760000000001</v>
      </c>
      <c r="AH106" s="1">
        <f>HLOOKUP(AH$2,Supuestos!$D$3:$H$129,$B$106,0)</f>
        <v>91.661760000000001</v>
      </c>
      <c r="AI106" s="1">
        <f>HLOOKUP(AI$2,Supuestos!$D$3:$H$129,$B$106,0)</f>
        <v>91.661760000000001</v>
      </c>
      <c r="AJ106" s="1">
        <f>HLOOKUP(AJ$2,Supuestos!$D$3:$H$129,$B$106,0)</f>
        <v>91.661760000000001</v>
      </c>
      <c r="AK106" s="1">
        <f>HLOOKUP(AK$2,Supuestos!$D$3:$H$129,$B$106,0)</f>
        <v>91.661760000000001</v>
      </c>
      <c r="AL106" s="1">
        <f>HLOOKUP(AL$2,Supuestos!$D$3:$H$129,$B$106,0)</f>
        <v>91.661760000000001</v>
      </c>
      <c r="AM106" s="1">
        <f>HLOOKUP(AM$2,Supuestos!$D$3:$H$129,$B$106,0)</f>
        <v>91.661760000000001</v>
      </c>
      <c r="AN106" s="1">
        <f>HLOOKUP(AN$2,Supuestos!$D$3:$H$129,$B$106,0)</f>
        <v>91.661760000000001</v>
      </c>
      <c r="AO106" s="1">
        <f>HLOOKUP(AO$2,Supuestos!$D$3:$H$129,$B$106,0)</f>
        <v>91.661760000000001</v>
      </c>
      <c r="AP106" s="1">
        <f>HLOOKUP(AP$2,Supuestos!$D$3:$H$129,$B$106,0)</f>
        <v>94.4116128</v>
      </c>
      <c r="AQ106" s="1">
        <f>HLOOKUP(AQ$2,Supuestos!$D$3:$H$129,$B$106,0)</f>
        <v>94.4116128</v>
      </c>
      <c r="AR106" s="1">
        <f>HLOOKUP(AR$2,Supuestos!$D$3:$H$129,$B$106,0)</f>
        <v>94.4116128</v>
      </c>
      <c r="AS106" s="1">
        <f>HLOOKUP(AS$2,Supuestos!$D$3:$H$129,$B$106,0)</f>
        <v>94.4116128</v>
      </c>
      <c r="AT106" s="1">
        <f>HLOOKUP(AT$2,Supuestos!$D$3:$H$129,$B$106,0)</f>
        <v>94.4116128</v>
      </c>
      <c r="AU106" s="1">
        <f>HLOOKUP(AU$2,Supuestos!$D$3:$H$129,$B$106,0)</f>
        <v>94.4116128</v>
      </c>
      <c r="AV106" s="1">
        <f>HLOOKUP(AV$2,Supuestos!$D$3:$H$129,$B$106,0)</f>
        <v>94.4116128</v>
      </c>
      <c r="AW106" s="1">
        <f>HLOOKUP(AW$2,Supuestos!$D$3:$H$129,$B$106,0)</f>
        <v>94.4116128</v>
      </c>
      <c r="AX106" s="1">
        <f>HLOOKUP(AX$2,Supuestos!$D$3:$H$129,$B$106,0)</f>
        <v>94.4116128</v>
      </c>
      <c r="AY106" s="1">
        <f>HLOOKUP(AY$2,Supuestos!$D$3:$H$129,$B$106,0)</f>
        <v>94.4116128</v>
      </c>
      <c r="AZ106" s="1">
        <f>HLOOKUP(AZ$2,Supuestos!$D$3:$H$129,$B$106,0)</f>
        <v>94.4116128</v>
      </c>
      <c r="BA106" s="1">
        <f>HLOOKUP(BA$2,Supuestos!$D$3:$H$129,$B$106,0)</f>
        <v>94.4116128</v>
      </c>
      <c r="BB106" s="1">
        <f>HLOOKUP(BB$2,Supuestos!$D$3:$H$129,$B$106,0)</f>
        <v>97.243961184</v>
      </c>
      <c r="BC106" s="1">
        <f>HLOOKUP(BC$2,Supuestos!$D$3:$H$129,$B$106,0)</f>
        <v>97.243961184</v>
      </c>
      <c r="BD106" s="1">
        <f>HLOOKUP(BD$2,Supuestos!$D$3:$H$129,$B$106,0)</f>
        <v>97.243961184</v>
      </c>
      <c r="BE106" s="1">
        <f>HLOOKUP(BE$2,Supuestos!$D$3:$H$129,$B$106,0)</f>
        <v>97.243961184</v>
      </c>
      <c r="BF106" s="1">
        <f>HLOOKUP(BF$2,Supuestos!$D$3:$H$129,$B$106,0)</f>
        <v>97.243961184</v>
      </c>
      <c r="BG106" s="1">
        <f>HLOOKUP(BG$2,Supuestos!$D$3:$H$129,$B$106,0)</f>
        <v>97.243961184</v>
      </c>
      <c r="BH106" s="1">
        <f>HLOOKUP(BH$2,Supuestos!$D$3:$H$129,$B$106,0)</f>
        <v>97.243961184</v>
      </c>
      <c r="BI106" s="1">
        <f>HLOOKUP(BI$2,Supuestos!$D$3:$H$129,$B$106,0)</f>
        <v>97.243961184</v>
      </c>
      <c r="BJ106" s="1">
        <f>HLOOKUP(BJ$2,Supuestos!$D$3:$H$129,$B$106,0)</f>
        <v>97.243961184</v>
      </c>
      <c r="BK106" s="1">
        <f>HLOOKUP(BK$2,Supuestos!$D$3:$H$129,$B$106,0)</f>
        <v>97.243961184</v>
      </c>
      <c r="BL106" s="1">
        <f>HLOOKUP(BL$2,Supuestos!$D$3:$H$129,$B$106,0)</f>
        <v>97.243961184</v>
      </c>
      <c r="BM106" s="1">
        <f>HLOOKUP(BM$2,Supuestos!$D$3:$H$129,$B$106,0)</f>
        <v>97.243961184</v>
      </c>
    </row>
    <row r="107" spans="2:65" s="71" customFormat="1" x14ac:dyDescent="0.2">
      <c r="B107" s="289"/>
      <c r="C107" s="264"/>
      <c r="E107" s="75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82"/>
      <c r="AR107" s="82"/>
      <c r="AS107" s="82"/>
      <c r="AT107" s="82"/>
      <c r="AU107" s="82"/>
      <c r="AV107" s="82"/>
      <c r="AW107" s="82"/>
      <c r="AX107" s="82"/>
      <c r="AY107" s="82"/>
      <c r="AZ107" s="82"/>
      <c r="BA107" s="82"/>
      <c r="BB107" s="82"/>
      <c r="BC107" s="82"/>
      <c r="BD107" s="82"/>
      <c r="BE107" s="82"/>
      <c r="BF107" s="82"/>
      <c r="BG107" s="82"/>
      <c r="BH107" s="82"/>
      <c r="BI107" s="82"/>
      <c r="BJ107" s="82"/>
      <c r="BK107" s="82"/>
      <c r="BL107" s="82"/>
      <c r="BM107" s="82"/>
    </row>
    <row r="108" spans="2:65" s="71" customFormat="1" x14ac:dyDescent="0.2">
      <c r="B108" s="289"/>
      <c r="C108" s="264"/>
      <c r="E108" s="286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  <c r="AT108" s="82"/>
      <c r="AU108" s="82"/>
      <c r="AV108" s="82"/>
      <c r="AW108" s="82"/>
      <c r="AX108" s="82"/>
      <c r="AY108" s="82"/>
      <c r="AZ108" s="82"/>
      <c r="BA108" s="82"/>
      <c r="BB108" s="82"/>
      <c r="BC108" s="82"/>
      <c r="BD108" s="82"/>
      <c r="BE108" s="82"/>
      <c r="BF108" s="82"/>
      <c r="BG108" s="82"/>
      <c r="BH108" s="82"/>
      <c r="BI108" s="82"/>
      <c r="BJ108" s="82"/>
      <c r="BK108" s="82"/>
      <c r="BL108" s="82"/>
      <c r="BM108" s="82"/>
    </row>
    <row r="109" spans="2:65" x14ac:dyDescent="0.2">
      <c r="B109" s="52"/>
      <c r="C109" s="14" t="s">
        <v>14</v>
      </c>
      <c r="E109" s="6"/>
      <c r="F109" s="13">
        <f>IF(F110&gt;0,F$4+F114,0)</f>
        <v>0</v>
      </c>
      <c r="G109" s="13">
        <f t="shared" ref="G109:BM109" si="1121">IF(G110&gt;0,G$4+G114,0)</f>
        <v>0</v>
      </c>
      <c r="H109" s="13">
        <f t="shared" si="1121"/>
        <v>0</v>
      </c>
      <c r="I109" s="13">
        <f t="shared" si="1121"/>
        <v>0</v>
      </c>
      <c r="J109" s="13">
        <f t="shared" si="1121"/>
        <v>0</v>
      </c>
      <c r="K109" s="13">
        <f t="shared" si="1121"/>
        <v>0</v>
      </c>
      <c r="L109" s="13">
        <f t="shared" si="1121"/>
        <v>0</v>
      </c>
      <c r="M109" s="13">
        <f t="shared" si="1121"/>
        <v>0</v>
      </c>
      <c r="N109" s="13">
        <f t="shared" si="1121"/>
        <v>0</v>
      </c>
      <c r="O109" s="13">
        <f t="shared" si="1121"/>
        <v>22</v>
      </c>
      <c r="P109" s="13">
        <f t="shared" si="1121"/>
        <v>0</v>
      </c>
      <c r="Q109" s="13">
        <f t="shared" si="1121"/>
        <v>0</v>
      </c>
      <c r="R109" s="13">
        <f t="shared" si="1121"/>
        <v>0</v>
      </c>
      <c r="S109" s="13">
        <f t="shared" si="1121"/>
        <v>0</v>
      </c>
      <c r="T109" s="13">
        <f t="shared" si="1121"/>
        <v>0</v>
      </c>
      <c r="U109" s="13">
        <f t="shared" si="1121"/>
        <v>28</v>
      </c>
      <c r="V109" s="13">
        <f t="shared" si="1121"/>
        <v>0</v>
      </c>
      <c r="W109" s="13">
        <f t="shared" si="1121"/>
        <v>0</v>
      </c>
      <c r="X109" s="13">
        <f t="shared" si="1121"/>
        <v>0</v>
      </c>
      <c r="Y109" s="13">
        <f t="shared" si="1121"/>
        <v>0</v>
      </c>
      <c r="Z109" s="13">
        <f t="shared" si="1121"/>
        <v>0</v>
      </c>
      <c r="AA109" s="13">
        <f t="shared" si="1121"/>
        <v>34</v>
      </c>
      <c r="AB109" s="13">
        <f t="shared" si="1121"/>
        <v>0</v>
      </c>
      <c r="AC109" s="13">
        <f t="shared" si="1121"/>
        <v>0</v>
      </c>
      <c r="AD109" s="13">
        <f t="shared" si="1121"/>
        <v>0</v>
      </c>
      <c r="AE109" s="13">
        <f t="shared" si="1121"/>
        <v>0</v>
      </c>
      <c r="AF109" s="13">
        <f t="shared" si="1121"/>
        <v>0</v>
      </c>
      <c r="AG109" s="13">
        <f t="shared" si="1121"/>
        <v>40</v>
      </c>
      <c r="AH109" s="13">
        <f t="shared" si="1121"/>
        <v>0</v>
      </c>
      <c r="AI109" s="13">
        <f t="shared" si="1121"/>
        <v>0</v>
      </c>
      <c r="AJ109" s="13">
        <f t="shared" si="1121"/>
        <v>0</v>
      </c>
      <c r="AK109" s="13">
        <f t="shared" si="1121"/>
        <v>0</v>
      </c>
      <c r="AL109" s="13">
        <f t="shared" si="1121"/>
        <v>0</v>
      </c>
      <c r="AM109" s="13">
        <f t="shared" si="1121"/>
        <v>46</v>
      </c>
      <c r="AN109" s="13">
        <f t="shared" si="1121"/>
        <v>0</v>
      </c>
      <c r="AO109" s="13">
        <f t="shared" si="1121"/>
        <v>0</v>
      </c>
      <c r="AP109" s="13">
        <f t="shared" si="1121"/>
        <v>0</v>
      </c>
      <c r="AQ109" s="13">
        <f t="shared" si="1121"/>
        <v>0</v>
      </c>
      <c r="AR109" s="13">
        <f t="shared" si="1121"/>
        <v>0</v>
      </c>
      <c r="AS109" s="13">
        <f t="shared" si="1121"/>
        <v>52</v>
      </c>
      <c r="AT109" s="13">
        <f t="shared" si="1121"/>
        <v>0</v>
      </c>
      <c r="AU109" s="13">
        <f t="shared" si="1121"/>
        <v>0</v>
      </c>
      <c r="AV109" s="13">
        <f t="shared" si="1121"/>
        <v>0</v>
      </c>
      <c r="AW109" s="13">
        <f t="shared" si="1121"/>
        <v>0</v>
      </c>
      <c r="AX109" s="13">
        <f t="shared" si="1121"/>
        <v>0</v>
      </c>
      <c r="AY109" s="13">
        <f t="shared" si="1121"/>
        <v>58</v>
      </c>
      <c r="AZ109" s="13">
        <f t="shared" si="1121"/>
        <v>0</v>
      </c>
      <c r="BA109" s="13">
        <f t="shared" si="1121"/>
        <v>0</v>
      </c>
      <c r="BB109" s="13">
        <f t="shared" si="1121"/>
        <v>0</v>
      </c>
      <c r="BC109" s="13">
        <f t="shared" si="1121"/>
        <v>0</v>
      </c>
      <c r="BD109" s="13">
        <f t="shared" si="1121"/>
        <v>0</v>
      </c>
      <c r="BE109" s="13">
        <f t="shared" si="1121"/>
        <v>64</v>
      </c>
      <c r="BF109" s="13">
        <f t="shared" si="1121"/>
        <v>0</v>
      </c>
      <c r="BG109" s="13">
        <f t="shared" si="1121"/>
        <v>0</v>
      </c>
      <c r="BH109" s="13">
        <f t="shared" si="1121"/>
        <v>0</v>
      </c>
      <c r="BI109" s="13">
        <f t="shared" si="1121"/>
        <v>0</v>
      </c>
      <c r="BJ109" s="13">
        <f t="shared" si="1121"/>
        <v>0</v>
      </c>
      <c r="BK109" s="13">
        <f t="shared" si="1121"/>
        <v>70</v>
      </c>
      <c r="BL109" s="13">
        <f t="shared" si="1121"/>
        <v>0</v>
      </c>
      <c r="BM109" s="13">
        <f t="shared" si="1121"/>
        <v>0</v>
      </c>
    </row>
    <row r="110" spans="2:65" x14ac:dyDescent="0.2">
      <c r="B110" s="52">
        <f>MATCH(C110,Supuestos!$B$3:$B$185,0)</f>
        <v>13</v>
      </c>
      <c r="C110" s="8" t="str">
        <f>Supuestos!$B15</f>
        <v>Alcance Profundo x frecuencia</v>
      </c>
      <c r="F110" s="6">
        <f>HLOOKUP(F$2,Supuestos!$D$3:$H$157,$B110,0)*E111</f>
        <v>0</v>
      </c>
      <c r="G110" s="6">
        <f>HLOOKUP(G$2,Supuestos!$D$3:$H$157,$B110,0)*F111</f>
        <v>0</v>
      </c>
      <c r="H110" s="6">
        <f>HLOOKUP(H$2,Supuestos!$D$3:$H$157,$B110,0)*G111</f>
        <v>0</v>
      </c>
      <c r="I110" s="6">
        <f>HLOOKUP(I$2,Supuestos!$D$3:$H$157,$B110,0)*H111</f>
        <v>0</v>
      </c>
      <c r="J110" s="6">
        <f>HLOOKUP(J$2,Supuestos!$D$3:$H$157,$B110,0)*I111</f>
        <v>0</v>
      </c>
      <c r="K110" s="6">
        <f>HLOOKUP(K$2,Supuestos!$D$3:$H$157,$B110,0)*J111</f>
        <v>0</v>
      </c>
      <c r="L110" s="6">
        <f>HLOOKUP(L$2,Supuestos!$D$3:$H$157,$B110,0)*K111</f>
        <v>0</v>
      </c>
      <c r="M110" s="6">
        <f>HLOOKUP(M$2,Supuestos!$D$3:$H$157,$B110,0)*L111</f>
        <v>0</v>
      </c>
      <c r="N110" s="6">
        <f>HLOOKUP(N$2,Supuestos!$D$3:$H$157,$B110,0)*M111</f>
        <v>0</v>
      </c>
      <c r="O110" s="6">
        <f>HLOOKUP(O$2,Supuestos!$D$3:$H$157,$B110,0)*N111</f>
        <v>1</v>
      </c>
      <c r="P110" s="6">
        <f>HLOOKUP(P$2,Supuestos!$D$3:$H$157,$B110,0)*O111</f>
        <v>0</v>
      </c>
      <c r="Q110" s="6">
        <f>HLOOKUP(Q$2,Supuestos!$D$3:$H$157,$B110,0)*P111</f>
        <v>0</v>
      </c>
      <c r="R110" s="6">
        <f>HLOOKUP(R$2,Supuestos!$D$3:$H$157,$B110,0)*Q111</f>
        <v>0</v>
      </c>
      <c r="S110" s="6">
        <f>HLOOKUP(S$2,Supuestos!$D$3:$H$157,$B110,0)*R111</f>
        <v>0</v>
      </c>
      <c r="T110" s="6">
        <f>HLOOKUP(T$2,Supuestos!$D$3:$H$157,$B110,0)*S111</f>
        <v>0</v>
      </c>
      <c r="U110" s="6">
        <f>HLOOKUP(U$2,Supuestos!$D$3:$H$157,$B110,0)*T111</f>
        <v>2</v>
      </c>
      <c r="V110" s="6">
        <f>HLOOKUP(V$2,Supuestos!$D$3:$H$157,$B110,0)*U111</f>
        <v>0</v>
      </c>
      <c r="W110" s="6">
        <f>HLOOKUP(W$2,Supuestos!$D$3:$H$157,$B110,0)*V111</f>
        <v>0</v>
      </c>
      <c r="X110" s="6">
        <f>HLOOKUP(X$2,Supuestos!$D$3:$H$157,$B110,0)*W111</f>
        <v>0</v>
      </c>
      <c r="Y110" s="6">
        <f>HLOOKUP(Y$2,Supuestos!$D$3:$H$157,$B110,0)*X111</f>
        <v>0</v>
      </c>
      <c r="Z110" s="6">
        <f>HLOOKUP(Z$2,Supuestos!$D$3:$H$157,$B110,0)*Y111</f>
        <v>0</v>
      </c>
      <c r="AA110" s="6">
        <f>HLOOKUP(AA$2,Supuestos!$D$3:$H$157,$B110,0)*Z111</f>
        <v>2</v>
      </c>
      <c r="AB110" s="6">
        <f>HLOOKUP(AB$2,Supuestos!$D$3:$H$157,$B110,0)*AA111</f>
        <v>0</v>
      </c>
      <c r="AC110" s="6">
        <f>HLOOKUP(AC$2,Supuestos!$D$3:$H$157,$B110,0)*AB111</f>
        <v>0</v>
      </c>
      <c r="AD110" s="6">
        <f>HLOOKUP(AD$2,Supuestos!$D$3:$H$157,$B110,0)*AC111</f>
        <v>0</v>
      </c>
      <c r="AE110" s="6">
        <f>HLOOKUP(AE$2,Supuestos!$D$3:$H$157,$B110,0)*AD111</f>
        <v>0</v>
      </c>
      <c r="AF110" s="6">
        <f>HLOOKUP(AF$2,Supuestos!$D$3:$H$157,$B110,0)*AE111</f>
        <v>0</v>
      </c>
      <c r="AG110" s="6">
        <f>HLOOKUP(AG$2,Supuestos!$D$3:$H$157,$B110,0)*AF111</f>
        <v>4</v>
      </c>
      <c r="AH110" s="6">
        <f>HLOOKUP(AH$2,Supuestos!$D$3:$H$157,$B110,0)*AG111</f>
        <v>0</v>
      </c>
      <c r="AI110" s="6">
        <f>HLOOKUP(AI$2,Supuestos!$D$3:$H$157,$B110,0)*AH111</f>
        <v>0</v>
      </c>
      <c r="AJ110" s="6">
        <f>HLOOKUP(AJ$2,Supuestos!$D$3:$H$157,$B110,0)*AI111</f>
        <v>0</v>
      </c>
      <c r="AK110" s="6">
        <f>HLOOKUP(AK$2,Supuestos!$D$3:$H$157,$B110,0)*AJ111</f>
        <v>0</v>
      </c>
      <c r="AL110" s="6">
        <f>HLOOKUP(AL$2,Supuestos!$D$3:$H$157,$B110,0)*AK111</f>
        <v>0</v>
      </c>
      <c r="AM110" s="6">
        <f>HLOOKUP(AM$2,Supuestos!$D$3:$H$157,$B110,0)*AL111</f>
        <v>4</v>
      </c>
      <c r="AN110" s="6">
        <f>HLOOKUP(AN$2,Supuestos!$D$3:$H$157,$B110,0)*AM111</f>
        <v>0</v>
      </c>
      <c r="AO110" s="6">
        <f>HLOOKUP(AO$2,Supuestos!$D$3:$H$157,$B110,0)*AN111</f>
        <v>0</v>
      </c>
      <c r="AP110" s="6">
        <f>HLOOKUP(AP$2,Supuestos!$D$3:$H$157,$B110,0)*AO111</f>
        <v>0</v>
      </c>
      <c r="AQ110" s="6">
        <f>HLOOKUP(AQ$2,Supuestos!$D$3:$H$157,$B110,0)*AP111</f>
        <v>0</v>
      </c>
      <c r="AR110" s="6">
        <f>HLOOKUP(AR$2,Supuestos!$D$3:$H$157,$B110,0)*AQ111</f>
        <v>0</v>
      </c>
      <c r="AS110" s="6">
        <f>HLOOKUP(AS$2,Supuestos!$D$3:$H$157,$B110,0)*AR111</f>
        <v>6</v>
      </c>
      <c r="AT110" s="6">
        <f>HLOOKUP(AT$2,Supuestos!$D$3:$H$157,$B110,0)*AS111</f>
        <v>0</v>
      </c>
      <c r="AU110" s="6">
        <f>HLOOKUP(AU$2,Supuestos!$D$3:$H$157,$B110,0)*AT111</f>
        <v>0</v>
      </c>
      <c r="AV110" s="6">
        <f>HLOOKUP(AV$2,Supuestos!$D$3:$H$157,$B110,0)*AU111</f>
        <v>0</v>
      </c>
      <c r="AW110" s="6">
        <f>HLOOKUP(AW$2,Supuestos!$D$3:$H$157,$B110,0)*AV111</f>
        <v>0</v>
      </c>
      <c r="AX110" s="6">
        <f>HLOOKUP(AX$2,Supuestos!$D$3:$H$157,$B110,0)*AW111</f>
        <v>0</v>
      </c>
      <c r="AY110" s="6">
        <f>HLOOKUP(AY$2,Supuestos!$D$3:$H$157,$B110,0)*AX111</f>
        <v>6</v>
      </c>
      <c r="AZ110" s="6">
        <f>HLOOKUP(AZ$2,Supuestos!$D$3:$H$157,$B110,0)*AY111</f>
        <v>0</v>
      </c>
      <c r="BA110" s="6">
        <f>HLOOKUP(BA$2,Supuestos!$D$3:$H$157,$B110,0)*AZ111</f>
        <v>0</v>
      </c>
      <c r="BB110" s="6">
        <f>HLOOKUP(BB$2,Supuestos!$D$3:$H$157,$B110,0)*BA111</f>
        <v>0</v>
      </c>
      <c r="BC110" s="6">
        <f>HLOOKUP(BC$2,Supuestos!$D$3:$H$157,$B110,0)*BB111</f>
        <v>0</v>
      </c>
      <c r="BD110" s="6">
        <f>HLOOKUP(BD$2,Supuestos!$D$3:$H$157,$B110,0)*BC111</f>
        <v>0</v>
      </c>
      <c r="BE110" s="6">
        <f>HLOOKUP(BE$2,Supuestos!$D$3:$H$157,$B110,0)*BD111</f>
        <v>8</v>
      </c>
      <c r="BF110" s="6">
        <f>HLOOKUP(BF$2,Supuestos!$D$3:$H$157,$B110,0)*BE111</f>
        <v>0</v>
      </c>
      <c r="BG110" s="6">
        <f>HLOOKUP(BG$2,Supuestos!$D$3:$H$157,$B110,0)*BF111</f>
        <v>0</v>
      </c>
      <c r="BH110" s="6">
        <f>HLOOKUP(BH$2,Supuestos!$D$3:$H$157,$B110,0)*BG111</f>
        <v>0</v>
      </c>
      <c r="BI110" s="6">
        <f>HLOOKUP(BI$2,Supuestos!$D$3:$H$157,$B110,0)*BH111</f>
        <v>0</v>
      </c>
      <c r="BJ110" s="6">
        <f>HLOOKUP(BJ$2,Supuestos!$D$3:$H$157,$B110,0)*BI111</f>
        <v>0</v>
      </c>
      <c r="BK110" s="6">
        <f>HLOOKUP(BK$2,Supuestos!$D$3:$H$157,$B110,0)*BJ111</f>
        <v>8</v>
      </c>
      <c r="BL110" s="6">
        <f>HLOOKUP(BL$2,Supuestos!$D$3:$H$157,$B110,0)*BK111</f>
        <v>0</v>
      </c>
      <c r="BM110" s="6">
        <f>HLOOKUP(BM$2,Supuestos!$D$3:$H$157,$B110,0)*BL111</f>
        <v>0</v>
      </c>
    </row>
    <row r="111" spans="2:65" x14ac:dyDescent="0.2">
      <c r="C111" s="221" t="s">
        <v>182</v>
      </c>
      <c r="E111" s="222">
        <f>IF(F$4=$E116,1,IF(SUM(E117:$F117)&lt;E115,0,IF(MOD(SUM($E117:E$117)/E115,INT(SUM(E117:$F$117)/E115))=0,1,0)))</f>
        <v>0</v>
      </c>
      <c r="F111" s="222">
        <f>IF(G$4=$E116,1,IF(SUM($F117:F117)&lt;F115,0,IF(MOD(SUM($E117:F$117)/F115,INT(SUM($F117:F$117)/F115))=0,1,0)))</f>
        <v>0</v>
      </c>
      <c r="G111" s="222">
        <f>IF(H$4=$E116,1,IF(SUM($F117:G117)&lt;G115,0,IF(MOD(SUM($E117:G$117)/G115,INT(SUM($F117:G$117)/G115))=0,1,0)))</f>
        <v>0</v>
      </c>
      <c r="H111" s="222">
        <f>IF(I$4=$E116,1,IF(SUM($F117:H117)&lt;H115,0,IF(MOD(SUM($E117:H$117)/H115,INT(SUM($F117:H$117)/H115))=0,1,0)))</f>
        <v>0</v>
      </c>
      <c r="I111" s="222">
        <f>IF(J$4=$E116,1,IF(SUM($F117:I117)&lt;I115,0,IF(MOD(SUM($E117:I$117)/I115,INT(SUM($F117:I$117)/I115))=0,1,0)))</f>
        <v>0</v>
      </c>
      <c r="J111" s="222">
        <f>IF(K$4=$E116,1,IF(SUM($F117:J117)&lt;J115,0,IF(MOD(SUM($E117:J$117)/J115,INT(SUM($F117:J$117)/J115))=0,1,0)))</f>
        <v>0</v>
      </c>
      <c r="K111" s="222">
        <f>IF(L$4=$E116,1,IF(SUM($F117:K117)&lt;K115,0,IF(MOD(SUM($E117:K$117)/K115,INT(SUM($F117:K$117)/K115))=0,1,0)))</f>
        <v>0</v>
      </c>
      <c r="L111" s="222">
        <f>IF(M$4=$E116,1,IF(SUM($F117:L117)&lt;L115,0,IF(MOD(SUM($E117:L$117)/L115,INT(SUM($F117:L$117)/L115))=0,1,0)))</f>
        <v>0</v>
      </c>
      <c r="M111" s="222">
        <f>IF(N$4=$E116,1,IF(SUM($F117:M117)&lt;M115,0,IF(MOD(SUM($E117:M$117)/M115,INT(SUM($F117:M$117)/M115))=0,1,0)))</f>
        <v>0</v>
      </c>
      <c r="N111" s="222">
        <f>IF(O$4=$E116,1,IF(SUM($F117:N117)&lt;N115,0,IF(MOD(SUM($E117:N$117)/N115,INT(SUM($F117:N$117)/N115))=0,1,0)))</f>
        <v>1</v>
      </c>
      <c r="O111" s="222">
        <f>IF(P$4=$E116,1,IF(SUM($F117:O117)&lt;O115,0,IF(MOD(SUM($E117:O$117)/O115,INT(SUM($F117:O$117)/O115))=0,1,0)))</f>
        <v>0</v>
      </c>
      <c r="P111" s="222">
        <f>IF(Q$4=$E116,1,IF(SUM($F117:P117)&lt;P115,0,IF(MOD(SUM($E117:P$117)/P115,INT(SUM($F117:P$117)/P115))=0,1,0)))</f>
        <v>0</v>
      </c>
      <c r="Q111" s="222">
        <f>IF(R$4=$E116,1,IF(SUM($F117:Q117)&lt;Q115,0,IF(MOD(SUM($E117:Q$117)/Q115,INT(SUM($F117:Q$117)/Q115))=0,1,0)))</f>
        <v>0</v>
      </c>
      <c r="R111" s="222">
        <f>IF(S$4=$E116,1,IF(SUM($F117:R117)&lt;R115,0,IF(MOD(SUM($E117:R$117)/R115,INT(SUM($F117:R$117)/R115))=0,1,0)))</f>
        <v>0</v>
      </c>
      <c r="S111" s="222">
        <f>IF(T$4=$E116,1,IF(SUM($F117:S117)&lt;S115,0,IF(MOD(SUM($E117:S$117)/S115,INT(SUM($F117:S$117)/S115))=0,1,0)))</f>
        <v>0</v>
      </c>
      <c r="T111" s="222">
        <f>IF(U$4=$E116,1,IF(SUM($F117:T117)&lt;T115,0,IF(MOD(SUM($E117:T$117)/T115,INT(SUM($F117:T$117)/T115))=0,1,0)))</f>
        <v>1</v>
      </c>
      <c r="U111" s="222">
        <f>IF(V$4=$E116,1,IF(SUM($F117:U117)&lt;U115,0,IF(MOD(SUM($E117:U$117)/U115,INT(SUM($F117:U$117)/U115))=0,1,0)))</f>
        <v>0</v>
      </c>
      <c r="V111" s="222">
        <f>IF(W$4=$E116,1,IF(SUM($F117:V117)&lt;V115,0,IF(MOD(SUM($E117:V$117)/V115,INT(SUM($F117:V$117)/V115))=0,1,0)))</f>
        <v>0</v>
      </c>
      <c r="W111" s="222">
        <f>IF(X$4=$E116,1,IF(SUM($F117:W117)&lt;W115,0,IF(MOD(SUM($E117:W$117)/W115,INT(SUM($F117:W$117)/W115))=0,1,0)))</f>
        <v>0</v>
      </c>
      <c r="X111" s="222">
        <f>IF(Y$4=$E116,1,IF(SUM($F117:X117)&lt;X115,0,IF(MOD(SUM($E117:X$117)/X115,INT(SUM($F117:X$117)/X115))=0,1,0)))</f>
        <v>0</v>
      </c>
      <c r="Y111" s="222">
        <f>IF(Z$4=$E116,1,IF(SUM($F117:Y117)&lt;Y115,0,IF(MOD(SUM($E117:Y$117)/Y115,INT(SUM($F117:Y$117)/Y115))=0,1,0)))</f>
        <v>0</v>
      </c>
      <c r="Z111" s="222">
        <f>IF(AA$4=$E116,1,IF(SUM($F117:Z117)&lt;Z115,0,IF(MOD(SUM($E117:Z$117)/Z115,INT(SUM($F117:Z$117)/Z115))=0,1,0)))</f>
        <v>1</v>
      </c>
      <c r="AA111" s="222">
        <f>IF(AB$4=$E116,1,IF(SUM($F117:AA117)&lt;AA115,0,IF(MOD(SUM($E117:AA$117)/AA115,INT(SUM($F117:AA$117)/AA115))=0,1,0)))</f>
        <v>0</v>
      </c>
      <c r="AB111" s="222">
        <f>IF(AC$4=$E116,1,IF(SUM($F117:AB117)&lt;AB115,0,IF(MOD(SUM($E117:AB$117)/AB115,INT(SUM($F117:AB$117)/AB115))=0,1,0)))</f>
        <v>0</v>
      </c>
      <c r="AC111" s="222">
        <f>IF(AD$4=$E116,1,IF(SUM($F117:AC117)&lt;AC115,0,IF(MOD(SUM($E117:AC$117)/AC115,INT(SUM($F117:AC$117)/AC115))=0,1,0)))</f>
        <v>0</v>
      </c>
      <c r="AD111" s="222">
        <f>IF(AE$4=$E116,1,IF(SUM($F117:AD117)&lt;AD115,0,IF(MOD(SUM($E117:AD$117)/AD115,INT(SUM($F117:AD$117)/AD115))=0,1,0)))</f>
        <v>0</v>
      </c>
      <c r="AE111" s="222">
        <f>IF(AF$4=$E116,1,IF(SUM($F117:AE117)&lt;AE115,0,IF(MOD(SUM($E117:AE$117)/AE115,INT(SUM($F117:AE$117)/AE115))=0,1,0)))</f>
        <v>0</v>
      </c>
      <c r="AF111" s="222">
        <f>IF(AG$4=$E116,1,IF(SUM($F117:AF117)&lt;AF115,0,IF(MOD(SUM($E117:AF$117)/AF115,INT(SUM($F117:AF$117)/AF115))=0,1,0)))</f>
        <v>1</v>
      </c>
      <c r="AG111" s="222">
        <f>IF(AH$4=$E116,1,IF(SUM($F117:AG117)&lt;AG115,0,IF(MOD(SUM($E117:AG$117)/AG115,INT(SUM($F117:AG$117)/AG115))=0,1,0)))</f>
        <v>0</v>
      </c>
      <c r="AH111" s="222">
        <f>IF(AI$4=$E116,1,IF(SUM($F117:AH117)&lt;AH115,0,IF(MOD(SUM($E117:AH$117)/AH115,INT(SUM($F117:AH$117)/AH115))=0,1,0)))</f>
        <v>0</v>
      </c>
      <c r="AI111" s="222">
        <f>IF(AJ$4=$E116,1,IF(SUM($F117:AI117)&lt;AI115,0,IF(MOD(SUM($E117:AI$117)/AI115,INT(SUM($F117:AI$117)/AI115))=0,1,0)))</f>
        <v>0</v>
      </c>
      <c r="AJ111" s="222">
        <f>IF(AK$4=$E116,1,IF(SUM($F117:AJ117)&lt;AJ115,0,IF(MOD(SUM($E117:AJ$117)/AJ115,INT(SUM($F117:AJ$117)/AJ115))=0,1,0)))</f>
        <v>0</v>
      </c>
      <c r="AK111" s="222">
        <f>IF(AL$4=$E116,1,IF(SUM($F117:AK117)&lt;AK115,0,IF(MOD(SUM($E117:AK$117)/AK115,INT(SUM($F117:AK$117)/AK115))=0,1,0)))</f>
        <v>0</v>
      </c>
      <c r="AL111" s="222">
        <f>IF(AM$4=$E116,1,IF(SUM($F117:AL117)&lt;AL115,0,IF(MOD(SUM($E117:AL$117)/AL115,INT(SUM($F117:AL$117)/AL115))=0,1,0)))</f>
        <v>1</v>
      </c>
      <c r="AM111" s="222">
        <f>IF(AN$4=$E116,1,IF(SUM($F117:AM117)&lt;AM115,0,IF(MOD(SUM($E117:AM$117)/AM115,INT(SUM($F117:AM$117)/AM115))=0,1,0)))</f>
        <v>0</v>
      </c>
      <c r="AN111" s="222">
        <f>IF(AO$4=$E116,1,IF(SUM($F117:AN117)&lt;AN115,0,IF(MOD(SUM($E117:AN$117)/AN115,INT(SUM($F117:AN$117)/AN115))=0,1,0)))</f>
        <v>0</v>
      </c>
      <c r="AO111" s="222">
        <f>IF(AP$4=$E116,1,IF(SUM($F117:AO117)&lt;AO115,0,IF(MOD(SUM($E117:AO$117)/AO115,INT(SUM($F117:AO$117)/AO115))=0,1,0)))</f>
        <v>0</v>
      </c>
      <c r="AP111" s="222">
        <f>IF(AQ$4=$E116,1,IF(SUM($F117:AP117)&lt;AP115,0,IF(MOD(SUM($E117:AP$117)/AP115,INT(SUM($F117:AP$117)/AP115))=0,1,0)))</f>
        <v>0</v>
      </c>
      <c r="AQ111" s="222">
        <f>IF(AR$4=$E116,1,IF(SUM($F117:AQ117)&lt;AQ115,0,IF(MOD(SUM($E117:AQ$117)/AQ115,INT(SUM($F117:AQ$117)/AQ115))=0,1,0)))</f>
        <v>0</v>
      </c>
      <c r="AR111" s="222">
        <f>IF(AS$4=$E116,1,IF(SUM($F117:AR117)&lt;AR115,0,IF(MOD(SUM($E117:AR$117)/AR115,INT(SUM($F117:AR$117)/AR115))=0,1,0)))</f>
        <v>1</v>
      </c>
      <c r="AS111" s="222">
        <f>IF(AT$4=$E116,1,IF(SUM($F117:AS117)&lt;AS115,0,IF(MOD(SUM($E117:AS$117)/AS115,INT(SUM($F117:AS$117)/AS115))=0,1,0)))</f>
        <v>0</v>
      </c>
      <c r="AT111" s="222">
        <f>IF(AU$4=$E116,1,IF(SUM($F117:AT117)&lt;AT115,0,IF(MOD(SUM($E117:AT$117)/AT115,INT(SUM($F117:AT$117)/AT115))=0,1,0)))</f>
        <v>0</v>
      </c>
      <c r="AU111" s="222">
        <f>IF(AV$4=$E116,1,IF(SUM($F117:AU117)&lt;AU115,0,IF(MOD(SUM($E117:AU$117)/AU115,INT(SUM($F117:AU$117)/AU115))=0,1,0)))</f>
        <v>0</v>
      </c>
      <c r="AV111" s="222">
        <f>IF(AW$4=$E116,1,IF(SUM($F117:AV117)&lt;AV115,0,IF(MOD(SUM($E117:AV$117)/AV115,INT(SUM($F117:AV$117)/AV115))=0,1,0)))</f>
        <v>0</v>
      </c>
      <c r="AW111" s="222">
        <f>IF(AX$4=$E116,1,IF(SUM($F117:AW117)&lt;AW115,0,IF(MOD(SUM($E117:AW$117)/AW115,INT(SUM($F117:AW$117)/AW115))=0,1,0)))</f>
        <v>0</v>
      </c>
      <c r="AX111" s="222">
        <f>IF(AY$4=$E116,1,IF(SUM($F117:AX117)&lt;AX115,0,IF(MOD(SUM($E117:AX$117)/AX115,INT(SUM($F117:AX$117)/AX115))=0,1,0)))</f>
        <v>1</v>
      </c>
      <c r="AY111" s="222">
        <f>IF(AZ$4=$E116,1,IF(SUM($F117:AY117)&lt;AY115,0,IF(MOD(SUM($E117:AY$117)/AY115,INT(SUM($F117:AY$117)/AY115))=0,1,0)))</f>
        <v>0</v>
      </c>
      <c r="AZ111" s="222">
        <f>IF(BA$4=$E116,1,IF(SUM($F117:AZ117)&lt;AZ115,0,IF(MOD(SUM($E117:AZ$117)/AZ115,INT(SUM($F117:AZ$117)/AZ115))=0,1,0)))</f>
        <v>0</v>
      </c>
      <c r="BA111" s="222">
        <f>IF(BB$4=$E116,1,IF(SUM($F117:BA117)&lt;BA115,0,IF(MOD(SUM($E117:BA$117)/BA115,INT(SUM($F117:BA$117)/BA115))=0,1,0)))</f>
        <v>0</v>
      </c>
      <c r="BB111" s="222">
        <f>IF(BC$4=$E116,1,IF(SUM($F117:BB117)&lt;BB115,0,IF(MOD(SUM($E117:BB$117)/BB115,INT(SUM($F117:BB$117)/BB115))=0,1,0)))</f>
        <v>0</v>
      </c>
      <c r="BC111" s="222">
        <f>IF(BD$4=$E116,1,IF(SUM($F117:BC117)&lt;BC115,0,IF(MOD(SUM($E117:BC$117)/BC115,INT(SUM($F117:BC$117)/BC115))=0,1,0)))</f>
        <v>0</v>
      </c>
      <c r="BD111" s="222">
        <f>IF(BE$4=$E116,1,IF(SUM($F117:BD117)&lt;BD115,0,IF(MOD(SUM($E117:BD$117)/BD115,INT(SUM($F117:BD$117)/BD115))=0,1,0)))</f>
        <v>1</v>
      </c>
      <c r="BE111" s="222">
        <f>IF(BF$4=$E116,1,IF(SUM($F117:BE117)&lt;BE115,0,IF(MOD(SUM($E117:BE$117)/BE115,INT(SUM($F117:BE$117)/BE115))=0,1,0)))</f>
        <v>0</v>
      </c>
      <c r="BF111" s="222">
        <f>IF(BG$4=$E116,1,IF(SUM($F117:BF117)&lt;BF115,0,IF(MOD(SUM($E117:BF$117)/BF115,INT(SUM($F117:BF$117)/BF115))=0,1,0)))</f>
        <v>0</v>
      </c>
      <c r="BG111" s="222">
        <f>IF(BH$4=$E116,1,IF(SUM($F117:BG117)&lt;BG115,0,IF(MOD(SUM($E117:BG$117)/BG115,INT(SUM($F117:BG$117)/BG115))=0,1,0)))</f>
        <v>0</v>
      </c>
      <c r="BH111" s="222">
        <f>IF(BI$4=$E116,1,IF(SUM($F117:BH117)&lt;BH115,0,IF(MOD(SUM($E117:BH$117)/BH115,INT(SUM($F117:BH$117)/BH115))=0,1,0)))</f>
        <v>0</v>
      </c>
      <c r="BI111" s="222">
        <f>IF(BJ$4=$E116,1,IF(SUM($F117:BI117)&lt;BI115,0,IF(MOD(SUM($E117:BI$117)/BI115,INT(SUM($F117:BI$117)/BI115))=0,1,0)))</f>
        <v>0</v>
      </c>
      <c r="BJ111" s="222">
        <f>IF(BK$4=$E116,1,IF(SUM($F117:BJ117)&lt;BJ115,0,IF(MOD(SUM($E117:BJ$117)/BJ115,INT(SUM($F117:BJ$117)/BJ115))=0,1,0)))</f>
        <v>1</v>
      </c>
      <c r="BK111" s="222">
        <f>IF(BL$4=$E116,1,IF(SUM($F117:BK117)&lt;BK115,0,IF(MOD(SUM($E117:BK$117)/BK115,INT(SUM($F117:BK$117)/BK115))=0,1,0)))</f>
        <v>0</v>
      </c>
      <c r="BL111" s="222">
        <f>IF(BM$4=$E116,1,IF(SUM($F117:BL117)&lt;BL115,0,IF(MOD(SUM($E117:BL$117)/BL115,INT(SUM($F117:BL$117)/BL115))=0,1,0)))</f>
        <v>0</v>
      </c>
      <c r="BM111" s="222">
        <f>IF(BN$4=$E116,1,IF(SUM($F117:BM117)&lt;BM115,0,IF(MOD(SUM($E117:BM$117)/BM115,INT(SUM($F117:BM$117)/BM115))=0,1,0)))</f>
        <v>0</v>
      </c>
    </row>
    <row r="112" spans="2:65" x14ac:dyDescent="0.2">
      <c r="C112" s="27" t="s">
        <v>224</v>
      </c>
      <c r="F112" s="10">
        <f>IF(ISERROR(HLOOKUP(F$4,$F109:$BM113,2,0))=TRUE,0,HLOOKUP(F$4,$F109:$BM113,2,0))</f>
        <v>0</v>
      </c>
      <c r="G112" s="10">
        <f t="shared" ref="G112:BM112" si="1122">IF(ISERROR(HLOOKUP(G$4,$F109:$BM113,2,0))=TRUE,0,HLOOKUP(G$4,$F109:$BM113,2,0))</f>
        <v>0</v>
      </c>
      <c r="H112" s="10">
        <f t="shared" si="1122"/>
        <v>0</v>
      </c>
      <c r="I112" s="10">
        <f t="shared" si="1122"/>
        <v>0</v>
      </c>
      <c r="J112" s="10">
        <f t="shared" si="1122"/>
        <v>0</v>
      </c>
      <c r="K112" s="10">
        <f t="shared" si="1122"/>
        <v>0</v>
      </c>
      <c r="L112" s="10">
        <f t="shared" si="1122"/>
        <v>0</v>
      </c>
      <c r="M112" s="10">
        <f t="shared" si="1122"/>
        <v>0</v>
      </c>
      <c r="N112" s="10">
        <f t="shared" si="1122"/>
        <v>0</v>
      </c>
      <c r="O112" s="10">
        <f t="shared" si="1122"/>
        <v>0</v>
      </c>
      <c r="P112" s="10">
        <f t="shared" si="1122"/>
        <v>0</v>
      </c>
      <c r="Q112" s="10">
        <f t="shared" si="1122"/>
        <v>0</v>
      </c>
      <c r="R112" s="10">
        <f t="shared" si="1122"/>
        <v>0</v>
      </c>
      <c r="S112" s="10">
        <f t="shared" si="1122"/>
        <v>0</v>
      </c>
      <c r="T112" s="10">
        <f t="shared" si="1122"/>
        <v>0</v>
      </c>
      <c r="U112" s="10">
        <f t="shared" si="1122"/>
        <v>0</v>
      </c>
      <c r="V112" s="10">
        <f t="shared" si="1122"/>
        <v>0</v>
      </c>
      <c r="W112" s="10">
        <f t="shared" si="1122"/>
        <v>0</v>
      </c>
      <c r="X112" s="10">
        <f t="shared" si="1122"/>
        <v>0</v>
      </c>
      <c r="Y112" s="10">
        <f t="shared" si="1122"/>
        <v>0</v>
      </c>
      <c r="Z112" s="10">
        <f t="shared" si="1122"/>
        <v>0</v>
      </c>
      <c r="AA112" s="10">
        <f t="shared" si="1122"/>
        <v>1</v>
      </c>
      <c r="AB112" s="10">
        <f t="shared" si="1122"/>
        <v>0</v>
      </c>
      <c r="AC112" s="10">
        <f t="shared" si="1122"/>
        <v>0</v>
      </c>
      <c r="AD112" s="10">
        <f t="shared" si="1122"/>
        <v>0</v>
      </c>
      <c r="AE112" s="10">
        <f t="shared" si="1122"/>
        <v>0</v>
      </c>
      <c r="AF112" s="10">
        <f t="shared" si="1122"/>
        <v>0</v>
      </c>
      <c r="AG112" s="10">
        <f t="shared" si="1122"/>
        <v>2</v>
      </c>
      <c r="AH112" s="10">
        <f t="shared" si="1122"/>
        <v>0</v>
      </c>
      <c r="AI112" s="10">
        <f t="shared" si="1122"/>
        <v>0</v>
      </c>
      <c r="AJ112" s="10">
        <f t="shared" si="1122"/>
        <v>0</v>
      </c>
      <c r="AK112" s="10">
        <f t="shared" si="1122"/>
        <v>0</v>
      </c>
      <c r="AL112" s="10">
        <f t="shared" si="1122"/>
        <v>0</v>
      </c>
      <c r="AM112" s="10">
        <f t="shared" si="1122"/>
        <v>2</v>
      </c>
      <c r="AN112" s="10">
        <f t="shared" si="1122"/>
        <v>0</v>
      </c>
      <c r="AO112" s="10">
        <f t="shared" si="1122"/>
        <v>0</v>
      </c>
      <c r="AP112" s="10">
        <f t="shared" si="1122"/>
        <v>0</v>
      </c>
      <c r="AQ112" s="10">
        <f t="shared" si="1122"/>
        <v>0</v>
      </c>
      <c r="AR112" s="10">
        <f t="shared" si="1122"/>
        <v>0</v>
      </c>
      <c r="AS112" s="10">
        <f t="shared" si="1122"/>
        <v>4</v>
      </c>
      <c r="AT112" s="10">
        <f t="shared" si="1122"/>
        <v>0</v>
      </c>
      <c r="AU112" s="10">
        <f t="shared" si="1122"/>
        <v>0</v>
      </c>
      <c r="AV112" s="10">
        <f t="shared" si="1122"/>
        <v>0</v>
      </c>
      <c r="AW112" s="10">
        <f t="shared" si="1122"/>
        <v>0</v>
      </c>
      <c r="AX112" s="10">
        <f t="shared" si="1122"/>
        <v>0</v>
      </c>
      <c r="AY112" s="10">
        <f t="shared" si="1122"/>
        <v>4</v>
      </c>
      <c r="AZ112" s="10">
        <f t="shared" si="1122"/>
        <v>0</v>
      </c>
      <c r="BA112" s="10">
        <f t="shared" si="1122"/>
        <v>0</v>
      </c>
      <c r="BB112" s="10">
        <f t="shared" si="1122"/>
        <v>0</v>
      </c>
      <c r="BC112" s="10">
        <f t="shared" si="1122"/>
        <v>0</v>
      </c>
      <c r="BD112" s="10">
        <f t="shared" si="1122"/>
        <v>0</v>
      </c>
      <c r="BE112" s="10">
        <f t="shared" si="1122"/>
        <v>6</v>
      </c>
      <c r="BF112" s="10">
        <f t="shared" si="1122"/>
        <v>0</v>
      </c>
      <c r="BG112" s="10">
        <f t="shared" si="1122"/>
        <v>0</v>
      </c>
      <c r="BH112" s="10">
        <f t="shared" si="1122"/>
        <v>0</v>
      </c>
      <c r="BI112" s="10">
        <f t="shared" si="1122"/>
        <v>0</v>
      </c>
      <c r="BJ112" s="10">
        <f t="shared" si="1122"/>
        <v>0</v>
      </c>
      <c r="BK112" s="10">
        <f t="shared" si="1122"/>
        <v>6</v>
      </c>
      <c r="BL112" s="10">
        <f t="shared" si="1122"/>
        <v>0</v>
      </c>
      <c r="BM112" s="10">
        <f t="shared" si="1122"/>
        <v>0</v>
      </c>
    </row>
    <row r="113" spans="2:66" x14ac:dyDescent="0.2">
      <c r="C113" s="8" t="s">
        <v>227</v>
      </c>
      <c r="F113" s="287">
        <f t="shared" ref="F113" si="1123">E113+F110-F112</f>
        <v>0</v>
      </c>
      <c r="G113" s="287">
        <f t="shared" ref="G113" si="1124">F113+G110-G112</f>
        <v>0</v>
      </c>
      <c r="H113" s="287">
        <f t="shared" ref="H113" si="1125">G113+H110-H112</f>
        <v>0</v>
      </c>
      <c r="I113" s="287">
        <f t="shared" ref="I113" si="1126">H113+I110-I112</f>
        <v>0</v>
      </c>
      <c r="J113" s="287">
        <f t="shared" ref="J113" si="1127">I113+J110-J112</f>
        <v>0</v>
      </c>
      <c r="K113" s="287">
        <f t="shared" ref="K113" si="1128">J113+K110-K112</f>
        <v>0</v>
      </c>
      <c r="L113" s="287">
        <f t="shared" ref="L113" si="1129">K113+L110-L112</f>
        <v>0</v>
      </c>
      <c r="M113" s="287">
        <f t="shared" ref="M113" si="1130">L113+M110-M112</f>
        <v>0</v>
      </c>
      <c r="N113" s="287">
        <f t="shared" ref="N113" si="1131">M113+N110-N112</f>
        <v>0</v>
      </c>
      <c r="O113" s="287">
        <f t="shared" ref="O113" si="1132">N113+O110-O112</f>
        <v>1</v>
      </c>
      <c r="P113" s="287">
        <f t="shared" ref="P113" si="1133">O113+P110-P112</f>
        <v>1</v>
      </c>
      <c r="Q113" s="287">
        <f t="shared" ref="Q113" si="1134">P113+Q110-Q112</f>
        <v>1</v>
      </c>
      <c r="R113" s="287">
        <f t="shared" ref="R113" si="1135">Q113+R110-R112</f>
        <v>1</v>
      </c>
      <c r="S113" s="287">
        <f t="shared" ref="S113" si="1136">R113+S110-S112</f>
        <v>1</v>
      </c>
      <c r="T113" s="287">
        <f t="shared" ref="T113" si="1137">S113+T110-T112</f>
        <v>1</v>
      </c>
      <c r="U113" s="287">
        <f t="shared" ref="U113" si="1138">T113+U110-U112</f>
        <v>3</v>
      </c>
      <c r="V113" s="287">
        <f t="shared" ref="V113" si="1139">U113+V110-V112</f>
        <v>3</v>
      </c>
      <c r="W113" s="287">
        <f t="shared" ref="W113" si="1140">V113+W110-W112</f>
        <v>3</v>
      </c>
      <c r="X113" s="287">
        <f t="shared" ref="X113" si="1141">W113+X110-X112</f>
        <v>3</v>
      </c>
      <c r="Y113" s="287">
        <f t="shared" ref="Y113" si="1142">X113+Y110-Y112</f>
        <v>3</v>
      </c>
      <c r="Z113" s="287">
        <f t="shared" ref="Z113" si="1143">Y113+Z110-Z112</f>
        <v>3</v>
      </c>
      <c r="AA113" s="287">
        <f t="shared" ref="AA113" si="1144">Z113+AA110-AA112</f>
        <v>4</v>
      </c>
      <c r="AB113" s="287">
        <f t="shared" ref="AB113" si="1145">AA113+AB110-AB112</f>
        <v>4</v>
      </c>
      <c r="AC113" s="287">
        <f t="shared" ref="AC113" si="1146">AB113+AC110-AC112</f>
        <v>4</v>
      </c>
      <c r="AD113" s="287">
        <f t="shared" ref="AD113" si="1147">AC113+AD110-AD112</f>
        <v>4</v>
      </c>
      <c r="AE113" s="287">
        <f t="shared" ref="AE113" si="1148">AD113+AE110-AE112</f>
        <v>4</v>
      </c>
      <c r="AF113" s="287">
        <f t="shared" ref="AF113" si="1149">AE113+AF110-AF112</f>
        <v>4</v>
      </c>
      <c r="AG113" s="287">
        <f t="shared" ref="AG113" si="1150">AF113+AG110-AG112</f>
        <v>6</v>
      </c>
      <c r="AH113" s="287">
        <f t="shared" ref="AH113" si="1151">AG113+AH110-AH112</f>
        <v>6</v>
      </c>
      <c r="AI113" s="287">
        <f t="shared" ref="AI113" si="1152">AH113+AI110-AI112</f>
        <v>6</v>
      </c>
      <c r="AJ113" s="287">
        <f t="shared" ref="AJ113" si="1153">AI113+AJ110-AJ112</f>
        <v>6</v>
      </c>
      <c r="AK113" s="287">
        <f t="shared" ref="AK113" si="1154">AJ113+AK110-AK112</f>
        <v>6</v>
      </c>
      <c r="AL113" s="287">
        <f t="shared" ref="AL113" si="1155">AK113+AL110-AL112</f>
        <v>6</v>
      </c>
      <c r="AM113" s="287">
        <f t="shared" ref="AM113" si="1156">AL113+AM110-AM112</f>
        <v>8</v>
      </c>
      <c r="AN113" s="287">
        <f t="shared" ref="AN113" si="1157">AM113+AN110-AN112</f>
        <v>8</v>
      </c>
      <c r="AO113" s="287">
        <f t="shared" ref="AO113" si="1158">AN113+AO110-AO112</f>
        <v>8</v>
      </c>
      <c r="AP113" s="287">
        <f t="shared" ref="AP113" si="1159">AO113+AP110-AP112</f>
        <v>8</v>
      </c>
      <c r="AQ113" s="287">
        <f t="shared" ref="AQ113" si="1160">AP113+AQ110-AQ112</f>
        <v>8</v>
      </c>
      <c r="AR113" s="287">
        <f t="shared" ref="AR113" si="1161">AQ113+AR110-AR112</f>
        <v>8</v>
      </c>
      <c r="AS113" s="287">
        <f t="shared" ref="AS113" si="1162">AR113+AS110-AS112</f>
        <v>10</v>
      </c>
      <c r="AT113" s="287">
        <f t="shared" ref="AT113" si="1163">AS113+AT110-AT112</f>
        <v>10</v>
      </c>
      <c r="AU113" s="287">
        <f t="shared" ref="AU113" si="1164">AT113+AU110-AU112</f>
        <v>10</v>
      </c>
      <c r="AV113" s="287">
        <f t="shared" ref="AV113" si="1165">AU113+AV110-AV112</f>
        <v>10</v>
      </c>
      <c r="AW113" s="287">
        <f t="shared" ref="AW113" si="1166">AV113+AW110-AW112</f>
        <v>10</v>
      </c>
      <c r="AX113" s="287">
        <f t="shared" ref="AX113" si="1167">AW113+AX110-AX112</f>
        <v>10</v>
      </c>
      <c r="AY113" s="287">
        <f t="shared" ref="AY113" si="1168">AX113+AY110-AY112</f>
        <v>12</v>
      </c>
      <c r="AZ113" s="287">
        <f t="shared" ref="AZ113" si="1169">AY113+AZ110-AZ112</f>
        <v>12</v>
      </c>
      <c r="BA113" s="287">
        <f t="shared" ref="BA113" si="1170">AZ113+BA110-BA112</f>
        <v>12</v>
      </c>
      <c r="BB113" s="287">
        <f t="shared" ref="BB113" si="1171">BA113+BB110-BB112</f>
        <v>12</v>
      </c>
      <c r="BC113" s="287">
        <f t="shared" ref="BC113" si="1172">BB113+BC110-BC112</f>
        <v>12</v>
      </c>
      <c r="BD113" s="287">
        <f t="shared" ref="BD113" si="1173">BC113+BD110-BD112</f>
        <v>12</v>
      </c>
      <c r="BE113" s="287">
        <f t="shared" ref="BE113" si="1174">BD113+BE110-BE112</f>
        <v>14</v>
      </c>
      <c r="BF113" s="287">
        <f t="shared" ref="BF113" si="1175">BE113+BF110-BF112</f>
        <v>14</v>
      </c>
      <c r="BG113" s="287">
        <f t="shared" ref="BG113" si="1176">BF113+BG110-BG112</f>
        <v>14</v>
      </c>
      <c r="BH113" s="287">
        <f t="shared" ref="BH113" si="1177">BG113+BH110-BH112</f>
        <v>14</v>
      </c>
      <c r="BI113" s="287">
        <f t="shared" ref="BI113" si="1178">BH113+BI110-BI112</f>
        <v>14</v>
      </c>
      <c r="BJ113" s="287">
        <f t="shared" ref="BJ113" si="1179">BI113+BJ110-BJ112</f>
        <v>14</v>
      </c>
      <c r="BK113" s="287">
        <f t="shared" ref="BK113" si="1180">BJ113+BK110-BK112</f>
        <v>16</v>
      </c>
      <c r="BL113" s="287">
        <f t="shared" ref="BL113" si="1181">BK113+BL110-BL112</f>
        <v>16</v>
      </c>
      <c r="BM113" s="287">
        <f t="shared" ref="BM113" si="1182">BL113+BM110-BM112</f>
        <v>16</v>
      </c>
    </row>
    <row r="114" spans="2:66" x14ac:dyDescent="0.2">
      <c r="B114" s="52">
        <f>MATCH(C114,Supuestos!$B$3:$B$185,0)</f>
        <v>14</v>
      </c>
      <c r="C114" s="273" t="s">
        <v>225</v>
      </c>
      <c r="E114" s="268">
        <f>Supuestos!I16</f>
        <v>12</v>
      </c>
      <c r="F114" s="37">
        <f>HLOOKUP(F$2,Supuestos!$D$3:$H$157,$B114,0)</f>
        <v>12</v>
      </c>
      <c r="G114" s="37">
        <f>HLOOKUP(G$2,Supuestos!$D$3:$H$157,$B114,0)</f>
        <v>12</v>
      </c>
      <c r="H114" s="37">
        <f>HLOOKUP(H$2,Supuestos!$D$3:$H$157,$B114,0)</f>
        <v>12</v>
      </c>
      <c r="I114" s="37">
        <f>HLOOKUP(I$2,Supuestos!$D$3:$H$157,$B114,0)</f>
        <v>12</v>
      </c>
      <c r="J114" s="37">
        <f>HLOOKUP(J$2,Supuestos!$D$3:$H$157,$B114,0)</f>
        <v>12</v>
      </c>
      <c r="K114" s="37">
        <f>HLOOKUP(K$2,Supuestos!$D$3:$H$157,$B114,0)</f>
        <v>12</v>
      </c>
      <c r="L114" s="37">
        <f>HLOOKUP(L$2,Supuestos!$D$3:$H$157,$B114,0)</f>
        <v>12</v>
      </c>
      <c r="M114" s="37">
        <f>HLOOKUP(M$2,Supuestos!$D$3:$H$157,$B114,0)</f>
        <v>12</v>
      </c>
      <c r="N114" s="37">
        <f>HLOOKUP(N$2,Supuestos!$D$3:$H$157,$B114,0)</f>
        <v>12</v>
      </c>
      <c r="O114" s="37">
        <f>HLOOKUP(O$2,Supuestos!$D$3:$H$157,$B114,0)</f>
        <v>12</v>
      </c>
      <c r="P114" s="37">
        <f>HLOOKUP(P$2,Supuestos!$D$3:$H$157,$B114,0)</f>
        <v>12</v>
      </c>
      <c r="Q114" s="37">
        <f>HLOOKUP(Q$2,Supuestos!$D$3:$H$157,$B114,0)</f>
        <v>12</v>
      </c>
      <c r="R114" s="37">
        <f>HLOOKUP(R$2,Supuestos!$D$3:$H$157,$B114,0)</f>
        <v>12</v>
      </c>
      <c r="S114" s="37">
        <f>HLOOKUP(S$2,Supuestos!$D$3:$H$157,$B114,0)</f>
        <v>12</v>
      </c>
      <c r="T114" s="37">
        <f>HLOOKUP(T$2,Supuestos!$D$3:$H$157,$B114,0)</f>
        <v>12</v>
      </c>
      <c r="U114" s="37">
        <f>HLOOKUP(U$2,Supuestos!$D$3:$H$157,$B114,0)</f>
        <v>12</v>
      </c>
      <c r="V114" s="37">
        <f>HLOOKUP(V$2,Supuestos!$D$3:$H$157,$B114,0)</f>
        <v>12</v>
      </c>
      <c r="W114" s="37">
        <f>HLOOKUP(W$2,Supuestos!$D$3:$H$157,$B114,0)</f>
        <v>12</v>
      </c>
      <c r="X114" s="37">
        <f>HLOOKUP(X$2,Supuestos!$D$3:$H$157,$B114,0)</f>
        <v>12</v>
      </c>
      <c r="Y114" s="37">
        <f>HLOOKUP(Y$2,Supuestos!$D$3:$H$157,$B114,0)</f>
        <v>12</v>
      </c>
      <c r="Z114" s="37">
        <f>HLOOKUP(Z$2,Supuestos!$D$3:$H$157,$B114,0)</f>
        <v>12</v>
      </c>
      <c r="AA114" s="37">
        <f>HLOOKUP(AA$2,Supuestos!$D$3:$H$157,$B114,0)</f>
        <v>12</v>
      </c>
      <c r="AB114" s="37">
        <f>HLOOKUP(AB$2,Supuestos!$D$3:$H$157,$B114,0)</f>
        <v>12</v>
      </c>
      <c r="AC114" s="37">
        <f>HLOOKUP(AC$2,Supuestos!$D$3:$H$157,$B114,0)</f>
        <v>12</v>
      </c>
      <c r="AD114" s="37">
        <f>HLOOKUP(AD$2,Supuestos!$D$3:$H$157,$B114,0)</f>
        <v>12</v>
      </c>
      <c r="AE114" s="37">
        <f>HLOOKUP(AE$2,Supuestos!$D$3:$H$157,$B114,0)</f>
        <v>12</v>
      </c>
      <c r="AF114" s="37">
        <f>HLOOKUP(AF$2,Supuestos!$D$3:$H$157,$B114,0)</f>
        <v>12</v>
      </c>
      <c r="AG114" s="37">
        <f>HLOOKUP(AG$2,Supuestos!$D$3:$H$157,$B114,0)</f>
        <v>12</v>
      </c>
      <c r="AH114" s="37">
        <f>HLOOKUP(AH$2,Supuestos!$D$3:$H$157,$B114,0)</f>
        <v>12</v>
      </c>
      <c r="AI114" s="37">
        <f>HLOOKUP(AI$2,Supuestos!$D$3:$H$157,$B114,0)</f>
        <v>12</v>
      </c>
      <c r="AJ114" s="37">
        <f>HLOOKUP(AJ$2,Supuestos!$D$3:$H$157,$B114,0)</f>
        <v>12</v>
      </c>
      <c r="AK114" s="37">
        <f>HLOOKUP(AK$2,Supuestos!$D$3:$H$157,$B114,0)</f>
        <v>12</v>
      </c>
      <c r="AL114" s="37">
        <f>HLOOKUP(AL$2,Supuestos!$D$3:$H$157,$B114,0)</f>
        <v>12</v>
      </c>
      <c r="AM114" s="37">
        <f>HLOOKUP(AM$2,Supuestos!$D$3:$H$157,$B114,0)</f>
        <v>12</v>
      </c>
      <c r="AN114" s="37">
        <f>HLOOKUP(AN$2,Supuestos!$D$3:$H$157,$B114,0)</f>
        <v>12</v>
      </c>
      <c r="AO114" s="37">
        <f>HLOOKUP(AO$2,Supuestos!$D$3:$H$157,$B114,0)</f>
        <v>12</v>
      </c>
      <c r="AP114" s="37">
        <f>HLOOKUP(AP$2,Supuestos!$D$3:$H$157,$B114,0)</f>
        <v>12</v>
      </c>
      <c r="AQ114" s="37">
        <f>HLOOKUP(AQ$2,Supuestos!$D$3:$H$157,$B114,0)</f>
        <v>12</v>
      </c>
      <c r="AR114" s="37">
        <f>HLOOKUP(AR$2,Supuestos!$D$3:$H$157,$B114,0)</f>
        <v>12</v>
      </c>
      <c r="AS114" s="37">
        <f>HLOOKUP(AS$2,Supuestos!$D$3:$H$157,$B114,0)</f>
        <v>12</v>
      </c>
      <c r="AT114" s="37">
        <f>HLOOKUP(AT$2,Supuestos!$D$3:$H$157,$B114,0)</f>
        <v>12</v>
      </c>
      <c r="AU114" s="37">
        <f>HLOOKUP(AU$2,Supuestos!$D$3:$H$157,$B114,0)</f>
        <v>12</v>
      </c>
      <c r="AV114" s="37">
        <f>HLOOKUP(AV$2,Supuestos!$D$3:$H$157,$B114,0)</f>
        <v>12</v>
      </c>
      <c r="AW114" s="37">
        <f>HLOOKUP(AW$2,Supuestos!$D$3:$H$157,$B114,0)</f>
        <v>12</v>
      </c>
      <c r="AX114" s="37">
        <f>HLOOKUP(AX$2,Supuestos!$D$3:$H$157,$B114,0)</f>
        <v>12</v>
      </c>
      <c r="AY114" s="37">
        <f>HLOOKUP(AY$2,Supuestos!$D$3:$H$157,$B114,0)</f>
        <v>12</v>
      </c>
      <c r="AZ114" s="37">
        <f>HLOOKUP(AZ$2,Supuestos!$D$3:$H$157,$B114,0)</f>
        <v>12</v>
      </c>
      <c r="BA114" s="37">
        <f>HLOOKUP(BA$2,Supuestos!$D$3:$H$157,$B114,0)</f>
        <v>12</v>
      </c>
      <c r="BB114" s="37">
        <f>HLOOKUP(BB$2,Supuestos!$D$3:$H$157,$B114,0)</f>
        <v>12</v>
      </c>
      <c r="BC114" s="37">
        <f>HLOOKUP(BC$2,Supuestos!$D$3:$H$157,$B114,0)</f>
        <v>12</v>
      </c>
      <c r="BD114" s="37">
        <f>HLOOKUP(BD$2,Supuestos!$D$3:$H$157,$B114,0)</f>
        <v>12</v>
      </c>
      <c r="BE114" s="37">
        <f>HLOOKUP(BE$2,Supuestos!$D$3:$H$157,$B114,0)</f>
        <v>12</v>
      </c>
      <c r="BF114" s="37">
        <f>HLOOKUP(BF$2,Supuestos!$D$3:$H$157,$B114,0)</f>
        <v>12</v>
      </c>
      <c r="BG114" s="37">
        <f>HLOOKUP(BG$2,Supuestos!$D$3:$H$157,$B114,0)</f>
        <v>12</v>
      </c>
      <c r="BH114" s="37">
        <f>HLOOKUP(BH$2,Supuestos!$D$3:$H$157,$B114,0)</f>
        <v>12</v>
      </c>
      <c r="BI114" s="37">
        <f>HLOOKUP(BI$2,Supuestos!$D$3:$H$157,$B114,0)</f>
        <v>12</v>
      </c>
      <c r="BJ114" s="37">
        <f>HLOOKUP(BJ$2,Supuestos!$D$3:$H$157,$B114,0)</f>
        <v>12</v>
      </c>
      <c r="BK114" s="37">
        <f>HLOOKUP(BK$2,Supuestos!$D$3:$H$157,$B114,0)</f>
        <v>12</v>
      </c>
      <c r="BL114" s="37">
        <f>HLOOKUP(BL$2,Supuestos!$D$3:$H$157,$B114,0)</f>
        <v>12</v>
      </c>
      <c r="BM114" s="37">
        <f>HLOOKUP(BM$2,Supuestos!$D$3:$H$157,$B114,0)</f>
        <v>12</v>
      </c>
    </row>
    <row r="115" spans="2:66" x14ac:dyDescent="0.2">
      <c r="B115" s="52">
        <f>MATCH(C115,Supuestos!$B$3:$B$185,0)</f>
        <v>15</v>
      </c>
      <c r="C115" s="273" t="s">
        <v>226</v>
      </c>
      <c r="E115" s="268">
        <f>Supuestos!I17</f>
        <v>6</v>
      </c>
      <c r="F115" s="37">
        <f>HLOOKUP(F$2,Supuestos!$D$3:$H$157,$B115,0)</f>
        <v>6</v>
      </c>
      <c r="G115" s="37">
        <f>HLOOKUP(G$2,Supuestos!$D$3:$H$157,$B115,0)</f>
        <v>6</v>
      </c>
      <c r="H115" s="37">
        <f>HLOOKUP(H$2,Supuestos!$D$3:$H$157,$B115,0)</f>
        <v>6</v>
      </c>
      <c r="I115" s="37">
        <f>HLOOKUP(I$2,Supuestos!$D$3:$H$157,$B115,0)</f>
        <v>6</v>
      </c>
      <c r="J115" s="37">
        <f>HLOOKUP(J$2,Supuestos!$D$3:$H$157,$B115,0)</f>
        <v>6</v>
      </c>
      <c r="K115" s="37">
        <f>HLOOKUP(K$2,Supuestos!$D$3:$H$157,$B115,0)</f>
        <v>6</v>
      </c>
      <c r="L115" s="37">
        <f>HLOOKUP(L$2,Supuestos!$D$3:$H$157,$B115,0)</f>
        <v>6</v>
      </c>
      <c r="M115" s="37">
        <f>HLOOKUP(M$2,Supuestos!$D$3:$H$157,$B115,0)</f>
        <v>6</v>
      </c>
      <c r="N115" s="37">
        <f>HLOOKUP(N$2,Supuestos!$D$3:$H$157,$B115,0)</f>
        <v>6</v>
      </c>
      <c r="O115" s="37">
        <f>HLOOKUP(O$2,Supuestos!$D$3:$H$157,$B115,0)</f>
        <v>6</v>
      </c>
      <c r="P115" s="37">
        <f>HLOOKUP(P$2,Supuestos!$D$3:$H$157,$B115,0)</f>
        <v>6</v>
      </c>
      <c r="Q115" s="37">
        <f>HLOOKUP(Q$2,Supuestos!$D$3:$H$157,$B115,0)</f>
        <v>6</v>
      </c>
      <c r="R115" s="37">
        <f>HLOOKUP(R$2,Supuestos!$D$3:$H$157,$B115,0)</f>
        <v>6</v>
      </c>
      <c r="S115" s="37">
        <f>HLOOKUP(S$2,Supuestos!$D$3:$H$157,$B115,0)</f>
        <v>6</v>
      </c>
      <c r="T115" s="37">
        <f>HLOOKUP(T$2,Supuestos!$D$3:$H$157,$B115,0)</f>
        <v>6</v>
      </c>
      <c r="U115" s="37">
        <f>HLOOKUP(U$2,Supuestos!$D$3:$H$157,$B115,0)</f>
        <v>6</v>
      </c>
      <c r="V115" s="37">
        <f>HLOOKUP(V$2,Supuestos!$D$3:$H$157,$B115,0)</f>
        <v>6</v>
      </c>
      <c r="W115" s="37">
        <f>HLOOKUP(W$2,Supuestos!$D$3:$H$157,$B115,0)</f>
        <v>6</v>
      </c>
      <c r="X115" s="37">
        <f>HLOOKUP(X$2,Supuestos!$D$3:$H$157,$B115,0)</f>
        <v>6</v>
      </c>
      <c r="Y115" s="37">
        <f>HLOOKUP(Y$2,Supuestos!$D$3:$H$157,$B115,0)</f>
        <v>6</v>
      </c>
      <c r="Z115" s="37">
        <f>HLOOKUP(Z$2,Supuestos!$D$3:$H$157,$B115,0)</f>
        <v>6</v>
      </c>
      <c r="AA115" s="37">
        <f>HLOOKUP(AA$2,Supuestos!$D$3:$H$157,$B115,0)</f>
        <v>6</v>
      </c>
      <c r="AB115" s="37">
        <f>HLOOKUP(AB$2,Supuestos!$D$3:$H$157,$B115,0)</f>
        <v>6</v>
      </c>
      <c r="AC115" s="37">
        <f>HLOOKUP(AC$2,Supuestos!$D$3:$H$157,$B115,0)</f>
        <v>6</v>
      </c>
      <c r="AD115" s="37">
        <f>HLOOKUP(AD$2,Supuestos!$D$3:$H$157,$B115,0)</f>
        <v>6</v>
      </c>
      <c r="AE115" s="37">
        <f>HLOOKUP(AE$2,Supuestos!$D$3:$H$157,$B115,0)</f>
        <v>6</v>
      </c>
      <c r="AF115" s="37">
        <f>HLOOKUP(AF$2,Supuestos!$D$3:$H$157,$B115,0)</f>
        <v>6</v>
      </c>
      <c r="AG115" s="37">
        <f>HLOOKUP(AG$2,Supuestos!$D$3:$H$157,$B115,0)</f>
        <v>6</v>
      </c>
      <c r="AH115" s="37">
        <f>HLOOKUP(AH$2,Supuestos!$D$3:$H$157,$B115,0)</f>
        <v>6</v>
      </c>
      <c r="AI115" s="37">
        <f>HLOOKUP(AI$2,Supuestos!$D$3:$H$157,$B115,0)</f>
        <v>6</v>
      </c>
      <c r="AJ115" s="37">
        <f>HLOOKUP(AJ$2,Supuestos!$D$3:$H$157,$B115,0)</f>
        <v>6</v>
      </c>
      <c r="AK115" s="37">
        <f>HLOOKUP(AK$2,Supuestos!$D$3:$H$157,$B115,0)</f>
        <v>6</v>
      </c>
      <c r="AL115" s="37">
        <f>HLOOKUP(AL$2,Supuestos!$D$3:$H$157,$B115,0)</f>
        <v>6</v>
      </c>
      <c r="AM115" s="37">
        <f>HLOOKUP(AM$2,Supuestos!$D$3:$H$157,$B115,0)</f>
        <v>6</v>
      </c>
      <c r="AN115" s="37">
        <f>HLOOKUP(AN$2,Supuestos!$D$3:$H$157,$B115,0)</f>
        <v>6</v>
      </c>
      <c r="AO115" s="37">
        <f>HLOOKUP(AO$2,Supuestos!$D$3:$H$157,$B115,0)</f>
        <v>6</v>
      </c>
      <c r="AP115" s="37">
        <f>HLOOKUP(AP$2,Supuestos!$D$3:$H$157,$B115,0)</f>
        <v>6</v>
      </c>
      <c r="AQ115" s="37">
        <f>HLOOKUP(AQ$2,Supuestos!$D$3:$H$157,$B115,0)</f>
        <v>6</v>
      </c>
      <c r="AR115" s="37">
        <f>HLOOKUP(AR$2,Supuestos!$D$3:$H$157,$B115,0)</f>
        <v>6</v>
      </c>
      <c r="AS115" s="37">
        <f>HLOOKUP(AS$2,Supuestos!$D$3:$H$157,$B115,0)</f>
        <v>6</v>
      </c>
      <c r="AT115" s="37">
        <f>HLOOKUP(AT$2,Supuestos!$D$3:$H$157,$B115,0)</f>
        <v>6</v>
      </c>
      <c r="AU115" s="37">
        <f>HLOOKUP(AU$2,Supuestos!$D$3:$H$157,$B115,0)</f>
        <v>6</v>
      </c>
      <c r="AV115" s="37">
        <f>HLOOKUP(AV$2,Supuestos!$D$3:$H$157,$B115,0)</f>
        <v>6</v>
      </c>
      <c r="AW115" s="37">
        <f>HLOOKUP(AW$2,Supuestos!$D$3:$H$157,$B115,0)</f>
        <v>6</v>
      </c>
      <c r="AX115" s="37">
        <f>HLOOKUP(AX$2,Supuestos!$D$3:$H$157,$B115,0)</f>
        <v>6</v>
      </c>
      <c r="AY115" s="37">
        <f>HLOOKUP(AY$2,Supuestos!$D$3:$H$157,$B115,0)</f>
        <v>6</v>
      </c>
      <c r="AZ115" s="37">
        <f>HLOOKUP(AZ$2,Supuestos!$D$3:$H$157,$B115,0)</f>
        <v>6</v>
      </c>
      <c r="BA115" s="37">
        <f>HLOOKUP(BA$2,Supuestos!$D$3:$H$157,$B115,0)</f>
        <v>6</v>
      </c>
      <c r="BB115" s="37">
        <f>HLOOKUP(BB$2,Supuestos!$D$3:$H$157,$B115,0)</f>
        <v>6</v>
      </c>
      <c r="BC115" s="37">
        <f>HLOOKUP(BC$2,Supuestos!$D$3:$H$157,$B115,0)</f>
        <v>6</v>
      </c>
      <c r="BD115" s="37">
        <f>HLOOKUP(BD$2,Supuestos!$D$3:$H$157,$B115,0)</f>
        <v>6</v>
      </c>
      <c r="BE115" s="37">
        <f>HLOOKUP(BE$2,Supuestos!$D$3:$H$157,$B115,0)</f>
        <v>6</v>
      </c>
      <c r="BF115" s="37">
        <f>HLOOKUP(BF$2,Supuestos!$D$3:$H$157,$B115,0)</f>
        <v>6</v>
      </c>
      <c r="BG115" s="37">
        <f>HLOOKUP(BG$2,Supuestos!$D$3:$H$157,$B115,0)</f>
        <v>6</v>
      </c>
      <c r="BH115" s="37">
        <f>HLOOKUP(BH$2,Supuestos!$D$3:$H$157,$B115,0)</f>
        <v>6</v>
      </c>
      <c r="BI115" s="37">
        <f>HLOOKUP(BI$2,Supuestos!$D$3:$H$157,$B115,0)</f>
        <v>6</v>
      </c>
      <c r="BJ115" s="37">
        <f>HLOOKUP(BJ$2,Supuestos!$D$3:$H$157,$B115,0)</f>
        <v>6</v>
      </c>
      <c r="BK115" s="37">
        <f>HLOOKUP(BK$2,Supuestos!$D$3:$H$157,$B115,0)</f>
        <v>6</v>
      </c>
      <c r="BL115" s="37">
        <f>HLOOKUP(BL$2,Supuestos!$D$3:$H$157,$B115,0)</f>
        <v>6</v>
      </c>
      <c r="BM115" s="37">
        <f>HLOOKUP(BM$2,Supuestos!$D$3:$H$157,$B115,0)</f>
        <v>6</v>
      </c>
    </row>
    <row r="116" spans="2:66" x14ac:dyDescent="0.2">
      <c r="C116" s="8" t="s">
        <v>36</v>
      </c>
      <c r="E116" s="39">
        <f>Supuestos!D90</f>
        <v>10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</row>
    <row r="117" spans="2:66" x14ac:dyDescent="0.2">
      <c r="C117" s="8" t="s">
        <v>38</v>
      </c>
      <c r="E117" s="37">
        <v>0</v>
      </c>
      <c r="F117" s="37">
        <f>IF(E117=1,E117,IF($E116=F$4,1,0))</f>
        <v>0</v>
      </c>
      <c r="G117" s="37">
        <f t="shared" ref="G117" si="1183">IF(F117=1,F117,IF($E116=G$4,1,0))</f>
        <v>0</v>
      </c>
      <c r="H117" s="37">
        <f t="shared" ref="H117" si="1184">IF(G117=1,G117,IF($E116=H$4,1,0))</f>
        <v>0</v>
      </c>
      <c r="I117" s="37">
        <f t="shared" ref="I117" si="1185">IF(H117=1,H117,IF($E116=I$4,1,0))</f>
        <v>0</v>
      </c>
      <c r="J117" s="37">
        <f t="shared" ref="J117" si="1186">IF(I117=1,I117,IF($E116=J$4,1,0))</f>
        <v>0</v>
      </c>
      <c r="K117" s="37">
        <f t="shared" ref="K117" si="1187">IF(J117=1,J117,IF($E116=K$4,1,0))</f>
        <v>0</v>
      </c>
      <c r="L117" s="37">
        <f t="shared" ref="L117" si="1188">IF(K117=1,K117,IF($E116=L$4,1,0))</f>
        <v>0</v>
      </c>
      <c r="M117" s="37">
        <f t="shared" ref="M117" si="1189">IF(L117=1,L117,IF($E116=M$4,1,0))</f>
        <v>0</v>
      </c>
      <c r="N117" s="37">
        <f t="shared" ref="N117" si="1190">IF(M117=1,M117,IF($E116=N$4,1,0))</f>
        <v>0</v>
      </c>
      <c r="O117" s="37">
        <f t="shared" ref="O117" si="1191">IF(N117=1,N117,IF($E116=O$4,1,0))</f>
        <v>1</v>
      </c>
      <c r="P117" s="37">
        <f t="shared" ref="P117" si="1192">IF(O117=1,O117,IF($E116=P$4,1,0))</f>
        <v>1</v>
      </c>
      <c r="Q117" s="37">
        <f t="shared" ref="Q117" si="1193">IF(P117=1,P117,IF($E116=Q$4,1,0))</f>
        <v>1</v>
      </c>
      <c r="R117" s="37">
        <f t="shared" ref="R117" si="1194">IF(Q117=1,Q117,IF($E116=R$4,1,0))</f>
        <v>1</v>
      </c>
      <c r="S117" s="37">
        <f t="shared" ref="S117" si="1195">IF(R117=1,R117,IF($E116=S$4,1,0))</f>
        <v>1</v>
      </c>
      <c r="T117" s="37">
        <f t="shared" ref="T117" si="1196">IF(S117=1,S117,IF($E116=T$4,1,0))</f>
        <v>1</v>
      </c>
      <c r="U117" s="37">
        <f t="shared" ref="U117" si="1197">IF(T117=1,T117,IF($E116=U$4,1,0))</f>
        <v>1</v>
      </c>
      <c r="V117" s="37">
        <f t="shared" ref="V117" si="1198">IF(U117=1,U117,IF($E116=V$4,1,0))</f>
        <v>1</v>
      </c>
      <c r="W117" s="37">
        <f t="shared" ref="W117" si="1199">IF(V117=1,V117,IF($E116=W$4,1,0))</f>
        <v>1</v>
      </c>
      <c r="X117" s="37">
        <f t="shared" ref="X117" si="1200">IF(W117=1,W117,IF($E116=X$4,1,0))</f>
        <v>1</v>
      </c>
      <c r="Y117" s="37">
        <f t="shared" ref="Y117" si="1201">IF(X117=1,X117,IF($E116=Y$4,1,0))</f>
        <v>1</v>
      </c>
      <c r="Z117" s="37">
        <f t="shared" ref="Z117" si="1202">IF(Y117=1,Y117,IF($E116=Z$4,1,0))</f>
        <v>1</v>
      </c>
      <c r="AA117" s="37">
        <f t="shared" ref="AA117" si="1203">IF(Z117=1,Z117,IF($E116=AA$4,1,0))</f>
        <v>1</v>
      </c>
      <c r="AB117" s="37">
        <f t="shared" ref="AB117" si="1204">IF(AA117=1,AA117,IF($E116=AB$4,1,0))</f>
        <v>1</v>
      </c>
      <c r="AC117" s="37">
        <f t="shared" ref="AC117" si="1205">IF(AB117=1,AB117,IF($E116=AC$4,1,0))</f>
        <v>1</v>
      </c>
      <c r="AD117" s="37">
        <f t="shared" ref="AD117" si="1206">IF(AC117=1,AC117,IF($E116=AD$4,1,0))</f>
        <v>1</v>
      </c>
      <c r="AE117" s="37">
        <f t="shared" ref="AE117" si="1207">IF(AD117=1,AD117,IF($E116=AE$4,1,0))</f>
        <v>1</v>
      </c>
      <c r="AF117" s="37">
        <f t="shared" ref="AF117" si="1208">IF(AE117=1,AE117,IF($E116=AF$4,1,0))</f>
        <v>1</v>
      </c>
      <c r="AG117" s="37">
        <f t="shared" ref="AG117" si="1209">IF(AF117=1,AF117,IF($E116=AG$4,1,0))</f>
        <v>1</v>
      </c>
      <c r="AH117" s="37">
        <f t="shared" ref="AH117" si="1210">IF(AG117=1,AG117,IF($E116=AH$4,1,0))</f>
        <v>1</v>
      </c>
      <c r="AI117" s="37">
        <f t="shared" ref="AI117" si="1211">IF(AH117=1,AH117,IF($E116=AI$4,1,0))</f>
        <v>1</v>
      </c>
      <c r="AJ117" s="37">
        <f t="shared" ref="AJ117" si="1212">IF(AI117=1,AI117,IF($E116=AJ$4,1,0))</f>
        <v>1</v>
      </c>
      <c r="AK117" s="37">
        <f t="shared" ref="AK117" si="1213">IF(AJ117=1,AJ117,IF($E116=AK$4,1,0))</f>
        <v>1</v>
      </c>
      <c r="AL117" s="37">
        <f t="shared" ref="AL117" si="1214">IF(AK117=1,AK117,IF($E116=AL$4,1,0))</f>
        <v>1</v>
      </c>
      <c r="AM117" s="37">
        <f t="shared" ref="AM117" si="1215">IF(AL117=1,AL117,IF($E116=AM$4,1,0))</f>
        <v>1</v>
      </c>
      <c r="AN117" s="37">
        <f t="shared" ref="AN117" si="1216">IF(AM117=1,AM117,IF($E116=AN$4,1,0))</f>
        <v>1</v>
      </c>
      <c r="AO117" s="37">
        <f t="shared" ref="AO117" si="1217">IF(AN117=1,AN117,IF($E116=AO$4,1,0))</f>
        <v>1</v>
      </c>
      <c r="AP117" s="37">
        <f t="shared" ref="AP117" si="1218">IF(AO117=1,AO117,IF($E116=AP$4,1,0))</f>
        <v>1</v>
      </c>
      <c r="AQ117" s="37">
        <f t="shared" ref="AQ117" si="1219">IF(AP117=1,AP117,IF($E116=AQ$4,1,0))</f>
        <v>1</v>
      </c>
      <c r="AR117" s="37">
        <f t="shared" ref="AR117" si="1220">IF(AQ117=1,AQ117,IF($E116=AR$4,1,0))</f>
        <v>1</v>
      </c>
      <c r="AS117" s="37">
        <f t="shared" ref="AS117" si="1221">IF(AR117=1,AR117,IF($E116=AS$4,1,0))</f>
        <v>1</v>
      </c>
      <c r="AT117" s="37">
        <f t="shared" ref="AT117" si="1222">IF(AS117=1,AS117,IF($E116=AT$4,1,0))</f>
        <v>1</v>
      </c>
      <c r="AU117" s="37">
        <f t="shared" ref="AU117" si="1223">IF(AT117=1,AT117,IF($E116=AU$4,1,0))</f>
        <v>1</v>
      </c>
      <c r="AV117" s="37">
        <f t="shared" ref="AV117" si="1224">IF(AU117=1,AU117,IF($E116=AV$4,1,0))</f>
        <v>1</v>
      </c>
      <c r="AW117" s="37">
        <f t="shared" ref="AW117" si="1225">IF(AV117=1,AV117,IF($E116=AW$4,1,0))</f>
        <v>1</v>
      </c>
      <c r="AX117" s="37">
        <f t="shared" ref="AX117" si="1226">IF(AW117=1,AW117,IF($E116=AX$4,1,0))</f>
        <v>1</v>
      </c>
      <c r="AY117" s="37">
        <f t="shared" ref="AY117" si="1227">IF(AX117=1,AX117,IF($E116=AY$4,1,0))</f>
        <v>1</v>
      </c>
      <c r="AZ117" s="37">
        <f t="shared" ref="AZ117" si="1228">IF(AY117=1,AY117,IF($E116=AZ$4,1,0))</f>
        <v>1</v>
      </c>
      <c r="BA117" s="37">
        <f t="shared" ref="BA117" si="1229">IF(AZ117=1,AZ117,IF($E116=BA$4,1,0))</f>
        <v>1</v>
      </c>
      <c r="BB117" s="37">
        <f t="shared" ref="BB117" si="1230">IF(BA117=1,BA117,IF($E116=BB$4,1,0))</f>
        <v>1</v>
      </c>
      <c r="BC117" s="37">
        <f t="shared" ref="BC117" si="1231">IF(BB117=1,BB117,IF($E116=BC$4,1,0))</f>
        <v>1</v>
      </c>
      <c r="BD117" s="37">
        <f t="shared" ref="BD117" si="1232">IF(BC117=1,BC117,IF($E116=BD$4,1,0))</f>
        <v>1</v>
      </c>
      <c r="BE117" s="37">
        <f t="shared" ref="BE117" si="1233">IF(BD117=1,BD117,IF($E116=BE$4,1,0))</f>
        <v>1</v>
      </c>
      <c r="BF117" s="37">
        <f t="shared" ref="BF117" si="1234">IF(BE117=1,BE117,IF($E116=BF$4,1,0))</f>
        <v>1</v>
      </c>
      <c r="BG117" s="37">
        <f t="shared" ref="BG117" si="1235">IF(BF117=1,BF117,IF($E116=BG$4,1,0))</f>
        <v>1</v>
      </c>
      <c r="BH117" s="37">
        <f t="shared" ref="BH117" si="1236">IF(BG117=1,BG117,IF($E116=BH$4,1,0))</f>
        <v>1</v>
      </c>
      <c r="BI117" s="37">
        <f t="shared" ref="BI117" si="1237">IF(BH117=1,BH117,IF($E116=BI$4,1,0))</f>
        <v>1</v>
      </c>
      <c r="BJ117" s="37">
        <f t="shared" ref="BJ117" si="1238">IF(BI117=1,BI117,IF($E116=BJ$4,1,0))</f>
        <v>1</v>
      </c>
      <c r="BK117" s="37">
        <f t="shared" ref="BK117" si="1239">IF(BJ117=1,BJ117,IF($E116=BK$4,1,0))</f>
        <v>1</v>
      </c>
      <c r="BL117" s="37">
        <f t="shared" ref="BL117" si="1240">IF(BK117=1,BK117,IF($E116=BL$4,1,0))</f>
        <v>1</v>
      </c>
      <c r="BM117" s="37">
        <f t="shared" ref="BM117" si="1241">IF(BL117=1,BL117,IF($E116=BM$4,1,0))</f>
        <v>1</v>
      </c>
    </row>
    <row r="118" spans="2:66" x14ac:dyDescent="0.2">
      <c r="C118" s="8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</row>
    <row r="119" spans="2:66" ht="15" x14ac:dyDescent="0.35">
      <c r="C119" s="122" t="s">
        <v>77</v>
      </c>
      <c r="F119" s="4">
        <f t="shared" ref="F119:AK119" si="1242">(F120*F122)*F129</f>
        <v>0</v>
      </c>
      <c r="G119" s="4">
        <f t="shared" si="1242"/>
        <v>0</v>
      </c>
      <c r="H119" s="4">
        <f t="shared" si="1242"/>
        <v>0</v>
      </c>
      <c r="I119" s="4">
        <f t="shared" si="1242"/>
        <v>0</v>
      </c>
      <c r="J119" s="4">
        <f t="shared" si="1242"/>
        <v>0</v>
      </c>
      <c r="K119" s="4">
        <f t="shared" si="1242"/>
        <v>0</v>
      </c>
      <c r="L119" s="4">
        <f t="shared" si="1242"/>
        <v>162</v>
      </c>
      <c r="M119" s="4">
        <f t="shared" si="1242"/>
        <v>0</v>
      </c>
      <c r="N119" s="4">
        <f t="shared" si="1242"/>
        <v>0</v>
      </c>
      <c r="O119" s="4">
        <f t="shared" si="1242"/>
        <v>0</v>
      </c>
      <c r="P119" s="4">
        <f t="shared" si="1242"/>
        <v>0</v>
      </c>
      <c r="Q119" s="4">
        <f t="shared" si="1242"/>
        <v>0</v>
      </c>
      <c r="R119" s="4">
        <f t="shared" si="1242"/>
        <v>166.86</v>
      </c>
      <c r="S119" s="4">
        <f t="shared" si="1242"/>
        <v>0</v>
      </c>
      <c r="T119" s="4">
        <f t="shared" si="1242"/>
        <v>0</v>
      </c>
      <c r="U119" s="4">
        <f t="shared" si="1242"/>
        <v>0</v>
      </c>
      <c r="V119" s="4">
        <f t="shared" si="1242"/>
        <v>0</v>
      </c>
      <c r="W119" s="4">
        <f t="shared" si="1242"/>
        <v>0</v>
      </c>
      <c r="X119" s="4">
        <f t="shared" si="1242"/>
        <v>166.86</v>
      </c>
      <c r="Y119" s="4">
        <f t="shared" si="1242"/>
        <v>0</v>
      </c>
      <c r="Z119" s="4">
        <f t="shared" si="1242"/>
        <v>0</v>
      </c>
      <c r="AA119" s="4">
        <f t="shared" si="1242"/>
        <v>0</v>
      </c>
      <c r="AB119" s="4">
        <f t="shared" si="1242"/>
        <v>0</v>
      </c>
      <c r="AC119" s="4">
        <f t="shared" si="1242"/>
        <v>0</v>
      </c>
      <c r="AD119" s="4">
        <f t="shared" si="1242"/>
        <v>171.86580000000001</v>
      </c>
      <c r="AE119" s="4">
        <f t="shared" si="1242"/>
        <v>0</v>
      </c>
      <c r="AF119" s="4">
        <f t="shared" si="1242"/>
        <v>0</v>
      </c>
      <c r="AG119" s="4">
        <f t="shared" si="1242"/>
        <v>0</v>
      </c>
      <c r="AH119" s="4">
        <f t="shared" si="1242"/>
        <v>0</v>
      </c>
      <c r="AI119" s="4">
        <f t="shared" si="1242"/>
        <v>0</v>
      </c>
      <c r="AJ119" s="4">
        <f t="shared" si="1242"/>
        <v>171.86580000000001</v>
      </c>
      <c r="AK119" s="4">
        <f t="shared" si="1242"/>
        <v>0</v>
      </c>
      <c r="AL119" s="4">
        <f t="shared" ref="AL119:BM119" si="1243">(AL120*AL122)*AL129</f>
        <v>0</v>
      </c>
      <c r="AM119" s="4">
        <f t="shared" si="1243"/>
        <v>0</v>
      </c>
      <c r="AN119" s="4">
        <f t="shared" si="1243"/>
        <v>0</v>
      </c>
      <c r="AO119" s="4">
        <f t="shared" si="1243"/>
        <v>0</v>
      </c>
      <c r="AP119" s="4">
        <f t="shared" si="1243"/>
        <v>177.02177400000002</v>
      </c>
      <c r="AQ119" s="4">
        <f t="shared" si="1243"/>
        <v>0</v>
      </c>
      <c r="AR119" s="4">
        <f t="shared" si="1243"/>
        <v>0</v>
      </c>
      <c r="AS119" s="4">
        <f t="shared" si="1243"/>
        <v>0</v>
      </c>
      <c r="AT119" s="4">
        <f t="shared" si="1243"/>
        <v>0</v>
      </c>
      <c r="AU119" s="4">
        <f t="shared" si="1243"/>
        <v>0</v>
      </c>
      <c r="AV119" s="4">
        <f t="shared" si="1243"/>
        <v>177.02177400000002</v>
      </c>
      <c r="AW119" s="4">
        <f t="shared" si="1243"/>
        <v>0</v>
      </c>
      <c r="AX119" s="4">
        <f t="shared" si="1243"/>
        <v>0</v>
      </c>
      <c r="AY119" s="4">
        <f t="shared" si="1243"/>
        <v>0</v>
      </c>
      <c r="AZ119" s="4">
        <f t="shared" si="1243"/>
        <v>0</v>
      </c>
      <c r="BA119" s="4">
        <f t="shared" si="1243"/>
        <v>0</v>
      </c>
      <c r="BB119" s="4">
        <f t="shared" si="1243"/>
        <v>182.33242722000003</v>
      </c>
      <c r="BC119" s="4">
        <f t="shared" si="1243"/>
        <v>0</v>
      </c>
      <c r="BD119" s="4">
        <f t="shared" si="1243"/>
        <v>0</v>
      </c>
      <c r="BE119" s="4">
        <f t="shared" si="1243"/>
        <v>0</v>
      </c>
      <c r="BF119" s="4">
        <f t="shared" si="1243"/>
        <v>0</v>
      </c>
      <c r="BG119" s="4">
        <f t="shared" si="1243"/>
        <v>0</v>
      </c>
      <c r="BH119" s="4">
        <f t="shared" si="1243"/>
        <v>182.33242722000003</v>
      </c>
      <c r="BI119" s="4">
        <f t="shared" si="1243"/>
        <v>0</v>
      </c>
      <c r="BJ119" s="4">
        <f t="shared" si="1243"/>
        <v>0</v>
      </c>
      <c r="BK119" s="4">
        <f t="shared" si="1243"/>
        <v>0</v>
      </c>
      <c r="BL119" s="4">
        <f t="shared" si="1243"/>
        <v>0</v>
      </c>
      <c r="BM119" s="4">
        <f t="shared" si="1243"/>
        <v>0</v>
      </c>
    </row>
    <row r="120" spans="2:66" x14ac:dyDescent="0.2">
      <c r="B120" s="52">
        <f>MATCH(C120,Supuestos!$B$3:$B$149,0)</f>
        <v>99</v>
      </c>
      <c r="C120" s="8" t="s">
        <v>89</v>
      </c>
      <c r="E120" s="69">
        <f>Supuestos!D101</f>
        <v>162</v>
      </c>
      <c r="F120" s="1">
        <f>HLOOKUP(F$2,Supuestos!$D$3:$H$155,$B$120,0)</f>
        <v>162</v>
      </c>
      <c r="G120" s="1">
        <f>HLOOKUP(G$2,Supuestos!$D$3:$H$155,$B$120,0)</f>
        <v>162</v>
      </c>
      <c r="H120" s="1">
        <f>HLOOKUP(H$2,Supuestos!$D$3:$H$155,$B$120,0)</f>
        <v>162</v>
      </c>
      <c r="I120" s="1">
        <f>HLOOKUP(I$2,Supuestos!$D$3:$H$155,$B$120,0)</f>
        <v>162</v>
      </c>
      <c r="J120" s="1">
        <f>HLOOKUP(J$2,Supuestos!$D$3:$H$155,$B$120,0)</f>
        <v>162</v>
      </c>
      <c r="K120" s="1">
        <f>HLOOKUP(K$2,Supuestos!$D$3:$H$155,$B$120,0)</f>
        <v>162</v>
      </c>
      <c r="L120" s="1">
        <f>HLOOKUP(L$2,Supuestos!$D$3:$H$155,$B$120,0)</f>
        <v>162</v>
      </c>
      <c r="M120" s="1">
        <f>HLOOKUP(M$2,Supuestos!$D$3:$H$155,$B$120,0)</f>
        <v>162</v>
      </c>
      <c r="N120" s="1">
        <f>HLOOKUP(N$2,Supuestos!$D$3:$H$155,$B$120,0)</f>
        <v>162</v>
      </c>
      <c r="O120" s="1">
        <f>HLOOKUP(O$2,Supuestos!$D$3:$H$155,$B$120,0)</f>
        <v>162</v>
      </c>
      <c r="P120" s="1">
        <f>HLOOKUP(P$2,Supuestos!$D$3:$H$155,$B$120,0)</f>
        <v>162</v>
      </c>
      <c r="Q120" s="1">
        <f>HLOOKUP(Q$2,Supuestos!$D$3:$H$155,$B$120,0)</f>
        <v>162</v>
      </c>
      <c r="R120" s="1">
        <f>HLOOKUP(R$2,Supuestos!$D$3:$H$155,$B$120,0)</f>
        <v>166.86</v>
      </c>
      <c r="S120" s="1">
        <f>HLOOKUP(S$2,Supuestos!$D$3:$H$155,$B$120,0)</f>
        <v>166.86</v>
      </c>
      <c r="T120" s="1">
        <f>HLOOKUP(T$2,Supuestos!$D$3:$H$155,$B$120,0)</f>
        <v>166.86</v>
      </c>
      <c r="U120" s="1">
        <f>HLOOKUP(U$2,Supuestos!$D$3:$H$155,$B$120,0)</f>
        <v>166.86</v>
      </c>
      <c r="V120" s="1">
        <f>HLOOKUP(V$2,Supuestos!$D$3:$H$155,$B$120,0)</f>
        <v>166.86</v>
      </c>
      <c r="W120" s="1">
        <f>HLOOKUP(W$2,Supuestos!$D$3:$H$155,$B$120,0)</f>
        <v>166.86</v>
      </c>
      <c r="X120" s="1">
        <f>HLOOKUP(X$2,Supuestos!$D$3:$H$155,$B$120,0)</f>
        <v>166.86</v>
      </c>
      <c r="Y120" s="1">
        <f>HLOOKUP(Y$2,Supuestos!$D$3:$H$155,$B$120,0)</f>
        <v>166.86</v>
      </c>
      <c r="Z120" s="1">
        <f>HLOOKUP(Z$2,Supuestos!$D$3:$H$155,$B$120,0)</f>
        <v>166.86</v>
      </c>
      <c r="AA120" s="1">
        <f>HLOOKUP(AA$2,Supuestos!$D$3:$H$155,$B$120,0)</f>
        <v>166.86</v>
      </c>
      <c r="AB120" s="1">
        <f>HLOOKUP(AB$2,Supuestos!$D$3:$H$155,$B$120,0)</f>
        <v>166.86</v>
      </c>
      <c r="AC120" s="1">
        <f>HLOOKUP(AC$2,Supuestos!$D$3:$H$155,$B$120,0)</f>
        <v>166.86</v>
      </c>
      <c r="AD120" s="1">
        <f>HLOOKUP(AD$2,Supuestos!$D$3:$H$155,$B$120,0)</f>
        <v>171.86580000000001</v>
      </c>
      <c r="AE120" s="1">
        <f>HLOOKUP(AE$2,Supuestos!$D$3:$H$155,$B$120,0)</f>
        <v>171.86580000000001</v>
      </c>
      <c r="AF120" s="1">
        <f>HLOOKUP(AF$2,Supuestos!$D$3:$H$155,$B$120,0)</f>
        <v>171.86580000000001</v>
      </c>
      <c r="AG120" s="1">
        <f>HLOOKUP(AG$2,Supuestos!$D$3:$H$155,$B$120,0)</f>
        <v>171.86580000000001</v>
      </c>
      <c r="AH120" s="1">
        <f>HLOOKUP(AH$2,Supuestos!$D$3:$H$155,$B$120,0)</f>
        <v>171.86580000000001</v>
      </c>
      <c r="AI120" s="1">
        <f>HLOOKUP(AI$2,Supuestos!$D$3:$H$155,$B$120,0)</f>
        <v>171.86580000000001</v>
      </c>
      <c r="AJ120" s="1">
        <f>HLOOKUP(AJ$2,Supuestos!$D$3:$H$155,$B$120,0)</f>
        <v>171.86580000000001</v>
      </c>
      <c r="AK120" s="1">
        <f>HLOOKUP(AK$2,Supuestos!$D$3:$H$155,$B$120,0)</f>
        <v>171.86580000000001</v>
      </c>
      <c r="AL120" s="1">
        <f>HLOOKUP(AL$2,Supuestos!$D$3:$H$155,$B$120,0)</f>
        <v>171.86580000000001</v>
      </c>
      <c r="AM120" s="1">
        <f>HLOOKUP(AM$2,Supuestos!$D$3:$H$155,$B$120,0)</f>
        <v>171.86580000000001</v>
      </c>
      <c r="AN120" s="1">
        <f>HLOOKUP(AN$2,Supuestos!$D$3:$H$155,$B$120,0)</f>
        <v>171.86580000000001</v>
      </c>
      <c r="AO120" s="1">
        <f>HLOOKUP(AO$2,Supuestos!$D$3:$H$155,$B$120,0)</f>
        <v>171.86580000000001</v>
      </c>
      <c r="AP120" s="1">
        <f>HLOOKUP(AP$2,Supuestos!$D$3:$H$155,$B$120,0)</f>
        <v>177.02177400000002</v>
      </c>
      <c r="AQ120" s="1">
        <f>HLOOKUP(AQ$2,Supuestos!$D$3:$H$155,$B$120,0)</f>
        <v>177.02177400000002</v>
      </c>
      <c r="AR120" s="1">
        <f>HLOOKUP(AR$2,Supuestos!$D$3:$H$155,$B$120,0)</f>
        <v>177.02177400000002</v>
      </c>
      <c r="AS120" s="1">
        <f>HLOOKUP(AS$2,Supuestos!$D$3:$H$155,$B$120,0)</f>
        <v>177.02177400000002</v>
      </c>
      <c r="AT120" s="1">
        <f>HLOOKUP(AT$2,Supuestos!$D$3:$H$155,$B$120,0)</f>
        <v>177.02177400000002</v>
      </c>
      <c r="AU120" s="1">
        <f>HLOOKUP(AU$2,Supuestos!$D$3:$H$155,$B$120,0)</f>
        <v>177.02177400000002</v>
      </c>
      <c r="AV120" s="1">
        <f>HLOOKUP(AV$2,Supuestos!$D$3:$H$155,$B$120,0)</f>
        <v>177.02177400000002</v>
      </c>
      <c r="AW120" s="1">
        <f>HLOOKUP(AW$2,Supuestos!$D$3:$H$155,$B$120,0)</f>
        <v>177.02177400000002</v>
      </c>
      <c r="AX120" s="1">
        <f>HLOOKUP(AX$2,Supuestos!$D$3:$H$155,$B$120,0)</f>
        <v>177.02177400000002</v>
      </c>
      <c r="AY120" s="1">
        <f>HLOOKUP(AY$2,Supuestos!$D$3:$H$155,$B$120,0)</f>
        <v>177.02177400000002</v>
      </c>
      <c r="AZ120" s="1">
        <f>HLOOKUP(AZ$2,Supuestos!$D$3:$H$155,$B$120,0)</f>
        <v>177.02177400000002</v>
      </c>
      <c r="BA120" s="1">
        <f>HLOOKUP(BA$2,Supuestos!$D$3:$H$155,$B$120,0)</f>
        <v>177.02177400000002</v>
      </c>
      <c r="BB120" s="1">
        <f>HLOOKUP(BB$2,Supuestos!$D$3:$H$155,$B$120,0)</f>
        <v>182.33242722000003</v>
      </c>
      <c r="BC120" s="1">
        <f>HLOOKUP(BC$2,Supuestos!$D$3:$H$155,$B$120,0)</f>
        <v>182.33242722000003</v>
      </c>
      <c r="BD120" s="1">
        <f>HLOOKUP(BD$2,Supuestos!$D$3:$H$155,$B$120,0)</f>
        <v>182.33242722000003</v>
      </c>
      <c r="BE120" s="1">
        <f>HLOOKUP(BE$2,Supuestos!$D$3:$H$155,$B$120,0)</f>
        <v>182.33242722000003</v>
      </c>
      <c r="BF120" s="1">
        <f>HLOOKUP(BF$2,Supuestos!$D$3:$H$155,$B$120,0)</f>
        <v>182.33242722000003</v>
      </c>
      <c r="BG120" s="1">
        <f>HLOOKUP(BG$2,Supuestos!$D$3:$H$155,$B$120,0)</f>
        <v>182.33242722000003</v>
      </c>
      <c r="BH120" s="1">
        <f>HLOOKUP(BH$2,Supuestos!$D$3:$H$155,$B$120,0)</f>
        <v>182.33242722000003</v>
      </c>
      <c r="BI120" s="1">
        <f>HLOOKUP(BI$2,Supuestos!$D$3:$H$155,$B$120,0)</f>
        <v>182.33242722000003</v>
      </c>
      <c r="BJ120" s="1">
        <f>HLOOKUP(BJ$2,Supuestos!$D$3:$H$155,$B$120,0)</f>
        <v>182.33242722000003</v>
      </c>
      <c r="BK120" s="1">
        <f>HLOOKUP(BK$2,Supuestos!$D$3:$H$155,$B$120,0)</f>
        <v>182.33242722000003</v>
      </c>
      <c r="BL120" s="1">
        <f>HLOOKUP(BL$2,Supuestos!$D$3:$H$155,$B$120,0)</f>
        <v>182.33242722000003</v>
      </c>
      <c r="BM120" s="1">
        <f>HLOOKUP(BM$2,Supuestos!$D$3:$H$155,$B$120,0)</f>
        <v>182.33242722000003</v>
      </c>
    </row>
    <row r="121" spans="2:66" s="11" customFormat="1" x14ac:dyDescent="0.2">
      <c r="B121" s="198"/>
      <c r="C121" s="14" t="s">
        <v>14</v>
      </c>
      <c r="E121" s="12"/>
      <c r="F121" s="13">
        <f>IF(F122&gt;0,F$4+F126,0)</f>
        <v>0</v>
      </c>
      <c r="G121" s="13">
        <f t="shared" ref="G121:BM121" si="1244">IF(G122&gt;0,G$4+G126,0)</f>
        <v>0</v>
      </c>
      <c r="H121" s="13">
        <f t="shared" si="1244"/>
        <v>0</v>
      </c>
      <c r="I121" s="13">
        <f t="shared" si="1244"/>
        <v>0</v>
      </c>
      <c r="J121" s="13">
        <f t="shared" si="1244"/>
        <v>0</v>
      </c>
      <c r="K121" s="13">
        <f t="shared" si="1244"/>
        <v>0</v>
      </c>
      <c r="L121" s="13">
        <f t="shared" si="1244"/>
        <v>19</v>
      </c>
      <c r="M121" s="13">
        <f t="shared" si="1244"/>
        <v>0</v>
      </c>
      <c r="N121" s="13">
        <f t="shared" si="1244"/>
        <v>0</v>
      </c>
      <c r="O121" s="13">
        <f t="shared" si="1244"/>
        <v>0</v>
      </c>
      <c r="P121" s="13">
        <f t="shared" si="1244"/>
        <v>0</v>
      </c>
      <c r="Q121" s="13">
        <f t="shared" si="1244"/>
        <v>0</v>
      </c>
      <c r="R121" s="13">
        <f t="shared" si="1244"/>
        <v>25</v>
      </c>
      <c r="S121" s="13">
        <f t="shared" si="1244"/>
        <v>0</v>
      </c>
      <c r="T121" s="13">
        <f t="shared" si="1244"/>
        <v>0</v>
      </c>
      <c r="U121" s="13">
        <f t="shared" si="1244"/>
        <v>0</v>
      </c>
      <c r="V121" s="13">
        <f t="shared" si="1244"/>
        <v>0</v>
      </c>
      <c r="W121" s="13">
        <f t="shared" si="1244"/>
        <v>0</v>
      </c>
      <c r="X121" s="13">
        <f t="shared" si="1244"/>
        <v>31</v>
      </c>
      <c r="Y121" s="13">
        <f t="shared" si="1244"/>
        <v>0</v>
      </c>
      <c r="Z121" s="13">
        <f t="shared" si="1244"/>
        <v>0</v>
      </c>
      <c r="AA121" s="13">
        <f t="shared" si="1244"/>
        <v>0</v>
      </c>
      <c r="AB121" s="13">
        <f t="shared" si="1244"/>
        <v>0</v>
      </c>
      <c r="AC121" s="13">
        <f t="shared" si="1244"/>
        <v>0</v>
      </c>
      <c r="AD121" s="13">
        <f t="shared" si="1244"/>
        <v>37</v>
      </c>
      <c r="AE121" s="13">
        <f t="shared" si="1244"/>
        <v>0</v>
      </c>
      <c r="AF121" s="13">
        <f t="shared" si="1244"/>
        <v>0</v>
      </c>
      <c r="AG121" s="13">
        <f t="shared" si="1244"/>
        <v>0</v>
      </c>
      <c r="AH121" s="13">
        <f t="shared" si="1244"/>
        <v>0</v>
      </c>
      <c r="AI121" s="13">
        <f t="shared" si="1244"/>
        <v>0</v>
      </c>
      <c r="AJ121" s="13">
        <f t="shared" si="1244"/>
        <v>43</v>
      </c>
      <c r="AK121" s="13">
        <f t="shared" si="1244"/>
        <v>0</v>
      </c>
      <c r="AL121" s="13">
        <f t="shared" si="1244"/>
        <v>0</v>
      </c>
      <c r="AM121" s="13">
        <f t="shared" si="1244"/>
        <v>0</v>
      </c>
      <c r="AN121" s="13">
        <f t="shared" si="1244"/>
        <v>0</v>
      </c>
      <c r="AO121" s="13">
        <f t="shared" si="1244"/>
        <v>0</v>
      </c>
      <c r="AP121" s="13">
        <f t="shared" si="1244"/>
        <v>49</v>
      </c>
      <c r="AQ121" s="13">
        <f t="shared" si="1244"/>
        <v>0</v>
      </c>
      <c r="AR121" s="13">
        <f t="shared" si="1244"/>
        <v>0</v>
      </c>
      <c r="AS121" s="13">
        <f t="shared" si="1244"/>
        <v>0</v>
      </c>
      <c r="AT121" s="13">
        <f t="shared" si="1244"/>
        <v>0</v>
      </c>
      <c r="AU121" s="13">
        <f t="shared" si="1244"/>
        <v>0</v>
      </c>
      <c r="AV121" s="13">
        <f t="shared" si="1244"/>
        <v>55</v>
      </c>
      <c r="AW121" s="13">
        <f t="shared" si="1244"/>
        <v>0</v>
      </c>
      <c r="AX121" s="13">
        <f t="shared" si="1244"/>
        <v>0</v>
      </c>
      <c r="AY121" s="13">
        <f t="shared" si="1244"/>
        <v>0</v>
      </c>
      <c r="AZ121" s="13">
        <f t="shared" si="1244"/>
        <v>0</v>
      </c>
      <c r="BA121" s="13">
        <f t="shared" si="1244"/>
        <v>0</v>
      </c>
      <c r="BB121" s="13">
        <f t="shared" si="1244"/>
        <v>61</v>
      </c>
      <c r="BC121" s="13">
        <f t="shared" si="1244"/>
        <v>0</v>
      </c>
      <c r="BD121" s="13">
        <f t="shared" si="1244"/>
        <v>0</v>
      </c>
      <c r="BE121" s="13">
        <f t="shared" si="1244"/>
        <v>0</v>
      </c>
      <c r="BF121" s="13">
        <f t="shared" si="1244"/>
        <v>0</v>
      </c>
      <c r="BG121" s="13">
        <f t="shared" si="1244"/>
        <v>0</v>
      </c>
      <c r="BH121" s="13">
        <f t="shared" si="1244"/>
        <v>67</v>
      </c>
      <c r="BI121" s="13">
        <f t="shared" si="1244"/>
        <v>0</v>
      </c>
      <c r="BJ121" s="13">
        <f t="shared" si="1244"/>
        <v>0</v>
      </c>
      <c r="BK121" s="13">
        <f t="shared" si="1244"/>
        <v>0</v>
      </c>
      <c r="BL121" s="13">
        <f t="shared" si="1244"/>
        <v>0</v>
      </c>
      <c r="BM121" s="13">
        <f t="shared" si="1244"/>
        <v>0</v>
      </c>
    </row>
    <row r="122" spans="2:66" x14ac:dyDescent="0.2">
      <c r="B122" s="52">
        <f>MATCH(C122,Supuestos!$B$3:$B$149,0)</f>
        <v>16</v>
      </c>
      <c r="C122" s="8" t="s">
        <v>208</v>
      </c>
      <c r="E122" s="51"/>
      <c r="F122" s="6">
        <f>HLOOKUP(F$2,Supuestos!$D$3:$H$157,$B$122,0)*E123</f>
        <v>0</v>
      </c>
      <c r="G122" s="6">
        <f>HLOOKUP(G$2,Supuestos!$D$3:$H$157,$B$122,0)*F123</f>
        <v>0</v>
      </c>
      <c r="H122" s="6">
        <f>HLOOKUP(H$2,Supuestos!$D$3:$H$157,$B$122,0)*G123</f>
        <v>0</v>
      </c>
      <c r="I122" s="6">
        <f>HLOOKUP(I$2,Supuestos!$D$3:$H$157,$B$122,0)*H123</f>
        <v>0</v>
      </c>
      <c r="J122" s="6">
        <f>HLOOKUP(J$2,Supuestos!$D$3:$H$157,$B$122,0)*I123</f>
        <v>0</v>
      </c>
      <c r="K122" s="6">
        <f>HLOOKUP(K$2,Supuestos!$D$3:$H$157,$B$122,0)*J123</f>
        <v>0</v>
      </c>
      <c r="L122" s="6">
        <f>HLOOKUP(L$2,Supuestos!$D$3:$H$157,$B122,0)*K123</f>
        <v>1</v>
      </c>
      <c r="M122" s="6">
        <f>HLOOKUP(M$2,Supuestos!$D$3:$H$157,$B$122,0)*L123</f>
        <v>0</v>
      </c>
      <c r="N122" s="6">
        <f>HLOOKUP(N$2,Supuestos!$D$3:$H$157,$B$122,0)*M123</f>
        <v>0</v>
      </c>
      <c r="O122" s="6">
        <f>HLOOKUP(O$2,Supuestos!$D$3:$H$157,$B$122,0)*N123</f>
        <v>0</v>
      </c>
      <c r="P122" s="6">
        <f>HLOOKUP(P$2,Supuestos!$D$3:$H$157,$B$122,0)*O123</f>
        <v>0</v>
      </c>
      <c r="Q122" s="6">
        <f>HLOOKUP(Q$2,Supuestos!$D$3:$H$157,$B$122,0)*P123</f>
        <v>0</v>
      </c>
      <c r="R122" s="6">
        <f>HLOOKUP(R$2,Supuestos!$D$3:$H$157,$B$122,0)*Q123</f>
        <v>1</v>
      </c>
      <c r="S122" s="6">
        <f>HLOOKUP(S$2,Supuestos!$D$3:$H$157,$B$122,0)*R123</f>
        <v>0</v>
      </c>
      <c r="T122" s="6">
        <f>HLOOKUP(T$2,Supuestos!$D$3:$H$157,$B$122,0)*S123</f>
        <v>0</v>
      </c>
      <c r="U122" s="6">
        <f>HLOOKUP(U$2,Supuestos!$D$3:$H$157,$B$122,0)*T123</f>
        <v>0</v>
      </c>
      <c r="V122" s="6">
        <f>HLOOKUP(V$2,Supuestos!$D$3:$H$157,$B$122,0)*U123</f>
        <v>0</v>
      </c>
      <c r="W122" s="6">
        <f>HLOOKUP(W$2,Supuestos!$D$3:$H$157,$B$122,0)*V123</f>
        <v>0</v>
      </c>
      <c r="X122" s="6">
        <f>HLOOKUP(X$2,Supuestos!$D$3:$H$157,$B$122,0)*W123</f>
        <v>1</v>
      </c>
      <c r="Y122" s="6">
        <f>HLOOKUP(Y$2,Supuestos!$D$3:$H$157,$B$122,0)*X123</f>
        <v>0</v>
      </c>
      <c r="Z122" s="6">
        <f>HLOOKUP(Z$2,Supuestos!$D$3:$H$157,$B$122,0)*Y123</f>
        <v>0</v>
      </c>
      <c r="AA122" s="6">
        <f>HLOOKUP(AA$2,Supuestos!$D$3:$H$157,$B$122,0)*Z123</f>
        <v>0</v>
      </c>
      <c r="AB122" s="6">
        <f>HLOOKUP(AB$2,Supuestos!$D$3:$H$157,$B$122,0)*AA123</f>
        <v>0</v>
      </c>
      <c r="AC122" s="6">
        <f>HLOOKUP(AC$2,Supuestos!$D$3:$H$157,$B$122,0)*AB123</f>
        <v>0</v>
      </c>
      <c r="AD122" s="6">
        <f>HLOOKUP(AD$2,Supuestos!$D$3:$H$157,$B$122,0)*AC123</f>
        <v>1</v>
      </c>
      <c r="AE122" s="6">
        <f>HLOOKUP(AE$2,Supuestos!$D$3:$H$157,$B$122,0)*AD123</f>
        <v>0</v>
      </c>
      <c r="AF122" s="6">
        <f>HLOOKUP(AF$2,Supuestos!$D$3:$H$157,$B$122,0)*AE123</f>
        <v>0</v>
      </c>
      <c r="AG122" s="6">
        <f>HLOOKUP(AG$2,Supuestos!$D$3:$H$157,$B$122,0)*AF123</f>
        <v>0</v>
      </c>
      <c r="AH122" s="6">
        <f>HLOOKUP(AH$2,Supuestos!$D$3:$H$157,$B$122,0)*AG123</f>
        <v>0</v>
      </c>
      <c r="AI122" s="6">
        <f>HLOOKUP(AI$2,Supuestos!$D$3:$H$157,$B$122,0)*AH123</f>
        <v>0</v>
      </c>
      <c r="AJ122" s="6">
        <f>HLOOKUP(AJ$2,Supuestos!$D$3:$H$157,$B$122,0)*AI123</f>
        <v>1</v>
      </c>
      <c r="AK122" s="6">
        <f>HLOOKUP(AK$2,Supuestos!$D$3:$H$157,$B$122,0)*AJ123</f>
        <v>0</v>
      </c>
      <c r="AL122" s="6">
        <f>HLOOKUP(AL$2,Supuestos!$D$3:$H$157,$B$122,0)*AK123</f>
        <v>0</v>
      </c>
      <c r="AM122" s="6">
        <f>HLOOKUP(AM$2,Supuestos!$D$3:$H$157,$B$122,0)*AL123</f>
        <v>0</v>
      </c>
      <c r="AN122" s="6">
        <f>HLOOKUP(AN$2,Supuestos!$D$3:$H$157,$B$122,0)*AM123</f>
        <v>0</v>
      </c>
      <c r="AO122" s="6">
        <f>HLOOKUP(AO$2,Supuestos!$D$3:$H$157,$B$122,0)*AN123</f>
        <v>0</v>
      </c>
      <c r="AP122" s="6">
        <f>HLOOKUP(AP$2,Supuestos!$D$3:$H$157,$B$122,0)*AO123</f>
        <v>1</v>
      </c>
      <c r="AQ122" s="6">
        <f>HLOOKUP(AQ$2,Supuestos!$D$3:$H$157,$B$122,0)*AP123</f>
        <v>0</v>
      </c>
      <c r="AR122" s="6">
        <f>HLOOKUP(AR$2,Supuestos!$D$3:$H$157,$B$122,0)*AQ123</f>
        <v>0</v>
      </c>
      <c r="AS122" s="6">
        <f>HLOOKUP(AS$2,Supuestos!$D$3:$H$157,$B$122,0)*AR123</f>
        <v>0</v>
      </c>
      <c r="AT122" s="6">
        <f>HLOOKUP(AT$2,Supuestos!$D$3:$H$157,$B$122,0)*AS123</f>
        <v>0</v>
      </c>
      <c r="AU122" s="6">
        <f>HLOOKUP(AU$2,Supuestos!$D$3:$H$157,$B$122,0)*AT123</f>
        <v>0</v>
      </c>
      <c r="AV122" s="6">
        <f>HLOOKUP(AV$2,Supuestos!$D$3:$H$157,$B$122,0)*AU123</f>
        <v>1</v>
      </c>
      <c r="AW122" s="6">
        <f>HLOOKUP(AW$2,Supuestos!$D$3:$H$157,$B$122,0)*AV123</f>
        <v>0</v>
      </c>
      <c r="AX122" s="6">
        <f>HLOOKUP(AX$2,Supuestos!$D$3:$H$157,$B$122,0)*AW123</f>
        <v>0</v>
      </c>
      <c r="AY122" s="6">
        <f>HLOOKUP(AY$2,Supuestos!$D$3:$H$157,$B$122,0)*AX123</f>
        <v>0</v>
      </c>
      <c r="AZ122" s="6">
        <f>HLOOKUP(AZ$2,Supuestos!$D$3:$H$157,$B$122,0)*AY123</f>
        <v>0</v>
      </c>
      <c r="BA122" s="6">
        <f>HLOOKUP(BA$2,Supuestos!$D$3:$H$157,$B$122,0)*AZ123</f>
        <v>0</v>
      </c>
      <c r="BB122" s="6">
        <f>HLOOKUP(BB$2,Supuestos!$D$3:$H$157,$B$122,0)*BA123</f>
        <v>1</v>
      </c>
      <c r="BC122" s="6">
        <f>HLOOKUP(BC$2,Supuestos!$D$3:$H$157,$B$122,0)*BB123</f>
        <v>0</v>
      </c>
      <c r="BD122" s="6">
        <f>HLOOKUP(BD$2,Supuestos!$D$3:$H$157,$B$122,0)*BC123</f>
        <v>0</v>
      </c>
      <c r="BE122" s="6">
        <f>HLOOKUP(BE$2,Supuestos!$D$3:$H$157,$B$122,0)*BD123</f>
        <v>0</v>
      </c>
      <c r="BF122" s="6">
        <f>HLOOKUP(BF$2,Supuestos!$D$3:$H$157,$B$122,0)*BE123</f>
        <v>0</v>
      </c>
      <c r="BG122" s="6">
        <f>HLOOKUP(BG$2,Supuestos!$D$3:$H$157,$B$122,0)*BF123</f>
        <v>0</v>
      </c>
      <c r="BH122" s="6">
        <f>HLOOKUP(BH$2,Supuestos!$D$3:$H$157,$B$122,0)*BG123</f>
        <v>1</v>
      </c>
      <c r="BI122" s="6">
        <f>HLOOKUP(BI$2,Supuestos!$D$3:$H$157,$B$122,0)*BH123</f>
        <v>0</v>
      </c>
      <c r="BJ122" s="6">
        <f>HLOOKUP(BJ$2,Supuestos!$D$3:$H$157,$B$122,0)*BI123</f>
        <v>0</v>
      </c>
      <c r="BK122" s="6">
        <f>HLOOKUP(BK$2,Supuestos!$D$3:$H$157,$B$122,0)*BJ123</f>
        <v>0</v>
      </c>
      <c r="BL122" s="6">
        <f>HLOOKUP(BL$2,Supuestos!$D$3:$H$157,$B$122,0)*BK123</f>
        <v>0</v>
      </c>
      <c r="BM122" s="6">
        <f>HLOOKUP(BM$2,Supuestos!$D$3:$H$157,$B$122,0)*BL123</f>
        <v>0</v>
      </c>
      <c r="BN122" s="6"/>
    </row>
    <row r="123" spans="2:66" x14ac:dyDescent="0.2">
      <c r="B123" s="52"/>
      <c r="C123" s="221" t="s">
        <v>182</v>
      </c>
      <c r="E123" s="222">
        <f>IF(F$4=$E$128,1,IF(SUM(E129:$F129)&lt;E127,0,IF(MOD(SUM($E129:E$129)/E127,INT(SUM(E129:$F$129)/E127))=0,1,0)))</f>
        <v>0</v>
      </c>
      <c r="F123" s="222">
        <f>IF(G$4=$E$128,1,IF(SUM($F129:F129)&lt;F127,0,IF(MOD(SUM($E129:F$129)/F127,INT(SUM($F129:F$129)/F127))=0,1,0)))</f>
        <v>0</v>
      </c>
      <c r="G123" s="222">
        <f>IF(H$4=$E$128,1,IF(SUM($F129:G129)&lt;G127,0,IF(MOD(SUM($E129:G$129)/G127,INT(SUM($F129:G$129)/G127))=0,1,0)))</f>
        <v>0</v>
      </c>
      <c r="H123" s="222">
        <f>IF(I$4=$E$128,1,IF(SUM($F129:H129)&lt;H127,0,IF(MOD(SUM($E129:H$129)/H127,INT(SUM($F129:H$129)/H127))=0,1,0)))</f>
        <v>0</v>
      </c>
      <c r="I123" s="222">
        <f>IF(J$4=$E$128,1,IF(SUM($F129:I129)&lt;I127,0,IF(MOD(SUM($E129:I$129)/I127,INT(SUM($F129:I$129)/I127))=0,1,0)))</f>
        <v>0</v>
      </c>
      <c r="J123" s="222">
        <f>IF(K$4=$E$128,1,IF(SUM($F129:J129)&lt;J127,0,IF(MOD(SUM($E129:J$129)/J127,INT(SUM($F129:J$129)/J127))=0,1,0)))</f>
        <v>0</v>
      </c>
      <c r="K123" s="222">
        <f>IF(L$4=$E$128,1,IF(SUM($F129:K129)&lt;K127,0,IF(MOD(SUM($E129:K$129)/K127,INT(SUM($F129:K$129)/K127))=0,1,0)))</f>
        <v>1</v>
      </c>
      <c r="L123" s="222">
        <f>IF(M$4=$E$128,1,IF(SUM($F129:L129)&lt;L127,0,IF(MOD(SUM($E129:L$129)/L127,INT(SUM($F129:L$129)/L127))=0,1,0)))</f>
        <v>0</v>
      </c>
      <c r="M123" s="222">
        <f>IF(N$4=$E$128,1,IF(SUM($F129:M129)&lt;M127,0,IF(MOD(SUM($E129:M$129)/M127,INT(SUM($F129:M$129)/M127))=0,1,0)))</f>
        <v>0</v>
      </c>
      <c r="N123" s="222">
        <f>IF(O$4=$E$128,1,IF(SUM($F129:N129)&lt;N127,0,IF(MOD(SUM($E129:N$129)/N127,INT(SUM($F129:N$129)/N127))=0,1,0)))</f>
        <v>0</v>
      </c>
      <c r="O123" s="222">
        <f>IF(P$4=$E$128,1,IF(SUM($F129:O129)&lt;O127,0,IF(MOD(SUM($E129:O$129)/O127,INT(SUM($F129:O$129)/O127))=0,1,0)))</f>
        <v>0</v>
      </c>
      <c r="P123" s="222">
        <f>IF(Q$4=$E$128,1,IF(SUM($F129:P129)&lt;P127,0,IF(MOD(SUM($E129:P$129)/P127,INT(SUM($F129:P$129)/P127))=0,1,0)))</f>
        <v>0</v>
      </c>
      <c r="Q123" s="222">
        <f>IF(R$4=$E$128,1,IF(SUM($F129:Q129)&lt;Q127,0,IF(MOD(SUM($E129:Q$129)/Q127,INT(SUM($F129:Q$129)/Q127))=0,1,0)))</f>
        <v>1</v>
      </c>
      <c r="R123" s="222">
        <f>IF(S$4=$E$128,1,IF(SUM($F129:R129)&lt;R127,0,IF(MOD(SUM($E129:R$129)/R127,INT(SUM($F129:R$129)/R127))=0,1,0)))</f>
        <v>0</v>
      </c>
      <c r="S123" s="222">
        <f>IF(T$4=$E$128,1,IF(SUM($F129:S129)&lt;S127,0,IF(MOD(SUM($E129:S$129)/S127,INT(SUM($F129:S$129)/S127))=0,1,0)))</f>
        <v>0</v>
      </c>
      <c r="T123" s="222">
        <f>IF(U$4=$E$128,1,IF(SUM($F129:T129)&lt;T127,0,IF(MOD(SUM($E129:T$129)/T127,INT(SUM($F129:T$129)/T127))=0,1,0)))</f>
        <v>0</v>
      </c>
      <c r="U123" s="222">
        <f>IF(V$4=$E$128,1,IF(SUM($F129:U129)&lt;U127,0,IF(MOD(SUM($E129:U$129)/U127,INT(SUM($F129:U$129)/U127))=0,1,0)))</f>
        <v>0</v>
      </c>
      <c r="V123" s="222">
        <f>IF(W$4=$E$128,1,IF(SUM($F129:V129)&lt;V127,0,IF(MOD(SUM($E129:V$129)/V127,INT(SUM($F129:V$129)/V127))=0,1,0)))</f>
        <v>0</v>
      </c>
      <c r="W123" s="222">
        <f>IF(X$4=$E$128,1,IF(SUM($F129:W129)&lt;W127,0,IF(MOD(SUM($E129:W$129)/W127,INT(SUM($F129:W$129)/W127))=0,1,0)))</f>
        <v>1</v>
      </c>
      <c r="X123" s="222">
        <f>IF(Y$4=$E$128,1,IF(SUM($F129:X129)&lt;X127,0,IF(MOD(SUM($E129:X$129)/X127,INT(SUM($F129:X$129)/X127))=0,1,0)))</f>
        <v>0</v>
      </c>
      <c r="Y123" s="222">
        <f>IF(Z$4=$E$128,1,IF(SUM($F129:Y129)&lt;Y127,0,IF(MOD(SUM($E129:Y$129)/Y127,INT(SUM($F129:Y$129)/Y127))=0,1,0)))</f>
        <v>0</v>
      </c>
      <c r="Z123" s="222">
        <f>IF(AA$4=$E$128,1,IF(SUM($F129:Z129)&lt;Z127,0,IF(MOD(SUM($E129:Z$129)/Z127,INT(SUM($F129:Z$129)/Z127))=0,1,0)))</f>
        <v>0</v>
      </c>
      <c r="AA123" s="222">
        <f>IF(AB$4=$E$128,1,IF(SUM($F129:AA129)&lt;AA127,0,IF(MOD(SUM($E129:AA$129)/AA127,INT(SUM($F129:AA$129)/AA127))=0,1,0)))</f>
        <v>0</v>
      </c>
      <c r="AB123" s="222">
        <f>IF(AC$4=$E$128,1,IF(SUM($F129:AB129)&lt;AB127,0,IF(MOD(SUM($E129:AB$129)/AB127,INT(SUM($F129:AB$129)/AB127))=0,1,0)))</f>
        <v>0</v>
      </c>
      <c r="AC123" s="222">
        <f>IF(AD$4=$E$128,1,IF(SUM($F129:AC129)&lt;AC127,0,IF(MOD(SUM($E129:AC$129)/AC127,INT(SUM($F129:AC$129)/AC127))=0,1,0)))</f>
        <v>1</v>
      </c>
      <c r="AD123" s="222">
        <f>IF(AE$4=$E$128,1,IF(SUM($F129:AD129)&lt;AD127,0,IF(MOD(SUM($E129:AD$129)/AD127,INT(SUM($F129:AD$129)/AD127))=0,1,0)))</f>
        <v>0</v>
      </c>
      <c r="AE123" s="222">
        <f>IF(AF$4=$E$128,1,IF(SUM($F129:AE129)&lt;AE127,0,IF(MOD(SUM($E129:AE$129)/AE127,INT(SUM($F129:AE$129)/AE127))=0,1,0)))</f>
        <v>0</v>
      </c>
      <c r="AF123" s="222">
        <f>IF(AG$4=$E$128,1,IF(SUM($F129:AF129)&lt;AF127,0,IF(MOD(SUM($E129:AF$129)/AF127,INT(SUM($F129:AF$129)/AF127))=0,1,0)))</f>
        <v>0</v>
      </c>
      <c r="AG123" s="222">
        <f>IF(AH$4=$E$128,1,IF(SUM($F129:AG129)&lt;AG127,0,IF(MOD(SUM($E129:AG$129)/AG127,INT(SUM($F129:AG$129)/AG127))=0,1,0)))</f>
        <v>0</v>
      </c>
      <c r="AH123" s="222">
        <f>IF(AI$4=$E$128,1,IF(SUM($F129:AH129)&lt;AH127,0,IF(MOD(SUM($E129:AH$129)/AH127,INT(SUM($F129:AH$129)/AH127))=0,1,0)))</f>
        <v>0</v>
      </c>
      <c r="AI123" s="222">
        <f>IF(AJ$4=$E$128,1,IF(SUM($F129:AI129)&lt;AI127,0,IF(MOD(SUM($E129:AI$129)/AI127,INT(SUM($F129:AI$129)/AI127))=0,1,0)))</f>
        <v>1</v>
      </c>
      <c r="AJ123" s="222">
        <f>IF(AK$4=$E$128,1,IF(SUM($F129:AJ129)&lt;AJ127,0,IF(MOD(SUM($E129:AJ$129)/AJ127,INT(SUM($F129:AJ$129)/AJ127))=0,1,0)))</f>
        <v>0</v>
      </c>
      <c r="AK123" s="222">
        <f>IF(AL$4=$E$128,1,IF(SUM($F129:AK129)&lt;AK127,0,IF(MOD(SUM($E129:AK$129)/AK127,INT(SUM($F129:AK$129)/AK127))=0,1,0)))</f>
        <v>0</v>
      </c>
      <c r="AL123" s="222">
        <f>IF(AM$4=$E$128,1,IF(SUM($F129:AL129)&lt;AL127,0,IF(MOD(SUM($E129:AL$129)/AL127,INT(SUM($F129:AL$129)/AL127))=0,1,0)))</f>
        <v>0</v>
      </c>
      <c r="AM123" s="222">
        <f>IF(AN$4=$E$128,1,IF(SUM($F129:AM129)&lt;AM127,0,IF(MOD(SUM($E129:AM$129)/AM127,INT(SUM($F129:AM$129)/AM127))=0,1,0)))</f>
        <v>0</v>
      </c>
      <c r="AN123" s="222">
        <f>IF(AO$4=$E$128,1,IF(SUM($F129:AN129)&lt;AN127,0,IF(MOD(SUM($E129:AN$129)/AN127,INT(SUM($F129:AN$129)/AN127))=0,1,0)))</f>
        <v>0</v>
      </c>
      <c r="AO123" s="222">
        <f>IF(AP$4=$E$128,1,IF(SUM($F129:AO129)&lt;AO127,0,IF(MOD(SUM($E129:AO$129)/AO127,INT(SUM($F129:AO$129)/AO127))=0,1,0)))</f>
        <v>1</v>
      </c>
      <c r="AP123" s="222">
        <f>IF(AQ$4=$E$128,1,IF(SUM($F129:AP129)&lt;AP127,0,IF(MOD(SUM($E129:AP$129)/AP127,INT(SUM($F129:AP$129)/AP127))=0,1,0)))</f>
        <v>0</v>
      </c>
      <c r="AQ123" s="222">
        <f>IF(AR$4=$E$128,1,IF(SUM($F129:AQ129)&lt;AQ127,0,IF(MOD(SUM($E129:AQ$129)/AQ127,INT(SUM($F129:AQ$129)/AQ127))=0,1,0)))</f>
        <v>0</v>
      </c>
      <c r="AR123" s="222">
        <f>IF(AS$4=$E$128,1,IF(SUM($F129:AR129)&lt;AR127,0,IF(MOD(SUM($E129:AR$129)/AR127,INT(SUM($F129:AR$129)/AR127))=0,1,0)))</f>
        <v>0</v>
      </c>
      <c r="AS123" s="222">
        <f>IF(AT$4=$E$128,1,IF(SUM($F129:AS129)&lt;AS127,0,IF(MOD(SUM($E129:AS$129)/AS127,INT(SUM($F129:AS$129)/AS127))=0,1,0)))</f>
        <v>0</v>
      </c>
      <c r="AT123" s="222">
        <f>IF(AU$4=$E$128,1,IF(SUM($F129:AT129)&lt;AT127,0,IF(MOD(SUM($E129:AT$129)/AT127,INT(SUM($F129:AT$129)/AT127))=0,1,0)))</f>
        <v>0</v>
      </c>
      <c r="AU123" s="222">
        <f>IF(AV$4=$E$128,1,IF(SUM($F129:AU129)&lt;AU127,0,IF(MOD(SUM($E129:AU$129)/AU127,INT(SUM($F129:AU$129)/AU127))=0,1,0)))</f>
        <v>1</v>
      </c>
      <c r="AV123" s="222">
        <f>IF(AW$4=$E$128,1,IF(SUM($F129:AV129)&lt;AV127,0,IF(MOD(SUM($E129:AV$129)/AV127,INT(SUM($F129:AV$129)/AV127))=0,1,0)))</f>
        <v>0</v>
      </c>
      <c r="AW123" s="222">
        <f>IF(AX$4=$E$128,1,IF(SUM($F129:AW129)&lt;AW127,0,IF(MOD(SUM($E129:AW$129)/AW127,INT(SUM($F129:AW$129)/AW127))=0,1,0)))</f>
        <v>0</v>
      </c>
      <c r="AX123" s="222">
        <f>IF(AY$4=$E$128,1,IF(SUM($F129:AX129)&lt;AX127,0,IF(MOD(SUM($E129:AX$129)/AX127,INT(SUM($F129:AX$129)/AX127))=0,1,0)))</f>
        <v>0</v>
      </c>
      <c r="AY123" s="222">
        <f>IF(AZ$4=$E$128,1,IF(SUM($F129:AY129)&lt;AY127,0,IF(MOD(SUM($E129:AY$129)/AY127,INT(SUM($F129:AY$129)/AY127))=0,1,0)))</f>
        <v>0</v>
      </c>
      <c r="AZ123" s="222">
        <f>IF(BA$4=$E$128,1,IF(SUM($F129:AZ129)&lt;AZ127,0,IF(MOD(SUM($E129:AZ$129)/AZ127,INT(SUM($F129:AZ$129)/AZ127))=0,1,0)))</f>
        <v>0</v>
      </c>
      <c r="BA123" s="222">
        <f>IF(BB$4=$E$128,1,IF(SUM($F129:BA129)&lt;BA127,0,IF(MOD(SUM($E129:BA$129)/BA127,INT(SUM($F129:BA$129)/BA127))=0,1,0)))</f>
        <v>1</v>
      </c>
      <c r="BB123" s="222">
        <f>IF(BC$4=$E$128,1,IF(SUM($F129:BB129)&lt;BB127,0,IF(MOD(SUM($E129:BB$129)/BB127,INT(SUM($F129:BB$129)/BB127))=0,1,0)))</f>
        <v>0</v>
      </c>
      <c r="BC123" s="222">
        <f>IF(BD$4=$E$128,1,IF(SUM($F129:BC129)&lt;BC127,0,IF(MOD(SUM($E129:BC$129)/BC127,INT(SUM($F129:BC$129)/BC127))=0,1,0)))</f>
        <v>0</v>
      </c>
      <c r="BD123" s="222">
        <f>IF(BE$4=$E$128,1,IF(SUM($F129:BD129)&lt;BD127,0,IF(MOD(SUM($E129:BD$129)/BD127,INT(SUM($F129:BD$129)/BD127))=0,1,0)))</f>
        <v>0</v>
      </c>
      <c r="BE123" s="222">
        <f>IF(BF$4=$E$128,1,IF(SUM($F129:BE129)&lt;BE127,0,IF(MOD(SUM($E129:BE$129)/BE127,INT(SUM($F129:BE$129)/BE127))=0,1,0)))</f>
        <v>0</v>
      </c>
      <c r="BF123" s="222">
        <f>IF(BG$4=$E$128,1,IF(SUM($F129:BF129)&lt;BF127,0,IF(MOD(SUM($E129:BF$129)/BF127,INT(SUM($F129:BF$129)/BF127))=0,1,0)))</f>
        <v>0</v>
      </c>
      <c r="BG123" s="222">
        <f>IF(BH$4=$E$128,1,IF(SUM($F129:BG129)&lt;BG127,0,IF(MOD(SUM($E129:BG$129)/BG127,INT(SUM($F129:BG$129)/BG127))=0,1,0)))</f>
        <v>1</v>
      </c>
      <c r="BH123" s="222">
        <f>IF(BI$4=$E$128,1,IF(SUM($F129:BH129)&lt;BH127,0,IF(MOD(SUM($E129:BH$129)/BH127,INT(SUM($F129:BH$129)/BH127))=0,1,0)))</f>
        <v>0</v>
      </c>
      <c r="BI123" s="222">
        <f>IF(BJ$4=$E$128,1,IF(SUM($F129:BI129)&lt;BI127,0,IF(MOD(SUM($E129:BI$129)/BI127,INT(SUM($F129:BI$129)/BI127))=0,1,0)))</f>
        <v>0</v>
      </c>
      <c r="BJ123" s="222">
        <f>IF(BK$4=$E$128,1,IF(SUM($F129:BJ129)&lt;BJ127,0,IF(MOD(SUM($E129:BJ$129)/BJ127,INT(SUM($F129:BJ$129)/BJ127))=0,1,0)))</f>
        <v>0</v>
      </c>
      <c r="BK123" s="222">
        <f>IF(BL$4=$E$128,1,IF(SUM($F129:BK129)&lt;BK127,0,IF(MOD(SUM($E129:BK$129)/BK127,INT(SUM($F129:BK$129)/BK127))=0,1,0)))</f>
        <v>0</v>
      </c>
      <c r="BL123" s="222">
        <f>IF(BM$4=$E$128,1,IF(SUM($F129:BL129)&lt;BL127,0,IF(MOD(SUM($E129:BL$129)/BL127,INT(SUM($F129:BL$129)/BL127))=0,1,0)))</f>
        <v>0</v>
      </c>
      <c r="BM123" s="222">
        <f>IF(BN$4=$E$128,1,IF(SUM($F129:BM129)&lt;BM127,0,IF(MOD(SUM($E129:BM$129)/BM127,INT(SUM($F129:BM$129)/BM127))=0,1,0)))</f>
        <v>1</v>
      </c>
      <c r="BN123" s="6"/>
    </row>
    <row r="124" spans="2:66" x14ac:dyDescent="0.2">
      <c r="B124" s="52"/>
      <c r="C124" s="27" t="s">
        <v>204</v>
      </c>
      <c r="E124" s="51"/>
      <c r="F124" s="10">
        <f>IF(ISERROR(HLOOKUP(F$4,$F121:$BM125,2,0))=TRUE,0,HLOOKUP(F$4,$F121:$BM125,2,0))</f>
        <v>0</v>
      </c>
      <c r="G124" s="10">
        <f t="shared" ref="G124:BM124" si="1245">IF(ISERROR(HLOOKUP(G$4,$F121:$BM125,2,0))=TRUE,0,HLOOKUP(G$4,$F121:$BM125,2,0))</f>
        <v>0</v>
      </c>
      <c r="H124" s="10">
        <f t="shared" si="1245"/>
        <v>0</v>
      </c>
      <c r="I124" s="10">
        <f t="shared" si="1245"/>
        <v>0</v>
      </c>
      <c r="J124" s="10">
        <f t="shared" si="1245"/>
        <v>0</v>
      </c>
      <c r="K124" s="10">
        <f t="shared" si="1245"/>
        <v>0</v>
      </c>
      <c r="L124" s="10">
        <f t="shared" si="1245"/>
        <v>0</v>
      </c>
      <c r="M124" s="10">
        <f t="shared" si="1245"/>
        <v>0</v>
      </c>
      <c r="N124" s="10">
        <f t="shared" si="1245"/>
        <v>0</v>
      </c>
      <c r="O124" s="10">
        <f t="shared" si="1245"/>
        <v>0</v>
      </c>
      <c r="P124" s="10">
        <f t="shared" si="1245"/>
        <v>0</v>
      </c>
      <c r="Q124" s="10">
        <f t="shared" si="1245"/>
        <v>0</v>
      </c>
      <c r="R124" s="10">
        <f t="shared" si="1245"/>
        <v>0</v>
      </c>
      <c r="S124" s="10">
        <f t="shared" si="1245"/>
        <v>0</v>
      </c>
      <c r="T124" s="10">
        <f t="shared" si="1245"/>
        <v>0</v>
      </c>
      <c r="U124" s="10">
        <f t="shared" si="1245"/>
        <v>0</v>
      </c>
      <c r="V124" s="10">
        <f t="shared" si="1245"/>
        <v>0</v>
      </c>
      <c r="W124" s="10">
        <f t="shared" si="1245"/>
        <v>0</v>
      </c>
      <c r="X124" s="10">
        <f t="shared" si="1245"/>
        <v>1</v>
      </c>
      <c r="Y124" s="10">
        <f t="shared" si="1245"/>
        <v>0</v>
      </c>
      <c r="Z124" s="10">
        <f t="shared" si="1245"/>
        <v>0</v>
      </c>
      <c r="AA124" s="10">
        <f t="shared" si="1245"/>
        <v>0</v>
      </c>
      <c r="AB124" s="10">
        <f t="shared" si="1245"/>
        <v>0</v>
      </c>
      <c r="AC124" s="10">
        <f t="shared" si="1245"/>
        <v>0</v>
      </c>
      <c r="AD124" s="10">
        <f t="shared" si="1245"/>
        <v>1</v>
      </c>
      <c r="AE124" s="10">
        <f t="shared" si="1245"/>
        <v>0</v>
      </c>
      <c r="AF124" s="10">
        <f t="shared" si="1245"/>
        <v>0</v>
      </c>
      <c r="AG124" s="10">
        <f t="shared" si="1245"/>
        <v>0</v>
      </c>
      <c r="AH124" s="10">
        <f t="shared" si="1245"/>
        <v>0</v>
      </c>
      <c r="AI124" s="10">
        <f t="shared" si="1245"/>
        <v>0</v>
      </c>
      <c r="AJ124" s="10">
        <f t="shared" si="1245"/>
        <v>1</v>
      </c>
      <c r="AK124" s="10">
        <f t="shared" si="1245"/>
        <v>0</v>
      </c>
      <c r="AL124" s="10">
        <f t="shared" si="1245"/>
        <v>0</v>
      </c>
      <c r="AM124" s="10">
        <f t="shared" si="1245"/>
        <v>0</v>
      </c>
      <c r="AN124" s="10">
        <f t="shared" si="1245"/>
        <v>0</v>
      </c>
      <c r="AO124" s="10">
        <f t="shared" si="1245"/>
        <v>0</v>
      </c>
      <c r="AP124" s="10">
        <f t="shared" si="1245"/>
        <v>1</v>
      </c>
      <c r="AQ124" s="10">
        <f t="shared" si="1245"/>
        <v>0</v>
      </c>
      <c r="AR124" s="10">
        <f t="shared" si="1245"/>
        <v>0</v>
      </c>
      <c r="AS124" s="10">
        <f t="shared" si="1245"/>
        <v>0</v>
      </c>
      <c r="AT124" s="10">
        <f t="shared" si="1245"/>
        <v>0</v>
      </c>
      <c r="AU124" s="10">
        <f t="shared" si="1245"/>
        <v>0</v>
      </c>
      <c r="AV124" s="10">
        <f t="shared" si="1245"/>
        <v>1</v>
      </c>
      <c r="AW124" s="10">
        <f t="shared" si="1245"/>
        <v>0</v>
      </c>
      <c r="AX124" s="10">
        <f t="shared" si="1245"/>
        <v>0</v>
      </c>
      <c r="AY124" s="10">
        <f t="shared" si="1245"/>
        <v>0</v>
      </c>
      <c r="AZ124" s="10">
        <f t="shared" si="1245"/>
        <v>0</v>
      </c>
      <c r="BA124" s="10">
        <f t="shared" si="1245"/>
        <v>0</v>
      </c>
      <c r="BB124" s="10">
        <f t="shared" si="1245"/>
        <v>1</v>
      </c>
      <c r="BC124" s="10">
        <f t="shared" si="1245"/>
        <v>0</v>
      </c>
      <c r="BD124" s="10">
        <f t="shared" si="1245"/>
        <v>0</v>
      </c>
      <c r="BE124" s="10">
        <f t="shared" si="1245"/>
        <v>0</v>
      </c>
      <c r="BF124" s="10">
        <f t="shared" si="1245"/>
        <v>0</v>
      </c>
      <c r="BG124" s="10">
        <f t="shared" si="1245"/>
        <v>0</v>
      </c>
      <c r="BH124" s="10">
        <f t="shared" si="1245"/>
        <v>1</v>
      </c>
      <c r="BI124" s="10">
        <f t="shared" si="1245"/>
        <v>0</v>
      </c>
      <c r="BJ124" s="10">
        <f t="shared" si="1245"/>
        <v>0</v>
      </c>
      <c r="BK124" s="10">
        <f t="shared" si="1245"/>
        <v>0</v>
      </c>
      <c r="BL124" s="10">
        <f t="shared" si="1245"/>
        <v>0</v>
      </c>
      <c r="BM124" s="10">
        <f t="shared" si="1245"/>
        <v>0</v>
      </c>
      <c r="BN124" s="6"/>
    </row>
    <row r="125" spans="2:66" x14ac:dyDescent="0.2">
      <c r="B125" s="52"/>
      <c r="C125" s="8" t="s">
        <v>203</v>
      </c>
      <c r="E125" s="51"/>
      <c r="F125" s="6">
        <f>F122-F124</f>
        <v>0</v>
      </c>
      <c r="G125" s="6">
        <f t="shared" ref="G125" si="1246">F125+G122-G124</f>
        <v>0</v>
      </c>
      <c r="H125" s="6">
        <f t="shared" ref="H125" si="1247">G125+H122-H124</f>
        <v>0</v>
      </c>
      <c r="I125" s="6">
        <f t="shared" ref="I125" si="1248">H125+I122-I124</f>
        <v>0</v>
      </c>
      <c r="J125" s="6">
        <f t="shared" ref="J125" si="1249">I125+J122-J124</f>
        <v>0</v>
      </c>
      <c r="K125" s="6">
        <f t="shared" ref="K125" si="1250">J125+K122-K124</f>
        <v>0</v>
      </c>
      <c r="L125" s="6">
        <f t="shared" ref="L125" si="1251">K125+L122-L124</f>
        <v>1</v>
      </c>
      <c r="M125" s="6">
        <f t="shared" ref="M125" si="1252">L125+M122-M124</f>
        <v>1</v>
      </c>
      <c r="N125" s="6">
        <f t="shared" ref="N125" si="1253">M125+N122-N124</f>
        <v>1</v>
      </c>
      <c r="O125" s="6">
        <f t="shared" ref="O125" si="1254">N125+O122-O124</f>
        <v>1</v>
      </c>
      <c r="P125" s="6">
        <f t="shared" ref="P125" si="1255">O125+P122-P124</f>
        <v>1</v>
      </c>
      <c r="Q125" s="6">
        <f t="shared" ref="Q125" si="1256">P125+Q122-Q124</f>
        <v>1</v>
      </c>
      <c r="R125" s="6">
        <f t="shared" ref="R125" si="1257">Q125+R122-R124</f>
        <v>2</v>
      </c>
      <c r="S125" s="6">
        <f t="shared" ref="S125" si="1258">R125+S122-S124</f>
        <v>2</v>
      </c>
      <c r="T125" s="6">
        <f t="shared" ref="T125" si="1259">S125+T122-T124</f>
        <v>2</v>
      </c>
      <c r="U125" s="6">
        <f t="shared" ref="U125" si="1260">T125+U122-U124</f>
        <v>2</v>
      </c>
      <c r="V125" s="6">
        <f t="shared" ref="V125" si="1261">U125+V122-V124</f>
        <v>2</v>
      </c>
      <c r="W125" s="6">
        <f t="shared" ref="W125" si="1262">V125+W122-W124</f>
        <v>2</v>
      </c>
      <c r="X125" s="6">
        <f t="shared" ref="X125" si="1263">W125+X122-X124</f>
        <v>2</v>
      </c>
      <c r="Y125" s="6">
        <f t="shared" ref="Y125" si="1264">X125+Y122-Y124</f>
        <v>2</v>
      </c>
      <c r="Z125" s="6">
        <f t="shared" ref="Z125" si="1265">Y125+Z122-Z124</f>
        <v>2</v>
      </c>
      <c r="AA125" s="6">
        <f t="shared" ref="AA125" si="1266">Z125+AA122-AA124</f>
        <v>2</v>
      </c>
      <c r="AB125" s="6">
        <f t="shared" ref="AB125" si="1267">AA125+AB122-AB124</f>
        <v>2</v>
      </c>
      <c r="AC125" s="6">
        <f t="shared" ref="AC125" si="1268">AB125+AC122-AC124</f>
        <v>2</v>
      </c>
      <c r="AD125" s="6">
        <f t="shared" ref="AD125" si="1269">AC125+AD122-AD124</f>
        <v>2</v>
      </c>
      <c r="AE125" s="6">
        <f t="shared" ref="AE125" si="1270">AD125+AE122-AE124</f>
        <v>2</v>
      </c>
      <c r="AF125" s="6">
        <f t="shared" ref="AF125" si="1271">AE125+AF122-AF124</f>
        <v>2</v>
      </c>
      <c r="AG125" s="6">
        <f t="shared" ref="AG125" si="1272">AF125+AG122-AG124</f>
        <v>2</v>
      </c>
      <c r="AH125" s="6">
        <f t="shared" ref="AH125" si="1273">AG125+AH122-AH124</f>
        <v>2</v>
      </c>
      <c r="AI125" s="6">
        <f t="shared" ref="AI125" si="1274">AH125+AI122-AI124</f>
        <v>2</v>
      </c>
      <c r="AJ125" s="6">
        <f t="shared" ref="AJ125" si="1275">AI125+AJ122-AJ124</f>
        <v>2</v>
      </c>
      <c r="AK125" s="6">
        <f t="shared" ref="AK125" si="1276">AJ125+AK122-AK124</f>
        <v>2</v>
      </c>
      <c r="AL125" s="6">
        <f t="shared" ref="AL125" si="1277">AK125+AL122-AL124</f>
        <v>2</v>
      </c>
      <c r="AM125" s="6">
        <f t="shared" ref="AM125" si="1278">AL125+AM122-AM124</f>
        <v>2</v>
      </c>
      <c r="AN125" s="6">
        <f t="shared" ref="AN125" si="1279">AM125+AN122-AN124</f>
        <v>2</v>
      </c>
      <c r="AO125" s="6">
        <f t="shared" ref="AO125" si="1280">AN125+AO122-AO124</f>
        <v>2</v>
      </c>
      <c r="AP125" s="6">
        <f t="shared" ref="AP125" si="1281">AO125+AP122-AP124</f>
        <v>2</v>
      </c>
      <c r="AQ125" s="6">
        <f t="shared" ref="AQ125" si="1282">AP125+AQ122-AQ124</f>
        <v>2</v>
      </c>
      <c r="AR125" s="6">
        <f t="shared" ref="AR125" si="1283">AQ125+AR122-AR124</f>
        <v>2</v>
      </c>
      <c r="AS125" s="6">
        <f t="shared" ref="AS125" si="1284">AR125+AS122-AS124</f>
        <v>2</v>
      </c>
      <c r="AT125" s="6">
        <f t="shared" ref="AT125" si="1285">AS125+AT122-AT124</f>
        <v>2</v>
      </c>
      <c r="AU125" s="6">
        <f t="shared" ref="AU125" si="1286">AT125+AU122-AU124</f>
        <v>2</v>
      </c>
      <c r="AV125" s="6">
        <f t="shared" ref="AV125" si="1287">AU125+AV122-AV124</f>
        <v>2</v>
      </c>
      <c r="AW125" s="6">
        <f t="shared" ref="AW125" si="1288">AV125+AW122-AW124</f>
        <v>2</v>
      </c>
      <c r="AX125" s="6">
        <f t="shared" ref="AX125" si="1289">AW125+AX122-AX124</f>
        <v>2</v>
      </c>
      <c r="AY125" s="6">
        <f t="shared" ref="AY125" si="1290">AX125+AY122-AY124</f>
        <v>2</v>
      </c>
      <c r="AZ125" s="6">
        <f t="shared" ref="AZ125" si="1291">AY125+AZ122-AZ124</f>
        <v>2</v>
      </c>
      <c r="BA125" s="6">
        <f t="shared" ref="BA125" si="1292">AZ125+BA122-BA124</f>
        <v>2</v>
      </c>
      <c r="BB125" s="6">
        <f t="shared" ref="BB125" si="1293">BA125+BB122-BB124</f>
        <v>2</v>
      </c>
      <c r="BC125" s="6">
        <f t="shared" ref="BC125" si="1294">BB125+BC122-BC124</f>
        <v>2</v>
      </c>
      <c r="BD125" s="6">
        <f t="shared" ref="BD125" si="1295">BC125+BD122-BD124</f>
        <v>2</v>
      </c>
      <c r="BE125" s="6">
        <f t="shared" ref="BE125" si="1296">BD125+BE122-BE124</f>
        <v>2</v>
      </c>
      <c r="BF125" s="6">
        <f t="shared" ref="BF125" si="1297">BE125+BF122-BF124</f>
        <v>2</v>
      </c>
      <c r="BG125" s="6">
        <f t="shared" ref="BG125" si="1298">BF125+BG122-BG124</f>
        <v>2</v>
      </c>
      <c r="BH125" s="6">
        <f t="shared" ref="BH125" si="1299">BG125+BH122-BH124</f>
        <v>2</v>
      </c>
      <c r="BI125" s="6">
        <f t="shared" ref="BI125" si="1300">BH125+BI122-BI124</f>
        <v>2</v>
      </c>
      <c r="BJ125" s="6">
        <f t="shared" ref="BJ125" si="1301">BI125+BJ122-BJ124</f>
        <v>2</v>
      </c>
      <c r="BK125" s="6">
        <f t="shared" ref="BK125" si="1302">BJ125+BK122-BK124</f>
        <v>2</v>
      </c>
      <c r="BL125" s="6">
        <f t="shared" ref="BL125" si="1303">BK125+BL122-BL124</f>
        <v>2</v>
      </c>
      <c r="BM125" s="6">
        <f t="shared" ref="BM125" si="1304">BL125+BM122-BM124</f>
        <v>2</v>
      </c>
      <c r="BN125" s="6"/>
    </row>
    <row r="126" spans="2:66" x14ac:dyDescent="0.2">
      <c r="B126" s="52"/>
      <c r="C126" s="258" t="str">
        <f>Supuestos!B117</f>
        <v>Duración Grandes proyectos (meses)</v>
      </c>
      <c r="E126" s="268">
        <f>Supuestos!I19</f>
        <v>12</v>
      </c>
      <c r="F126">
        <f>E126</f>
        <v>12</v>
      </c>
      <c r="G126">
        <f t="shared" ref="G126" si="1305">F126</f>
        <v>12</v>
      </c>
      <c r="H126">
        <f t="shared" ref="H126" si="1306">G126</f>
        <v>12</v>
      </c>
      <c r="I126">
        <f t="shared" ref="I126" si="1307">H126</f>
        <v>12</v>
      </c>
      <c r="J126">
        <f t="shared" ref="J126" si="1308">I126</f>
        <v>12</v>
      </c>
      <c r="K126">
        <f t="shared" ref="K126" si="1309">J126</f>
        <v>12</v>
      </c>
      <c r="L126">
        <f t="shared" ref="L126:L127" si="1310">K126</f>
        <v>12</v>
      </c>
      <c r="M126">
        <f t="shared" ref="M126:M127" si="1311">L126</f>
        <v>12</v>
      </c>
      <c r="N126">
        <f t="shared" ref="N126:N127" si="1312">M126</f>
        <v>12</v>
      </c>
      <c r="O126">
        <f t="shared" ref="O126:O127" si="1313">N126</f>
        <v>12</v>
      </c>
      <c r="P126">
        <f t="shared" ref="P126:P127" si="1314">O126</f>
        <v>12</v>
      </c>
      <c r="Q126">
        <f t="shared" ref="Q126:Q127" si="1315">P126</f>
        <v>12</v>
      </c>
      <c r="R126">
        <f t="shared" ref="R126:R127" si="1316">Q126</f>
        <v>12</v>
      </c>
      <c r="S126">
        <f t="shared" ref="S126:S127" si="1317">R126</f>
        <v>12</v>
      </c>
      <c r="T126">
        <f t="shared" ref="T126:T127" si="1318">S126</f>
        <v>12</v>
      </c>
      <c r="U126">
        <f t="shared" ref="U126:U127" si="1319">T126</f>
        <v>12</v>
      </c>
      <c r="V126">
        <f t="shared" ref="V126:V127" si="1320">U126</f>
        <v>12</v>
      </c>
      <c r="W126">
        <f t="shared" ref="W126:W127" si="1321">V126</f>
        <v>12</v>
      </c>
      <c r="X126">
        <f t="shared" ref="X126:X127" si="1322">W126</f>
        <v>12</v>
      </c>
      <c r="Y126">
        <f t="shared" ref="Y126:Y127" si="1323">X126</f>
        <v>12</v>
      </c>
      <c r="Z126">
        <f t="shared" ref="Z126:Z127" si="1324">Y126</f>
        <v>12</v>
      </c>
      <c r="AA126">
        <f t="shared" ref="AA126:AA127" si="1325">Z126</f>
        <v>12</v>
      </c>
      <c r="AB126">
        <f t="shared" ref="AB126:AB127" si="1326">AA126</f>
        <v>12</v>
      </c>
      <c r="AC126">
        <f t="shared" ref="AC126:AC127" si="1327">AB126</f>
        <v>12</v>
      </c>
      <c r="AD126">
        <f t="shared" ref="AD126:AD127" si="1328">AC126</f>
        <v>12</v>
      </c>
      <c r="AE126">
        <f t="shared" ref="AE126:AE127" si="1329">AD126</f>
        <v>12</v>
      </c>
      <c r="AF126">
        <f t="shared" ref="AF126:AF127" si="1330">AE126</f>
        <v>12</v>
      </c>
      <c r="AG126">
        <f t="shared" ref="AG126:AG127" si="1331">AF126</f>
        <v>12</v>
      </c>
      <c r="AH126">
        <f t="shared" ref="AH126:AH127" si="1332">AG126</f>
        <v>12</v>
      </c>
      <c r="AI126">
        <f t="shared" ref="AI126:AI127" si="1333">AH126</f>
        <v>12</v>
      </c>
      <c r="AJ126">
        <f t="shared" ref="AJ126:AJ127" si="1334">AI126</f>
        <v>12</v>
      </c>
      <c r="AK126">
        <f t="shared" ref="AK126:AK127" si="1335">AJ126</f>
        <v>12</v>
      </c>
      <c r="AL126">
        <f t="shared" ref="AL126:AL127" si="1336">AK126</f>
        <v>12</v>
      </c>
      <c r="AM126">
        <f t="shared" ref="AM126:AM127" si="1337">AL126</f>
        <v>12</v>
      </c>
      <c r="AN126">
        <f t="shared" ref="AN126:AN127" si="1338">AM126</f>
        <v>12</v>
      </c>
      <c r="AO126">
        <f t="shared" ref="AO126:AO127" si="1339">AN126</f>
        <v>12</v>
      </c>
      <c r="AP126">
        <f t="shared" ref="AP126:AP127" si="1340">AO126</f>
        <v>12</v>
      </c>
      <c r="AQ126">
        <f t="shared" ref="AQ126:AQ127" si="1341">AP126</f>
        <v>12</v>
      </c>
      <c r="AR126">
        <f t="shared" ref="AR126:AR127" si="1342">AQ126</f>
        <v>12</v>
      </c>
      <c r="AS126">
        <f t="shared" ref="AS126:AS127" si="1343">AR126</f>
        <v>12</v>
      </c>
      <c r="AT126">
        <f t="shared" ref="AT126:AT127" si="1344">AS126</f>
        <v>12</v>
      </c>
      <c r="AU126">
        <f t="shared" ref="AU126:AU127" si="1345">AT126</f>
        <v>12</v>
      </c>
      <c r="AV126">
        <f t="shared" ref="AV126:AV127" si="1346">AU126</f>
        <v>12</v>
      </c>
      <c r="AW126">
        <f t="shared" ref="AW126:AW127" si="1347">AV126</f>
        <v>12</v>
      </c>
      <c r="AX126">
        <f t="shared" ref="AX126:AX127" si="1348">AW126</f>
        <v>12</v>
      </c>
      <c r="AY126">
        <f t="shared" ref="AY126:AY127" si="1349">AX126</f>
        <v>12</v>
      </c>
      <c r="AZ126">
        <f t="shared" ref="AZ126:AZ127" si="1350">AY126</f>
        <v>12</v>
      </c>
      <c r="BA126">
        <f t="shared" ref="BA126:BA127" si="1351">AZ126</f>
        <v>12</v>
      </c>
      <c r="BB126">
        <f t="shared" ref="BB126:BB127" si="1352">BA126</f>
        <v>12</v>
      </c>
      <c r="BC126">
        <f t="shared" ref="BC126:BC127" si="1353">BB126</f>
        <v>12</v>
      </c>
      <c r="BD126">
        <f t="shared" ref="BD126:BD127" si="1354">BC126</f>
        <v>12</v>
      </c>
      <c r="BE126">
        <f t="shared" ref="BE126:BE127" si="1355">BD126</f>
        <v>12</v>
      </c>
      <c r="BF126">
        <f t="shared" ref="BF126:BF127" si="1356">BE126</f>
        <v>12</v>
      </c>
      <c r="BG126">
        <f t="shared" ref="BG126:BG127" si="1357">BF126</f>
        <v>12</v>
      </c>
      <c r="BH126">
        <f t="shared" ref="BH126:BH127" si="1358">BG126</f>
        <v>12</v>
      </c>
      <c r="BI126">
        <f t="shared" ref="BI126:BI127" si="1359">BH126</f>
        <v>12</v>
      </c>
      <c r="BJ126">
        <f t="shared" ref="BJ126:BJ127" si="1360">BI126</f>
        <v>12</v>
      </c>
      <c r="BK126">
        <f t="shared" ref="BK126:BK127" si="1361">BJ126</f>
        <v>12</v>
      </c>
      <c r="BL126">
        <f t="shared" ref="BL126:BL127" si="1362">BK126</f>
        <v>12</v>
      </c>
      <c r="BM126">
        <f t="shared" ref="BM126:BM127" si="1363">BL126</f>
        <v>12</v>
      </c>
      <c r="BN126" s="6"/>
    </row>
    <row r="127" spans="2:66" x14ac:dyDescent="0.2">
      <c r="B127" s="52"/>
      <c r="C127" s="258" t="str">
        <f>Supuestos!B118</f>
        <v>Frecuencia Grandes proyectos (meses)</v>
      </c>
      <c r="E127" s="268">
        <f>Supuestos!I20</f>
        <v>6</v>
      </c>
      <c r="F127">
        <f>E127</f>
        <v>6</v>
      </c>
      <c r="G127">
        <f t="shared" ref="G127" si="1364">F127</f>
        <v>6</v>
      </c>
      <c r="H127">
        <f t="shared" ref="H127" si="1365">G127</f>
        <v>6</v>
      </c>
      <c r="I127">
        <f t="shared" ref="I127" si="1366">H127</f>
        <v>6</v>
      </c>
      <c r="J127">
        <f t="shared" ref="J127" si="1367">I127</f>
        <v>6</v>
      </c>
      <c r="K127">
        <f t="shared" ref="K127" si="1368">J127</f>
        <v>6</v>
      </c>
      <c r="L127">
        <f t="shared" si="1310"/>
        <v>6</v>
      </c>
      <c r="M127">
        <f t="shared" si="1311"/>
        <v>6</v>
      </c>
      <c r="N127">
        <f t="shared" si="1312"/>
        <v>6</v>
      </c>
      <c r="O127">
        <f t="shared" si="1313"/>
        <v>6</v>
      </c>
      <c r="P127">
        <f t="shared" si="1314"/>
        <v>6</v>
      </c>
      <c r="Q127">
        <f t="shared" si="1315"/>
        <v>6</v>
      </c>
      <c r="R127">
        <f t="shared" si="1316"/>
        <v>6</v>
      </c>
      <c r="S127">
        <f t="shared" si="1317"/>
        <v>6</v>
      </c>
      <c r="T127">
        <f t="shared" si="1318"/>
        <v>6</v>
      </c>
      <c r="U127">
        <f t="shared" si="1319"/>
        <v>6</v>
      </c>
      <c r="V127">
        <f t="shared" si="1320"/>
        <v>6</v>
      </c>
      <c r="W127">
        <f t="shared" si="1321"/>
        <v>6</v>
      </c>
      <c r="X127">
        <f t="shared" si="1322"/>
        <v>6</v>
      </c>
      <c r="Y127">
        <f t="shared" si="1323"/>
        <v>6</v>
      </c>
      <c r="Z127">
        <f t="shared" si="1324"/>
        <v>6</v>
      </c>
      <c r="AA127">
        <f t="shared" si="1325"/>
        <v>6</v>
      </c>
      <c r="AB127">
        <f t="shared" si="1326"/>
        <v>6</v>
      </c>
      <c r="AC127">
        <f t="shared" si="1327"/>
        <v>6</v>
      </c>
      <c r="AD127">
        <f t="shared" si="1328"/>
        <v>6</v>
      </c>
      <c r="AE127">
        <f t="shared" si="1329"/>
        <v>6</v>
      </c>
      <c r="AF127">
        <f t="shared" si="1330"/>
        <v>6</v>
      </c>
      <c r="AG127">
        <f t="shared" si="1331"/>
        <v>6</v>
      </c>
      <c r="AH127">
        <f t="shared" si="1332"/>
        <v>6</v>
      </c>
      <c r="AI127">
        <f t="shared" si="1333"/>
        <v>6</v>
      </c>
      <c r="AJ127">
        <f t="shared" si="1334"/>
        <v>6</v>
      </c>
      <c r="AK127">
        <f t="shared" si="1335"/>
        <v>6</v>
      </c>
      <c r="AL127">
        <f t="shared" si="1336"/>
        <v>6</v>
      </c>
      <c r="AM127">
        <f t="shared" si="1337"/>
        <v>6</v>
      </c>
      <c r="AN127">
        <f t="shared" si="1338"/>
        <v>6</v>
      </c>
      <c r="AO127">
        <f t="shared" si="1339"/>
        <v>6</v>
      </c>
      <c r="AP127">
        <f t="shared" si="1340"/>
        <v>6</v>
      </c>
      <c r="AQ127">
        <f t="shared" si="1341"/>
        <v>6</v>
      </c>
      <c r="AR127">
        <f t="shared" si="1342"/>
        <v>6</v>
      </c>
      <c r="AS127">
        <f t="shared" si="1343"/>
        <v>6</v>
      </c>
      <c r="AT127">
        <f t="shared" si="1344"/>
        <v>6</v>
      </c>
      <c r="AU127">
        <f t="shared" si="1345"/>
        <v>6</v>
      </c>
      <c r="AV127">
        <f t="shared" si="1346"/>
        <v>6</v>
      </c>
      <c r="AW127">
        <f t="shared" si="1347"/>
        <v>6</v>
      </c>
      <c r="AX127">
        <f t="shared" si="1348"/>
        <v>6</v>
      </c>
      <c r="AY127">
        <f t="shared" si="1349"/>
        <v>6</v>
      </c>
      <c r="AZ127">
        <f t="shared" si="1350"/>
        <v>6</v>
      </c>
      <c r="BA127">
        <f t="shared" si="1351"/>
        <v>6</v>
      </c>
      <c r="BB127">
        <f t="shared" si="1352"/>
        <v>6</v>
      </c>
      <c r="BC127">
        <f t="shared" si="1353"/>
        <v>6</v>
      </c>
      <c r="BD127">
        <f t="shared" si="1354"/>
        <v>6</v>
      </c>
      <c r="BE127">
        <f t="shared" si="1355"/>
        <v>6</v>
      </c>
      <c r="BF127">
        <f t="shared" si="1356"/>
        <v>6</v>
      </c>
      <c r="BG127">
        <f t="shared" si="1357"/>
        <v>6</v>
      </c>
      <c r="BH127">
        <f t="shared" si="1358"/>
        <v>6</v>
      </c>
      <c r="BI127">
        <f t="shared" si="1359"/>
        <v>6</v>
      </c>
      <c r="BJ127">
        <f t="shared" si="1360"/>
        <v>6</v>
      </c>
      <c r="BK127">
        <f t="shared" si="1361"/>
        <v>6</v>
      </c>
      <c r="BL127">
        <f t="shared" si="1362"/>
        <v>6</v>
      </c>
      <c r="BM127">
        <f t="shared" si="1363"/>
        <v>6</v>
      </c>
      <c r="BN127" s="6"/>
    </row>
    <row r="128" spans="2:66" x14ac:dyDescent="0.2">
      <c r="C128" s="8" t="s">
        <v>36</v>
      </c>
      <c r="E128" s="39">
        <f>Supuestos!D91</f>
        <v>7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</row>
    <row r="129" spans="2:65" x14ac:dyDescent="0.2">
      <c r="C129" s="8" t="s">
        <v>38</v>
      </c>
      <c r="E129" s="37">
        <v>0</v>
      </c>
      <c r="F129" s="37">
        <f>IF(E129=1,E129,IF($E128=F$4,1,0))</f>
        <v>0</v>
      </c>
      <c r="G129" s="37">
        <f t="shared" ref="G129" si="1369">IF(F129=1,F129,IF($E128=G$4,1,0))</f>
        <v>0</v>
      </c>
      <c r="H129" s="37">
        <f t="shared" ref="H129" si="1370">IF(G129=1,G129,IF($E128=H$4,1,0))</f>
        <v>0</v>
      </c>
      <c r="I129" s="37">
        <f t="shared" ref="I129" si="1371">IF(H129=1,H129,IF($E128=I$4,1,0))</f>
        <v>0</v>
      </c>
      <c r="J129" s="37">
        <f t="shared" ref="J129" si="1372">IF(I129=1,I129,IF($E128=J$4,1,0))</f>
        <v>0</v>
      </c>
      <c r="K129" s="37">
        <f t="shared" ref="K129" si="1373">IF(J129=1,J129,IF($E128=K$4,1,0))</f>
        <v>0</v>
      </c>
      <c r="L129" s="37">
        <f t="shared" ref="L129" si="1374">IF(K129=1,K129,IF($E128=L$4,1,0))</f>
        <v>1</v>
      </c>
      <c r="M129" s="37">
        <f t="shared" ref="M129" si="1375">IF(L129=1,L129,IF($E128=M$4,1,0))</f>
        <v>1</v>
      </c>
      <c r="N129" s="37">
        <f t="shared" ref="N129" si="1376">IF(M129=1,M129,IF($E128=N$4,1,0))</f>
        <v>1</v>
      </c>
      <c r="O129" s="37">
        <f t="shared" ref="O129" si="1377">IF(N129=1,N129,IF($E128=O$4,1,0))</f>
        <v>1</v>
      </c>
      <c r="P129" s="37">
        <f t="shared" ref="P129" si="1378">IF(O129=1,O129,IF($E128=P$4,1,0))</f>
        <v>1</v>
      </c>
      <c r="Q129" s="37">
        <f t="shared" ref="Q129" si="1379">IF(P129=1,P129,IF($E128=Q$4,1,0))</f>
        <v>1</v>
      </c>
      <c r="R129" s="37">
        <f t="shared" ref="R129" si="1380">IF(Q129=1,Q129,IF($E128=R$4,1,0))</f>
        <v>1</v>
      </c>
      <c r="S129" s="37">
        <f t="shared" ref="S129" si="1381">IF(R129=1,R129,IF($E128=S$4,1,0))</f>
        <v>1</v>
      </c>
      <c r="T129" s="37">
        <f t="shared" ref="T129" si="1382">IF(S129=1,S129,IF($E128=T$4,1,0))</f>
        <v>1</v>
      </c>
      <c r="U129" s="37">
        <f t="shared" ref="U129" si="1383">IF(T129=1,T129,IF($E128=U$4,1,0))</f>
        <v>1</v>
      </c>
      <c r="V129" s="37">
        <f t="shared" ref="V129" si="1384">IF(U129=1,U129,IF($E128=V$4,1,0))</f>
        <v>1</v>
      </c>
      <c r="W129" s="37">
        <f t="shared" ref="W129" si="1385">IF(V129=1,V129,IF($E128=W$4,1,0))</f>
        <v>1</v>
      </c>
      <c r="X129" s="37">
        <f t="shared" ref="X129" si="1386">IF(W129=1,W129,IF($E128=X$4,1,0))</f>
        <v>1</v>
      </c>
      <c r="Y129" s="37">
        <f t="shared" ref="Y129" si="1387">IF(X129=1,X129,IF($E128=Y$4,1,0))</f>
        <v>1</v>
      </c>
      <c r="Z129" s="37">
        <f t="shared" ref="Z129" si="1388">IF(Y129=1,Y129,IF($E128=Z$4,1,0))</f>
        <v>1</v>
      </c>
      <c r="AA129" s="37">
        <f t="shared" ref="AA129" si="1389">IF(Z129=1,Z129,IF($E128=AA$4,1,0))</f>
        <v>1</v>
      </c>
      <c r="AB129" s="37">
        <f t="shared" ref="AB129" si="1390">IF(AA129=1,AA129,IF($E128=AB$4,1,0))</f>
        <v>1</v>
      </c>
      <c r="AC129" s="37">
        <f t="shared" ref="AC129" si="1391">IF(AB129=1,AB129,IF($E128=AC$4,1,0))</f>
        <v>1</v>
      </c>
      <c r="AD129" s="37">
        <f t="shared" ref="AD129" si="1392">IF(AC129=1,AC129,IF($E128=AD$4,1,0))</f>
        <v>1</v>
      </c>
      <c r="AE129" s="37">
        <f t="shared" ref="AE129" si="1393">IF(AD129=1,AD129,IF($E128=AE$4,1,0))</f>
        <v>1</v>
      </c>
      <c r="AF129" s="37">
        <f t="shared" ref="AF129" si="1394">IF(AE129=1,AE129,IF($E128=AF$4,1,0))</f>
        <v>1</v>
      </c>
      <c r="AG129" s="37">
        <f t="shared" ref="AG129" si="1395">IF(AF129=1,AF129,IF($E128=AG$4,1,0))</f>
        <v>1</v>
      </c>
      <c r="AH129" s="37">
        <f t="shared" ref="AH129" si="1396">IF(AG129=1,AG129,IF($E128=AH$4,1,0))</f>
        <v>1</v>
      </c>
      <c r="AI129" s="37">
        <f t="shared" ref="AI129" si="1397">IF(AH129=1,AH129,IF($E128=AI$4,1,0))</f>
        <v>1</v>
      </c>
      <c r="AJ129" s="37">
        <f t="shared" ref="AJ129" si="1398">IF(AI129=1,AI129,IF($E128=AJ$4,1,0))</f>
        <v>1</v>
      </c>
      <c r="AK129" s="37">
        <f t="shared" ref="AK129" si="1399">IF(AJ129=1,AJ129,IF($E128=AK$4,1,0))</f>
        <v>1</v>
      </c>
      <c r="AL129" s="37">
        <f t="shared" ref="AL129" si="1400">IF(AK129=1,AK129,IF($E128=AL$4,1,0))</f>
        <v>1</v>
      </c>
      <c r="AM129" s="37">
        <f t="shared" ref="AM129" si="1401">IF(AL129=1,AL129,IF($E128=AM$4,1,0))</f>
        <v>1</v>
      </c>
      <c r="AN129" s="37">
        <f t="shared" ref="AN129" si="1402">IF(AM129=1,AM129,IF($E128=AN$4,1,0))</f>
        <v>1</v>
      </c>
      <c r="AO129" s="37">
        <f t="shared" ref="AO129" si="1403">IF(AN129=1,AN129,IF($E128=AO$4,1,0))</f>
        <v>1</v>
      </c>
      <c r="AP129" s="37">
        <f t="shared" ref="AP129" si="1404">IF(AO129=1,AO129,IF($E128=AP$4,1,0))</f>
        <v>1</v>
      </c>
      <c r="AQ129" s="37">
        <f t="shared" ref="AQ129" si="1405">IF(AP129=1,AP129,IF($E128=AQ$4,1,0))</f>
        <v>1</v>
      </c>
      <c r="AR129" s="37">
        <f t="shared" ref="AR129" si="1406">IF(AQ129=1,AQ129,IF($E128=AR$4,1,0))</f>
        <v>1</v>
      </c>
      <c r="AS129" s="37">
        <f t="shared" ref="AS129" si="1407">IF(AR129=1,AR129,IF($E128=AS$4,1,0))</f>
        <v>1</v>
      </c>
      <c r="AT129" s="37">
        <f t="shared" ref="AT129" si="1408">IF(AS129=1,AS129,IF($E128=AT$4,1,0))</f>
        <v>1</v>
      </c>
      <c r="AU129" s="37">
        <f t="shared" ref="AU129" si="1409">IF(AT129=1,AT129,IF($E128=AU$4,1,0))</f>
        <v>1</v>
      </c>
      <c r="AV129" s="37">
        <f t="shared" ref="AV129" si="1410">IF(AU129=1,AU129,IF($E128=AV$4,1,0))</f>
        <v>1</v>
      </c>
      <c r="AW129" s="37">
        <f t="shared" ref="AW129" si="1411">IF(AV129=1,AV129,IF($E128=AW$4,1,0))</f>
        <v>1</v>
      </c>
      <c r="AX129" s="37">
        <f t="shared" ref="AX129" si="1412">IF(AW129=1,AW129,IF($E128=AX$4,1,0))</f>
        <v>1</v>
      </c>
      <c r="AY129" s="37">
        <f t="shared" ref="AY129" si="1413">IF(AX129=1,AX129,IF($E128=AY$4,1,0))</f>
        <v>1</v>
      </c>
      <c r="AZ129" s="37">
        <f t="shared" ref="AZ129" si="1414">IF(AY129=1,AY129,IF($E128=AZ$4,1,0))</f>
        <v>1</v>
      </c>
      <c r="BA129" s="37">
        <f t="shared" ref="BA129" si="1415">IF(AZ129=1,AZ129,IF($E128=BA$4,1,0))</f>
        <v>1</v>
      </c>
      <c r="BB129" s="37">
        <f t="shared" ref="BB129" si="1416">IF(BA129=1,BA129,IF($E128=BB$4,1,0))</f>
        <v>1</v>
      </c>
      <c r="BC129" s="37">
        <f t="shared" ref="BC129" si="1417">IF(BB129=1,BB129,IF($E128=BC$4,1,0))</f>
        <v>1</v>
      </c>
      <c r="BD129" s="37">
        <f t="shared" ref="BD129" si="1418">IF(BC129=1,BC129,IF($E128=BD$4,1,0))</f>
        <v>1</v>
      </c>
      <c r="BE129" s="37">
        <f t="shared" ref="BE129" si="1419">IF(BD129=1,BD129,IF($E128=BE$4,1,0))</f>
        <v>1</v>
      </c>
      <c r="BF129" s="37">
        <f t="shared" ref="BF129" si="1420">IF(BE129=1,BE129,IF($E128=BF$4,1,0))</f>
        <v>1</v>
      </c>
      <c r="BG129" s="37">
        <f t="shared" ref="BG129" si="1421">IF(BF129=1,BF129,IF($E128=BG$4,1,0))</f>
        <v>1</v>
      </c>
      <c r="BH129" s="37">
        <f t="shared" ref="BH129" si="1422">IF(BG129=1,BG129,IF($E128=BH$4,1,0))</f>
        <v>1</v>
      </c>
      <c r="BI129" s="37">
        <f t="shared" ref="BI129" si="1423">IF(BH129=1,BH129,IF($E128=BI$4,1,0))</f>
        <v>1</v>
      </c>
      <c r="BJ129" s="37">
        <f t="shared" ref="BJ129" si="1424">IF(BI129=1,BI129,IF($E128=BJ$4,1,0))</f>
        <v>1</v>
      </c>
      <c r="BK129" s="37">
        <f t="shared" ref="BK129" si="1425">IF(BJ129=1,BJ129,IF($E128=BK$4,1,0))</f>
        <v>1</v>
      </c>
      <c r="BL129" s="37">
        <f t="shared" ref="BL129" si="1426">IF(BK129=1,BK129,IF($E128=BL$4,1,0))</f>
        <v>1</v>
      </c>
      <c r="BM129" s="37">
        <f t="shared" ref="BM129" si="1427">IF(BL129=1,BL129,IF($E128=BM$4,1,0))</f>
        <v>1</v>
      </c>
    </row>
    <row r="131" spans="2:65" ht="15" x14ac:dyDescent="0.35">
      <c r="C131" s="121" t="s">
        <v>31</v>
      </c>
      <c r="F131" s="4">
        <f t="shared" ref="F131:AK131" si="1428">(F132*F134)*F141</f>
        <v>0</v>
      </c>
      <c r="G131" s="4">
        <f t="shared" si="1428"/>
        <v>0</v>
      </c>
      <c r="H131" s="4">
        <f t="shared" si="1428"/>
        <v>0</v>
      </c>
      <c r="I131" s="4">
        <f t="shared" si="1428"/>
        <v>0</v>
      </c>
      <c r="J131" s="4">
        <f t="shared" si="1428"/>
        <v>0</v>
      </c>
      <c r="K131" s="4">
        <f t="shared" si="1428"/>
        <v>0</v>
      </c>
      <c r="L131" s="4">
        <f t="shared" si="1428"/>
        <v>0</v>
      </c>
      <c r="M131" s="4">
        <f t="shared" si="1428"/>
        <v>0</v>
      </c>
      <c r="N131" s="4">
        <f t="shared" si="1428"/>
        <v>0</v>
      </c>
      <c r="O131" s="4">
        <f t="shared" si="1428"/>
        <v>0</v>
      </c>
      <c r="P131" s="4">
        <f t="shared" si="1428"/>
        <v>0</v>
      </c>
      <c r="Q131" s="4">
        <f t="shared" si="1428"/>
        <v>0</v>
      </c>
      <c r="R131" s="4">
        <f t="shared" si="1428"/>
        <v>150.17400000000001</v>
      </c>
      <c r="S131" s="4">
        <f t="shared" si="1428"/>
        <v>0</v>
      </c>
      <c r="T131" s="4">
        <f t="shared" si="1428"/>
        <v>0</v>
      </c>
      <c r="U131" s="4">
        <f t="shared" si="1428"/>
        <v>0</v>
      </c>
      <c r="V131" s="4">
        <f t="shared" si="1428"/>
        <v>0</v>
      </c>
      <c r="W131" s="4">
        <f t="shared" si="1428"/>
        <v>0</v>
      </c>
      <c r="X131" s="4">
        <f t="shared" si="1428"/>
        <v>150.17400000000001</v>
      </c>
      <c r="Y131" s="4">
        <f t="shared" si="1428"/>
        <v>0</v>
      </c>
      <c r="Z131" s="4">
        <f t="shared" si="1428"/>
        <v>0</v>
      </c>
      <c r="AA131" s="4">
        <f t="shared" si="1428"/>
        <v>0</v>
      </c>
      <c r="AB131" s="4">
        <f t="shared" si="1428"/>
        <v>0</v>
      </c>
      <c r="AC131" s="4">
        <f t="shared" si="1428"/>
        <v>0</v>
      </c>
      <c r="AD131" s="4">
        <f t="shared" si="1428"/>
        <v>206.23895999999999</v>
      </c>
      <c r="AE131" s="4">
        <f t="shared" si="1428"/>
        <v>0</v>
      </c>
      <c r="AF131" s="4">
        <f t="shared" si="1428"/>
        <v>0</v>
      </c>
      <c r="AG131" s="4">
        <f t="shared" si="1428"/>
        <v>0</v>
      </c>
      <c r="AH131" s="4">
        <f t="shared" si="1428"/>
        <v>0</v>
      </c>
      <c r="AI131" s="4">
        <f t="shared" si="1428"/>
        <v>0</v>
      </c>
      <c r="AJ131" s="4">
        <f t="shared" si="1428"/>
        <v>206.23895999999999</v>
      </c>
      <c r="AK131" s="4">
        <f t="shared" si="1428"/>
        <v>0</v>
      </c>
      <c r="AL131" s="4">
        <f t="shared" ref="AL131:BM131" si="1429">(AL132*AL134)*AL141</f>
        <v>0</v>
      </c>
      <c r="AM131" s="4">
        <f t="shared" si="1429"/>
        <v>0</v>
      </c>
      <c r="AN131" s="4">
        <f t="shared" si="1429"/>
        <v>0</v>
      </c>
      <c r="AO131" s="4">
        <f t="shared" si="1429"/>
        <v>0</v>
      </c>
      <c r="AP131" s="4">
        <f t="shared" si="1429"/>
        <v>265.53266099999996</v>
      </c>
      <c r="AQ131" s="4">
        <f t="shared" si="1429"/>
        <v>0</v>
      </c>
      <c r="AR131" s="4">
        <f t="shared" si="1429"/>
        <v>0</v>
      </c>
      <c r="AS131" s="4">
        <f t="shared" si="1429"/>
        <v>0</v>
      </c>
      <c r="AT131" s="4">
        <f t="shared" si="1429"/>
        <v>0</v>
      </c>
      <c r="AU131" s="4">
        <f t="shared" si="1429"/>
        <v>0</v>
      </c>
      <c r="AV131" s="4">
        <f t="shared" si="1429"/>
        <v>265.53266099999996</v>
      </c>
      <c r="AW131" s="4">
        <f t="shared" si="1429"/>
        <v>0</v>
      </c>
      <c r="AX131" s="4">
        <f t="shared" si="1429"/>
        <v>0</v>
      </c>
      <c r="AY131" s="4">
        <f t="shared" si="1429"/>
        <v>0</v>
      </c>
      <c r="AZ131" s="4">
        <f t="shared" si="1429"/>
        <v>0</v>
      </c>
      <c r="BA131" s="4">
        <f t="shared" si="1429"/>
        <v>0</v>
      </c>
      <c r="BB131" s="4">
        <f t="shared" si="1429"/>
        <v>382.898097162</v>
      </c>
      <c r="BC131" s="4">
        <f t="shared" si="1429"/>
        <v>0</v>
      </c>
      <c r="BD131" s="4">
        <f t="shared" si="1429"/>
        <v>0</v>
      </c>
      <c r="BE131" s="4">
        <f t="shared" si="1429"/>
        <v>0</v>
      </c>
      <c r="BF131" s="4">
        <f t="shared" si="1429"/>
        <v>0</v>
      </c>
      <c r="BG131" s="4">
        <f t="shared" si="1429"/>
        <v>0</v>
      </c>
      <c r="BH131" s="4">
        <f t="shared" si="1429"/>
        <v>382.898097162</v>
      </c>
      <c r="BI131" s="4">
        <f t="shared" si="1429"/>
        <v>0</v>
      </c>
      <c r="BJ131" s="4">
        <f t="shared" si="1429"/>
        <v>0</v>
      </c>
      <c r="BK131" s="4">
        <f t="shared" si="1429"/>
        <v>0</v>
      </c>
      <c r="BL131" s="4">
        <f t="shared" si="1429"/>
        <v>0</v>
      </c>
      <c r="BM131" s="4">
        <f t="shared" si="1429"/>
        <v>0</v>
      </c>
    </row>
    <row r="132" spans="2:65" x14ac:dyDescent="0.2">
      <c r="B132" s="52">
        <f>MATCH(C132,Supuestos!$B$3:$B$149,0)</f>
        <v>100</v>
      </c>
      <c r="C132" s="8" t="s">
        <v>87</v>
      </c>
      <c r="E132" s="69">
        <f>Supuestos!D102</f>
        <v>48.6</v>
      </c>
      <c r="F132" s="1">
        <f>HLOOKUP(F$2,Supuestos!$D$3:$H$155,$B$132,0)</f>
        <v>48.6</v>
      </c>
      <c r="G132" s="1">
        <f>HLOOKUP(G$2,Supuestos!$D$3:$H$155,$B$132,0)</f>
        <v>48.6</v>
      </c>
      <c r="H132" s="1">
        <f>HLOOKUP(H$2,Supuestos!$D$3:$H$155,$B$132,0)</f>
        <v>48.6</v>
      </c>
      <c r="I132" s="1">
        <f>HLOOKUP(I$2,Supuestos!$D$3:$H$155,$B$132,0)</f>
        <v>48.6</v>
      </c>
      <c r="J132" s="1">
        <f>HLOOKUP(J$2,Supuestos!$D$3:$H$155,$B$132,0)</f>
        <v>48.6</v>
      </c>
      <c r="K132" s="1">
        <f>HLOOKUP(K$2,Supuestos!$D$3:$H$155,$B$132,0)</f>
        <v>48.6</v>
      </c>
      <c r="L132" s="1">
        <f>HLOOKUP(L$2,Supuestos!$D$3:$H$155,$B$132,0)</f>
        <v>48.6</v>
      </c>
      <c r="M132" s="1">
        <f>HLOOKUP(M$2,Supuestos!$D$3:$H$155,$B$132,0)</f>
        <v>48.6</v>
      </c>
      <c r="N132" s="1">
        <f>HLOOKUP(N$2,Supuestos!$D$3:$H$155,$B$132,0)</f>
        <v>48.6</v>
      </c>
      <c r="O132" s="1">
        <f>HLOOKUP(O$2,Supuestos!$D$3:$H$155,$B$132,0)</f>
        <v>48.6</v>
      </c>
      <c r="P132" s="1">
        <f>HLOOKUP(P$2,Supuestos!$D$3:$H$155,$B$132,0)</f>
        <v>48.6</v>
      </c>
      <c r="Q132" s="1">
        <f>HLOOKUP(Q$2,Supuestos!$D$3:$H$155,$B$132,0)</f>
        <v>48.6</v>
      </c>
      <c r="R132" s="1">
        <f>HLOOKUP(R$2,Supuestos!$D$3:$H$155,$B$132,0)</f>
        <v>50.058</v>
      </c>
      <c r="S132" s="1">
        <f>HLOOKUP(S$2,Supuestos!$D$3:$H$155,$B$132,0)</f>
        <v>50.058</v>
      </c>
      <c r="T132" s="1">
        <f>HLOOKUP(T$2,Supuestos!$D$3:$H$155,$B$132,0)</f>
        <v>50.058</v>
      </c>
      <c r="U132" s="1">
        <f>HLOOKUP(U$2,Supuestos!$D$3:$H$155,$B$132,0)</f>
        <v>50.058</v>
      </c>
      <c r="V132" s="1">
        <f>HLOOKUP(V$2,Supuestos!$D$3:$H$155,$B$132,0)</f>
        <v>50.058</v>
      </c>
      <c r="W132" s="1">
        <f>HLOOKUP(W$2,Supuestos!$D$3:$H$155,$B$132,0)</f>
        <v>50.058</v>
      </c>
      <c r="X132" s="1">
        <f>HLOOKUP(X$2,Supuestos!$D$3:$H$155,$B$132,0)</f>
        <v>50.058</v>
      </c>
      <c r="Y132" s="1">
        <f>HLOOKUP(Y$2,Supuestos!$D$3:$H$155,$B$132,0)</f>
        <v>50.058</v>
      </c>
      <c r="Z132" s="1">
        <f>HLOOKUP(Z$2,Supuestos!$D$3:$H$155,$B$132,0)</f>
        <v>50.058</v>
      </c>
      <c r="AA132" s="1">
        <f>HLOOKUP(AA$2,Supuestos!$D$3:$H$155,$B$132,0)</f>
        <v>50.058</v>
      </c>
      <c r="AB132" s="1">
        <f>HLOOKUP(AB$2,Supuestos!$D$3:$H$155,$B$132,0)</f>
        <v>50.058</v>
      </c>
      <c r="AC132" s="1">
        <f>HLOOKUP(AC$2,Supuestos!$D$3:$H$155,$B$132,0)</f>
        <v>50.058</v>
      </c>
      <c r="AD132" s="1">
        <f>HLOOKUP(AD$2,Supuestos!$D$3:$H$155,$B$132,0)</f>
        <v>51.559739999999998</v>
      </c>
      <c r="AE132" s="1">
        <f>HLOOKUP(AE$2,Supuestos!$D$3:$H$155,$B$132,0)</f>
        <v>51.559739999999998</v>
      </c>
      <c r="AF132" s="1">
        <f>HLOOKUP(AF$2,Supuestos!$D$3:$H$155,$B$132,0)</f>
        <v>51.559739999999998</v>
      </c>
      <c r="AG132" s="1">
        <f>HLOOKUP(AG$2,Supuestos!$D$3:$H$155,$B$132,0)</f>
        <v>51.559739999999998</v>
      </c>
      <c r="AH132" s="1">
        <f>HLOOKUP(AH$2,Supuestos!$D$3:$H$155,$B$132,0)</f>
        <v>51.559739999999998</v>
      </c>
      <c r="AI132" s="1">
        <f>HLOOKUP(AI$2,Supuestos!$D$3:$H$155,$B$132,0)</f>
        <v>51.559739999999998</v>
      </c>
      <c r="AJ132" s="1">
        <f>HLOOKUP(AJ$2,Supuestos!$D$3:$H$155,$B$132,0)</f>
        <v>51.559739999999998</v>
      </c>
      <c r="AK132" s="1">
        <f>HLOOKUP(AK$2,Supuestos!$D$3:$H$155,$B$132,0)</f>
        <v>51.559739999999998</v>
      </c>
      <c r="AL132" s="1">
        <f>HLOOKUP(AL$2,Supuestos!$D$3:$H$155,$B$132,0)</f>
        <v>51.559739999999998</v>
      </c>
      <c r="AM132" s="1">
        <f>HLOOKUP(AM$2,Supuestos!$D$3:$H$155,$B$132,0)</f>
        <v>51.559739999999998</v>
      </c>
      <c r="AN132" s="1">
        <f>HLOOKUP(AN$2,Supuestos!$D$3:$H$155,$B$132,0)</f>
        <v>51.559739999999998</v>
      </c>
      <c r="AO132" s="1">
        <f>HLOOKUP(AO$2,Supuestos!$D$3:$H$155,$B$132,0)</f>
        <v>51.559739999999998</v>
      </c>
      <c r="AP132" s="1">
        <f>HLOOKUP(AP$2,Supuestos!$D$3:$H$155,$B$132,0)</f>
        <v>53.106532199999997</v>
      </c>
      <c r="AQ132" s="1">
        <f>HLOOKUP(AQ$2,Supuestos!$D$3:$H$155,$B$132,0)</f>
        <v>53.106532199999997</v>
      </c>
      <c r="AR132" s="1">
        <f>HLOOKUP(AR$2,Supuestos!$D$3:$H$155,$B$132,0)</f>
        <v>53.106532199999997</v>
      </c>
      <c r="AS132" s="1">
        <f>HLOOKUP(AS$2,Supuestos!$D$3:$H$155,$B$132,0)</f>
        <v>53.106532199999997</v>
      </c>
      <c r="AT132" s="1">
        <f>HLOOKUP(AT$2,Supuestos!$D$3:$H$155,$B$132,0)</f>
        <v>53.106532199999997</v>
      </c>
      <c r="AU132" s="1">
        <f>HLOOKUP(AU$2,Supuestos!$D$3:$H$155,$B$132,0)</f>
        <v>53.106532199999997</v>
      </c>
      <c r="AV132" s="1">
        <f>HLOOKUP(AV$2,Supuestos!$D$3:$H$155,$B$132,0)</f>
        <v>53.106532199999997</v>
      </c>
      <c r="AW132" s="1">
        <f>HLOOKUP(AW$2,Supuestos!$D$3:$H$155,$B$132,0)</f>
        <v>53.106532199999997</v>
      </c>
      <c r="AX132" s="1">
        <f>HLOOKUP(AX$2,Supuestos!$D$3:$H$155,$B$132,0)</f>
        <v>53.106532199999997</v>
      </c>
      <c r="AY132" s="1">
        <f>HLOOKUP(AY$2,Supuestos!$D$3:$H$155,$B$132,0)</f>
        <v>53.106532199999997</v>
      </c>
      <c r="AZ132" s="1">
        <f>HLOOKUP(AZ$2,Supuestos!$D$3:$H$155,$B$132,0)</f>
        <v>53.106532199999997</v>
      </c>
      <c r="BA132" s="1">
        <f>HLOOKUP(BA$2,Supuestos!$D$3:$H$155,$B$132,0)</f>
        <v>53.106532199999997</v>
      </c>
      <c r="BB132" s="1">
        <f>HLOOKUP(BB$2,Supuestos!$D$3:$H$155,$B$132,0)</f>
        <v>54.699728166</v>
      </c>
      <c r="BC132" s="1">
        <f>HLOOKUP(BC$2,Supuestos!$D$3:$H$155,$B$132,0)</f>
        <v>54.699728166</v>
      </c>
      <c r="BD132" s="1">
        <f>HLOOKUP(BD$2,Supuestos!$D$3:$H$155,$B$132,0)</f>
        <v>54.699728166</v>
      </c>
      <c r="BE132" s="1">
        <f>HLOOKUP(BE$2,Supuestos!$D$3:$H$155,$B$132,0)</f>
        <v>54.699728166</v>
      </c>
      <c r="BF132" s="1">
        <f>HLOOKUP(BF$2,Supuestos!$D$3:$H$155,$B$132,0)</f>
        <v>54.699728166</v>
      </c>
      <c r="BG132" s="1">
        <f>HLOOKUP(BG$2,Supuestos!$D$3:$H$155,$B$132,0)</f>
        <v>54.699728166</v>
      </c>
      <c r="BH132" s="1">
        <f>HLOOKUP(BH$2,Supuestos!$D$3:$H$155,$B$132,0)</f>
        <v>54.699728166</v>
      </c>
      <c r="BI132" s="1">
        <f>HLOOKUP(BI$2,Supuestos!$D$3:$H$155,$B$132,0)</f>
        <v>54.699728166</v>
      </c>
      <c r="BJ132" s="1">
        <f>HLOOKUP(BJ$2,Supuestos!$D$3:$H$155,$B$132,0)</f>
        <v>54.699728166</v>
      </c>
      <c r="BK132" s="1">
        <f>HLOOKUP(BK$2,Supuestos!$D$3:$H$155,$B$132,0)</f>
        <v>54.699728166</v>
      </c>
      <c r="BL132" s="1">
        <f>HLOOKUP(BL$2,Supuestos!$D$3:$H$155,$B$132,0)</f>
        <v>54.699728166</v>
      </c>
      <c r="BM132" s="1">
        <f>HLOOKUP(BM$2,Supuestos!$D$3:$H$155,$B$132,0)</f>
        <v>54.699728166</v>
      </c>
    </row>
    <row r="133" spans="2:65" s="11" customFormat="1" x14ac:dyDescent="0.2">
      <c r="B133" s="198"/>
      <c r="C133" s="14" t="s">
        <v>14</v>
      </c>
      <c r="E133" s="12"/>
      <c r="F133" s="13">
        <f>IF(F134&gt;0,F$4+F138,0)</f>
        <v>0</v>
      </c>
      <c r="G133" s="13">
        <f t="shared" ref="G133:BM133" si="1430">IF(G134&gt;0,G$4+G138,0)</f>
        <v>0</v>
      </c>
      <c r="H133" s="13">
        <f t="shared" si="1430"/>
        <v>0</v>
      </c>
      <c r="I133" s="13">
        <f t="shared" si="1430"/>
        <v>0</v>
      </c>
      <c r="J133" s="13">
        <f t="shared" si="1430"/>
        <v>0</v>
      </c>
      <c r="K133" s="13">
        <f t="shared" si="1430"/>
        <v>0</v>
      </c>
      <c r="L133" s="13">
        <f t="shared" si="1430"/>
        <v>0</v>
      </c>
      <c r="M133" s="13">
        <f t="shared" si="1430"/>
        <v>0</v>
      </c>
      <c r="N133" s="13">
        <f t="shared" si="1430"/>
        <v>0</v>
      </c>
      <c r="O133" s="13">
        <f t="shared" si="1430"/>
        <v>0</v>
      </c>
      <c r="P133" s="13">
        <f t="shared" si="1430"/>
        <v>0</v>
      </c>
      <c r="Q133" s="13">
        <f t="shared" si="1430"/>
        <v>0</v>
      </c>
      <c r="R133" s="13">
        <f t="shared" si="1430"/>
        <v>16</v>
      </c>
      <c r="S133" s="13">
        <f t="shared" si="1430"/>
        <v>0</v>
      </c>
      <c r="T133" s="13">
        <f t="shared" si="1430"/>
        <v>0</v>
      </c>
      <c r="U133" s="13">
        <f t="shared" si="1430"/>
        <v>0</v>
      </c>
      <c r="V133" s="13">
        <f t="shared" si="1430"/>
        <v>0</v>
      </c>
      <c r="W133" s="13">
        <f t="shared" si="1430"/>
        <v>0</v>
      </c>
      <c r="X133" s="13">
        <f t="shared" si="1430"/>
        <v>22</v>
      </c>
      <c r="Y133" s="13">
        <f t="shared" si="1430"/>
        <v>0</v>
      </c>
      <c r="Z133" s="13">
        <f t="shared" si="1430"/>
        <v>0</v>
      </c>
      <c r="AA133" s="13">
        <f t="shared" si="1430"/>
        <v>0</v>
      </c>
      <c r="AB133" s="13">
        <f t="shared" si="1430"/>
        <v>0</v>
      </c>
      <c r="AC133" s="13">
        <f t="shared" si="1430"/>
        <v>0</v>
      </c>
      <c r="AD133" s="13">
        <f t="shared" si="1430"/>
        <v>28</v>
      </c>
      <c r="AE133" s="13">
        <f t="shared" si="1430"/>
        <v>0</v>
      </c>
      <c r="AF133" s="13">
        <f t="shared" si="1430"/>
        <v>0</v>
      </c>
      <c r="AG133" s="13">
        <f t="shared" si="1430"/>
        <v>0</v>
      </c>
      <c r="AH133" s="13">
        <f t="shared" si="1430"/>
        <v>0</v>
      </c>
      <c r="AI133" s="13">
        <f t="shared" si="1430"/>
        <v>0</v>
      </c>
      <c r="AJ133" s="13">
        <f t="shared" si="1430"/>
        <v>34</v>
      </c>
      <c r="AK133" s="13">
        <f t="shared" si="1430"/>
        <v>0</v>
      </c>
      <c r="AL133" s="13">
        <f t="shared" si="1430"/>
        <v>0</v>
      </c>
      <c r="AM133" s="13">
        <f t="shared" si="1430"/>
        <v>0</v>
      </c>
      <c r="AN133" s="13">
        <f t="shared" si="1430"/>
        <v>0</v>
      </c>
      <c r="AO133" s="13">
        <f t="shared" si="1430"/>
        <v>0</v>
      </c>
      <c r="AP133" s="13">
        <f t="shared" si="1430"/>
        <v>40</v>
      </c>
      <c r="AQ133" s="13">
        <f t="shared" si="1430"/>
        <v>0</v>
      </c>
      <c r="AR133" s="13">
        <f t="shared" si="1430"/>
        <v>0</v>
      </c>
      <c r="AS133" s="13">
        <f t="shared" si="1430"/>
        <v>0</v>
      </c>
      <c r="AT133" s="13">
        <f t="shared" si="1430"/>
        <v>0</v>
      </c>
      <c r="AU133" s="13">
        <f t="shared" si="1430"/>
        <v>0</v>
      </c>
      <c r="AV133" s="13">
        <f t="shared" si="1430"/>
        <v>46</v>
      </c>
      <c r="AW133" s="13">
        <f t="shared" si="1430"/>
        <v>0</v>
      </c>
      <c r="AX133" s="13">
        <f t="shared" si="1430"/>
        <v>0</v>
      </c>
      <c r="AY133" s="13">
        <f t="shared" si="1430"/>
        <v>0</v>
      </c>
      <c r="AZ133" s="13">
        <f t="shared" si="1430"/>
        <v>0</v>
      </c>
      <c r="BA133" s="13">
        <f t="shared" si="1430"/>
        <v>0</v>
      </c>
      <c r="BB133" s="13">
        <f t="shared" si="1430"/>
        <v>52</v>
      </c>
      <c r="BC133" s="13">
        <f t="shared" si="1430"/>
        <v>0</v>
      </c>
      <c r="BD133" s="13">
        <f t="shared" si="1430"/>
        <v>0</v>
      </c>
      <c r="BE133" s="13">
        <f t="shared" si="1430"/>
        <v>0</v>
      </c>
      <c r="BF133" s="13">
        <f t="shared" si="1430"/>
        <v>0</v>
      </c>
      <c r="BG133" s="13">
        <f t="shared" si="1430"/>
        <v>0</v>
      </c>
      <c r="BH133" s="13">
        <f t="shared" si="1430"/>
        <v>58</v>
      </c>
      <c r="BI133" s="13">
        <f t="shared" si="1430"/>
        <v>0</v>
      </c>
      <c r="BJ133" s="13">
        <f t="shared" si="1430"/>
        <v>0</v>
      </c>
      <c r="BK133" s="13">
        <f t="shared" si="1430"/>
        <v>0</v>
      </c>
      <c r="BL133" s="13">
        <f t="shared" si="1430"/>
        <v>0</v>
      </c>
      <c r="BM133" s="13">
        <f t="shared" si="1430"/>
        <v>0</v>
      </c>
    </row>
    <row r="134" spans="2:65" x14ac:dyDescent="0.2">
      <c r="B134" s="52">
        <f>MATCH(C134,Supuestos!$B$3:$B$149,0)</f>
        <v>20</v>
      </c>
      <c r="C134" s="8" t="str">
        <f>Supuestos!B22</f>
        <v>Solución Expertos x frecuencia</v>
      </c>
      <c r="E134" s="51"/>
      <c r="F134" s="6">
        <f>HLOOKUP(F$2,Supuestos!$D$3:$H$157,$B$134,0)*E135</f>
        <v>0</v>
      </c>
      <c r="G134" s="6">
        <f>HLOOKUP(G$2,Supuestos!$D$3:$H$157,$B$134,0)*F135</f>
        <v>0</v>
      </c>
      <c r="H134" s="6">
        <f>HLOOKUP(H$2,Supuestos!$D$3:$H$157,$B$134,0)*G135</f>
        <v>0</v>
      </c>
      <c r="I134" s="6">
        <f>HLOOKUP(I$2,Supuestos!$D$3:$H$157,$B$134,0)*H135</f>
        <v>0</v>
      </c>
      <c r="J134" s="6">
        <f>HLOOKUP(J$2,Supuestos!$D$3:$H$157,$B$134,0)*I135</f>
        <v>0</v>
      </c>
      <c r="K134" s="6">
        <f>HLOOKUP(K$2,Supuestos!$D$3:$H$157,$B$134,0)*J135</f>
        <v>0</v>
      </c>
      <c r="L134" s="6">
        <f>HLOOKUP(L$2,Supuestos!$D$3:$H$157,$B$134,0)*K135</f>
        <v>0</v>
      </c>
      <c r="M134" s="6">
        <f>HLOOKUP(M$2,Supuestos!$D$3:$H$157,$B$134,0)*L135</f>
        <v>0</v>
      </c>
      <c r="N134" s="6">
        <f>HLOOKUP(N$2,Supuestos!$D$3:$H$157,$B$134,0)*M135</f>
        <v>0</v>
      </c>
      <c r="O134" s="6">
        <f>HLOOKUP(O$2,Supuestos!$D$3:$H$157,$B$134,0)*N135</f>
        <v>0</v>
      </c>
      <c r="P134" s="6">
        <f>HLOOKUP(P$2,Supuestos!$D$3:$H$157,$B$134,0)*O135</f>
        <v>0</v>
      </c>
      <c r="Q134" s="6">
        <f>HLOOKUP(Q$2,Supuestos!$D$3:$H$157,$B$134,0)*P135</f>
        <v>0</v>
      </c>
      <c r="R134" s="6">
        <f>HLOOKUP(R$2,Supuestos!$D$3:$H$157,$B$134,0)*Q135</f>
        <v>3</v>
      </c>
      <c r="S134" s="6">
        <f>HLOOKUP(S$2,Supuestos!$D$3:$H$157,$B$134,0)*R135</f>
        <v>0</v>
      </c>
      <c r="T134" s="6">
        <f>HLOOKUP(T$2,Supuestos!$D$3:$H$157,$B$134,0)*S135</f>
        <v>0</v>
      </c>
      <c r="U134" s="6">
        <f>HLOOKUP(U$2,Supuestos!$D$3:$H$157,$B$134,0)*T135</f>
        <v>0</v>
      </c>
      <c r="V134" s="6">
        <f>HLOOKUP(V$2,Supuestos!$D$3:$H$157,$B$134,0)*U135</f>
        <v>0</v>
      </c>
      <c r="W134" s="6">
        <f>HLOOKUP(W$2,Supuestos!$D$3:$H$157,$B$134,0)*V135</f>
        <v>0</v>
      </c>
      <c r="X134" s="6">
        <f>HLOOKUP(X$2,Supuestos!$D$3:$H$157,$B$134,0)*W135</f>
        <v>3</v>
      </c>
      <c r="Y134" s="6">
        <f>HLOOKUP(Y$2,Supuestos!$D$3:$H$157,$B$134,0)*X135</f>
        <v>0</v>
      </c>
      <c r="Z134" s="6">
        <f>HLOOKUP(Z$2,Supuestos!$D$3:$H$157,$B$134,0)*Y135</f>
        <v>0</v>
      </c>
      <c r="AA134" s="6">
        <f>HLOOKUP(AA$2,Supuestos!$D$3:$H$157,$B$134,0)*Z135</f>
        <v>0</v>
      </c>
      <c r="AB134" s="6">
        <f>HLOOKUP(AB$2,Supuestos!$D$3:$H$157,$B$134,0)*AA135</f>
        <v>0</v>
      </c>
      <c r="AC134" s="6">
        <f>HLOOKUP(AC$2,Supuestos!$D$3:$H$157,$B$134,0)*AB135</f>
        <v>0</v>
      </c>
      <c r="AD134" s="6">
        <f>HLOOKUP(AD$2,Supuestos!$D$3:$H$157,$B$134,0)*AC135</f>
        <v>4</v>
      </c>
      <c r="AE134" s="6">
        <f>HLOOKUP(AE$2,Supuestos!$D$3:$H$157,$B$134,0)*AD135</f>
        <v>0</v>
      </c>
      <c r="AF134" s="6">
        <f>HLOOKUP(AF$2,Supuestos!$D$3:$H$157,$B$134,0)*AE135</f>
        <v>0</v>
      </c>
      <c r="AG134" s="6">
        <f>HLOOKUP(AG$2,Supuestos!$D$3:$H$157,$B$134,0)*AF135</f>
        <v>0</v>
      </c>
      <c r="AH134" s="6">
        <f>HLOOKUP(AH$2,Supuestos!$D$3:$H$157,$B$134,0)*AG135</f>
        <v>0</v>
      </c>
      <c r="AI134" s="6">
        <f>HLOOKUP(AI$2,Supuestos!$D$3:$H$157,$B$134,0)*AH135</f>
        <v>0</v>
      </c>
      <c r="AJ134" s="6">
        <f>HLOOKUP(AJ$2,Supuestos!$D$3:$H$157,$B$134,0)*AI135</f>
        <v>4</v>
      </c>
      <c r="AK134" s="6">
        <f>HLOOKUP(AK$2,Supuestos!$D$3:$H$157,$B$134,0)*AJ135</f>
        <v>0</v>
      </c>
      <c r="AL134" s="6">
        <f>HLOOKUP(AL$2,Supuestos!$D$3:$H$157,$B$134,0)*AK135</f>
        <v>0</v>
      </c>
      <c r="AM134" s="6">
        <f>HLOOKUP(AM$2,Supuestos!$D$3:$H$157,$B$134,0)*AL135</f>
        <v>0</v>
      </c>
      <c r="AN134" s="6">
        <f>HLOOKUP(AN$2,Supuestos!$D$3:$H$157,$B$134,0)*AM135</f>
        <v>0</v>
      </c>
      <c r="AO134" s="6">
        <f>HLOOKUP(AO$2,Supuestos!$D$3:$H$157,$B$134,0)*AN135</f>
        <v>0</v>
      </c>
      <c r="AP134" s="6">
        <f>HLOOKUP(AP$2,Supuestos!$D$3:$H$157,$B$134,0)*AO135</f>
        <v>5</v>
      </c>
      <c r="AQ134" s="6">
        <f>HLOOKUP(AQ$2,Supuestos!$D$3:$H$157,$B$134,0)*AP135</f>
        <v>0</v>
      </c>
      <c r="AR134" s="6">
        <f>HLOOKUP(AR$2,Supuestos!$D$3:$H$157,$B$134,0)*AQ135</f>
        <v>0</v>
      </c>
      <c r="AS134" s="6">
        <f>HLOOKUP(AS$2,Supuestos!$D$3:$H$157,$B$134,0)*AR135</f>
        <v>0</v>
      </c>
      <c r="AT134" s="6">
        <f>HLOOKUP(AT$2,Supuestos!$D$3:$H$157,$B$134,0)*AS135</f>
        <v>0</v>
      </c>
      <c r="AU134" s="6">
        <f>HLOOKUP(AU$2,Supuestos!$D$3:$H$157,$B$134,0)*AT135</f>
        <v>0</v>
      </c>
      <c r="AV134" s="6">
        <f>HLOOKUP(AV$2,Supuestos!$D$3:$H$157,$B$134,0)*AU135</f>
        <v>5</v>
      </c>
      <c r="AW134" s="6">
        <f>HLOOKUP(AW$2,Supuestos!$D$3:$H$157,$B$134,0)*AV135</f>
        <v>0</v>
      </c>
      <c r="AX134" s="6">
        <f>HLOOKUP(AX$2,Supuestos!$D$3:$H$157,$B$134,0)*AW135</f>
        <v>0</v>
      </c>
      <c r="AY134" s="6">
        <f>HLOOKUP(AY$2,Supuestos!$D$3:$H$157,$B$134,0)*AX135</f>
        <v>0</v>
      </c>
      <c r="AZ134" s="6">
        <f>HLOOKUP(AZ$2,Supuestos!$D$3:$H$157,$B$134,0)*AY135</f>
        <v>0</v>
      </c>
      <c r="BA134" s="6">
        <f>HLOOKUP(BA$2,Supuestos!$D$3:$H$157,$B$134,0)*AZ135</f>
        <v>0</v>
      </c>
      <c r="BB134" s="6">
        <f>HLOOKUP(BB$2,Supuestos!$D$3:$H$157,$B$134,0)*BA135</f>
        <v>7</v>
      </c>
      <c r="BC134" s="6">
        <f>HLOOKUP(BC$2,Supuestos!$D$3:$H$157,$B$134,0)*BB135</f>
        <v>0</v>
      </c>
      <c r="BD134" s="6">
        <f>HLOOKUP(BD$2,Supuestos!$D$3:$H$157,$B$134,0)*BC135</f>
        <v>0</v>
      </c>
      <c r="BE134" s="6">
        <f>HLOOKUP(BE$2,Supuestos!$D$3:$H$157,$B$134,0)*BD135</f>
        <v>0</v>
      </c>
      <c r="BF134" s="6">
        <f>HLOOKUP(BF$2,Supuestos!$D$3:$H$157,$B$134,0)*BE135</f>
        <v>0</v>
      </c>
      <c r="BG134" s="6">
        <f>HLOOKUP(BG$2,Supuestos!$D$3:$H$157,$B$134,0)*BF135</f>
        <v>0</v>
      </c>
      <c r="BH134" s="6">
        <f>HLOOKUP(BH$2,Supuestos!$D$3:$H$157,$B$134,0)*BG135</f>
        <v>7</v>
      </c>
      <c r="BI134" s="6">
        <f>HLOOKUP(BI$2,Supuestos!$D$3:$H$157,$B$134,0)*BH135</f>
        <v>0</v>
      </c>
      <c r="BJ134" s="6">
        <f>HLOOKUP(BJ$2,Supuestos!$D$3:$H$157,$B$134,0)*BI135</f>
        <v>0</v>
      </c>
      <c r="BK134" s="6">
        <f>HLOOKUP(BK$2,Supuestos!$D$3:$H$157,$B$134,0)*BJ135</f>
        <v>0</v>
      </c>
      <c r="BL134" s="6">
        <f>HLOOKUP(BL$2,Supuestos!$D$3:$H$157,$B$134,0)*BK135</f>
        <v>0</v>
      </c>
      <c r="BM134" s="6">
        <f>HLOOKUP(BM$2,Supuestos!$D$3:$H$157,$B$134,0)*BL135</f>
        <v>0</v>
      </c>
    </row>
    <row r="135" spans="2:65" s="11" customFormat="1" x14ac:dyDescent="0.2">
      <c r="B135" s="198"/>
      <c r="C135" s="221" t="s">
        <v>182</v>
      </c>
      <c r="E135" s="222">
        <f>IF(F$4=$E$140,1,IF(SUM(E141:$F141)&lt;E139,0,IF(MOD(SUM($E$141:E141)/E139,INT(SUM(E$141:$F141)/E139))=0,1,0)))</f>
        <v>0</v>
      </c>
      <c r="F135" s="222">
        <f>IF(G$4=$E$140,1,IF(SUM($F141:F141)&lt;F139,0,IF(MOD(SUM($E$141:F141)/F139,INT(SUM($F$141:F141)/F139))=0,1,0)))</f>
        <v>0</v>
      </c>
      <c r="G135" s="222">
        <f>IF(H$4=$E$140,1,IF(SUM($F141:G141)&lt;G139,0,IF(MOD(SUM($E$141:G141)/G139,INT(SUM($F$141:G141)/G139))=0,1,0)))</f>
        <v>0</v>
      </c>
      <c r="H135" s="222">
        <f>IF(I$4=$E$140,1,IF(SUM($F141:H141)&lt;H139,0,IF(MOD(SUM($E$141:H141)/H139,INT(SUM($F$141:H141)/H139))=0,1,0)))</f>
        <v>0</v>
      </c>
      <c r="I135" s="222">
        <f>IF(J$4=$E$140,1,IF(SUM($F141:I141)&lt;I139,0,IF(MOD(SUM($E$141:I141)/I139,INT(SUM($F$141:I141)/I139))=0,1,0)))</f>
        <v>0</v>
      </c>
      <c r="J135" s="222">
        <f>IF(K$4=$E$140,1,IF(SUM($F141:J141)&lt;J139,0,IF(MOD(SUM($E$141:J141)/J139,INT(SUM($F$141:J141)/J139))=0,1,0)))</f>
        <v>0</v>
      </c>
      <c r="K135" s="222">
        <f>IF(L$4=$E$140,1,IF(SUM($F141:K141)&lt;K139,0,IF(MOD(SUM($E$141:K141)/K139,INT(SUM($F$141:K141)/K139))=0,1,0)))</f>
        <v>0</v>
      </c>
      <c r="L135" s="222">
        <f>IF(M$4=$E$140,1,IF(SUM($F141:L141)&lt;L139,0,IF(MOD(SUM($E$141:L141)/L139,INT(SUM($F$141:L141)/L139))=0,1,0)))</f>
        <v>0</v>
      </c>
      <c r="M135" s="222">
        <f>IF(N$4=$E$140,1,IF(SUM($F141:M141)&lt;M139,0,IF(MOD(SUM($E$141:M141)/M139,INT(SUM($F$141:M141)/M139))=0,1,0)))</f>
        <v>0</v>
      </c>
      <c r="N135" s="222">
        <f>IF(O$4=$E$140,1,IF(SUM($F141:N141)&lt;N139,0,IF(MOD(SUM($E$141:N141)/N139,INT(SUM($F$141:N141)/N139))=0,1,0)))</f>
        <v>0</v>
      </c>
      <c r="O135" s="222">
        <f>IF(P$4=$E$140,1,IF(SUM($F141:O141)&lt;O139,0,IF(MOD(SUM($E$141:O141)/O139,INT(SUM($F$141:O141)/O139))=0,1,0)))</f>
        <v>0</v>
      </c>
      <c r="P135" s="222">
        <f>IF(Q$4=$E$140,1,IF(SUM($F141:P141)&lt;P139,0,IF(MOD(SUM($E$141:P141)/P139,INT(SUM($F$141:P141)/P139))=0,1,0)))</f>
        <v>0</v>
      </c>
      <c r="Q135" s="222">
        <f>IF(R$4=$E$140,1,IF(SUM($F141:Q141)&lt;Q139,0,IF(MOD(SUM($E$141:Q141)/Q139,INT(SUM($F$141:Q141)/Q139))=0,1,0)))</f>
        <v>1</v>
      </c>
      <c r="R135" s="222">
        <f>IF(S$4=$E$140,1,IF(SUM($F141:R141)&lt;R139,0,IF(MOD(SUM($E$141:R141)/R139,INT(SUM($F$141:R141)/R139))=0,1,0)))</f>
        <v>0</v>
      </c>
      <c r="S135" s="222">
        <f>IF(T$4=$E$140,1,IF(SUM($F141:S141)&lt;S139,0,IF(MOD(SUM($E$141:S141)/S139,INT(SUM($F$141:S141)/S139))=0,1,0)))</f>
        <v>0</v>
      </c>
      <c r="T135" s="222">
        <f>IF(U$4=$E$140,1,IF(SUM($F141:T141)&lt;T139,0,IF(MOD(SUM($E$141:T141)/T139,INT(SUM($F$141:T141)/T139))=0,1,0)))</f>
        <v>0</v>
      </c>
      <c r="U135" s="222">
        <f>IF(V$4=$E$140,1,IF(SUM($F141:U141)&lt;U139,0,IF(MOD(SUM($E$141:U141)/U139,INT(SUM($F$141:U141)/U139))=0,1,0)))</f>
        <v>0</v>
      </c>
      <c r="V135" s="222">
        <f>IF(W$4=$E$140,1,IF(SUM($F141:V141)&lt;V139,0,IF(MOD(SUM($E$141:V141)/V139,INT(SUM($F$141:V141)/V139))=0,1,0)))</f>
        <v>0</v>
      </c>
      <c r="W135" s="222">
        <f>IF(X$4=$E$140,1,IF(SUM($F141:W141)&lt;W139,0,IF(MOD(SUM($E$141:W141)/W139,INT(SUM($F$141:W141)/W139))=0,1,0)))</f>
        <v>1</v>
      </c>
      <c r="X135" s="222">
        <f>IF(Y$4=$E$140,1,IF(SUM($F141:X141)&lt;X139,0,IF(MOD(SUM($E$141:X141)/X139,INT(SUM($F$141:X141)/X139))=0,1,0)))</f>
        <v>0</v>
      </c>
      <c r="Y135" s="222">
        <f>IF(Z$4=$E$140,1,IF(SUM($F141:Y141)&lt;Y139,0,IF(MOD(SUM($E$141:Y141)/Y139,INT(SUM($F$141:Y141)/Y139))=0,1,0)))</f>
        <v>0</v>
      </c>
      <c r="Z135" s="222">
        <f>IF(AA$4=$E$140,1,IF(SUM($F141:Z141)&lt;Z139,0,IF(MOD(SUM($E$141:Z141)/Z139,INT(SUM($F$141:Z141)/Z139))=0,1,0)))</f>
        <v>0</v>
      </c>
      <c r="AA135" s="222">
        <f>IF(AB$4=$E$140,1,IF(SUM($F141:AA141)&lt;AA139,0,IF(MOD(SUM($E$141:AA141)/AA139,INT(SUM($F$141:AA141)/AA139))=0,1,0)))</f>
        <v>0</v>
      </c>
      <c r="AB135" s="222">
        <f>IF(AC$4=$E$140,1,IF(SUM($F141:AB141)&lt;AB139,0,IF(MOD(SUM($E$141:AB141)/AB139,INT(SUM($F$141:AB141)/AB139))=0,1,0)))</f>
        <v>0</v>
      </c>
      <c r="AC135" s="222">
        <f>IF(AD$4=$E$140,1,IF(SUM($F141:AC141)&lt;AC139,0,IF(MOD(SUM($E$141:AC141)/AC139,INT(SUM($F$141:AC141)/AC139))=0,1,0)))</f>
        <v>1</v>
      </c>
      <c r="AD135" s="222">
        <f>IF(AE$4=$E$140,1,IF(SUM($F141:AD141)&lt;AD139,0,IF(MOD(SUM($E$141:AD141)/AD139,INT(SUM($F$141:AD141)/AD139))=0,1,0)))</f>
        <v>0</v>
      </c>
      <c r="AE135" s="222">
        <f>IF(AF$4=$E$140,1,IF(SUM($F141:AE141)&lt;AE139,0,IF(MOD(SUM($E$141:AE141)/AE139,INT(SUM($F$141:AE141)/AE139))=0,1,0)))</f>
        <v>0</v>
      </c>
      <c r="AF135" s="222">
        <f>IF(AG$4=$E$140,1,IF(SUM($F141:AF141)&lt;AF139,0,IF(MOD(SUM($E$141:AF141)/AF139,INT(SUM($F$141:AF141)/AF139))=0,1,0)))</f>
        <v>0</v>
      </c>
      <c r="AG135" s="222">
        <f>IF(AH$4=$E$140,1,IF(SUM($F141:AG141)&lt;AG139,0,IF(MOD(SUM($E$141:AG141)/AG139,INT(SUM($F$141:AG141)/AG139))=0,1,0)))</f>
        <v>0</v>
      </c>
      <c r="AH135" s="222">
        <f>IF(AI$4=$E$140,1,IF(SUM($F141:AH141)&lt;AH139,0,IF(MOD(SUM($E$141:AH141)/AH139,INT(SUM($F$141:AH141)/AH139))=0,1,0)))</f>
        <v>0</v>
      </c>
      <c r="AI135" s="222">
        <f>IF(AJ$4=$E$140,1,IF(SUM($F141:AI141)&lt;AI139,0,IF(MOD(SUM($E$141:AI141)/AI139,INT(SUM($F$141:AI141)/AI139))=0,1,0)))</f>
        <v>1</v>
      </c>
      <c r="AJ135" s="222">
        <f>IF(AK$4=$E$140,1,IF(SUM($F141:AJ141)&lt;AJ139,0,IF(MOD(SUM($E$141:AJ141)/AJ139,INT(SUM($F$141:AJ141)/AJ139))=0,1,0)))</f>
        <v>0</v>
      </c>
      <c r="AK135" s="222">
        <f>IF(AL$4=$E$140,1,IF(SUM($F141:AK141)&lt;AK139,0,IF(MOD(SUM($E$141:AK141)/AK139,INT(SUM($F$141:AK141)/AK139))=0,1,0)))</f>
        <v>0</v>
      </c>
      <c r="AL135" s="222">
        <f>IF(AM$4=$E$140,1,IF(SUM($F141:AL141)&lt;AL139,0,IF(MOD(SUM($E$141:AL141)/AL139,INT(SUM($F$141:AL141)/AL139))=0,1,0)))</f>
        <v>0</v>
      </c>
      <c r="AM135" s="222">
        <f>IF(AN$4=$E$140,1,IF(SUM($F141:AM141)&lt;AM139,0,IF(MOD(SUM($E$141:AM141)/AM139,INT(SUM($F$141:AM141)/AM139))=0,1,0)))</f>
        <v>0</v>
      </c>
      <c r="AN135" s="222">
        <f>IF(AO$4=$E$140,1,IF(SUM($F141:AN141)&lt;AN139,0,IF(MOD(SUM($E$141:AN141)/AN139,INT(SUM($F$141:AN141)/AN139))=0,1,0)))</f>
        <v>0</v>
      </c>
      <c r="AO135" s="222">
        <f>IF(AP$4=$E$140,1,IF(SUM($F141:AO141)&lt;AO139,0,IF(MOD(SUM($E$141:AO141)/AO139,INT(SUM($F$141:AO141)/AO139))=0,1,0)))</f>
        <v>1</v>
      </c>
      <c r="AP135" s="222">
        <f>IF(AQ$4=$E$140,1,IF(SUM($F141:AP141)&lt;AP139,0,IF(MOD(SUM($E$141:AP141)/AP139,INT(SUM($F$141:AP141)/AP139))=0,1,0)))</f>
        <v>0</v>
      </c>
      <c r="AQ135" s="222">
        <f>IF(AR$4=$E$140,1,IF(SUM($F141:AQ141)&lt;AQ139,0,IF(MOD(SUM($E$141:AQ141)/AQ139,INT(SUM($F$141:AQ141)/AQ139))=0,1,0)))</f>
        <v>0</v>
      </c>
      <c r="AR135" s="222">
        <f>IF(AS$4=$E$140,1,IF(SUM($F141:AR141)&lt;AR139,0,IF(MOD(SUM($E$141:AR141)/AR139,INT(SUM($F$141:AR141)/AR139))=0,1,0)))</f>
        <v>0</v>
      </c>
      <c r="AS135" s="222">
        <f>IF(AT$4=$E$140,1,IF(SUM($F141:AS141)&lt;AS139,0,IF(MOD(SUM($E$141:AS141)/AS139,INT(SUM($F$141:AS141)/AS139))=0,1,0)))</f>
        <v>0</v>
      </c>
      <c r="AT135" s="222">
        <f>IF(AU$4=$E$140,1,IF(SUM($F141:AT141)&lt;AT139,0,IF(MOD(SUM($E$141:AT141)/AT139,INT(SUM($F$141:AT141)/AT139))=0,1,0)))</f>
        <v>0</v>
      </c>
      <c r="AU135" s="222">
        <f>IF(AV$4=$E$140,1,IF(SUM($F141:AU141)&lt;AU139,0,IF(MOD(SUM($E$141:AU141)/AU139,INT(SUM($F$141:AU141)/AU139))=0,1,0)))</f>
        <v>1</v>
      </c>
      <c r="AV135" s="222">
        <f>IF(AW$4=$E$140,1,IF(SUM($F141:AV141)&lt;AV139,0,IF(MOD(SUM($E$141:AV141)/AV139,INT(SUM($F$141:AV141)/AV139))=0,1,0)))</f>
        <v>0</v>
      </c>
      <c r="AW135" s="222">
        <f>IF(AX$4=$E$140,1,IF(SUM($F141:AW141)&lt;AW139,0,IF(MOD(SUM($E$141:AW141)/AW139,INT(SUM($F$141:AW141)/AW139))=0,1,0)))</f>
        <v>0</v>
      </c>
      <c r="AX135" s="222">
        <f>IF(AY$4=$E$140,1,IF(SUM($F141:AX141)&lt;AX139,0,IF(MOD(SUM($E$141:AX141)/AX139,INT(SUM($F$141:AX141)/AX139))=0,1,0)))</f>
        <v>0</v>
      </c>
      <c r="AY135" s="222">
        <f>IF(AZ$4=$E$140,1,IF(SUM($F141:AY141)&lt;AY139,0,IF(MOD(SUM($E$141:AY141)/AY139,INT(SUM($F$141:AY141)/AY139))=0,1,0)))</f>
        <v>0</v>
      </c>
      <c r="AZ135" s="222">
        <f>IF(BA$4=$E$140,1,IF(SUM($F141:AZ141)&lt;AZ139,0,IF(MOD(SUM($E$141:AZ141)/AZ139,INT(SUM($F$141:AZ141)/AZ139))=0,1,0)))</f>
        <v>0</v>
      </c>
      <c r="BA135" s="222">
        <f>IF(BB$4=$E$140,1,IF(SUM($F141:BA141)&lt;BA139,0,IF(MOD(SUM($E$141:BA141)/BA139,INT(SUM($F$141:BA141)/BA139))=0,1,0)))</f>
        <v>1</v>
      </c>
      <c r="BB135" s="222">
        <f>IF(BC$4=$E$140,1,IF(SUM($F141:BB141)&lt;BB139,0,IF(MOD(SUM($E$141:BB141)/BB139,INT(SUM($F$141:BB141)/BB139))=0,1,0)))</f>
        <v>0</v>
      </c>
      <c r="BC135" s="222">
        <f>IF(BD$4=$E$140,1,IF(SUM($F141:BC141)&lt;BC139,0,IF(MOD(SUM($E$141:BC141)/BC139,INT(SUM($F$141:BC141)/BC139))=0,1,0)))</f>
        <v>0</v>
      </c>
      <c r="BD135" s="222">
        <f>IF(BE$4=$E$140,1,IF(SUM($F141:BD141)&lt;BD139,0,IF(MOD(SUM($E$141:BD141)/BD139,INT(SUM($F$141:BD141)/BD139))=0,1,0)))</f>
        <v>0</v>
      </c>
      <c r="BE135" s="222">
        <f>IF(BF$4=$E$140,1,IF(SUM($F141:BE141)&lt;BE139,0,IF(MOD(SUM($E$141:BE141)/BE139,INT(SUM($F$141:BE141)/BE139))=0,1,0)))</f>
        <v>0</v>
      </c>
      <c r="BF135" s="222">
        <f>IF(BG$4=$E$140,1,IF(SUM($F141:BF141)&lt;BF139,0,IF(MOD(SUM($E$141:BF141)/BF139,INT(SUM($F$141:BF141)/BF139))=0,1,0)))</f>
        <v>0</v>
      </c>
      <c r="BG135" s="222">
        <f>IF(BH$4=$E$140,1,IF(SUM($F141:BG141)&lt;BG139,0,IF(MOD(SUM($E$141:BG141)/BG139,INT(SUM($F$141:BG141)/BG139))=0,1,0)))</f>
        <v>1</v>
      </c>
      <c r="BH135" s="222">
        <f>IF(BI$4=$E$140,1,IF(SUM($F141:BH141)&lt;BH139,0,IF(MOD(SUM($E$141:BH141)/BH139,INT(SUM($F$141:BH141)/BH139))=0,1,0)))</f>
        <v>0</v>
      </c>
      <c r="BI135" s="222">
        <f>IF(BJ$4=$E$140,1,IF(SUM($F141:BI141)&lt;BI139,0,IF(MOD(SUM($E$141:BI141)/BI139,INT(SUM($F$141:BI141)/BI139))=0,1,0)))</f>
        <v>0</v>
      </c>
      <c r="BJ135" s="222">
        <f>IF(BK$4=$E$140,1,IF(SUM($F141:BJ141)&lt;BJ139,0,IF(MOD(SUM($E$141:BJ141)/BJ139,INT(SUM($F$141:BJ141)/BJ139))=0,1,0)))</f>
        <v>0</v>
      </c>
      <c r="BK135" s="222">
        <f>IF(BL$4=$E$140,1,IF(SUM($F141:BK141)&lt;BK139,0,IF(MOD(SUM($E$141:BK141)/BK139,INT(SUM($F$141:BK141)/BK139))=0,1,0)))</f>
        <v>0</v>
      </c>
      <c r="BL135" s="222">
        <f>IF(BM$4=$E$140,1,IF(SUM($F141:BL141)&lt;BL139,0,IF(MOD(SUM($E$141:BL141)/BL139,INT(SUM($F$141:BL141)/BL139))=0,1,0)))</f>
        <v>0</v>
      </c>
      <c r="BM135" s="222">
        <f>IF(BN$4=$E$140,1,IF(SUM($F141:BM141)&lt;BM139,0,IF(MOD(SUM($E$141:BM141)/BM139,INT(SUM($F$141:BM141)/BM139))=0,1,0)))</f>
        <v>1</v>
      </c>
    </row>
    <row r="136" spans="2:65" x14ac:dyDescent="0.2">
      <c r="B136" s="199"/>
      <c r="C136" s="27" t="s">
        <v>189</v>
      </c>
      <c r="E136" s="2"/>
      <c r="F136" s="10">
        <f>IF(ISERROR(HLOOKUP(F$4,$F133:$BM137,2,0))=TRUE,0,HLOOKUP(F$4,$F133:$BM137,2,0))</f>
        <v>0</v>
      </c>
      <c r="G136" s="10">
        <f t="shared" ref="G136" si="1431">IF(ISERROR(HLOOKUP(G$4,$F133:$BM137,2,0))=TRUE,0,HLOOKUP(G$4,$F133:$BM137,2,0))</f>
        <v>0</v>
      </c>
      <c r="H136" s="10">
        <f t="shared" ref="H136" si="1432">IF(ISERROR(HLOOKUP(H$4,$F133:$BM137,2,0))=TRUE,0,HLOOKUP(H$4,$F133:$BM137,2,0))</f>
        <v>0</v>
      </c>
      <c r="I136" s="10">
        <f t="shared" ref="I136" si="1433">IF(ISERROR(HLOOKUP(I$4,$F133:$BM137,2,0))=TRUE,0,HLOOKUP(I$4,$F133:$BM137,2,0))</f>
        <v>0</v>
      </c>
      <c r="J136" s="10">
        <f t="shared" ref="J136" si="1434">IF(ISERROR(HLOOKUP(J$4,$F133:$BM137,2,0))=TRUE,0,HLOOKUP(J$4,$F133:$BM137,2,0))</f>
        <v>0</v>
      </c>
      <c r="K136" s="10">
        <f t="shared" ref="K136" si="1435">IF(ISERROR(HLOOKUP(K$4,$F133:$BM137,2,0))=TRUE,0,HLOOKUP(K$4,$F133:$BM137,2,0))</f>
        <v>0</v>
      </c>
      <c r="L136" s="10">
        <f t="shared" ref="L136" si="1436">IF(ISERROR(HLOOKUP(L$4,$F133:$BM137,2,0))=TRUE,0,HLOOKUP(L$4,$F133:$BM137,2,0))</f>
        <v>0</v>
      </c>
      <c r="M136" s="10">
        <f t="shared" ref="M136" si="1437">IF(ISERROR(HLOOKUP(M$4,$F133:$BM137,2,0))=TRUE,0,HLOOKUP(M$4,$F133:$BM137,2,0))</f>
        <v>0</v>
      </c>
      <c r="N136" s="10">
        <f t="shared" ref="N136" si="1438">IF(ISERROR(HLOOKUP(N$4,$F133:$BM137,2,0))=TRUE,0,HLOOKUP(N$4,$F133:$BM137,2,0))</f>
        <v>0</v>
      </c>
      <c r="O136" s="10">
        <f t="shared" ref="O136" si="1439">IF(ISERROR(HLOOKUP(O$4,$F133:$BM137,2,0))=TRUE,0,HLOOKUP(O$4,$F133:$BM137,2,0))</f>
        <v>0</v>
      </c>
      <c r="P136" s="10">
        <f t="shared" ref="P136" si="1440">IF(ISERROR(HLOOKUP(P$4,$F133:$BM137,2,0))=TRUE,0,HLOOKUP(P$4,$F133:$BM137,2,0))</f>
        <v>0</v>
      </c>
      <c r="Q136" s="10">
        <f t="shared" ref="Q136" si="1441">IF(ISERROR(HLOOKUP(Q$4,$F133:$BM137,2,0))=TRUE,0,HLOOKUP(Q$4,$F133:$BM137,2,0))</f>
        <v>0</v>
      </c>
      <c r="R136" s="10">
        <f t="shared" ref="R136" si="1442">IF(ISERROR(HLOOKUP(R$4,$F133:$BM137,2,0))=TRUE,0,HLOOKUP(R$4,$F133:$BM137,2,0))</f>
        <v>0</v>
      </c>
      <c r="S136" s="10">
        <f t="shared" ref="S136" si="1443">IF(ISERROR(HLOOKUP(S$4,$F133:$BM137,2,0))=TRUE,0,HLOOKUP(S$4,$F133:$BM137,2,0))</f>
        <v>0</v>
      </c>
      <c r="T136" s="10">
        <f t="shared" ref="T136" si="1444">IF(ISERROR(HLOOKUP(T$4,$F133:$BM137,2,0))=TRUE,0,HLOOKUP(T$4,$F133:$BM137,2,0))</f>
        <v>0</v>
      </c>
      <c r="U136" s="10">
        <f t="shared" ref="U136" si="1445">IF(ISERROR(HLOOKUP(U$4,$F133:$BM137,2,0))=TRUE,0,HLOOKUP(U$4,$F133:$BM137,2,0))</f>
        <v>3</v>
      </c>
      <c r="V136" s="10">
        <f t="shared" ref="V136" si="1446">IF(ISERROR(HLOOKUP(V$4,$F133:$BM137,2,0))=TRUE,0,HLOOKUP(V$4,$F133:$BM137,2,0))</f>
        <v>0</v>
      </c>
      <c r="W136" s="10">
        <f t="shared" ref="W136" si="1447">IF(ISERROR(HLOOKUP(W$4,$F133:$BM137,2,0))=TRUE,0,HLOOKUP(W$4,$F133:$BM137,2,0))</f>
        <v>0</v>
      </c>
      <c r="X136" s="10">
        <f t="shared" ref="X136" si="1448">IF(ISERROR(HLOOKUP(X$4,$F133:$BM137,2,0))=TRUE,0,HLOOKUP(X$4,$F133:$BM137,2,0))</f>
        <v>0</v>
      </c>
      <c r="Y136" s="10">
        <f t="shared" ref="Y136" si="1449">IF(ISERROR(HLOOKUP(Y$4,$F133:$BM137,2,0))=TRUE,0,HLOOKUP(Y$4,$F133:$BM137,2,0))</f>
        <v>0</v>
      </c>
      <c r="Z136" s="10">
        <f t="shared" ref="Z136" si="1450">IF(ISERROR(HLOOKUP(Z$4,$F133:$BM137,2,0))=TRUE,0,HLOOKUP(Z$4,$F133:$BM137,2,0))</f>
        <v>0</v>
      </c>
      <c r="AA136" s="10">
        <f t="shared" ref="AA136" si="1451">IF(ISERROR(HLOOKUP(AA$4,$F133:$BM137,2,0))=TRUE,0,HLOOKUP(AA$4,$F133:$BM137,2,0))</f>
        <v>3</v>
      </c>
      <c r="AB136" s="10">
        <f t="shared" ref="AB136" si="1452">IF(ISERROR(HLOOKUP(AB$4,$F133:$BM137,2,0))=TRUE,0,HLOOKUP(AB$4,$F133:$BM137,2,0))</f>
        <v>0</v>
      </c>
      <c r="AC136" s="10">
        <f t="shared" ref="AC136" si="1453">IF(ISERROR(HLOOKUP(AC$4,$F133:$BM137,2,0))=TRUE,0,HLOOKUP(AC$4,$F133:$BM137,2,0))</f>
        <v>0</v>
      </c>
      <c r="AD136" s="10">
        <f t="shared" ref="AD136" si="1454">IF(ISERROR(HLOOKUP(AD$4,$F133:$BM137,2,0))=TRUE,0,HLOOKUP(AD$4,$F133:$BM137,2,0))</f>
        <v>0</v>
      </c>
      <c r="AE136" s="10">
        <f t="shared" ref="AE136" si="1455">IF(ISERROR(HLOOKUP(AE$4,$F133:$BM137,2,0))=TRUE,0,HLOOKUP(AE$4,$F133:$BM137,2,0))</f>
        <v>0</v>
      </c>
      <c r="AF136" s="10">
        <f t="shared" ref="AF136" si="1456">IF(ISERROR(HLOOKUP(AF$4,$F133:$BM137,2,0))=TRUE,0,HLOOKUP(AF$4,$F133:$BM137,2,0))</f>
        <v>0</v>
      </c>
      <c r="AG136" s="10">
        <f t="shared" ref="AG136" si="1457">IF(ISERROR(HLOOKUP(AG$4,$F133:$BM137,2,0))=TRUE,0,HLOOKUP(AG$4,$F133:$BM137,2,0))</f>
        <v>4</v>
      </c>
      <c r="AH136" s="10">
        <f t="shared" ref="AH136" si="1458">IF(ISERROR(HLOOKUP(AH$4,$F133:$BM137,2,0))=TRUE,0,HLOOKUP(AH$4,$F133:$BM137,2,0))</f>
        <v>0</v>
      </c>
      <c r="AI136" s="10">
        <f t="shared" ref="AI136" si="1459">IF(ISERROR(HLOOKUP(AI$4,$F133:$BM137,2,0))=TRUE,0,HLOOKUP(AI$4,$F133:$BM137,2,0))</f>
        <v>0</v>
      </c>
      <c r="AJ136" s="10">
        <f t="shared" ref="AJ136" si="1460">IF(ISERROR(HLOOKUP(AJ$4,$F133:$BM137,2,0))=TRUE,0,HLOOKUP(AJ$4,$F133:$BM137,2,0))</f>
        <v>0</v>
      </c>
      <c r="AK136" s="10">
        <f t="shared" ref="AK136" si="1461">IF(ISERROR(HLOOKUP(AK$4,$F133:$BM137,2,0))=TRUE,0,HLOOKUP(AK$4,$F133:$BM137,2,0))</f>
        <v>0</v>
      </c>
      <c r="AL136" s="10">
        <f t="shared" ref="AL136" si="1462">IF(ISERROR(HLOOKUP(AL$4,$F133:$BM137,2,0))=TRUE,0,HLOOKUP(AL$4,$F133:$BM137,2,0))</f>
        <v>0</v>
      </c>
      <c r="AM136" s="10">
        <f t="shared" ref="AM136" si="1463">IF(ISERROR(HLOOKUP(AM$4,$F133:$BM137,2,0))=TRUE,0,HLOOKUP(AM$4,$F133:$BM137,2,0))</f>
        <v>4</v>
      </c>
      <c r="AN136" s="10">
        <f t="shared" ref="AN136" si="1464">IF(ISERROR(HLOOKUP(AN$4,$F133:$BM137,2,0))=TRUE,0,HLOOKUP(AN$4,$F133:$BM137,2,0))</f>
        <v>0</v>
      </c>
      <c r="AO136" s="10">
        <f t="shared" ref="AO136" si="1465">IF(ISERROR(HLOOKUP(AO$4,$F133:$BM137,2,0))=TRUE,0,HLOOKUP(AO$4,$F133:$BM137,2,0))</f>
        <v>0</v>
      </c>
      <c r="AP136" s="10">
        <f t="shared" ref="AP136" si="1466">IF(ISERROR(HLOOKUP(AP$4,$F133:$BM137,2,0))=TRUE,0,HLOOKUP(AP$4,$F133:$BM137,2,0))</f>
        <v>0</v>
      </c>
      <c r="AQ136" s="10">
        <f t="shared" ref="AQ136" si="1467">IF(ISERROR(HLOOKUP(AQ$4,$F133:$BM137,2,0))=TRUE,0,HLOOKUP(AQ$4,$F133:$BM137,2,0))</f>
        <v>0</v>
      </c>
      <c r="AR136" s="10">
        <f t="shared" ref="AR136" si="1468">IF(ISERROR(HLOOKUP(AR$4,$F133:$BM137,2,0))=TRUE,0,HLOOKUP(AR$4,$F133:$BM137,2,0))</f>
        <v>0</v>
      </c>
      <c r="AS136" s="10">
        <f t="shared" ref="AS136" si="1469">IF(ISERROR(HLOOKUP(AS$4,$F133:$BM137,2,0))=TRUE,0,HLOOKUP(AS$4,$F133:$BM137,2,0))</f>
        <v>5</v>
      </c>
      <c r="AT136" s="10">
        <f t="shared" ref="AT136" si="1470">IF(ISERROR(HLOOKUP(AT$4,$F133:$BM137,2,0))=TRUE,0,HLOOKUP(AT$4,$F133:$BM137,2,0))</f>
        <v>0</v>
      </c>
      <c r="AU136" s="10">
        <f t="shared" ref="AU136" si="1471">IF(ISERROR(HLOOKUP(AU$4,$F133:$BM137,2,0))=TRUE,0,HLOOKUP(AU$4,$F133:$BM137,2,0))</f>
        <v>0</v>
      </c>
      <c r="AV136" s="10">
        <f t="shared" ref="AV136" si="1472">IF(ISERROR(HLOOKUP(AV$4,$F133:$BM137,2,0))=TRUE,0,HLOOKUP(AV$4,$F133:$BM137,2,0))</f>
        <v>0</v>
      </c>
      <c r="AW136" s="10">
        <f t="shared" ref="AW136" si="1473">IF(ISERROR(HLOOKUP(AW$4,$F133:$BM137,2,0))=TRUE,0,HLOOKUP(AW$4,$F133:$BM137,2,0))</f>
        <v>0</v>
      </c>
      <c r="AX136" s="10">
        <f t="shared" ref="AX136" si="1474">IF(ISERROR(HLOOKUP(AX$4,$F133:$BM137,2,0))=TRUE,0,HLOOKUP(AX$4,$F133:$BM137,2,0))</f>
        <v>0</v>
      </c>
      <c r="AY136" s="10">
        <f t="shared" ref="AY136" si="1475">IF(ISERROR(HLOOKUP(AY$4,$F133:$BM137,2,0))=TRUE,0,HLOOKUP(AY$4,$F133:$BM137,2,0))</f>
        <v>5</v>
      </c>
      <c r="AZ136" s="10">
        <f t="shared" ref="AZ136" si="1476">IF(ISERROR(HLOOKUP(AZ$4,$F133:$BM137,2,0))=TRUE,0,HLOOKUP(AZ$4,$F133:$BM137,2,0))</f>
        <v>0</v>
      </c>
      <c r="BA136" s="10">
        <f t="shared" ref="BA136" si="1477">IF(ISERROR(HLOOKUP(BA$4,$F133:$BM137,2,0))=TRUE,0,HLOOKUP(BA$4,$F133:$BM137,2,0))</f>
        <v>0</v>
      </c>
      <c r="BB136" s="10">
        <f t="shared" ref="BB136" si="1478">IF(ISERROR(HLOOKUP(BB$4,$F133:$BM137,2,0))=TRUE,0,HLOOKUP(BB$4,$F133:$BM137,2,0))</f>
        <v>0</v>
      </c>
      <c r="BC136" s="10">
        <f t="shared" ref="BC136" si="1479">IF(ISERROR(HLOOKUP(BC$4,$F133:$BM137,2,0))=TRUE,0,HLOOKUP(BC$4,$F133:$BM137,2,0))</f>
        <v>0</v>
      </c>
      <c r="BD136" s="10">
        <f t="shared" ref="BD136" si="1480">IF(ISERROR(HLOOKUP(BD$4,$F133:$BM137,2,0))=TRUE,0,HLOOKUP(BD$4,$F133:$BM137,2,0))</f>
        <v>0</v>
      </c>
      <c r="BE136" s="10">
        <f t="shared" ref="BE136" si="1481">IF(ISERROR(HLOOKUP(BE$4,$F133:$BM137,2,0))=TRUE,0,HLOOKUP(BE$4,$F133:$BM137,2,0))</f>
        <v>7</v>
      </c>
      <c r="BF136" s="10">
        <f t="shared" ref="BF136" si="1482">IF(ISERROR(HLOOKUP(BF$4,$F133:$BM137,2,0))=TRUE,0,HLOOKUP(BF$4,$F133:$BM137,2,0))</f>
        <v>0</v>
      </c>
      <c r="BG136" s="10">
        <f t="shared" ref="BG136" si="1483">IF(ISERROR(HLOOKUP(BG$4,$F133:$BM137,2,0))=TRUE,0,HLOOKUP(BG$4,$F133:$BM137,2,0))</f>
        <v>0</v>
      </c>
      <c r="BH136" s="10">
        <f t="shared" ref="BH136" si="1484">IF(ISERROR(HLOOKUP(BH$4,$F133:$BM137,2,0))=TRUE,0,HLOOKUP(BH$4,$F133:$BM137,2,0))</f>
        <v>0</v>
      </c>
      <c r="BI136" s="10">
        <f t="shared" ref="BI136" si="1485">IF(ISERROR(HLOOKUP(BI$4,$F133:$BM137,2,0))=TRUE,0,HLOOKUP(BI$4,$F133:$BM137,2,0))</f>
        <v>0</v>
      </c>
      <c r="BJ136" s="10">
        <f t="shared" ref="BJ136" si="1486">IF(ISERROR(HLOOKUP(BJ$4,$F133:$BM137,2,0))=TRUE,0,HLOOKUP(BJ$4,$F133:$BM137,2,0))</f>
        <v>0</v>
      </c>
      <c r="BK136" s="10">
        <f t="shared" ref="BK136" si="1487">IF(ISERROR(HLOOKUP(BK$4,$F133:$BM137,2,0))=TRUE,0,HLOOKUP(BK$4,$F133:$BM137,2,0))</f>
        <v>7</v>
      </c>
      <c r="BL136" s="10">
        <f t="shared" ref="BL136" si="1488">IF(ISERROR(HLOOKUP(BL$4,$F133:$BM137,2,0))=TRUE,0,HLOOKUP(BL$4,$F133:$BM137,2,0))</f>
        <v>0</v>
      </c>
      <c r="BM136" s="10">
        <f t="shared" ref="BM136" si="1489">IF(ISERROR(HLOOKUP(BM$4,$F133:$BM137,2,0))=TRUE,0,HLOOKUP(BM$4,$F133:$BM137,2,0))</f>
        <v>0</v>
      </c>
    </row>
    <row r="137" spans="2:65" x14ac:dyDescent="0.2">
      <c r="B137" s="199"/>
      <c r="C137" s="8" t="s">
        <v>246</v>
      </c>
      <c r="E137" s="6"/>
      <c r="F137" s="6">
        <f>F134-F136</f>
        <v>0</v>
      </c>
      <c r="G137" s="6">
        <f t="shared" ref="G137" si="1490">F137+G134-G136</f>
        <v>0</v>
      </c>
      <c r="H137" s="6">
        <f t="shared" ref="H137" si="1491">G137+H134-H136</f>
        <v>0</v>
      </c>
      <c r="I137" s="6">
        <f t="shared" ref="I137" si="1492">H137+I134-I136</f>
        <v>0</v>
      </c>
      <c r="J137" s="6">
        <f t="shared" ref="J137" si="1493">I137+J134-J136</f>
        <v>0</v>
      </c>
      <c r="K137" s="6">
        <f t="shared" ref="K137" si="1494">J137+K134-K136</f>
        <v>0</v>
      </c>
      <c r="L137" s="6">
        <f t="shared" ref="L137" si="1495">K137+L134-L136</f>
        <v>0</v>
      </c>
      <c r="M137" s="6">
        <f t="shared" ref="M137" si="1496">L137+M134-M136</f>
        <v>0</v>
      </c>
      <c r="N137" s="6">
        <f t="shared" ref="N137" si="1497">M137+N134-N136</f>
        <v>0</v>
      </c>
      <c r="O137" s="6">
        <f t="shared" ref="O137" si="1498">N137+O134-O136</f>
        <v>0</v>
      </c>
      <c r="P137" s="6">
        <f t="shared" ref="P137" si="1499">O137+P134-P136</f>
        <v>0</v>
      </c>
      <c r="Q137" s="6">
        <f t="shared" ref="Q137" si="1500">P137+Q134-Q136</f>
        <v>0</v>
      </c>
      <c r="R137" s="6">
        <f t="shared" ref="R137" si="1501">Q137+R134-R136</f>
        <v>3</v>
      </c>
      <c r="S137" s="6">
        <f t="shared" ref="S137" si="1502">R137+S134-S136</f>
        <v>3</v>
      </c>
      <c r="T137" s="6">
        <f t="shared" ref="T137" si="1503">S137+T134-T136</f>
        <v>3</v>
      </c>
      <c r="U137" s="6">
        <f t="shared" ref="U137" si="1504">T137+U134-U136</f>
        <v>0</v>
      </c>
      <c r="V137" s="6">
        <f t="shared" ref="V137" si="1505">U137+V134-V136</f>
        <v>0</v>
      </c>
      <c r="W137" s="6">
        <f t="shared" ref="W137" si="1506">V137+W134-W136</f>
        <v>0</v>
      </c>
      <c r="X137" s="6">
        <f t="shared" ref="X137" si="1507">W137+X134-X136</f>
        <v>3</v>
      </c>
      <c r="Y137" s="6">
        <f t="shared" ref="Y137" si="1508">X137+Y134-Y136</f>
        <v>3</v>
      </c>
      <c r="Z137" s="6">
        <f t="shared" ref="Z137" si="1509">Y137+Z134-Z136</f>
        <v>3</v>
      </c>
      <c r="AA137" s="6">
        <f t="shared" ref="AA137" si="1510">Z137+AA134-AA136</f>
        <v>0</v>
      </c>
      <c r="AB137" s="6">
        <f t="shared" ref="AB137" si="1511">AA137+AB134-AB136</f>
        <v>0</v>
      </c>
      <c r="AC137" s="6">
        <f t="shared" ref="AC137" si="1512">AB137+AC134-AC136</f>
        <v>0</v>
      </c>
      <c r="AD137" s="6">
        <f t="shared" ref="AD137" si="1513">AC137+AD134-AD136</f>
        <v>4</v>
      </c>
      <c r="AE137" s="6">
        <f t="shared" ref="AE137" si="1514">AD137+AE134-AE136</f>
        <v>4</v>
      </c>
      <c r="AF137" s="6">
        <f t="shared" ref="AF137" si="1515">AE137+AF134-AF136</f>
        <v>4</v>
      </c>
      <c r="AG137" s="6">
        <f t="shared" ref="AG137" si="1516">AF137+AG134-AG136</f>
        <v>0</v>
      </c>
      <c r="AH137" s="6">
        <f t="shared" ref="AH137" si="1517">AG137+AH134-AH136</f>
        <v>0</v>
      </c>
      <c r="AI137" s="6">
        <f t="shared" ref="AI137" si="1518">AH137+AI134-AI136</f>
        <v>0</v>
      </c>
      <c r="AJ137" s="6">
        <f t="shared" ref="AJ137" si="1519">AI137+AJ134-AJ136</f>
        <v>4</v>
      </c>
      <c r="AK137" s="6">
        <f t="shared" ref="AK137" si="1520">AJ137+AK134-AK136</f>
        <v>4</v>
      </c>
      <c r="AL137" s="6">
        <f t="shared" ref="AL137" si="1521">AK137+AL134-AL136</f>
        <v>4</v>
      </c>
      <c r="AM137" s="6">
        <f t="shared" ref="AM137" si="1522">AL137+AM134-AM136</f>
        <v>0</v>
      </c>
      <c r="AN137" s="6">
        <f t="shared" ref="AN137" si="1523">AM137+AN134-AN136</f>
        <v>0</v>
      </c>
      <c r="AO137" s="6">
        <f t="shared" ref="AO137" si="1524">AN137+AO134-AO136</f>
        <v>0</v>
      </c>
      <c r="AP137" s="6">
        <f t="shared" ref="AP137" si="1525">AO137+AP134-AP136</f>
        <v>5</v>
      </c>
      <c r="AQ137" s="6">
        <f t="shared" ref="AQ137" si="1526">AP137+AQ134-AQ136</f>
        <v>5</v>
      </c>
      <c r="AR137" s="6">
        <f t="shared" ref="AR137" si="1527">AQ137+AR134-AR136</f>
        <v>5</v>
      </c>
      <c r="AS137" s="6">
        <f t="shared" ref="AS137" si="1528">AR137+AS134-AS136</f>
        <v>0</v>
      </c>
      <c r="AT137" s="6">
        <f t="shared" ref="AT137" si="1529">AS137+AT134-AT136</f>
        <v>0</v>
      </c>
      <c r="AU137" s="6">
        <f t="shared" ref="AU137" si="1530">AT137+AU134-AU136</f>
        <v>0</v>
      </c>
      <c r="AV137" s="6">
        <f t="shared" ref="AV137" si="1531">AU137+AV134-AV136</f>
        <v>5</v>
      </c>
      <c r="AW137" s="6">
        <f t="shared" ref="AW137" si="1532">AV137+AW134-AW136</f>
        <v>5</v>
      </c>
      <c r="AX137" s="6">
        <f t="shared" ref="AX137" si="1533">AW137+AX134-AX136</f>
        <v>5</v>
      </c>
      <c r="AY137" s="6">
        <f t="shared" ref="AY137" si="1534">AX137+AY134-AY136</f>
        <v>0</v>
      </c>
      <c r="AZ137" s="6">
        <f t="shared" ref="AZ137" si="1535">AY137+AZ134-AZ136</f>
        <v>0</v>
      </c>
      <c r="BA137" s="6">
        <f t="shared" ref="BA137" si="1536">AZ137+BA134-BA136</f>
        <v>0</v>
      </c>
      <c r="BB137" s="6">
        <f t="shared" ref="BB137" si="1537">BA137+BB134-BB136</f>
        <v>7</v>
      </c>
      <c r="BC137" s="6">
        <f t="shared" ref="BC137" si="1538">BB137+BC134-BC136</f>
        <v>7</v>
      </c>
      <c r="BD137" s="6">
        <f t="shared" ref="BD137" si="1539">BC137+BD134-BD136</f>
        <v>7</v>
      </c>
      <c r="BE137" s="6">
        <f t="shared" ref="BE137" si="1540">BD137+BE134-BE136</f>
        <v>0</v>
      </c>
      <c r="BF137" s="6">
        <f t="shared" ref="BF137" si="1541">BE137+BF134-BF136</f>
        <v>0</v>
      </c>
      <c r="BG137" s="6">
        <f t="shared" ref="BG137" si="1542">BF137+BG134-BG136</f>
        <v>0</v>
      </c>
      <c r="BH137" s="6">
        <f t="shared" ref="BH137" si="1543">BG137+BH134-BH136</f>
        <v>7</v>
      </c>
      <c r="BI137" s="6">
        <f t="shared" ref="BI137" si="1544">BH137+BI134-BI136</f>
        <v>7</v>
      </c>
      <c r="BJ137" s="6">
        <f t="shared" ref="BJ137" si="1545">BI137+BJ134-BJ136</f>
        <v>7</v>
      </c>
      <c r="BK137" s="6">
        <f t="shared" ref="BK137" si="1546">BJ137+BK134-BK136</f>
        <v>0</v>
      </c>
      <c r="BL137" s="6">
        <f t="shared" ref="BL137" si="1547">BK137+BL134-BL136</f>
        <v>0</v>
      </c>
      <c r="BM137" s="6">
        <f t="shared" ref="BM137" si="1548">BL137+BM134-BM136</f>
        <v>0</v>
      </c>
    </row>
    <row r="138" spans="2:65" x14ac:dyDescent="0.2">
      <c r="C138" s="8" t="s">
        <v>34</v>
      </c>
      <c r="E138" s="268">
        <f>Supuestos!I26</f>
        <v>3</v>
      </c>
      <c r="F138">
        <f>E138</f>
        <v>3</v>
      </c>
      <c r="G138">
        <f t="shared" ref="G138:BM138" si="1549">F138</f>
        <v>3</v>
      </c>
      <c r="H138">
        <f t="shared" si="1549"/>
        <v>3</v>
      </c>
      <c r="I138">
        <f t="shared" si="1549"/>
        <v>3</v>
      </c>
      <c r="J138">
        <f t="shared" si="1549"/>
        <v>3</v>
      </c>
      <c r="K138">
        <f t="shared" si="1549"/>
        <v>3</v>
      </c>
      <c r="L138">
        <f t="shared" si="1549"/>
        <v>3</v>
      </c>
      <c r="M138">
        <f t="shared" si="1549"/>
        <v>3</v>
      </c>
      <c r="N138">
        <f t="shared" si="1549"/>
        <v>3</v>
      </c>
      <c r="O138">
        <f t="shared" si="1549"/>
        <v>3</v>
      </c>
      <c r="P138">
        <f t="shared" si="1549"/>
        <v>3</v>
      </c>
      <c r="Q138">
        <f t="shared" si="1549"/>
        <v>3</v>
      </c>
      <c r="R138">
        <f t="shared" si="1549"/>
        <v>3</v>
      </c>
      <c r="S138">
        <f t="shared" si="1549"/>
        <v>3</v>
      </c>
      <c r="T138">
        <f t="shared" si="1549"/>
        <v>3</v>
      </c>
      <c r="U138">
        <f t="shared" si="1549"/>
        <v>3</v>
      </c>
      <c r="V138">
        <f t="shared" si="1549"/>
        <v>3</v>
      </c>
      <c r="W138">
        <f t="shared" si="1549"/>
        <v>3</v>
      </c>
      <c r="X138">
        <f t="shared" si="1549"/>
        <v>3</v>
      </c>
      <c r="Y138">
        <f t="shared" si="1549"/>
        <v>3</v>
      </c>
      <c r="Z138">
        <f t="shared" si="1549"/>
        <v>3</v>
      </c>
      <c r="AA138">
        <f t="shared" si="1549"/>
        <v>3</v>
      </c>
      <c r="AB138">
        <f t="shared" si="1549"/>
        <v>3</v>
      </c>
      <c r="AC138">
        <f t="shared" si="1549"/>
        <v>3</v>
      </c>
      <c r="AD138">
        <f t="shared" si="1549"/>
        <v>3</v>
      </c>
      <c r="AE138">
        <f t="shared" si="1549"/>
        <v>3</v>
      </c>
      <c r="AF138">
        <f t="shared" si="1549"/>
        <v>3</v>
      </c>
      <c r="AG138">
        <f t="shared" si="1549"/>
        <v>3</v>
      </c>
      <c r="AH138">
        <f t="shared" si="1549"/>
        <v>3</v>
      </c>
      <c r="AI138">
        <f t="shared" si="1549"/>
        <v>3</v>
      </c>
      <c r="AJ138">
        <f t="shared" si="1549"/>
        <v>3</v>
      </c>
      <c r="AK138">
        <f t="shared" si="1549"/>
        <v>3</v>
      </c>
      <c r="AL138">
        <f t="shared" si="1549"/>
        <v>3</v>
      </c>
      <c r="AM138">
        <f t="shared" si="1549"/>
        <v>3</v>
      </c>
      <c r="AN138">
        <f t="shared" si="1549"/>
        <v>3</v>
      </c>
      <c r="AO138">
        <f t="shared" si="1549"/>
        <v>3</v>
      </c>
      <c r="AP138">
        <f t="shared" si="1549"/>
        <v>3</v>
      </c>
      <c r="AQ138">
        <f t="shared" si="1549"/>
        <v>3</v>
      </c>
      <c r="AR138">
        <f t="shared" si="1549"/>
        <v>3</v>
      </c>
      <c r="AS138">
        <f t="shared" si="1549"/>
        <v>3</v>
      </c>
      <c r="AT138">
        <f t="shared" si="1549"/>
        <v>3</v>
      </c>
      <c r="AU138">
        <f t="shared" si="1549"/>
        <v>3</v>
      </c>
      <c r="AV138">
        <f t="shared" si="1549"/>
        <v>3</v>
      </c>
      <c r="AW138">
        <f t="shared" si="1549"/>
        <v>3</v>
      </c>
      <c r="AX138">
        <f t="shared" si="1549"/>
        <v>3</v>
      </c>
      <c r="AY138">
        <f t="shared" si="1549"/>
        <v>3</v>
      </c>
      <c r="AZ138">
        <f t="shared" si="1549"/>
        <v>3</v>
      </c>
      <c r="BA138">
        <f t="shared" si="1549"/>
        <v>3</v>
      </c>
      <c r="BB138">
        <f t="shared" si="1549"/>
        <v>3</v>
      </c>
      <c r="BC138">
        <f t="shared" si="1549"/>
        <v>3</v>
      </c>
      <c r="BD138">
        <f t="shared" si="1549"/>
        <v>3</v>
      </c>
      <c r="BE138">
        <f t="shared" si="1549"/>
        <v>3</v>
      </c>
      <c r="BF138">
        <f t="shared" si="1549"/>
        <v>3</v>
      </c>
      <c r="BG138">
        <f t="shared" si="1549"/>
        <v>3</v>
      </c>
      <c r="BH138">
        <f t="shared" si="1549"/>
        <v>3</v>
      </c>
      <c r="BI138">
        <f t="shared" si="1549"/>
        <v>3</v>
      </c>
      <c r="BJ138">
        <f t="shared" si="1549"/>
        <v>3</v>
      </c>
      <c r="BK138">
        <f t="shared" si="1549"/>
        <v>3</v>
      </c>
      <c r="BL138">
        <f t="shared" si="1549"/>
        <v>3</v>
      </c>
      <c r="BM138">
        <f t="shared" si="1549"/>
        <v>3</v>
      </c>
    </row>
    <row r="139" spans="2:65" x14ac:dyDescent="0.2">
      <c r="C139" s="8" t="s">
        <v>190</v>
      </c>
      <c r="E139" s="268">
        <f>Supuestos!I27</f>
        <v>6</v>
      </c>
      <c r="F139">
        <f>E139</f>
        <v>6</v>
      </c>
      <c r="G139">
        <f t="shared" ref="G139:BM139" si="1550">F139</f>
        <v>6</v>
      </c>
      <c r="H139">
        <f t="shared" si="1550"/>
        <v>6</v>
      </c>
      <c r="I139">
        <f t="shared" si="1550"/>
        <v>6</v>
      </c>
      <c r="J139">
        <f t="shared" si="1550"/>
        <v>6</v>
      </c>
      <c r="K139">
        <f t="shared" si="1550"/>
        <v>6</v>
      </c>
      <c r="L139">
        <f t="shared" si="1550"/>
        <v>6</v>
      </c>
      <c r="M139">
        <f t="shared" si="1550"/>
        <v>6</v>
      </c>
      <c r="N139">
        <f t="shared" si="1550"/>
        <v>6</v>
      </c>
      <c r="O139">
        <f t="shared" si="1550"/>
        <v>6</v>
      </c>
      <c r="P139">
        <f t="shared" si="1550"/>
        <v>6</v>
      </c>
      <c r="Q139">
        <f t="shared" si="1550"/>
        <v>6</v>
      </c>
      <c r="R139">
        <f t="shared" si="1550"/>
        <v>6</v>
      </c>
      <c r="S139">
        <f t="shared" si="1550"/>
        <v>6</v>
      </c>
      <c r="T139">
        <f t="shared" si="1550"/>
        <v>6</v>
      </c>
      <c r="U139">
        <f t="shared" si="1550"/>
        <v>6</v>
      </c>
      <c r="V139">
        <f t="shared" si="1550"/>
        <v>6</v>
      </c>
      <c r="W139">
        <f t="shared" si="1550"/>
        <v>6</v>
      </c>
      <c r="X139">
        <f t="shared" si="1550"/>
        <v>6</v>
      </c>
      <c r="Y139">
        <f t="shared" si="1550"/>
        <v>6</v>
      </c>
      <c r="Z139">
        <f t="shared" si="1550"/>
        <v>6</v>
      </c>
      <c r="AA139">
        <f t="shared" si="1550"/>
        <v>6</v>
      </c>
      <c r="AB139">
        <f t="shared" si="1550"/>
        <v>6</v>
      </c>
      <c r="AC139">
        <f t="shared" si="1550"/>
        <v>6</v>
      </c>
      <c r="AD139">
        <f t="shared" si="1550"/>
        <v>6</v>
      </c>
      <c r="AE139">
        <f t="shared" si="1550"/>
        <v>6</v>
      </c>
      <c r="AF139">
        <f t="shared" si="1550"/>
        <v>6</v>
      </c>
      <c r="AG139">
        <f t="shared" si="1550"/>
        <v>6</v>
      </c>
      <c r="AH139">
        <f t="shared" si="1550"/>
        <v>6</v>
      </c>
      <c r="AI139">
        <f t="shared" si="1550"/>
        <v>6</v>
      </c>
      <c r="AJ139">
        <f t="shared" si="1550"/>
        <v>6</v>
      </c>
      <c r="AK139">
        <f t="shared" si="1550"/>
        <v>6</v>
      </c>
      <c r="AL139">
        <f t="shared" si="1550"/>
        <v>6</v>
      </c>
      <c r="AM139">
        <f t="shared" si="1550"/>
        <v>6</v>
      </c>
      <c r="AN139">
        <f t="shared" si="1550"/>
        <v>6</v>
      </c>
      <c r="AO139">
        <f t="shared" si="1550"/>
        <v>6</v>
      </c>
      <c r="AP139">
        <f t="shared" si="1550"/>
        <v>6</v>
      </c>
      <c r="AQ139">
        <f t="shared" si="1550"/>
        <v>6</v>
      </c>
      <c r="AR139">
        <f t="shared" si="1550"/>
        <v>6</v>
      </c>
      <c r="AS139">
        <f t="shared" si="1550"/>
        <v>6</v>
      </c>
      <c r="AT139">
        <f t="shared" si="1550"/>
        <v>6</v>
      </c>
      <c r="AU139">
        <f t="shared" si="1550"/>
        <v>6</v>
      </c>
      <c r="AV139">
        <f t="shared" si="1550"/>
        <v>6</v>
      </c>
      <c r="AW139">
        <f t="shared" si="1550"/>
        <v>6</v>
      </c>
      <c r="AX139">
        <f t="shared" si="1550"/>
        <v>6</v>
      </c>
      <c r="AY139">
        <f t="shared" si="1550"/>
        <v>6</v>
      </c>
      <c r="AZ139">
        <f t="shared" si="1550"/>
        <v>6</v>
      </c>
      <c r="BA139">
        <f t="shared" si="1550"/>
        <v>6</v>
      </c>
      <c r="BB139">
        <f t="shared" si="1550"/>
        <v>6</v>
      </c>
      <c r="BC139">
        <f t="shared" si="1550"/>
        <v>6</v>
      </c>
      <c r="BD139">
        <f t="shared" si="1550"/>
        <v>6</v>
      </c>
      <c r="BE139">
        <f t="shared" si="1550"/>
        <v>6</v>
      </c>
      <c r="BF139">
        <f t="shared" si="1550"/>
        <v>6</v>
      </c>
      <c r="BG139">
        <f t="shared" si="1550"/>
        <v>6</v>
      </c>
      <c r="BH139">
        <f t="shared" si="1550"/>
        <v>6</v>
      </c>
      <c r="BI139">
        <f t="shared" si="1550"/>
        <v>6</v>
      </c>
      <c r="BJ139">
        <f t="shared" si="1550"/>
        <v>6</v>
      </c>
      <c r="BK139">
        <f t="shared" si="1550"/>
        <v>6</v>
      </c>
      <c r="BL139">
        <f t="shared" si="1550"/>
        <v>6</v>
      </c>
      <c r="BM139">
        <f t="shared" si="1550"/>
        <v>6</v>
      </c>
    </row>
    <row r="140" spans="2:65" x14ac:dyDescent="0.2">
      <c r="C140" s="8" t="s">
        <v>36</v>
      </c>
      <c r="E140" s="39">
        <f>Supuestos!D92</f>
        <v>13</v>
      </c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</row>
    <row r="141" spans="2:65" x14ac:dyDescent="0.2">
      <c r="C141" s="8" t="s">
        <v>38</v>
      </c>
      <c r="E141" s="37">
        <v>0</v>
      </c>
      <c r="F141" s="37">
        <f>IF(E141=1,E141,IF($E140=F$4,1,0))</f>
        <v>0</v>
      </c>
      <c r="G141" s="37">
        <f t="shared" ref="G141" si="1551">IF(F141=1,F141,IF($E140=G$4,1,0))</f>
        <v>0</v>
      </c>
      <c r="H141" s="37">
        <f t="shared" ref="H141" si="1552">IF(G141=1,G141,IF($E140=H$4,1,0))</f>
        <v>0</v>
      </c>
      <c r="I141" s="37">
        <f t="shared" ref="I141" si="1553">IF(H141=1,H141,IF($E140=I$4,1,0))</f>
        <v>0</v>
      </c>
      <c r="J141" s="37">
        <f t="shared" ref="J141" si="1554">IF(I141=1,I141,IF($E140=J$4,1,0))</f>
        <v>0</v>
      </c>
      <c r="K141" s="37">
        <f t="shared" ref="K141" si="1555">IF(J141=1,J141,IF($E140=K$4,1,0))</f>
        <v>0</v>
      </c>
      <c r="L141" s="37">
        <f t="shared" ref="L141" si="1556">IF(K141=1,K141,IF($E140=L$4,1,0))</f>
        <v>0</v>
      </c>
      <c r="M141" s="37">
        <f t="shared" ref="M141" si="1557">IF(L141=1,L141,IF($E140=M$4,1,0))</f>
        <v>0</v>
      </c>
      <c r="N141" s="37">
        <f t="shared" ref="N141" si="1558">IF(M141=1,M141,IF($E140=N$4,1,0))</f>
        <v>0</v>
      </c>
      <c r="O141" s="37">
        <f t="shared" ref="O141" si="1559">IF(N141=1,N141,IF($E140=O$4,1,0))</f>
        <v>0</v>
      </c>
      <c r="P141" s="37">
        <f t="shared" ref="P141" si="1560">IF(O141=1,O141,IF($E140=P$4,1,0))</f>
        <v>0</v>
      </c>
      <c r="Q141" s="37">
        <f t="shared" ref="Q141" si="1561">IF(P141=1,P141,IF($E140=Q$4,1,0))</f>
        <v>0</v>
      </c>
      <c r="R141" s="37">
        <f t="shared" ref="R141" si="1562">IF(Q141=1,Q141,IF($E140=R$4,1,0))</f>
        <v>1</v>
      </c>
      <c r="S141" s="37">
        <f t="shared" ref="S141" si="1563">IF(R141=1,R141,IF($E140=S$4,1,0))</f>
        <v>1</v>
      </c>
      <c r="T141" s="37">
        <f t="shared" ref="T141" si="1564">IF(S141=1,S141,IF($E140=T$4,1,0))</f>
        <v>1</v>
      </c>
      <c r="U141" s="37">
        <f t="shared" ref="U141" si="1565">IF(T141=1,T141,IF($E140=U$4,1,0))</f>
        <v>1</v>
      </c>
      <c r="V141" s="37">
        <f t="shared" ref="V141" si="1566">IF(U141=1,U141,IF($E140=V$4,1,0))</f>
        <v>1</v>
      </c>
      <c r="W141" s="37">
        <f t="shared" ref="W141" si="1567">IF(V141=1,V141,IF($E140=W$4,1,0))</f>
        <v>1</v>
      </c>
      <c r="X141" s="37">
        <f t="shared" ref="X141" si="1568">IF(W141=1,W141,IF($E140=X$4,1,0))</f>
        <v>1</v>
      </c>
      <c r="Y141" s="37">
        <f t="shared" ref="Y141" si="1569">IF(X141=1,X141,IF($E140=Y$4,1,0))</f>
        <v>1</v>
      </c>
      <c r="Z141" s="37">
        <f t="shared" ref="Z141" si="1570">IF(Y141=1,Y141,IF($E140=Z$4,1,0))</f>
        <v>1</v>
      </c>
      <c r="AA141" s="37">
        <f t="shared" ref="AA141" si="1571">IF(Z141=1,Z141,IF($E140=AA$4,1,0))</f>
        <v>1</v>
      </c>
      <c r="AB141" s="37">
        <f t="shared" ref="AB141" si="1572">IF(AA141=1,AA141,IF($E140=AB$4,1,0))</f>
        <v>1</v>
      </c>
      <c r="AC141" s="37">
        <f t="shared" ref="AC141" si="1573">IF(AB141=1,AB141,IF($E140=AC$4,1,0))</f>
        <v>1</v>
      </c>
      <c r="AD141" s="37">
        <f t="shared" ref="AD141" si="1574">IF(AC141=1,AC141,IF($E140=AD$4,1,0))</f>
        <v>1</v>
      </c>
      <c r="AE141" s="37">
        <f t="shared" ref="AE141" si="1575">IF(AD141=1,AD141,IF($E140=AE$4,1,0))</f>
        <v>1</v>
      </c>
      <c r="AF141" s="37">
        <f t="shared" ref="AF141" si="1576">IF(AE141=1,AE141,IF($E140=AF$4,1,0))</f>
        <v>1</v>
      </c>
      <c r="AG141" s="37">
        <f t="shared" ref="AG141" si="1577">IF(AF141=1,AF141,IF($E140=AG$4,1,0))</f>
        <v>1</v>
      </c>
      <c r="AH141" s="37">
        <f t="shared" ref="AH141" si="1578">IF(AG141=1,AG141,IF($E140=AH$4,1,0))</f>
        <v>1</v>
      </c>
      <c r="AI141" s="37">
        <f t="shared" ref="AI141" si="1579">IF(AH141=1,AH141,IF($E140=AI$4,1,0))</f>
        <v>1</v>
      </c>
      <c r="AJ141" s="37">
        <f t="shared" ref="AJ141" si="1580">IF(AI141=1,AI141,IF($E140=AJ$4,1,0))</f>
        <v>1</v>
      </c>
      <c r="AK141" s="37">
        <f t="shared" ref="AK141" si="1581">IF(AJ141=1,AJ141,IF($E140=AK$4,1,0))</f>
        <v>1</v>
      </c>
      <c r="AL141" s="37">
        <f t="shared" ref="AL141" si="1582">IF(AK141=1,AK141,IF($E140=AL$4,1,0))</f>
        <v>1</v>
      </c>
      <c r="AM141" s="37">
        <f t="shared" ref="AM141" si="1583">IF(AL141=1,AL141,IF($E140=AM$4,1,0))</f>
        <v>1</v>
      </c>
      <c r="AN141" s="37">
        <f t="shared" ref="AN141" si="1584">IF(AM141=1,AM141,IF($E140=AN$4,1,0))</f>
        <v>1</v>
      </c>
      <c r="AO141" s="37">
        <f t="shared" ref="AO141" si="1585">IF(AN141=1,AN141,IF($E140=AO$4,1,0))</f>
        <v>1</v>
      </c>
      <c r="AP141" s="37">
        <f t="shared" ref="AP141" si="1586">IF(AO141=1,AO141,IF($E140=AP$4,1,0))</f>
        <v>1</v>
      </c>
      <c r="AQ141" s="37">
        <f t="shared" ref="AQ141" si="1587">IF(AP141=1,AP141,IF($E140=AQ$4,1,0))</f>
        <v>1</v>
      </c>
      <c r="AR141" s="37">
        <f t="shared" ref="AR141" si="1588">IF(AQ141=1,AQ141,IF($E140=AR$4,1,0))</f>
        <v>1</v>
      </c>
      <c r="AS141" s="37">
        <f t="shared" ref="AS141" si="1589">IF(AR141=1,AR141,IF($E140=AS$4,1,0))</f>
        <v>1</v>
      </c>
      <c r="AT141" s="37">
        <f t="shared" ref="AT141" si="1590">IF(AS141=1,AS141,IF($E140=AT$4,1,0))</f>
        <v>1</v>
      </c>
      <c r="AU141" s="37">
        <f t="shared" ref="AU141" si="1591">IF(AT141=1,AT141,IF($E140=AU$4,1,0))</f>
        <v>1</v>
      </c>
      <c r="AV141" s="37">
        <f t="shared" ref="AV141" si="1592">IF(AU141=1,AU141,IF($E140=AV$4,1,0))</f>
        <v>1</v>
      </c>
      <c r="AW141" s="37">
        <f t="shared" ref="AW141" si="1593">IF(AV141=1,AV141,IF($E140=AW$4,1,0))</f>
        <v>1</v>
      </c>
      <c r="AX141" s="37">
        <f t="shared" ref="AX141" si="1594">IF(AW141=1,AW141,IF($E140=AX$4,1,0))</f>
        <v>1</v>
      </c>
      <c r="AY141" s="37">
        <f t="shared" ref="AY141" si="1595">IF(AX141=1,AX141,IF($E140=AY$4,1,0))</f>
        <v>1</v>
      </c>
      <c r="AZ141" s="37">
        <f t="shared" ref="AZ141" si="1596">IF(AY141=1,AY141,IF($E140=AZ$4,1,0))</f>
        <v>1</v>
      </c>
      <c r="BA141" s="37">
        <f t="shared" ref="BA141" si="1597">IF(AZ141=1,AZ141,IF($E140=BA$4,1,0))</f>
        <v>1</v>
      </c>
      <c r="BB141" s="37">
        <f t="shared" ref="BB141" si="1598">IF(BA141=1,BA141,IF($E140=BB$4,1,0))</f>
        <v>1</v>
      </c>
      <c r="BC141" s="37">
        <f t="shared" ref="BC141" si="1599">IF(BB141=1,BB141,IF($E140=BC$4,1,0))</f>
        <v>1</v>
      </c>
      <c r="BD141" s="37">
        <f t="shared" ref="BD141" si="1600">IF(BC141=1,BC141,IF($E140=BD$4,1,0))</f>
        <v>1</v>
      </c>
      <c r="BE141" s="37">
        <f t="shared" ref="BE141" si="1601">IF(BD141=1,BD141,IF($E140=BE$4,1,0))</f>
        <v>1</v>
      </c>
      <c r="BF141" s="37">
        <f t="shared" ref="BF141" si="1602">IF(BE141=1,BE141,IF($E140=BF$4,1,0))</f>
        <v>1</v>
      </c>
      <c r="BG141" s="37">
        <f t="shared" ref="BG141" si="1603">IF(BF141=1,BF141,IF($E140=BG$4,1,0))</f>
        <v>1</v>
      </c>
      <c r="BH141" s="37">
        <f t="shared" ref="BH141" si="1604">IF(BG141=1,BG141,IF($E140=BH$4,1,0))</f>
        <v>1</v>
      </c>
      <c r="BI141" s="37">
        <f t="shared" ref="BI141" si="1605">IF(BH141=1,BH141,IF($E140=BI$4,1,0))</f>
        <v>1</v>
      </c>
      <c r="BJ141" s="37">
        <f t="shared" ref="BJ141" si="1606">IF(BI141=1,BI141,IF($E140=BJ$4,1,0))</f>
        <v>1</v>
      </c>
      <c r="BK141" s="37">
        <f t="shared" ref="BK141" si="1607">IF(BJ141=1,BJ141,IF($E140=BK$4,1,0))</f>
        <v>1</v>
      </c>
      <c r="BL141" s="37">
        <f t="shared" ref="BL141" si="1608">IF(BK141=1,BK141,IF($E140=BL$4,1,0))</f>
        <v>1</v>
      </c>
      <c r="BM141" s="37">
        <f t="shared" ref="BM141" si="1609">IF(BL141=1,BL141,IF($E140=BM$4,1,0))</f>
        <v>1</v>
      </c>
    </row>
    <row r="143" spans="2:65" ht="15" x14ac:dyDescent="0.35">
      <c r="C143" s="121" t="s">
        <v>32</v>
      </c>
      <c r="F143" s="4">
        <f>(F144*F146)*F153</f>
        <v>0</v>
      </c>
      <c r="G143" s="4">
        <f t="shared" ref="G143:BM143" si="1610">(G144*G146)*G153</f>
        <v>0</v>
      </c>
      <c r="H143" s="4">
        <f t="shared" si="1610"/>
        <v>0</v>
      </c>
      <c r="I143" s="4">
        <f t="shared" si="1610"/>
        <v>0</v>
      </c>
      <c r="J143" s="4">
        <f t="shared" si="1610"/>
        <v>0</v>
      </c>
      <c r="K143" s="4">
        <f t="shared" si="1610"/>
        <v>0</v>
      </c>
      <c r="L143" s="4">
        <f t="shared" si="1610"/>
        <v>0</v>
      </c>
      <c r="M143" s="4">
        <f t="shared" si="1610"/>
        <v>0</v>
      </c>
      <c r="N143" s="4">
        <f t="shared" si="1610"/>
        <v>0</v>
      </c>
      <c r="O143" s="4">
        <f t="shared" si="1610"/>
        <v>0</v>
      </c>
      <c r="P143" s="4">
        <f t="shared" si="1610"/>
        <v>0</v>
      </c>
      <c r="Q143" s="4">
        <f t="shared" si="1610"/>
        <v>0</v>
      </c>
      <c r="R143" s="4">
        <f t="shared" si="1610"/>
        <v>83.43</v>
      </c>
      <c r="S143" s="4">
        <f t="shared" si="1610"/>
        <v>0</v>
      </c>
      <c r="T143" s="4">
        <f t="shared" si="1610"/>
        <v>0</v>
      </c>
      <c r="U143" s="4">
        <f t="shared" si="1610"/>
        <v>0</v>
      </c>
      <c r="V143" s="4">
        <f t="shared" si="1610"/>
        <v>83.43</v>
      </c>
      <c r="W143" s="4">
        <f t="shared" si="1610"/>
        <v>0</v>
      </c>
      <c r="X143" s="4">
        <f t="shared" si="1610"/>
        <v>0</v>
      </c>
      <c r="Y143" s="4">
        <f t="shared" si="1610"/>
        <v>0</v>
      </c>
      <c r="Z143" s="4">
        <f t="shared" si="1610"/>
        <v>83.43</v>
      </c>
      <c r="AA143" s="4">
        <f t="shared" si="1610"/>
        <v>0</v>
      </c>
      <c r="AB143" s="4">
        <f t="shared" si="1610"/>
        <v>0</v>
      </c>
      <c r="AC143" s="4">
        <f t="shared" si="1610"/>
        <v>0</v>
      </c>
      <c r="AD143" s="4">
        <f t="shared" si="1610"/>
        <v>114.57720000000002</v>
      </c>
      <c r="AE143" s="4">
        <f t="shared" si="1610"/>
        <v>0</v>
      </c>
      <c r="AF143" s="4">
        <f t="shared" si="1610"/>
        <v>0</v>
      </c>
      <c r="AG143" s="4">
        <f t="shared" si="1610"/>
        <v>0</v>
      </c>
      <c r="AH143" s="4">
        <f t="shared" si="1610"/>
        <v>114.57720000000002</v>
      </c>
      <c r="AI143" s="4">
        <f t="shared" si="1610"/>
        <v>0</v>
      </c>
      <c r="AJ143" s="4">
        <f t="shared" si="1610"/>
        <v>0</v>
      </c>
      <c r="AK143" s="4">
        <f t="shared" si="1610"/>
        <v>0</v>
      </c>
      <c r="AL143" s="4">
        <f t="shared" si="1610"/>
        <v>114.57720000000002</v>
      </c>
      <c r="AM143" s="4">
        <f t="shared" si="1610"/>
        <v>0</v>
      </c>
      <c r="AN143" s="4">
        <f t="shared" si="1610"/>
        <v>0</v>
      </c>
      <c r="AO143" s="4">
        <f t="shared" si="1610"/>
        <v>0</v>
      </c>
      <c r="AP143" s="4">
        <f t="shared" si="1610"/>
        <v>147.51814500000003</v>
      </c>
      <c r="AQ143" s="4">
        <f t="shared" si="1610"/>
        <v>0</v>
      </c>
      <c r="AR143" s="4">
        <f t="shared" si="1610"/>
        <v>0</v>
      </c>
      <c r="AS143" s="4">
        <f t="shared" si="1610"/>
        <v>0</v>
      </c>
      <c r="AT143" s="4">
        <f t="shared" si="1610"/>
        <v>147.51814500000003</v>
      </c>
      <c r="AU143" s="4">
        <f t="shared" si="1610"/>
        <v>0</v>
      </c>
      <c r="AV143" s="4">
        <f t="shared" si="1610"/>
        <v>0</v>
      </c>
      <c r="AW143" s="4">
        <f t="shared" si="1610"/>
        <v>0</v>
      </c>
      <c r="AX143" s="4">
        <f t="shared" si="1610"/>
        <v>147.51814500000003</v>
      </c>
      <c r="AY143" s="4">
        <f t="shared" si="1610"/>
        <v>0</v>
      </c>
      <c r="AZ143" s="4">
        <f t="shared" si="1610"/>
        <v>0</v>
      </c>
      <c r="BA143" s="4">
        <f t="shared" si="1610"/>
        <v>0</v>
      </c>
      <c r="BB143" s="4">
        <f t="shared" si="1610"/>
        <v>212.72116509000006</v>
      </c>
      <c r="BC143" s="4">
        <f t="shared" si="1610"/>
        <v>0</v>
      </c>
      <c r="BD143" s="4">
        <f t="shared" si="1610"/>
        <v>0</v>
      </c>
      <c r="BE143" s="4">
        <f t="shared" si="1610"/>
        <v>0</v>
      </c>
      <c r="BF143" s="4">
        <f t="shared" si="1610"/>
        <v>212.72116509000006</v>
      </c>
      <c r="BG143" s="4">
        <f t="shared" si="1610"/>
        <v>0</v>
      </c>
      <c r="BH143" s="4">
        <f t="shared" si="1610"/>
        <v>0</v>
      </c>
      <c r="BI143" s="4">
        <f t="shared" si="1610"/>
        <v>0</v>
      </c>
      <c r="BJ143" s="4">
        <f t="shared" si="1610"/>
        <v>212.72116509000006</v>
      </c>
      <c r="BK143" s="4">
        <f t="shared" si="1610"/>
        <v>0</v>
      </c>
      <c r="BL143" s="4">
        <f t="shared" si="1610"/>
        <v>0</v>
      </c>
      <c r="BM143" s="4">
        <f t="shared" si="1610"/>
        <v>0</v>
      </c>
    </row>
    <row r="144" spans="2:65" x14ac:dyDescent="0.2">
      <c r="B144" s="52">
        <f>MATCH(C144,Supuestos!$B$3:$B$149,0)</f>
        <v>101</v>
      </c>
      <c r="C144" s="8" t="s">
        <v>88</v>
      </c>
      <c r="E144" s="69">
        <f>Supuestos!D103</f>
        <v>27</v>
      </c>
      <c r="F144" s="1">
        <f>HLOOKUP(F$2,Supuestos!$D$3:$H$155,$B$144,0)</f>
        <v>27</v>
      </c>
      <c r="G144" s="1">
        <f>HLOOKUP(G$2,Supuestos!$D$3:$H$155,$B$144,0)</f>
        <v>27</v>
      </c>
      <c r="H144" s="1">
        <f>HLOOKUP(H$2,Supuestos!$D$3:$H$155,$B$144,0)</f>
        <v>27</v>
      </c>
      <c r="I144" s="1">
        <f>HLOOKUP(I$2,Supuestos!$D$3:$H$155,$B$144,0)</f>
        <v>27</v>
      </c>
      <c r="J144" s="1">
        <f>HLOOKUP(J$2,Supuestos!$D$3:$H$155,$B$144,0)</f>
        <v>27</v>
      </c>
      <c r="K144" s="1">
        <f>HLOOKUP(K$2,Supuestos!$D$3:$H$155,$B$144,0)</f>
        <v>27</v>
      </c>
      <c r="L144" s="1">
        <f>HLOOKUP(L$2,Supuestos!$D$3:$H$155,$B$144,0)</f>
        <v>27</v>
      </c>
      <c r="M144" s="1">
        <f>HLOOKUP(M$2,Supuestos!$D$3:$H$155,$B$144,0)</f>
        <v>27</v>
      </c>
      <c r="N144" s="1">
        <f>HLOOKUP(N$2,Supuestos!$D$3:$H$155,$B$144,0)</f>
        <v>27</v>
      </c>
      <c r="O144" s="1">
        <f>HLOOKUP(O$2,Supuestos!$D$3:$H$155,$B$144,0)</f>
        <v>27</v>
      </c>
      <c r="P144" s="1">
        <f>HLOOKUP(P$2,Supuestos!$D$3:$H$155,$B$144,0)</f>
        <v>27</v>
      </c>
      <c r="Q144" s="1">
        <f>HLOOKUP(Q$2,Supuestos!$D$3:$H$155,$B$144,0)</f>
        <v>27</v>
      </c>
      <c r="R144" s="1">
        <f>HLOOKUP(R$2,Supuestos!$D$3:$H$155,$B$144,0)</f>
        <v>27.810000000000002</v>
      </c>
      <c r="S144" s="1">
        <f>HLOOKUP(S$2,Supuestos!$D$3:$H$155,$B$144,0)</f>
        <v>27.810000000000002</v>
      </c>
      <c r="T144" s="1">
        <f>HLOOKUP(T$2,Supuestos!$D$3:$H$155,$B$144,0)</f>
        <v>27.810000000000002</v>
      </c>
      <c r="U144" s="1">
        <f>HLOOKUP(U$2,Supuestos!$D$3:$H$155,$B$144,0)</f>
        <v>27.810000000000002</v>
      </c>
      <c r="V144" s="1">
        <f>HLOOKUP(V$2,Supuestos!$D$3:$H$155,$B$144,0)</f>
        <v>27.810000000000002</v>
      </c>
      <c r="W144" s="1">
        <f>HLOOKUP(W$2,Supuestos!$D$3:$H$155,$B$144,0)</f>
        <v>27.810000000000002</v>
      </c>
      <c r="X144" s="1">
        <f>HLOOKUP(X$2,Supuestos!$D$3:$H$155,$B$144,0)</f>
        <v>27.810000000000002</v>
      </c>
      <c r="Y144" s="1">
        <f>HLOOKUP(Y$2,Supuestos!$D$3:$H$155,$B$144,0)</f>
        <v>27.810000000000002</v>
      </c>
      <c r="Z144" s="1">
        <f>HLOOKUP(Z$2,Supuestos!$D$3:$H$155,$B$144,0)</f>
        <v>27.810000000000002</v>
      </c>
      <c r="AA144" s="1">
        <f>HLOOKUP(AA$2,Supuestos!$D$3:$H$155,$B$144,0)</f>
        <v>27.810000000000002</v>
      </c>
      <c r="AB144" s="1">
        <f>HLOOKUP(AB$2,Supuestos!$D$3:$H$155,$B$144,0)</f>
        <v>27.810000000000002</v>
      </c>
      <c r="AC144" s="1">
        <f>HLOOKUP(AC$2,Supuestos!$D$3:$H$155,$B$144,0)</f>
        <v>27.810000000000002</v>
      </c>
      <c r="AD144" s="1">
        <f>HLOOKUP(AD$2,Supuestos!$D$3:$H$155,$B$144,0)</f>
        <v>28.644300000000005</v>
      </c>
      <c r="AE144" s="1">
        <f>HLOOKUP(AE$2,Supuestos!$D$3:$H$155,$B$144,0)</f>
        <v>28.644300000000005</v>
      </c>
      <c r="AF144" s="1">
        <f>HLOOKUP(AF$2,Supuestos!$D$3:$H$155,$B$144,0)</f>
        <v>28.644300000000005</v>
      </c>
      <c r="AG144" s="1">
        <f>HLOOKUP(AG$2,Supuestos!$D$3:$H$155,$B$144,0)</f>
        <v>28.644300000000005</v>
      </c>
      <c r="AH144" s="1">
        <f>HLOOKUP(AH$2,Supuestos!$D$3:$H$155,$B$144,0)</f>
        <v>28.644300000000005</v>
      </c>
      <c r="AI144" s="1">
        <f>HLOOKUP(AI$2,Supuestos!$D$3:$H$155,$B$144,0)</f>
        <v>28.644300000000005</v>
      </c>
      <c r="AJ144" s="1">
        <f>HLOOKUP(AJ$2,Supuestos!$D$3:$H$155,$B$144,0)</f>
        <v>28.644300000000005</v>
      </c>
      <c r="AK144" s="1">
        <f>HLOOKUP(AK$2,Supuestos!$D$3:$H$155,$B$144,0)</f>
        <v>28.644300000000005</v>
      </c>
      <c r="AL144" s="1">
        <f>HLOOKUP(AL$2,Supuestos!$D$3:$H$155,$B$144,0)</f>
        <v>28.644300000000005</v>
      </c>
      <c r="AM144" s="1">
        <f>HLOOKUP(AM$2,Supuestos!$D$3:$H$155,$B$144,0)</f>
        <v>28.644300000000005</v>
      </c>
      <c r="AN144" s="1">
        <f>HLOOKUP(AN$2,Supuestos!$D$3:$H$155,$B$144,0)</f>
        <v>28.644300000000005</v>
      </c>
      <c r="AO144" s="1">
        <f>HLOOKUP(AO$2,Supuestos!$D$3:$H$155,$B$144,0)</f>
        <v>28.644300000000005</v>
      </c>
      <c r="AP144" s="1">
        <f>HLOOKUP(AP$2,Supuestos!$D$3:$H$155,$B$144,0)</f>
        <v>29.503629000000007</v>
      </c>
      <c r="AQ144" s="1">
        <f>HLOOKUP(AQ$2,Supuestos!$D$3:$H$155,$B$144,0)</f>
        <v>29.503629000000007</v>
      </c>
      <c r="AR144" s="1">
        <f>HLOOKUP(AR$2,Supuestos!$D$3:$H$155,$B$144,0)</f>
        <v>29.503629000000007</v>
      </c>
      <c r="AS144" s="1">
        <f>HLOOKUP(AS$2,Supuestos!$D$3:$H$155,$B$144,0)</f>
        <v>29.503629000000007</v>
      </c>
      <c r="AT144" s="1">
        <f>HLOOKUP(AT$2,Supuestos!$D$3:$H$155,$B$144,0)</f>
        <v>29.503629000000007</v>
      </c>
      <c r="AU144" s="1">
        <f>HLOOKUP(AU$2,Supuestos!$D$3:$H$155,$B$144,0)</f>
        <v>29.503629000000007</v>
      </c>
      <c r="AV144" s="1">
        <f>HLOOKUP(AV$2,Supuestos!$D$3:$H$155,$B$144,0)</f>
        <v>29.503629000000007</v>
      </c>
      <c r="AW144" s="1">
        <f>HLOOKUP(AW$2,Supuestos!$D$3:$H$155,$B$144,0)</f>
        <v>29.503629000000007</v>
      </c>
      <c r="AX144" s="1">
        <f>HLOOKUP(AX$2,Supuestos!$D$3:$H$155,$B$144,0)</f>
        <v>29.503629000000007</v>
      </c>
      <c r="AY144" s="1">
        <f>HLOOKUP(AY$2,Supuestos!$D$3:$H$155,$B$144,0)</f>
        <v>29.503629000000007</v>
      </c>
      <c r="AZ144" s="1">
        <f>HLOOKUP(AZ$2,Supuestos!$D$3:$H$155,$B$144,0)</f>
        <v>29.503629000000007</v>
      </c>
      <c r="BA144" s="1">
        <f>HLOOKUP(BA$2,Supuestos!$D$3:$H$155,$B$144,0)</f>
        <v>29.503629000000007</v>
      </c>
      <c r="BB144" s="1">
        <f>HLOOKUP(BB$2,Supuestos!$D$3:$H$155,$B$144,0)</f>
        <v>30.388737870000007</v>
      </c>
      <c r="BC144" s="1">
        <f>HLOOKUP(BC$2,Supuestos!$D$3:$H$155,$B$144,0)</f>
        <v>30.388737870000007</v>
      </c>
      <c r="BD144" s="1">
        <f>HLOOKUP(BD$2,Supuestos!$D$3:$H$155,$B$144,0)</f>
        <v>30.388737870000007</v>
      </c>
      <c r="BE144" s="1">
        <f>HLOOKUP(BE$2,Supuestos!$D$3:$H$155,$B$144,0)</f>
        <v>30.388737870000007</v>
      </c>
      <c r="BF144" s="1">
        <f>HLOOKUP(BF$2,Supuestos!$D$3:$H$155,$B$144,0)</f>
        <v>30.388737870000007</v>
      </c>
      <c r="BG144" s="1">
        <f>HLOOKUP(BG$2,Supuestos!$D$3:$H$155,$B$144,0)</f>
        <v>30.388737870000007</v>
      </c>
      <c r="BH144" s="1">
        <f>HLOOKUP(BH$2,Supuestos!$D$3:$H$155,$B$144,0)</f>
        <v>30.388737870000007</v>
      </c>
      <c r="BI144" s="1">
        <f>HLOOKUP(BI$2,Supuestos!$D$3:$H$155,$B$144,0)</f>
        <v>30.388737870000007</v>
      </c>
      <c r="BJ144" s="1">
        <f>HLOOKUP(BJ$2,Supuestos!$D$3:$H$155,$B$144,0)</f>
        <v>30.388737870000007</v>
      </c>
      <c r="BK144" s="1">
        <f>HLOOKUP(BK$2,Supuestos!$D$3:$H$155,$B$144,0)</f>
        <v>30.388737870000007</v>
      </c>
      <c r="BL144" s="1">
        <f>HLOOKUP(BL$2,Supuestos!$D$3:$H$155,$B$144,0)</f>
        <v>30.388737870000007</v>
      </c>
      <c r="BM144" s="1">
        <f>HLOOKUP(BM$2,Supuestos!$D$3:$H$155,$B$144,0)</f>
        <v>30.388737870000007</v>
      </c>
    </row>
    <row r="145" spans="2:65" s="11" customFormat="1" x14ac:dyDescent="0.2">
      <c r="B145" s="198"/>
      <c r="C145" s="14" t="s">
        <v>14</v>
      </c>
      <c r="E145" s="12"/>
      <c r="F145" s="13">
        <f>IF(F146&gt;0,F$4+F150,0)</f>
        <v>0</v>
      </c>
      <c r="G145" s="13">
        <f t="shared" ref="G145" si="1611">IF(G146&gt;0,G$4+G150,0)</f>
        <v>0</v>
      </c>
      <c r="H145" s="13">
        <f t="shared" ref="H145" si="1612">IF(H146&gt;0,H$4+H150,0)</f>
        <v>0</v>
      </c>
      <c r="I145" s="13">
        <f t="shared" ref="I145" si="1613">IF(I146&gt;0,I$4+I150,0)</f>
        <v>0</v>
      </c>
      <c r="J145" s="13">
        <f t="shared" ref="J145" si="1614">IF(J146&gt;0,J$4+J150,0)</f>
        <v>0</v>
      </c>
      <c r="K145" s="13">
        <f t="shared" ref="K145" si="1615">IF(K146&gt;0,K$4+K150,0)</f>
        <v>0</v>
      </c>
      <c r="L145" s="13">
        <f t="shared" ref="L145" si="1616">IF(L146&gt;0,L$4+L150,0)</f>
        <v>0</v>
      </c>
      <c r="M145" s="13">
        <f t="shared" ref="M145" si="1617">IF(M146&gt;0,M$4+M150,0)</f>
        <v>0</v>
      </c>
      <c r="N145" s="13">
        <f t="shared" ref="N145" si="1618">IF(N146&gt;0,N$4+N150,0)</f>
        <v>0</v>
      </c>
      <c r="O145" s="13">
        <f t="shared" ref="O145" si="1619">IF(O146&gt;0,O$4+O150,0)</f>
        <v>0</v>
      </c>
      <c r="P145" s="13">
        <f t="shared" ref="P145" si="1620">IF(P146&gt;0,P$4+P150,0)</f>
        <v>0</v>
      </c>
      <c r="Q145" s="13">
        <f t="shared" ref="Q145" si="1621">IF(Q146&gt;0,Q$4+Q150,0)</f>
        <v>0</v>
      </c>
      <c r="R145" s="13">
        <f t="shared" ref="R145" si="1622">IF(R146&gt;0,R$4+R150,0)</f>
        <v>16</v>
      </c>
      <c r="S145" s="13">
        <f t="shared" ref="S145" si="1623">IF(S146&gt;0,S$4+S150,0)</f>
        <v>0</v>
      </c>
      <c r="T145" s="13">
        <f t="shared" ref="T145" si="1624">IF(T146&gt;0,T$4+T150,0)</f>
        <v>0</v>
      </c>
      <c r="U145" s="13">
        <f t="shared" ref="U145" si="1625">IF(U146&gt;0,U$4+U150,0)</f>
        <v>0</v>
      </c>
      <c r="V145" s="13">
        <f t="shared" ref="V145" si="1626">IF(V146&gt;0,V$4+V150,0)</f>
        <v>20</v>
      </c>
      <c r="W145" s="13">
        <f t="shared" ref="W145" si="1627">IF(W146&gt;0,W$4+W150,0)</f>
        <v>0</v>
      </c>
      <c r="X145" s="13">
        <f t="shared" ref="X145" si="1628">IF(X146&gt;0,X$4+X150,0)</f>
        <v>0</v>
      </c>
      <c r="Y145" s="13">
        <f t="shared" ref="Y145" si="1629">IF(Y146&gt;0,Y$4+Y150,0)</f>
        <v>0</v>
      </c>
      <c r="Z145" s="13">
        <f t="shared" ref="Z145" si="1630">IF(Z146&gt;0,Z$4+Z150,0)</f>
        <v>24</v>
      </c>
      <c r="AA145" s="13">
        <f t="shared" ref="AA145" si="1631">IF(AA146&gt;0,AA$4+AA150,0)</f>
        <v>0</v>
      </c>
      <c r="AB145" s="13">
        <f t="shared" ref="AB145" si="1632">IF(AB146&gt;0,AB$4+AB150,0)</f>
        <v>0</v>
      </c>
      <c r="AC145" s="13">
        <f t="shared" ref="AC145" si="1633">IF(AC146&gt;0,AC$4+AC150,0)</f>
        <v>0</v>
      </c>
      <c r="AD145" s="13">
        <f t="shared" ref="AD145" si="1634">IF(AD146&gt;0,AD$4+AD150,0)</f>
        <v>28</v>
      </c>
      <c r="AE145" s="13">
        <f t="shared" ref="AE145" si="1635">IF(AE146&gt;0,AE$4+AE150,0)</f>
        <v>0</v>
      </c>
      <c r="AF145" s="13">
        <f t="shared" ref="AF145" si="1636">IF(AF146&gt;0,AF$4+AF150,0)</f>
        <v>0</v>
      </c>
      <c r="AG145" s="13">
        <f t="shared" ref="AG145" si="1637">IF(AG146&gt;0,AG$4+AG150,0)</f>
        <v>0</v>
      </c>
      <c r="AH145" s="13">
        <f t="shared" ref="AH145" si="1638">IF(AH146&gt;0,AH$4+AH150,0)</f>
        <v>32</v>
      </c>
      <c r="AI145" s="13">
        <f t="shared" ref="AI145" si="1639">IF(AI146&gt;0,AI$4+AI150,0)</f>
        <v>0</v>
      </c>
      <c r="AJ145" s="13">
        <f t="shared" ref="AJ145" si="1640">IF(AJ146&gt;0,AJ$4+AJ150,0)</f>
        <v>0</v>
      </c>
      <c r="AK145" s="13">
        <f t="shared" ref="AK145" si="1641">IF(AK146&gt;0,AK$4+AK150,0)</f>
        <v>0</v>
      </c>
      <c r="AL145" s="13">
        <f t="shared" ref="AL145" si="1642">IF(AL146&gt;0,AL$4+AL150,0)</f>
        <v>36</v>
      </c>
      <c r="AM145" s="13">
        <f t="shared" ref="AM145" si="1643">IF(AM146&gt;0,AM$4+AM150,0)</f>
        <v>0</v>
      </c>
      <c r="AN145" s="13">
        <f t="shared" ref="AN145" si="1644">IF(AN146&gt;0,AN$4+AN150,0)</f>
        <v>0</v>
      </c>
      <c r="AO145" s="13">
        <f t="shared" ref="AO145" si="1645">IF(AO146&gt;0,AO$4+AO150,0)</f>
        <v>0</v>
      </c>
      <c r="AP145" s="13">
        <f t="shared" ref="AP145" si="1646">IF(AP146&gt;0,AP$4+AP150,0)</f>
        <v>40</v>
      </c>
      <c r="AQ145" s="13">
        <f t="shared" ref="AQ145" si="1647">IF(AQ146&gt;0,AQ$4+AQ150,0)</f>
        <v>0</v>
      </c>
      <c r="AR145" s="13">
        <f t="shared" ref="AR145" si="1648">IF(AR146&gt;0,AR$4+AR150,0)</f>
        <v>0</v>
      </c>
      <c r="AS145" s="13">
        <f t="shared" ref="AS145" si="1649">IF(AS146&gt;0,AS$4+AS150,0)</f>
        <v>0</v>
      </c>
      <c r="AT145" s="13">
        <f t="shared" ref="AT145" si="1650">IF(AT146&gt;0,AT$4+AT150,0)</f>
        <v>44</v>
      </c>
      <c r="AU145" s="13">
        <f t="shared" ref="AU145" si="1651">IF(AU146&gt;0,AU$4+AU150,0)</f>
        <v>0</v>
      </c>
      <c r="AV145" s="13">
        <f t="shared" ref="AV145" si="1652">IF(AV146&gt;0,AV$4+AV150,0)</f>
        <v>0</v>
      </c>
      <c r="AW145" s="13">
        <f t="shared" ref="AW145" si="1653">IF(AW146&gt;0,AW$4+AW150,0)</f>
        <v>0</v>
      </c>
      <c r="AX145" s="13">
        <f t="shared" ref="AX145" si="1654">IF(AX146&gt;0,AX$4+AX150,0)</f>
        <v>48</v>
      </c>
      <c r="AY145" s="13">
        <f t="shared" ref="AY145" si="1655">IF(AY146&gt;0,AY$4+AY150,0)</f>
        <v>0</v>
      </c>
      <c r="AZ145" s="13">
        <f t="shared" ref="AZ145" si="1656">IF(AZ146&gt;0,AZ$4+AZ150,0)</f>
        <v>0</v>
      </c>
      <c r="BA145" s="13">
        <f t="shared" ref="BA145" si="1657">IF(BA146&gt;0,BA$4+BA150,0)</f>
        <v>0</v>
      </c>
      <c r="BB145" s="13">
        <f t="shared" ref="BB145" si="1658">IF(BB146&gt;0,BB$4+BB150,0)</f>
        <v>52</v>
      </c>
      <c r="BC145" s="13">
        <f t="shared" ref="BC145" si="1659">IF(BC146&gt;0,BC$4+BC150,0)</f>
        <v>0</v>
      </c>
      <c r="BD145" s="13">
        <f t="shared" ref="BD145" si="1660">IF(BD146&gt;0,BD$4+BD150,0)</f>
        <v>0</v>
      </c>
      <c r="BE145" s="13">
        <f t="shared" ref="BE145" si="1661">IF(BE146&gt;0,BE$4+BE150,0)</f>
        <v>0</v>
      </c>
      <c r="BF145" s="13">
        <f t="shared" ref="BF145" si="1662">IF(BF146&gt;0,BF$4+BF150,0)</f>
        <v>56</v>
      </c>
      <c r="BG145" s="13">
        <f t="shared" ref="BG145" si="1663">IF(BG146&gt;0,BG$4+BG150,0)</f>
        <v>0</v>
      </c>
      <c r="BH145" s="13">
        <f t="shared" ref="BH145" si="1664">IF(BH146&gt;0,BH$4+BH150,0)</f>
        <v>0</v>
      </c>
      <c r="BI145" s="13">
        <f t="shared" ref="BI145" si="1665">IF(BI146&gt;0,BI$4+BI150,0)</f>
        <v>0</v>
      </c>
      <c r="BJ145" s="13">
        <f t="shared" ref="BJ145" si="1666">IF(BJ146&gt;0,BJ$4+BJ150,0)</f>
        <v>60</v>
      </c>
      <c r="BK145" s="13">
        <f t="shared" ref="BK145" si="1667">IF(BK146&gt;0,BK$4+BK150,0)</f>
        <v>0</v>
      </c>
      <c r="BL145" s="13">
        <f t="shared" ref="BL145" si="1668">IF(BL146&gt;0,BL$4+BL150,0)</f>
        <v>0</v>
      </c>
      <c r="BM145" s="13">
        <f t="shared" ref="BM145" si="1669">IF(BM146&gt;0,BM$4+BM150,0)</f>
        <v>0</v>
      </c>
    </row>
    <row r="146" spans="2:65" x14ac:dyDescent="0.2">
      <c r="B146" s="52">
        <f>MATCH(C146,Supuestos!$B$3:$B$149,0)</f>
        <v>26</v>
      </c>
      <c r="C146" s="8" t="str">
        <f>Supuestos!B28</f>
        <v>Solución Univ. x frecuencia</v>
      </c>
      <c r="E146" s="51"/>
      <c r="F146" s="6">
        <f>HLOOKUP(F$2,Supuestos!$D$3:$H$157,$B$146,0)*E147</f>
        <v>0</v>
      </c>
      <c r="G146" s="6">
        <f>HLOOKUP(G$2,Supuestos!$D$3:$H$157,$B$146,0)*F147</f>
        <v>0</v>
      </c>
      <c r="H146" s="6">
        <f>HLOOKUP(H$2,Supuestos!$D$3:$H$157,$B$146,0)*G147</f>
        <v>0</v>
      </c>
      <c r="I146" s="6">
        <f>HLOOKUP(I$2,Supuestos!$D$3:$H$157,$B$146,0)*H147</f>
        <v>0</v>
      </c>
      <c r="J146" s="6">
        <f>HLOOKUP(J$2,Supuestos!$D$3:$H$157,$B$146,0)*I147</f>
        <v>0</v>
      </c>
      <c r="K146" s="6">
        <f>HLOOKUP(K$2,Supuestos!$D$3:$H$157,$B$146,0)*J147</f>
        <v>0</v>
      </c>
      <c r="L146" s="6">
        <f>HLOOKUP(L$2,Supuestos!$D$3:$H$157,$B$146,0)*K147</f>
        <v>0</v>
      </c>
      <c r="M146" s="6">
        <f>HLOOKUP(M$2,Supuestos!$D$3:$H$157,$B$146,0)*L147</f>
        <v>0</v>
      </c>
      <c r="N146" s="6">
        <f>HLOOKUP(N$2,Supuestos!$D$3:$H$157,$B$146,0)*M147</f>
        <v>0</v>
      </c>
      <c r="O146" s="6">
        <f>HLOOKUP(O$2,Supuestos!$D$3:$H$157,$B$146,0)*N147</f>
        <v>0</v>
      </c>
      <c r="P146" s="6">
        <f>HLOOKUP(P$2,Supuestos!$D$3:$H$157,$B$146,0)*O147</f>
        <v>0</v>
      </c>
      <c r="Q146" s="6">
        <f>HLOOKUP(Q$2,Supuestos!$D$3:$H$157,$B$146,0)*P147</f>
        <v>0</v>
      </c>
      <c r="R146" s="6">
        <f>HLOOKUP(R$2,Supuestos!$D$3:$H$157,$B$146,0)*Q147</f>
        <v>3</v>
      </c>
      <c r="S146" s="6">
        <f>HLOOKUP(S$2,Supuestos!$D$3:$H$157,$B$146,0)*R147</f>
        <v>0</v>
      </c>
      <c r="T146" s="6">
        <f>HLOOKUP(T$2,Supuestos!$D$3:$H$157,$B$146,0)*S147</f>
        <v>0</v>
      </c>
      <c r="U146" s="6">
        <f>HLOOKUP(U$2,Supuestos!$D$3:$H$157,$B$146,0)*T147</f>
        <v>0</v>
      </c>
      <c r="V146" s="6">
        <f>HLOOKUP(V$2,Supuestos!$D$3:$H$157,$B$146,0)*U147</f>
        <v>3</v>
      </c>
      <c r="W146" s="6">
        <f>HLOOKUP(W$2,Supuestos!$D$3:$H$157,$B$146,0)*V147</f>
        <v>0</v>
      </c>
      <c r="X146" s="6">
        <f>HLOOKUP(X$2,Supuestos!$D$3:$H$157,$B$146,0)*W147</f>
        <v>0</v>
      </c>
      <c r="Y146" s="6">
        <f>HLOOKUP(Y$2,Supuestos!$D$3:$H$157,$B$146,0)*X147</f>
        <v>0</v>
      </c>
      <c r="Z146" s="6">
        <f>HLOOKUP(Z$2,Supuestos!$D$3:$H$157,$B$146,0)*Y147</f>
        <v>3</v>
      </c>
      <c r="AA146" s="6">
        <f>HLOOKUP(AA$2,Supuestos!$D$3:$H$157,$B$146,0)*Z147</f>
        <v>0</v>
      </c>
      <c r="AB146" s="6">
        <f>HLOOKUP(AB$2,Supuestos!$D$3:$H$157,$B$146,0)*AA147</f>
        <v>0</v>
      </c>
      <c r="AC146" s="6">
        <f>HLOOKUP(AC$2,Supuestos!$D$3:$H$157,$B$146,0)*AB147</f>
        <v>0</v>
      </c>
      <c r="AD146" s="6">
        <f>HLOOKUP(AD$2,Supuestos!$D$3:$H$157,$B$146,0)*AC147</f>
        <v>4</v>
      </c>
      <c r="AE146" s="6">
        <f>HLOOKUP(AE$2,Supuestos!$D$3:$H$157,$B$146,0)*AD147</f>
        <v>0</v>
      </c>
      <c r="AF146" s="6">
        <f>HLOOKUP(AF$2,Supuestos!$D$3:$H$157,$B$146,0)*AE147</f>
        <v>0</v>
      </c>
      <c r="AG146" s="6">
        <f>HLOOKUP(AG$2,Supuestos!$D$3:$H$157,$B$146,0)*AF147</f>
        <v>0</v>
      </c>
      <c r="AH146" s="6">
        <f>HLOOKUP(AH$2,Supuestos!$D$3:$H$157,$B$146,0)*AG147</f>
        <v>4</v>
      </c>
      <c r="AI146" s="6">
        <f>HLOOKUP(AI$2,Supuestos!$D$3:$H$157,$B$146,0)*AH147</f>
        <v>0</v>
      </c>
      <c r="AJ146" s="6">
        <f>HLOOKUP(AJ$2,Supuestos!$D$3:$H$157,$B$146,0)*AI147</f>
        <v>0</v>
      </c>
      <c r="AK146" s="6">
        <f>HLOOKUP(AK$2,Supuestos!$D$3:$H$157,$B$146,0)*AJ147</f>
        <v>0</v>
      </c>
      <c r="AL146" s="6">
        <f>HLOOKUP(AL$2,Supuestos!$D$3:$H$157,$B$146,0)*AK147</f>
        <v>4</v>
      </c>
      <c r="AM146" s="6">
        <f>HLOOKUP(AM$2,Supuestos!$D$3:$H$157,$B$146,0)*AL147</f>
        <v>0</v>
      </c>
      <c r="AN146" s="6">
        <f>HLOOKUP(AN$2,Supuestos!$D$3:$H$157,$B$146,0)*AM147</f>
        <v>0</v>
      </c>
      <c r="AO146" s="6">
        <f>HLOOKUP(AO$2,Supuestos!$D$3:$H$157,$B$146,0)*AN147</f>
        <v>0</v>
      </c>
      <c r="AP146" s="6">
        <f>HLOOKUP(AP$2,Supuestos!$D$3:$H$157,$B$146,0)*AO147</f>
        <v>5</v>
      </c>
      <c r="AQ146" s="6">
        <f>HLOOKUP(AQ$2,Supuestos!$D$3:$H$157,$B$146,0)*AP147</f>
        <v>0</v>
      </c>
      <c r="AR146" s="6">
        <f>HLOOKUP(AR$2,Supuestos!$D$3:$H$157,$B$146,0)*AQ147</f>
        <v>0</v>
      </c>
      <c r="AS146" s="6">
        <f>HLOOKUP(AS$2,Supuestos!$D$3:$H$157,$B$146,0)*AR147</f>
        <v>0</v>
      </c>
      <c r="AT146" s="6">
        <f>HLOOKUP(AT$2,Supuestos!$D$3:$H$157,$B$146,0)*AS147</f>
        <v>5</v>
      </c>
      <c r="AU146" s="6">
        <f>HLOOKUP(AU$2,Supuestos!$D$3:$H$157,$B$146,0)*AT147</f>
        <v>0</v>
      </c>
      <c r="AV146" s="6">
        <f>HLOOKUP(AV$2,Supuestos!$D$3:$H$157,$B$146,0)*AU147</f>
        <v>0</v>
      </c>
      <c r="AW146" s="6">
        <f>HLOOKUP(AW$2,Supuestos!$D$3:$H$157,$B$146,0)*AV147</f>
        <v>0</v>
      </c>
      <c r="AX146" s="6">
        <f>HLOOKUP(AX$2,Supuestos!$D$3:$H$157,$B$146,0)*AW147</f>
        <v>5</v>
      </c>
      <c r="AY146" s="6">
        <f>HLOOKUP(AY$2,Supuestos!$D$3:$H$157,$B$146,0)*AX147</f>
        <v>0</v>
      </c>
      <c r="AZ146" s="6">
        <f>HLOOKUP(AZ$2,Supuestos!$D$3:$H$157,$B$146,0)*AY147</f>
        <v>0</v>
      </c>
      <c r="BA146" s="6">
        <f>HLOOKUP(BA$2,Supuestos!$D$3:$H$157,$B$146,0)*AZ147</f>
        <v>0</v>
      </c>
      <c r="BB146" s="6">
        <f>HLOOKUP(BB$2,Supuestos!$D$3:$H$157,$B$146,0)*BA147</f>
        <v>7</v>
      </c>
      <c r="BC146" s="6">
        <f>HLOOKUP(BC$2,Supuestos!$D$3:$H$157,$B$146,0)*BB147</f>
        <v>0</v>
      </c>
      <c r="BD146" s="6">
        <f>HLOOKUP(BD$2,Supuestos!$D$3:$H$157,$B$146,0)*BC147</f>
        <v>0</v>
      </c>
      <c r="BE146" s="6">
        <f>HLOOKUP(BE$2,Supuestos!$D$3:$H$157,$B$146,0)*BD147</f>
        <v>0</v>
      </c>
      <c r="BF146" s="6">
        <f>HLOOKUP(BF$2,Supuestos!$D$3:$H$157,$B$146,0)*BE147</f>
        <v>7</v>
      </c>
      <c r="BG146" s="6">
        <f>HLOOKUP(BG$2,Supuestos!$D$3:$H$157,$B$146,0)*BF147</f>
        <v>0</v>
      </c>
      <c r="BH146" s="6">
        <f>HLOOKUP(BH$2,Supuestos!$D$3:$H$157,$B$146,0)*BG147</f>
        <v>0</v>
      </c>
      <c r="BI146" s="6">
        <f>HLOOKUP(BI$2,Supuestos!$D$3:$H$157,$B$146,0)*BH147</f>
        <v>0</v>
      </c>
      <c r="BJ146" s="6">
        <f>HLOOKUP(BJ$2,Supuestos!$D$3:$H$157,$B$146,0)*BI147</f>
        <v>7</v>
      </c>
      <c r="BK146" s="6">
        <f>HLOOKUP(BK$2,Supuestos!$D$3:$H$157,$B$146,0)*BJ147</f>
        <v>0</v>
      </c>
      <c r="BL146" s="6">
        <f>HLOOKUP(BL$2,Supuestos!$D$3:$H$157,$B$146,0)*BK147</f>
        <v>0</v>
      </c>
      <c r="BM146" s="6">
        <f>HLOOKUP(BM$2,Supuestos!$D$3:$H$157,$B$146,0)*BL147</f>
        <v>0</v>
      </c>
    </row>
    <row r="147" spans="2:65" s="11" customFormat="1" x14ac:dyDescent="0.2">
      <c r="B147" s="198"/>
      <c r="C147" s="221" t="s">
        <v>182</v>
      </c>
      <c r="E147" s="222">
        <f>IF(F$4=$E$152,1,IF(SUM(E153:$F153)&lt;E151,0,IF(MOD(SUM($E$153:E153)/E151,INT(SUM(E$153:$F153)/E151))=0,1,0)))</f>
        <v>0</v>
      </c>
      <c r="F147" s="222">
        <f>IF(G$4=$E$152,1,IF(SUM($F153:F153)&lt;F151,0,IF(MOD(SUM($E$153:F153)/F151,INT(SUM($F$153:F153)/F151))=0,1,0)))</f>
        <v>0</v>
      </c>
      <c r="G147" s="222">
        <f>IF(H$4=$E$152,1,IF(SUM($F153:G153)&lt;G151,0,IF(MOD(SUM($E$153:G153)/G151,INT(SUM($F$153:G153)/G151))=0,1,0)))</f>
        <v>0</v>
      </c>
      <c r="H147" s="222">
        <f>IF(I$4=$E$152,1,IF(SUM($F153:H153)&lt;H151,0,IF(MOD(SUM($E$153:H153)/H151,INT(SUM($F$153:H153)/H151))=0,1,0)))</f>
        <v>0</v>
      </c>
      <c r="I147" s="222">
        <f>IF(J$4=$E$152,1,IF(SUM($F153:I153)&lt;I151,0,IF(MOD(SUM($E$153:I153)/I151,INT(SUM($F$153:I153)/I151))=0,1,0)))</f>
        <v>0</v>
      </c>
      <c r="J147" s="222">
        <f>IF(K$4=$E$152,1,IF(SUM($F153:J153)&lt;J151,0,IF(MOD(SUM($E$153:J153)/J151,INT(SUM($F$153:J153)/J151))=0,1,0)))</f>
        <v>0</v>
      </c>
      <c r="K147" s="222">
        <f>IF(L$4=$E$152,1,IF(SUM($F153:K153)&lt;K151,0,IF(MOD(SUM($E$153:K153)/K151,INT(SUM($F$153:K153)/K151))=0,1,0)))</f>
        <v>0</v>
      </c>
      <c r="L147" s="222">
        <f>IF(M$4=$E$152,1,IF(SUM($F153:L153)&lt;L151,0,IF(MOD(SUM($E$153:L153)/L151,INT(SUM($F$153:L153)/L151))=0,1,0)))</f>
        <v>0</v>
      </c>
      <c r="M147" s="222">
        <f>IF(N$4=$E$152,1,IF(SUM($F153:M153)&lt;M151,0,IF(MOD(SUM($E$153:M153)/M151,INT(SUM($F$153:M153)/M151))=0,1,0)))</f>
        <v>0</v>
      </c>
      <c r="N147" s="222">
        <f>IF(O$4=$E$152,1,IF(SUM($F153:N153)&lt;N151,0,IF(MOD(SUM($E$153:N153)/N151,INT(SUM($F$153:N153)/N151))=0,1,0)))</f>
        <v>0</v>
      </c>
      <c r="O147" s="222">
        <f>IF(P$4=$E$152,1,IF(SUM($F153:O153)&lt;O151,0,IF(MOD(SUM($E$153:O153)/O151,INT(SUM($F$153:O153)/O151))=0,1,0)))</f>
        <v>0</v>
      </c>
      <c r="P147" s="222">
        <f>IF(Q$4=$E$152,1,IF(SUM($F153:P153)&lt;P151,0,IF(MOD(SUM($E$153:P153)/P151,INT(SUM($F$153:P153)/P151))=0,1,0)))</f>
        <v>0</v>
      </c>
      <c r="Q147" s="222">
        <f>IF(R$4=$E$152,1,IF(SUM($F153:Q153)&lt;Q151,0,IF(MOD(SUM($E$153:Q153)/Q151,INT(SUM($F$153:Q153)/Q151))=0,1,0)))</f>
        <v>1</v>
      </c>
      <c r="R147" s="222">
        <f>IF(S$4=$E$152,1,IF(SUM($F153:R153)&lt;R151,0,IF(MOD(SUM($E$153:R153)/R151,INT(SUM($F$153:R153)/R151))=0,1,0)))</f>
        <v>0</v>
      </c>
      <c r="S147" s="222">
        <f>IF(T$4=$E$152,1,IF(SUM($F153:S153)&lt;S151,0,IF(MOD(SUM($E$153:S153)/S151,INT(SUM($F$153:S153)/S151))=0,1,0)))</f>
        <v>0</v>
      </c>
      <c r="T147" s="222">
        <f>IF(U$4=$E$152,1,IF(SUM($F153:T153)&lt;T151,0,IF(MOD(SUM($E$153:T153)/T151,INT(SUM($F$153:T153)/T151))=0,1,0)))</f>
        <v>0</v>
      </c>
      <c r="U147" s="222">
        <f>IF(V$4=$E$152,1,IF(SUM($F153:U153)&lt;U151,0,IF(MOD(SUM($E$153:U153)/U151,INT(SUM($F$153:U153)/U151))=0,1,0)))</f>
        <v>1</v>
      </c>
      <c r="V147" s="222">
        <f>IF(W$4=$E$152,1,IF(SUM($F153:V153)&lt;V151,0,IF(MOD(SUM($E$153:V153)/V151,INT(SUM($F$153:V153)/V151))=0,1,0)))</f>
        <v>0</v>
      </c>
      <c r="W147" s="222">
        <f>IF(X$4=$E$152,1,IF(SUM($F153:W153)&lt;W151,0,IF(MOD(SUM($E$153:W153)/W151,INT(SUM($F$153:W153)/W151))=0,1,0)))</f>
        <v>0</v>
      </c>
      <c r="X147" s="222">
        <f>IF(Y$4=$E$152,1,IF(SUM($F153:X153)&lt;X151,0,IF(MOD(SUM($E$153:X153)/X151,INT(SUM($F$153:X153)/X151))=0,1,0)))</f>
        <v>0</v>
      </c>
      <c r="Y147" s="222">
        <f>IF(Z$4=$E$152,1,IF(SUM($F153:Y153)&lt;Y151,0,IF(MOD(SUM($E$153:Y153)/Y151,INT(SUM($F$153:Y153)/Y151))=0,1,0)))</f>
        <v>1</v>
      </c>
      <c r="Z147" s="222">
        <f>IF(AA$4=$E$152,1,IF(SUM($F153:Z153)&lt;Z151,0,IF(MOD(SUM($E$153:Z153)/Z151,INT(SUM($F$153:Z153)/Z151))=0,1,0)))</f>
        <v>0</v>
      </c>
      <c r="AA147" s="222">
        <f>IF(AB$4=$E$152,1,IF(SUM($F153:AA153)&lt;AA151,0,IF(MOD(SUM($E$153:AA153)/AA151,INT(SUM($F$153:AA153)/AA151))=0,1,0)))</f>
        <v>0</v>
      </c>
      <c r="AB147" s="222">
        <f>IF(AC$4=$E$152,1,IF(SUM($F153:AB153)&lt;AB151,0,IF(MOD(SUM($E$153:AB153)/AB151,INT(SUM($F$153:AB153)/AB151))=0,1,0)))</f>
        <v>0</v>
      </c>
      <c r="AC147" s="222">
        <f>IF(AD$4=$E$152,1,IF(SUM($F153:AC153)&lt;AC151,0,IF(MOD(SUM($E$153:AC153)/AC151,INT(SUM($F$153:AC153)/AC151))=0,1,0)))</f>
        <v>1</v>
      </c>
      <c r="AD147" s="222">
        <f>IF(AE$4=$E$152,1,IF(SUM($F153:AD153)&lt;AD151,0,IF(MOD(SUM($E$153:AD153)/AD151,INT(SUM($F$153:AD153)/AD151))=0,1,0)))</f>
        <v>0</v>
      </c>
      <c r="AE147" s="222">
        <f>IF(AF$4=$E$152,1,IF(SUM($F153:AE153)&lt;AE151,0,IF(MOD(SUM($E$153:AE153)/AE151,INT(SUM($F$153:AE153)/AE151))=0,1,0)))</f>
        <v>0</v>
      </c>
      <c r="AF147" s="222">
        <f>IF(AG$4=$E$152,1,IF(SUM($F153:AF153)&lt;AF151,0,IF(MOD(SUM($E$153:AF153)/AF151,INT(SUM($F$153:AF153)/AF151))=0,1,0)))</f>
        <v>0</v>
      </c>
      <c r="AG147" s="222">
        <f>IF(AH$4=$E$152,1,IF(SUM($F153:AG153)&lt;AG151,0,IF(MOD(SUM($E$153:AG153)/AG151,INT(SUM($F$153:AG153)/AG151))=0,1,0)))</f>
        <v>1</v>
      </c>
      <c r="AH147" s="222">
        <f>IF(AI$4=$E$152,1,IF(SUM($F153:AH153)&lt;AH151,0,IF(MOD(SUM($E$153:AH153)/AH151,INT(SUM($F$153:AH153)/AH151))=0,1,0)))</f>
        <v>0</v>
      </c>
      <c r="AI147" s="222">
        <f>IF(AJ$4=$E$152,1,IF(SUM($F153:AI153)&lt;AI151,0,IF(MOD(SUM($E$153:AI153)/AI151,INT(SUM($F$153:AI153)/AI151))=0,1,0)))</f>
        <v>0</v>
      </c>
      <c r="AJ147" s="222">
        <f>IF(AK$4=$E$152,1,IF(SUM($F153:AJ153)&lt;AJ151,0,IF(MOD(SUM($E$153:AJ153)/AJ151,INT(SUM($F$153:AJ153)/AJ151))=0,1,0)))</f>
        <v>0</v>
      </c>
      <c r="AK147" s="222">
        <f>IF(AL$4=$E$152,1,IF(SUM($F153:AK153)&lt;AK151,0,IF(MOD(SUM($E$153:AK153)/AK151,INT(SUM($F$153:AK153)/AK151))=0,1,0)))</f>
        <v>1</v>
      </c>
      <c r="AL147" s="222">
        <f>IF(AM$4=$E$152,1,IF(SUM($F153:AL153)&lt;AL151,0,IF(MOD(SUM($E$153:AL153)/AL151,INT(SUM($F$153:AL153)/AL151))=0,1,0)))</f>
        <v>0</v>
      </c>
      <c r="AM147" s="222">
        <f>IF(AN$4=$E$152,1,IF(SUM($F153:AM153)&lt;AM151,0,IF(MOD(SUM($E$153:AM153)/AM151,INT(SUM($F$153:AM153)/AM151))=0,1,0)))</f>
        <v>0</v>
      </c>
      <c r="AN147" s="222">
        <f>IF(AO$4=$E$152,1,IF(SUM($F153:AN153)&lt;AN151,0,IF(MOD(SUM($E$153:AN153)/AN151,INT(SUM($F$153:AN153)/AN151))=0,1,0)))</f>
        <v>0</v>
      </c>
      <c r="AO147" s="222">
        <f>IF(AP$4=$E$152,1,IF(SUM($F153:AO153)&lt;AO151,0,IF(MOD(SUM($E$153:AO153)/AO151,INT(SUM($F$153:AO153)/AO151))=0,1,0)))</f>
        <v>1</v>
      </c>
      <c r="AP147" s="222">
        <f>IF(AQ$4=$E$152,1,IF(SUM($F153:AP153)&lt;AP151,0,IF(MOD(SUM($E$153:AP153)/AP151,INT(SUM($F$153:AP153)/AP151))=0,1,0)))</f>
        <v>0</v>
      </c>
      <c r="AQ147" s="222">
        <f>IF(AR$4=$E$152,1,IF(SUM($F153:AQ153)&lt;AQ151,0,IF(MOD(SUM($E$153:AQ153)/AQ151,INT(SUM($F$153:AQ153)/AQ151))=0,1,0)))</f>
        <v>0</v>
      </c>
      <c r="AR147" s="222">
        <f>IF(AS$4=$E$152,1,IF(SUM($F153:AR153)&lt;AR151,0,IF(MOD(SUM($E$153:AR153)/AR151,INT(SUM($F$153:AR153)/AR151))=0,1,0)))</f>
        <v>0</v>
      </c>
      <c r="AS147" s="222">
        <f>IF(AT$4=$E$152,1,IF(SUM($F153:AS153)&lt;AS151,0,IF(MOD(SUM($E$153:AS153)/AS151,INT(SUM($F$153:AS153)/AS151))=0,1,0)))</f>
        <v>1</v>
      </c>
      <c r="AT147" s="222">
        <f>IF(AU$4=$E$152,1,IF(SUM($F153:AT153)&lt;AT151,0,IF(MOD(SUM($E$153:AT153)/AT151,INT(SUM($F$153:AT153)/AT151))=0,1,0)))</f>
        <v>0</v>
      </c>
      <c r="AU147" s="222">
        <f>IF(AV$4=$E$152,1,IF(SUM($F153:AU153)&lt;AU151,0,IF(MOD(SUM($E$153:AU153)/AU151,INT(SUM($F$153:AU153)/AU151))=0,1,0)))</f>
        <v>0</v>
      </c>
      <c r="AV147" s="222">
        <f>IF(AW$4=$E$152,1,IF(SUM($F153:AV153)&lt;AV151,0,IF(MOD(SUM($E$153:AV153)/AV151,INT(SUM($F$153:AV153)/AV151))=0,1,0)))</f>
        <v>0</v>
      </c>
      <c r="AW147" s="222">
        <f>IF(AX$4=$E$152,1,IF(SUM($F153:AW153)&lt;AW151,0,IF(MOD(SUM($E$153:AW153)/AW151,INT(SUM($F$153:AW153)/AW151))=0,1,0)))</f>
        <v>1</v>
      </c>
      <c r="AX147" s="222">
        <f>IF(AY$4=$E$152,1,IF(SUM($F153:AX153)&lt;AX151,0,IF(MOD(SUM($E$153:AX153)/AX151,INT(SUM($F$153:AX153)/AX151))=0,1,0)))</f>
        <v>0</v>
      </c>
      <c r="AY147" s="222">
        <f>IF(AZ$4=$E$152,1,IF(SUM($F153:AY153)&lt;AY151,0,IF(MOD(SUM($E$153:AY153)/AY151,INT(SUM($F$153:AY153)/AY151))=0,1,0)))</f>
        <v>0</v>
      </c>
      <c r="AZ147" s="222">
        <f>IF(BA$4=$E$152,1,IF(SUM($F153:AZ153)&lt;AZ151,0,IF(MOD(SUM($E$153:AZ153)/AZ151,INT(SUM($F$153:AZ153)/AZ151))=0,1,0)))</f>
        <v>0</v>
      </c>
      <c r="BA147" s="222">
        <f>IF(BB$4=$E$152,1,IF(SUM($F153:BA153)&lt;BA151,0,IF(MOD(SUM($E$153:BA153)/BA151,INT(SUM($F$153:BA153)/BA151))=0,1,0)))</f>
        <v>1</v>
      </c>
      <c r="BB147" s="222">
        <f>IF(BC$4=$E$152,1,IF(SUM($F153:BB153)&lt;BB151,0,IF(MOD(SUM($E$153:BB153)/BB151,INT(SUM($F$153:BB153)/BB151))=0,1,0)))</f>
        <v>0</v>
      </c>
      <c r="BC147" s="222">
        <f>IF(BD$4=$E$152,1,IF(SUM($F153:BC153)&lt;BC151,0,IF(MOD(SUM($E$153:BC153)/BC151,INT(SUM($F$153:BC153)/BC151))=0,1,0)))</f>
        <v>0</v>
      </c>
      <c r="BD147" s="222">
        <f>IF(BE$4=$E$152,1,IF(SUM($F153:BD153)&lt;BD151,0,IF(MOD(SUM($E$153:BD153)/BD151,INT(SUM($F$153:BD153)/BD151))=0,1,0)))</f>
        <v>0</v>
      </c>
      <c r="BE147" s="222">
        <f>IF(BF$4=$E$152,1,IF(SUM($F153:BE153)&lt;BE151,0,IF(MOD(SUM($E$153:BE153)/BE151,INT(SUM($F$153:BE153)/BE151))=0,1,0)))</f>
        <v>1</v>
      </c>
      <c r="BF147" s="222">
        <f>IF(BG$4=$E$152,1,IF(SUM($F153:BF153)&lt;BF151,0,IF(MOD(SUM($E$153:BF153)/BF151,INT(SUM($F$153:BF153)/BF151))=0,1,0)))</f>
        <v>0</v>
      </c>
      <c r="BG147" s="222">
        <f>IF(BH$4=$E$152,1,IF(SUM($F153:BG153)&lt;BG151,0,IF(MOD(SUM($E$153:BG153)/BG151,INT(SUM($F$153:BG153)/BG151))=0,1,0)))</f>
        <v>0</v>
      </c>
      <c r="BH147" s="222">
        <f>IF(BI$4=$E$152,1,IF(SUM($F153:BH153)&lt;BH151,0,IF(MOD(SUM($E$153:BH153)/BH151,INT(SUM($F$153:BH153)/BH151))=0,1,0)))</f>
        <v>0</v>
      </c>
      <c r="BI147" s="222">
        <f>IF(BJ$4=$E$152,1,IF(SUM($F153:BI153)&lt;BI151,0,IF(MOD(SUM($E$153:BI153)/BI151,INT(SUM($F$153:BI153)/BI151))=0,1,0)))</f>
        <v>1</v>
      </c>
      <c r="BJ147" s="222">
        <f>IF(BK$4=$E$152,1,IF(SUM($F153:BJ153)&lt;BJ151,0,IF(MOD(SUM($E$153:BJ153)/BJ151,INT(SUM($F$153:BJ153)/BJ151))=0,1,0)))</f>
        <v>0</v>
      </c>
      <c r="BK147" s="222">
        <f>IF(BL$4=$E$152,1,IF(SUM($F153:BK153)&lt;BK151,0,IF(MOD(SUM($E$153:BK153)/BK151,INT(SUM($F$153:BK153)/BK151))=0,1,0)))</f>
        <v>0</v>
      </c>
      <c r="BL147" s="222">
        <f>IF(BM$4=$E$152,1,IF(SUM($F153:BL153)&lt;BL151,0,IF(MOD(SUM($E$153:BL153)/BL151,INT(SUM($F$153:BL153)/BL151))=0,1,0)))</f>
        <v>0</v>
      </c>
      <c r="BM147" s="222">
        <f>IF(BN$4=$E$152,1,IF(SUM($F153:BM153)&lt;BM151,0,IF(MOD(SUM($E$153:BM153)/BM151,INT(SUM($F$153:BM153)/BM151))=0,1,0)))</f>
        <v>1</v>
      </c>
    </row>
    <row r="148" spans="2:65" x14ac:dyDescent="0.2">
      <c r="B148" s="199"/>
      <c r="C148" s="27" t="s">
        <v>189</v>
      </c>
      <c r="E148" s="2"/>
      <c r="F148" s="10">
        <f>IF(ISERROR(HLOOKUP(F$4,$F145:$BM149,2,0))=TRUE,0,HLOOKUP(F$4,$F145:$BM149,2,0))</f>
        <v>0</v>
      </c>
      <c r="G148" s="10">
        <f t="shared" ref="G148" si="1670">IF(ISERROR(HLOOKUP(G$4,$F145:$BM149,2,0))=TRUE,0,HLOOKUP(G$4,$F145:$BM149,2,0))</f>
        <v>0</v>
      </c>
      <c r="H148" s="10">
        <f t="shared" ref="H148" si="1671">IF(ISERROR(HLOOKUP(H$4,$F145:$BM149,2,0))=TRUE,0,HLOOKUP(H$4,$F145:$BM149,2,0))</f>
        <v>0</v>
      </c>
      <c r="I148" s="10">
        <f t="shared" ref="I148" si="1672">IF(ISERROR(HLOOKUP(I$4,$F145:$BM149,2,0))=TRUE,0,HLOOKUP(I$4,$F145:$BM149,2,0))</f>
        <v>0</v>
      </c>
      <c r="J148" s="10">
        <f t="shared" ref="J148" si="1673">IF(ISERROR(HLOOKUP(J$4,$F145:$BM149,2,0))=TRUE,0,HLOOKUP(J$4,$F145:$BM149,2,0))</f>
        <v>0</v>
      </c>
      <c r="K148" s="10">
        <f t="shared" ref="K148" si="1674">IF(ISERROR(HLOOKUP(K$4,$F145:$BM149,2,0))=TRUE,0,HLOOKUP(K$4,$F145:$BM149,2,0))</f>
        <v>0</v>
      </c>
      <c r="L148" s="10">
        <f t="shared" ref="L148" si="1675">IF(ISERROR(HLOOKUP(L$4,$F145:$BM149,2,0))=TRUE,0,HLOOKUP(L$4,$F145:$BM149,2,0))</f>
        <v>0</v>
      </c>
      <c r="M148" s="10">
        <f t="shared" ref="M148" si="1676">IF(ISERROR(HLOOKUP(M$4,$F145:$BM149,2,0))=TRUE,0,HLOOKUP(M$4,$F145:$BM149,2,0))</f>
        <v>0</v>
      </c>
      <c r="N148" s="10">
        <f t="shared" ref="N148" si="1677">IF(ISERROR(HLOOKUP(N$4,$F145:$BM149,2,0))=TRUE,0,HLOOKUP(N$4,$F145:$BM149,2,0))</f>
        <v>0</v>
      </c>
      <c r="O148" s="10">
        <f t="shared" ref="O148" si="1678">IF(ISERROR(HLOOKUP(O$4,$F145:$BM149,2,0))=TRUE,0,HLOOKUP(O$4,$F145:$BM149,2,0))</f>
        <v>0</v>
      </c>
      <c r="P148" s="10">
        <f t="shared" ref="P148" si="1679">IF(ISERROR(HLOOKUP(P$4,$F145:$BM149,2,0))=TRUE,0,HLOOKUP(P$4,$F145:$BM149,2,0))</f>
        <v>0</v>
      </c>
      <c r="Q148" s="10">
        <f t="shared" ref="Q148" si="1680">IF(ISERROR(HLOOKUP(Q$4,$F145:$BM149,2,0))=TRUE,0,HLOOKUP(Q$4,$F145:$BM149,2,0))</f>
        <v>0</v>
      </c>
      <c r="R148" s="10">
        <f t="shared" ref="R148" si="1681">IF(ISERROR(HLOOKUP(R$4,$F145:$BM149,2,0))=TRUE,0,HLOOKUP(R$4,$F145:$BM149,2,0))</f>
        <v>0</v>
      </c>
      <c r="S148" s="10">
        <f t="shared" ref="S148" si="1682">IF(ISERROR(HLOOKUP(S$4,$F145:$BM149,2,0))=TRUE,0,HLOOKUP(S$4,$F145:$BM149,2,0))</f>
        <v>0</v>
      </c>
      <c r="T148" s="10">
        <f t="shared" ref="T148" si="1683">IF(ISERROR(HLOOKUP(T$4,$F145:$BM149,2,0))=TRUE,0,HLOOKUP(T$4,$F145:$BM149,2,0))</f>
        <v>0</v>
      </c>
      <c r="U148" s="10">
        <f t="shared" ref="U148" si="1684">IF(ISERROR(HLOOKUP(U$4,$F145:$BM149,2,0))=TRUE,0,HLOOKUP(U$4,$F145:$BM149,2,0))</f>
        <v>3</v>
      </c>
      <c r="V148" s="10">
        <f t="shared" ref="V148" si="1685">IF(ISERROR(HLOOKUP(V$4,$F145:$BM149,2,0))=TRUE,0,HLOOKUP(V$4,$F145:$BM149,2,0))</f>
        <v>0</v>
      </c>
      <c r="W148" s="10">
        <f t="shared" ref="W148" si="1686">IF(ISERROR(HLOOKUP(W$4,$F145:$BM149,2,0))=TRUE,0,HLOOKUP(W$4,$F145:$BM149,2,0))</f>
        <v>0</v>
      </c>
      <c r="X148" s="10">
        <f t="shared" ref="X148" si="1687">IF(ISERROR(HLOOKUP(X$4,$F145:$BM149,2,0))=TRUE,0,HLOOKUP(X$4,$F145:$BM149,2,0))</f>
        <v>0</v>
      </c>
      <c r="Y148" s="10">
        <f t="shared" ref="Y148" si="1688">IF(ISERROR(HLOOKUP(Y$4,$F145:$BM149,2,0))=TRUE,0,HLOOKUP(Y$4,$F145:$BM149,2,0))</f>
        <v>3</v>
      </c>
      <c r="Z148" s="10">
        <f t="shared" ref="Z148" si="1689">IF(ISERROR(HLOOKUP(Z$4,$F145:$BM149,2,0))=TRUE,0,HLOOKUP(Z$4,$F145:$BM149,2,0))</f>
        <v>0</v>
      </c>
      <c r="AA148" s="10">
        <f t="shared" ref="AA148" si="1690">IF(ISERROR(HLOOKUP(AA$4,$F145:$BM149,2,0))=TRUE,0,HLOOKUP(AA$4,$F145:$BM149,2,0))</f>
        <v>0</v>
      </c>
      <c r="AB148" s="10">
        <f t="shared" ref="AB148" si="1691">IF(ISERROR(HLOOKUP(AB$4,$F145:$BM149,2,0))=TRUE,0,HLOOKUP(AB$4,$F145:$BM149,2,0))</f>
        <v>0</v>
      </c>
      <c r="AC148" s="10">
        <f t="shared" ref="AC148" si="1692">IF(ISERROR(HLOOKUP(AC$4,$F145:$BM149,2,0))=TRUE,0,HLOOKUP(AC$4,$F145:$BM149,2,0))</f>
        <v>3</v>
      </c>
      <c r="AD148" s="10">
        <f t="shared" ref="AD148" si="1693">IF(ISERROR(HLOOKUP(AD$4,$F145:$BM149,2,0))=TRUE,0,HLOOKUP(AD$4,$F145:$BM149,2,0))</f>
        <v>0</v>
      </c>
      <c r="AE148" s="10">
        <f t="shared" ref="AE148" si="1694">IF(ISERROR(HLOOKUP(AE$4,$F145:$BM149,2,0))=TRUE,0,HLOOKUP(AE$4,$F145:$BM149,2,0))</f>
        <v>0</v>
      </c>
      <c r="AF148" s="10">
        <f t="shared" ref="AF148" si="1695">IF(ISERROR(HLOOKUP(AF$4,$F145:$BM149,2,0))=TRUE,0,HLOOKUP(AF$4,$F145:$BM149,2,0))</f>
        <v>0</v>
      </c>
      <c r="AG148" s="10">
        <f t="shared" ref="AG148" si="1696">IF(ISERROR(HLOOKUP(AG$4,$F145:$BM149,2,0))=TRUE,0,HLOOKUP(AG$4,$F145:$BM149,2,0))</f>
        <v>4</v>
      </c>
      <c r="AH148" s="10">
        <f t="shared" ref="AH148" si="1697">IF(ISERROR(HLOOKUP(AH$4,$F145:$BM149,2,0))=TRUE,0,HLOOKUP(AH$4,$F145:$BM149,2,0))</f>
        <v>0</v>
      </c>
      <c r="AI148" s="10">
        <f t="shared" ref="AI148" si="1698">IF(ISERROR(HLOOKUP(AI$4,$F145:$BM149,2,0))=TRUE,0,HLOOKUP(AI$4,$F145:$BM149,2,0))</f>
        <v>0</v>
      </c>
      <c r="AJ148" s="10">
        <f t="shared" ref="AJ148" si="1699">IF(ISERROR(HLOOKUP(AJ$4,$F145:$BM149,2,0))=TRUE,0,HLOOKUP(AJ$4,$F145:$BM149,2,0))</f>
        <v>0</v>
      </c>
      <c r="AK148" s="10">
        <f t="shared" ref="AK148" si="1700">IF(ISERROR(HLOOKUP(AK$4,$F145:$BM149,2,0))=TRUE,0,HLOOKUP(AK$4,$F145:$BM149,2,0))</f>
        <v>4</v>
      </c>
      <c r="AL148" s="10">
        <f t="shared" ref="AL148" si="1701">IF(ISERROR(HLOOKUP(AL$4,$F145:$BM149,2,0))=TRUE,0,HLOOKUP(AL$4,$F145:$BM149,2,0))</f>
        <v>0</v>
      </c>
      <c r="AM148" s="10">
        <f t="shared" ref="AM148" si="1702">IF(ISERROR(HLOOKUP(AM$4,$F145:$BM149,2,0))=TRUE,0,HLOOKUP(AM$4,$F145:$BM149,2,0))</f>
        <v>0</v>
      </c>
      <c r="AN148" s="10">
        <f t="shared" ref="AN148" si="1703">IF(ISERROR(HLOOKUP(AN$4,$F145:$BM149,2,0))=TRUE,0,HLOOKUP(AN$4,$F145:$BM149,2,0))</f>
        <v>0</v>
      </c>
      <c r="AO148" s="10">
        <f t="shared" ref="AO148" si="1704">IF(ISERROR(HLOOKUP(AO$4,$F145:$BM149,2,0))=TRUE,0,HLOOKUP(AO$4,$F145:$BM149,2,0))</f>
        <v>4</v>
      </c>
      <c r="AP148" s="10">
        <f t="shared" ref="AP148" si="1705">IF(ISERROR(HLOOKUP(AP$4,$F145:$BM149,2,0))=TRUE,0,HLOOKUP(AP$4,$F145:$BM149,2,0))</f>
        <v>0</v>
      </c>
      <c r="AQ148" s="10">
        <f t="shared" ref="AQ148" si="1706">IF(ISERROR(HLOOKUP(AQ$4,$F145:$BM149,2,0))=TRUE,0,HLOOKUP(AQ$4,$F145:$BM149,2,0))</f>
        <v>0</v>
      </c>
      <c r="AR148" s="10">
        <f t="shared" ref="AR148" si="1707">IF(ISERROR(HLOOKUP(AR$4,$F145:$BM149,2,0))=TRUE,0,HLOOKUP(AR$4,$F145:$BM149,2,0))</f>
        <v>0</v>
      </c>
      <c r="AS148" s="10">
        <f t="shared" ref="AS148" si="1708">IF(ISERROR(HLOOKUP(AS$4,$F145:$BM149,2,0))=TRUE,0,HLOOKUP(AS$4,$F145:$BM149,2,0))</f>
        <v>5</v>
      </c>
      <c r="AT148" s="10">
        <f t="shared" ref="AT148" si="1709">IF(ISERROR(HLOOKUP(AT$4,$F145:$BM149,2,0))=TRUE,0,HLOOKUP(AT$4,$F145:$BM149,2,0))</f>
        <v>0</v>
      </c>
      <c r="AU148" s="10">
        <f t="shared" ref="AU148" si="1710">IF(ISERROR(HLOOKUP(AU$4,$F145:$BM149,2,0))=TRUE,0,HLOOKUP(AU$4,$F145:$BM149,2,0))</f>
        <v>0</v>
      </c>
      <c r="AV148" s="10">
        <f t="shared" ref="AV148" si="1711">IF(ISERROR(HLOOKUP(AV$4,$F145:$BM149,2,0))=TRUE,0,HLOOKUP(AV$4,$F145:$BM149,2,0))</f>
        <v>0</v>
      </c>
      <c r="AW148" s="10">
        <f t="shared" ref="AW148" si="1712">IF(ISERROR(HLOOKUP(AW$4,$F145:$BM149,2,0))=TRUE,0,HLOOKUP(AW$4,$F145:$BM149,2,0))</f>
        <v>5</v>
      </c>
      <c r="AX148" s="10">
        <f t="shared" ref="AX148" si="1713">IF(ISERROR(HLOOKUP(AX$4,$F145:$BM149,2,0))=TRUE,0,HLOOKUP(AX$4,$F145:$BM149,2,0))</f>
        <v>0</v>
      </c>
      <c r="AY148" s="10">
        <f t="shared" ref="AY148" si="1714">IF(ISERROR(HLOOKUP(AY$4,$F145:$BM149,2,0))=TRUE,0,HLOOKUP(AY$4,$F145:$BM149,2,0))</f>
        <v>0</v>
      </c>
      <c r="AZ148" s="10">
        <f t="shared" ref="AZ148" si="1715">IF(ISERROR(HLOOKUP(AZ$4,$F145:$BM149,2,0))=TRUE,0,HLOOKUP(AZ$4,$F145:$BM149,2,0))</f>
        <v>0</v>
      </c>
      <c r="BA148" s="10">
        <f t="shared" ref="BA148" si="1716">IF(ISERROR(HLOOKUP(BA$4,$F145:$BM149,2,0))=TRUE,0,HLOOKUP(BA$4,$F145:$BM149,2,0))</f>
        <v>5</v>
      </c>
      <c r="BB148" s="10">
        <f t="shared" ref="BB148" si="1717">IF(ISERROR(HLOOKUP(BB$4,$F145:$BM149,2,0))=TRUE,0,HLOOKUP(BB$4,$F145:$BM149,2,0))</f>
        <v>0</v>
      </c>
      <c r="BC148" s="10">
        <f t="shared" ref="BC148" si="1718">IF(ISERROR(HLOOKUP(BC$4,$F145:$BM149,2,0))=TRUE,0,HLOOKUP(BC$4,$F145:$BM149,2,0))</f>
        <v>0</v>
      </c>
      <c r="BD148" s="10">
        <f t="shared" ref="BD148" si="1719">IF(ISERROR(HLOOKUP(BD$4,$F145:$BM149,2,0))=TRUE,0,HLOOKUP(BD$4,$F145:$BM149,2,0))</f>
        <v>0</v>
      </c>
      <c r="BE148" s="10">
        <f t="shared" ref="BE148" si="1720">IF(ISERROR(HLOOKUP(BE$4,$F145:$BM149,2,0))=TRUE,0,HLOOKUP(BE$4,$F145:$BM149,2,0))</f>
        <v>7</v>
      </c>
      <c r="BF148" s="10">
        <f t="shared" ref="BF148" si="1721">IF(ISERROR(HLOOKUP(BF$4,$F145:$BM149,2,0))=TRUE,0,HLOOKUP(BF$4,$F145:$BM149,2,0))</f>
        <v>0</v>
      </c>
      <c r="BG148" s="10">
        <f t="shared" ref="BG148" si="1722">IF(ISERROR(HLOOKUP(BG$4,$F145:$BM149,2,0))=TRUE,0,HLOOKUP(BG$4,$F145:$BM149,2,0))</f>
        <v>0</v>
      </c>
      <c r="BH148" s="10">
        <f t="shared" ref="BH148" si="1723">IF(ISERROR(HLOOKUP(BH$4,$F145:$BM149,2,0))=TRUE,0,HLOOKUP(BH$4,$F145:$BM149,2,0))</f>
        <v>0</v>
      </c>
      <c r="BI148" s="10">
        <f t="shared" ref="BI148" si="1724">IF(ISERROR(HLOOKUP(BI$4,$F145:$BM149,2,0))=TRUE,0,HLOOKUP(BI$4,$F145:$BM149,2,0))</f>
        <v>7</v>
      </c>
      <c r="BJ148" s="10">
        <f t="shared" ref="BJ148" si="1725">IF(ISERROR(HLOOKUP(BJ$4,$F145:$BM149,2,0))=TRUE,0,HLOOKUP(BJ$4,$F145:$BM149,2,0))</f>
        <v>0</v>
      </c>
      <c r="BK148" s="10">
        <f t="shared" ref="BK148" si="1726">IF(ISERROR(HLOOKUP(BK$4,$F145:$BM149,2,0))=TRUE,0,HLOOKUP(BK$4,$F145:$BM149,2,0))</f>
        <v>0</v>
      </c>
      <c r="BL148" s="10">
        <f t="shared" ref="BL148" si="1727">IF(ISERROR(HLOOKUP(BL$4,$F145:$BM149,2,0))=TRUE,0,HLOOKUP(BL$4,$F145:$BM149,2,0))</f>
        <v>0</v>
      </c>
      <c r="BM148" s="10">
        <f t="shared" ref="BM148" si="1728">IF(ISERROR(HLOOKUP(BM$4,$F145:$BM149,2,0))=TRUE,0,HLOOKUP(BM$4,$F145:$BM149,2,0))</f>
        <v>7</v>
      </c>
    </row>
    <row r="149" spans="2:65" x14ac:dyDescent="0.2">
      <c r="B149" s="199"/>
      <c r="C149" s="8" t="s">
        <v>247</v>
      </c>
      <c r="E149" s="6"/>
      <c r="F149" s="6">
        <f>F146-F148</f>
        <v>0</v>
      </c>
      <c r="G149" s="6">
        <f t="shared" ref="G149" si="1729">F149+G146-G148</f>
        <v>0</v>
      </c>
      <c r="H149" s="6">
        <f t="shared" ref="H149" si="1730">G149+H146-H148</f>
        <v>0</v>
      </c>
      <c r="I149" s="6">
        <f t="shared" ref="I149" si="1731">H149+I146-I148</f>
        <v>0</v>
      </c>
      <c r="J149" s="6">
        <f t="shared" ref="J149" si="1732">I149+J146-J148</f>
        <v>0</v>
      </c>
      <c r="K149" s="6">
        <f t="shared" ref="K149" si="1733">J149+K146-K148</f>
        <v>0</v>
      </c>
      <c r="L149" s="6">
        <f t="shared" ref="L149" si="1734">K149+L146-L148</f>
        <v>0</v>
      </c>
      <c r="M149" s="6">
        <f t="shared" ref="M149" si="1735">L149+M146-M148</f>
        <v>0</v>
      </c>
      <c r="N149" s="6">
        <f t="shared" ref="N149" si="1736">M149+N146-N148</f>
        <v>0</v>
      </c>
      <c r="O149" s="6">
        <f t="shared" ref="O149" si="1737">N149+O146-O148</f>
        <v>0</v>
      </c>
      <c r="P149" s="6">
        <f t="shared" ref="P149" si="1738">O149+P146-P148</f>
        <v>0</v>
      </c>
      <c r="Q149" s="6">
        <f t="shared" ref="Q149" si="1739">P149+Q146-Q148</f>
        <v>0</v>
      </c>
      <c r="R149" s="6">
        <f t="shared" ref="R149" si="1740">Q149+R146-R148</f>
        <v>3</v>
      </c>
      <c r="S149" s="6">
        <f t="shared" ref="S149" si="1741">R149+S146-S148</f>
        <v>3</v>
      </c>
      <c r="T149" s="6">
        <f t="shared" ref="T149" si="1742">S149+T146-T148</f>
        <v>3</v>
      </c>
      <c r="U149" s="6">
        <f t="shared" ref="U149" si="1743">T149+U146-U148</f>
        <v>0</v>
      </c>
      <c r="V149" s="6">
        <f t="shared" ref="V149" si="1744">U149+V146-V148</f>
        <v>3</v>
      </c>
      <c r="W149" s="6">
        <f t="shared" ref="W149" si="1745">V149+W146-W148</f>
        <v>3</v>
      </c>
      <c r="X149" s="6">
        <f t="shared" ref="X149" si="1746">W149+X146-X148</f>
        <v>3</v>
      </c>
      <c r="Y149" s="6">
        <f t="shared" ref="Y149" si="1747">X149+Y146-Y148</f>
        <v>0</v>
      </c>
      <c r="Z149" s="6">
        <f t="shared" ref="Z149" si="1748">Y149+Z146-Z148</f>
        <v>3</v>
      </c>
      <c r="AA149" s="6">
        <f t="shared" ref="AA149" si="1749">Z149+AA146-AA148</f>
        <v>3</v>
      </c>
      <c r="AB149" s="6">
        <f t="shared" ref="AB149" si="1750">AA149+AB146-AB148</f>
        <v>3</v>
      </c>
      <c r="AC149" s="6">
        <f t="shared" ref="AC149" si="1751">AB149+AC146-AC148</f>
        <v>0</v>
      </c>
      <c r="AD149" s="6">
        <f t="shared" ref="AD149" si="1752">AC149+AD146-AD148</f>
        <v>4</v>
      </c>
      <c r="AE149" s="6">
        <f t="shared" ref="AE149" si="1753">AD149+AE146-AE148</f>
        <v>4</v>
      </c>
      <c r="AF149" s="6">
        <f t="shared" ref="AF149" si="1754">AE149+AF146-AF148</f>
        <v>4</v>
      </c>
      <c r="AG149" s="6">
        <f t="shared" ref="AG149" si="1755">AF149+AG146-AG148</f>
        <v>0</v>
      </c>
      <c r="AH149" s="6">
        <f t="shared" ref="AH149" si="1756">AG149+AH146-AH148</f>
        <v>4</v>
      </c>
      <c r="AI149" s="6">
        <f t="shared" ref="AI149" si="1757">AH149+AI146-AI148</f>
        <v>4</v>
      </c>
      <c r="AJ149" s="6">
        <f t="shared" ref="AJ149" si="1758">AI149+AJ146-AJ148</f>
        <v>4</v>
      </c>
      <c r="AK149" s="6">
        <f t="shared" ref="AK149" si="1759">AJ149+AK146-AK148</f>
        <v>0</v>
      </c>
      <c r="AL149" s="6">
        <f t="shared" ref="AL149" si="1760">AK149+AL146-AL148</f>
        <v>4</v>
      </c>
      <c r="AM149" s="6">
        <f t="shared" ref="AM149" si="1761">AL149+AM146-AM148</f>
        <v>4</v>
      </c>
      <c r="AN149" s="6">
        <f t="shared" ref="AN149" si="1762">AM149+AN146-AN148</f>
        <v>4</v>
      </c>
      <c r="AO149" s="6">
        <f t="shared" ref="AO149" si="1763">AN149+AO146-AO148</f>
        <v>0</v>
      </c>
      <c r="AP149" s="6">
        <f t="shared" ref="AP149" si="1764">AO149+AP146-AP148</f>
        <v>5</v>
      </c>
      <c r="AQ149" s="6">
        <f t="shared" ref="AQ149" si="1765">AP149+AQ146-AQ148</f>
        <v>5</v>
      </c>
      <c r="AR149" s="6">
        <f t="shared" ref="AR149" si="1766">AQ149+AR146-AR148</f>
        <v>5</v>
      </c>
      <c r="AS149" s="6">
        <f t="shared" ref="AS149" si="1767">AR149+AS146-AS148</f>
        <v>0</v>
      </c>
      <c r="AT149" s="6">
        <f t="shared" ref="AT149" si="1768">AS149+AT146-AT148</f>
        <v>5</v>
      </c>
      <c r="AU149" s="6">
        <f t="shared" ref="AU149" si="1769">AT149+AU146-AU148</f>
        <v>5</v>
      </c>
      <c r="AV149" s="6">
        <f t="shared" ref="AV149" si="1770">AU149+AV146-AV148</f>
        <v>5</v>
      </c>
      <c r="AW149" s="6">
        <f t="shared" ref="AW149" si="1771">AV149+AW146-AW148</f>
        <v>0</v>
      </c>
      <c r="AX149" s="6">
        <f t="shared" ref="AX149" si="1772">AW149+AX146-AX148</f>
        <v>5</v>
      </c>
      <c r="AY149" s="6">
        <f t="shared" ref="AY149" si="1773">AX149+AY146-AY148</f>
        <v>5</v>
      </c>
      <c r="AZ149" s="6">
        <f t="shared" ref="AZ149" si="1774">AY149+AZ146-AZ148</f>
        <v>5</v>
      </c>
      <c r="BA149" s="6">
        <f t="shared" ref="BA149" si="1775">AZ149+BA146-BA148</f>
        <v>0</v>
      </c>
      <c r="BB149" s="6">
        <f t="shared" ref="BB149" si="1776">BA149+BB146-BB148</f>
        <v>7</v>
      </c>
      <c r="BC149" s="6">
        <f t="shared" ref="BC149" si="1777">BB149+BC146-BC148</f>
        <v>7</v>
      </c>
      <c r="BD149" s="6">
        <f t="shared" ref="BD149" si="1778">BC149+BD146-BD148</f>
        <v>7</v>
      </c>
      <c r="BE149" s="6">
        <f t="shared" ref="BE149" si="1779">BD149+BE146-BE148</f>
        <v>0</v>
      </c>
      <c r="BF149" s="6">
        <f t="shared" ref="BF149" si="1780">BE149+BF146-BF148</f>
        <v>7</v>
      </c>
      <c r="BG149" s="6">
        <f t="shared" ref="BG149" si="1781">BF149+BG146-BG148</f>
        <v>7</v>
      </c>
      <c r="BH149" s="6">
        <f t="shared" ref="BH149" si="1782">BG149+BH146-BH148</f>
        <v>7</v>
      </c>
      <c r="BI149" s="6">
        <f t="shared" ref="BI149" si="1783">BH149+BI146-BI148</f>
        <v>0</v>
      </c>
      <c r="BJ149" s="6">
        <f t="shared" ref="BJ149" si="1784">BI149+BJ146-BJ148</f>
        <v>7</v>
      </c>
      <c r="BK149" s="6">
        <f t="shared" ref="BK149" si="1785">BJ149+BK146-BK148</f>
        <v>7</v>
      </c>
      <c r="BL149" s="6">
        <f t="shared" ref="BL149" si="1786">BK149+BL146-BL148</f>
        <v>7</v>
      </c>
      <c r="BM149" s="6">
        <f t="shared" ref="BM149" si="1787">BL149+BM146-BM148</f>
        <v>0</v>
      </c>
    </row>
    <row r="150" spans="2:65" x14ac:dyDescent="0.2">
      <c r="C150" s="8" t="s">
        <v>34</v>
      </c>
      <c r="E150" s="268">
        <f>Supuestos!I31</f>
        <v>3</v>
      </c>
      <c r="F150">
        <f>E150</f>
        <v>3</v>
      </c>
      <c r="G150">
        <f t="shared" ref="G150:BM150" si="1788">F150</f>
        <v>3</v>
      </c>
      <c r="H150">
        <f t="shared" si="1788"/>
        <v>3</v>
      </c>
      <c r="I150">
        <f t="shared" si="1788"/>
        <v>3</v>
      </c>
      <c r="J150">
        <f t="shared" si="1788"/>
        <v>3</v>
      </c>
      <c r="K150">
        <f t="shared" si="1788"/>
        <v>3</v>
      </c>
      <c r="L150">
        <f t="shared" si="1788"/>
        <v>3</v>
      </c>
      <c r="M150">
        <f t="shared" si="1788"/>
        <v>3</v>
      </c>
      <c r="N150">
        <f t="shared" si="1788"/>
        <v>3</v>
      </c>
      <c r="O150">
        <f t="shared" si="1788"/>
        <v>3</v>
      </c>
      <c r="P150">
        <f t="shared" si="1788"/>
        <v>3</v>
      </c>
      <c r="Q150">
        <f t="shared" si="1788"/>
        <v>3</v>
      </c>
      <c r="R150">
        <f t="shared" si="1788"/>
        <v>3</v>
      </c>
      <c r="S150">
        <f t="shared" si="1788"/>
        <v>3</v>
      </c>
      <c r="T150">
        <f t="shared" si="1788"/>
        <v>3</v>
      </c>
      <c r="U150">
        <f t="shared" si="1788"/>
        <v>3</v>
      </c>
      <c r="V150">
        <f t="shared" si="1788"/>
        <v>3</v>
      </c>
      <c r="W150">
        <f t="shared" si="1788"/>
        <v>3</v>
      </c>
      <c r="X150">
        <f t="shared" si="1788"/>
        <v>3</v>
      </c>
      <c r="Y150">
        <f t="shared" si="1788"/>
        <v>3</v>
      </c>
      <c r="Z150">
        <f t="shared" si="1788"/>
        <v>3</v>
      </c>
      <c r="AA150">
        <f t="shared" si="1788"/>
        <v>3</v>
      </c>
      <c r="AB150">
        <f t="shared" si="1788"/>
        <v>3</v>
      </c>
      <c r="AC150">
        <f t="shared" si="1788"/>
        <v>3</v>
      </c>
      <c r="AD150">
        <f t="shared" si="1788"/>
        <v>3</v>
      </c>
      <c r="AE150">
        <f t="shared" si="1788"/>
        <v>3</v>
      </c>
      <c r="AF150">
        <f t="shared" si="1788"/>
        <v>3</v>
      </c>
      <c r="AG150">
        <f t="shared" si="1788"/>
        <v>3</v>
      </c>
      <c r="AH150">
        <f t="shared" si="1788"/>
        <v>3</v>
      </c>
      <c r="AI150">
        <f t="shared" si="1788"/>
        <v>3</v>
      </c>
      <c r="AJ150">
        <f t="shared" si="1788"/>
        <v>3</v>
      </c>
      <c r="AK150">
        <f t="shared" si="1788"/>
        <v>3</v>
      </c>
      <c r="AL150">
        <f t="shared" si="1788"/>
        <v>3</v>
      </c>
      <c r="AM150">
        <f t="shared" si="1788"/>
        <v>3</v>
      </c>
      <c r="AN150">
        <f t="shared" si="1788"/>
        <v>3</v>
      </c>
      <c r="AO150">
        <f t="shared" si="1788"/>
        <v>3</v>
      </c>
      <c r="AP150">
        <f t="shared" si="1788"/>
        <v>3</v>
      </c>
      <c r="AQ150">
        <f t="shared" si="1788"/>
        <v>3</v>
      </c>
      <c r="AR150">
        <f t="shared" si="1788"/>
        <v>3</v>
      </c>
      <c r="AS150">
        <f t="shared" si="1788"/>
        <v>3</v>
      </c>
      <c r="AT150">
        <f t="shared" si="1788"/>
        <v>3</v>
      </c>
      <c r="AU150">
        <f t="shared" si="1788"/>
        <v>3</v>
      </c>
      <c r="AV150">
        <f t="shared" si="1788"/>
        <v>3</v>
      </c>
      <c r="AW150">
        <f t="shared" si="1788"/>
        <v>3</v>
      </c>
      <c r="AX150">
        <f t="shared" si="1788"/>
        <v>3</v>
      </c>
      <c r="AY150">
        <f t="shared" si="1788"/>
        <v>3</v>
      </c>
      <c r="AZ150">
        <f t="shared" si="1788"/>
        <v>3</v>
      </c>
      <c r="BA150">
        <f t="shared" si="1788"/>
        <v>3</v>
      </c>
      <c r="BB150">
        <f t="shared" si="1788"/>
        <v>3</v>
      </c>
      <c r="BC150">
        <f t="shared" si="1788"/>
        <v>3</v>
      </c>
      <c r="BD150">
        <f t="shared" si="1788"/>
        <v>3</v>
      </c>
      <c r="BE150">
        <f t="shared" si="1788"/>
        <v>3</v>
      </c>
      <c r="BF150">
        <f t="shared" si="1788"/>
        <v>3</v>
      </c>
      <c r="BG150">
        <f t="shared" si="1788"/>
        <v>3</v>
      </c>
      <c r="BH150">
        <f t="shared" si="1788"/>
        <v>3</v>
      </c>
      <c r="BI150">
        <f t="shared" si="1788"/>
        <v>3</v>
      </c>
      <c r="BJ150">
        <f t="shared" si="1788"/>
        <v>3</v>
      </c>
      <c r="BK150">
        <f t="shared" si="1788"/>
        <v>3</v>
      </c>
      <c r="BL150">
        <f t="shared" si="1788"/>
        <v>3</v>
      </c>
      <c r="BM150">
        <f t="shared" si="1788"/>
        <v>3</v>
      </c>
    </row>
    <row r="151" spans="2:65" x14ac:dyDescent="0.2">
      <c r="C151" s="8" t="s">
        <v>190</v>
      </c>
      <c r="E151" s="268">
        <f>Supuestos!I32</f>
        <v>4</v>
      </c>
      <c r="F151">
        <f>E151</f>
        <v>4</v>
      </c>
      <c r="G151">
        <f t="shared" ref="G151:BM151" si="1789">F151</f>
        <v>4</v>
      </c>
      <c r="H151">
        <f t="shared" si="1789"/>
        <v>4</v>
      </c>
      <c r="I151">
        <f t="shared" si="1789"/>
        <v>4</v>
      </c>
      <c r="J151">
        <f t="shared" si="1789"/>
        <v>4</v>
      </c>
      <c r="K151">
        <f t="shared" si="1789"/>
        <v>4</v>
      </c>
      <c r="L151">
        <f t="shared" si="1789"/>
        <v>4</v>
      </c>
      <c r="M151">
        <f t="shared" si="1789"/>
        <v>4</v>
      </c>
      <c r="N151">
        <f t="shared" si="1789"/>
        <v>4</v>
      </c>
      <c r="O151">
        <f t="shared" si="1789"/>
        <v>4</v>
      </c>
      <c r="P151">
        <f t="shared" si="1789"/>
        <v>4</v>
      </c>
      <c r="Q151">
        <f t="shared" si="1789"/>
        <v>4</v>
      </c>
      <c r="R151">
        <f t="shared" si="1789"/>
        <v>4</v>
      </c>
      <c r="S151">
        <f t="shared" si="1789"/>
        <v>4</v>
      </c>
      <c r="T151">
        <f t="shared" si="1789"/>
        <v>4</v>
      </c>
      <c r="U151">
        <f t="shared" si="1789"/>
        <v>4</v>
      </c>
      <c r="V151">
        <f t="shared" si="1789"/>
        <v>4</v>
      </c>
      <c r="W151">
        <f t="shared" si="1789"/>
        <v>4</v>
      </c>
      <c r="X151">
        <f t="shared" si="1789"/>
        <v>4</v>
      </c>
      <c r="Y151">
        <f t="shared" si="1789"/>
        <v>4</v>
      </c>
      <c r="Z151">
        <f t="shared" si="1789"/>
        <v>4</v>
      </c>
      <c r="AA151">
        <f t="shared" si="1789"/>
        <v>4</v>
      </c>
      <c r="AB151">
        <f t="shared" si="1789"/>
        <v>4</v>
      </c>
      <c r="AC151">
        <f t="shared" si="1789"/>
        <v>4</v>
      </c>
      <c r="AD151">
        <f t="shared" si="1789"/>
        <v>4</v>
      </c>
      <c r="AE151">
        <f t="shared" si="1789"/>
        <v>4</v>
      </c>
      <c r="AF151">
        <f t="shared" si="1789"/>
        <v>4</v>
      </c>
      <c r="AG151">
        <f t="shared" si="1789"/>
        <v>4</v>
      </c>
      <c r="AH151">
        <f t="shared" si="1789"/>
        <v>4</v>
      </c>
      <c r="AI151">
        <f t="shared" si="1789"/>
        <v>4</v>
      </c>
      <c r="AJ151">
        <f t="shared" si="1789"/>
        <v>4</v>
      </c>
      <c r="AK151">
        <f t="shared" si="1789"/>
        <v>4</v>
      </c>
      <c r="AL151">
        <f t="shared" si="1789"/>
        <v>4</v>
      </c>
      <c r="AM151">
        <f t="shared" si="1789"/>
        <v>4</v>
      </c>
      <c r="AN151">
        <f t="shared" si="1789"/>
        <v>4</v>
      </c>
      <c r="AO151">
        <f t="shared" si="1789"/>
        <v>4</v>
      </c>
      <c r="AP151">
        <f t="shared" si="1789"/>
        <v>4</v>
      </c>
      <c r="AQ151">
        <f t="shared" si="1789"/>
        <v>4</v>
      </c>
      <c r="AR151">
        <f t="shared" si="1789"/>
        <v>4</v>
      </c>
      <c r="AS151">
        <f t="shared" si="1789"/>
        <v>4</v>
      </c>
      <c r="AT151">
        <f t="shared" si="1789"/>
        <v>4</v>
      </c>
      <c r="AU151">
        <f t="shared" si="1789"/>
        <v>4</v>
      </c>
      <c r="AV151">
        <f t="shared" si="1789"/>
        <v>4</v>
      </c>
      <c r="AW151">
        <f t="shared" si="1789"/>
        <v>4</v>
      </c>
      <c r="AX151">
        <f t="shared" si="1789"/>
        <v>4</v>
      </c>
      <c r="AY151">
        <f t="shared" si="1789"/>
        <v>4</v>
      </c>
      <c r="AZ151">
        <f t="shared" si="1789"/>
        <v>4</v>
      </c>
      <c r="BA151">
        <f t="shared" si="1789"/>
        <v>4</v>
      </c>
      <c r="BB151">
        <f t="shared" si="1789"/>
        <v>4</v>
      </c>
      <c r="BC151">
        <f t="shared" si="1789"/>
        <v>4</v>
      </c>
      <c r="BD151">
        <f t="shared" si="1789"/>
        <v>4</v>
      </c>
      <c r="BE151">
        <f t="shared" si="1789"/>
        <v>4</v>
      </c>
      <c r="BF151">
        <f t="shared" si="1789"/>
        <v>4</v>
      </c>
      <c r="BG151">
        <f t="shared" si="1789"/>
        <v>4</v>
      </c>
      <c r="BH151">
        <f t="shared" si="1789"/>
        <v>4</v>
      </c>
      <c r="BI151">
        <f t="shared" si="1789"/>
        <v>4</v>
      </c>
      <c r="BJ151">
        <f t="shared" si="1789"/>
        <v>4</v>
      </c>
      <c r="BK151">
        <f t="shared" si="1789"/>
        <v>4</v>
      </c>
      <c r="BL151">
        <f t="shared" si="1789"/>
        <v>4</v>
      </c>
      <c r="BM151">
        <f t="shared" si="1789"/>
        <v>4</v>
      </c>
    </row>
    <row r="152" spans="2:65" x14ac:dyDescent="0.2">
      <c r="C152" s="8" t="s">
        <v>36</v>
      </c>
      <c r="E152" s="39">
        <f>Supuestos!D93</f>
        <v>13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</row>
    <row r="153" spans="2:65" x14ac:dyDescent="0.2">
      <c r="C153" s="8" t="s">
        <v>38</v>
      </c>
      <c r="E153" s="37">
        <v>0</v>
      </c>
      <c r="F153" s="37">
        <f>IF(E153=1,E153,IF($E152=F$4,1,0))</f>
        <v>0</v>
      </c>
      <c r="G153" s="37">
        <f t="shared" ref="G153" si="1790">IF(F153=1,F153,IF($E152=G$4,1,0))</f>
        <v>0</v>
      </c>
      <c r="H153" s="37">
        <f t="shared" ref="H153" si="1791">IF(G153=1,G153,IF($E152=H$4,1,0))</f>
        <v>0</v>
      </c>
      <c r="I153" s="37">
        <f t="shared" ref="I153" si="1792">IF(H153=1,H153,IF($E152=I$4,1,0))</f>
        <v>0</v>
      </c>
      <c r="J153" s="37">
        <f t="shared" ref="J153" si="1793">IF(I153=1,I153,IF($E152=J$4,1,0))</f>
        <v>0</v>
      </c>
      <c r="K153" s="37">
        <f t="shared" ref="K153" si="1794">IF(J153=1,J153,IF($E152=K$4,1,0))</f>
        <v>0</v>
      </c>
      <c r="L153" s="37">
        <f t="shared" ref="L153" si="1795">IF(K153=1,K153,IF($E152=L$4,1,0))</f>
        <v>0</v>
      </c>
      <c r="M153" s="37">
        <f t="shared" ref="M153" si="1796">IF(L153=1,L153,IF($E152=M$4,1,0))</f>
        <v>0</v>
      </c>
      <c r="N153" s="37">
        <f t="shared" ref="N153" si="1797">IF(M153=1,M153,IF($E152=N$4,1,0))</f>
        <v>0</v>
      </c>
      <c r="O153" s="37">
        <f t="shared" ref="O153" si="1798">IF(N153=1,N153,IF($E152=O$4,1,0))</f>
        <v>0</v>
      </c>
      <c r="P153" s="37">
        <f t="shared" ref="P153" si="1799">IF(O153=1,O153,IF($E152=P$4,1,0))</f>
        <v>0</v>
      </c>
      <c r="Q153" s="37">
        <f t="shared" ref="Q153" si="1800">IF(P153=1,P153,IF($E152=Q$4,1,0))</f>
        <v>0</v>
      </c>
      <c r="R153" s="37">
        <f t="shared" ref="R153" si="1801">IF(Q153=1,Q153,IF($E152=R$4,1,0))</f>
        <v>1</v>
      </c>
      <c r="S153" s="37">
        <f t="shared" ref="S153" si="1802">IF(R153=1,R153,IF($E152=S$4,1,0))</f>
        <v>1</v>
      </c>
      <c r="T153" s="37">
        <f t="shared" ref="T153" si="1803">IF(S153=1,S153,IF($E152=T$4,1,0))</f>
        <v>1</v>
      </c>
      <c r="U153" s="37">
        <f t="shared" ref="U153" si="1804">IF(T153=1,T153,IF($E152=U$4,1,0))</f>
        <v>1</v>
      </c>
      <c r="V153" s="37">
        <f t="shared" ref="V153" si="1805">IF(U153=1,U153,IF($E152=V$4,1,0))</f>
        <v>1</v>
      </c>
      <c r="W153" s="37">
        <f t="shared" ref="W153" si="1806">IF(V153=1,V153,IF($E152=W$4,1,0))</f>
        <v>1</v>
      </c>
      <c r="X153" s="37">
        <f t="shared" ref="X153" si="1807">IF(W153=1,W153,IF($E152=X$4,1,0))</f>
        <v>1</v>
      </c>
      <c r="Y153" s="37">
        <f t="shared" ref="Y153" si="1808">IF(X153=1,X153,IF($E152=Y$4,1,0))</f>
        <v>1</v>
      </c>
      <c r="Z153" s="37">
        <f t="shared" ref="Z153" si="1809">IF(Y153=1,Y153,IF($E152=Z$4,1,0))</f>
        <v>1</v>
      </c>
      <c r="AA153" s="37">
        <f t="shared" ref="AA153" si="1810">IF(Z153=1,Z153,IF($E152=AA$4,1,0))</f>
        <v>1</v>
      </c>
      <c r="AB153" s="37">
        <f t="shared" ref="AB153" si="1811">IF(AA153=1,AA153,IF($E152=AB$4,1,0))</f>
        <v>1</v>
      </c>
      <c r="AC153" s="37">
        <f t="shared" ref="AC153" si="1812">IF(AB153=1,AB153,IF($E152=AC$4,1,0))</f>
        <v>1</v>
      </c>
      <c r="AD153" s="37">
        <f t="shared" ref="AD153" si="1813">IF(AC153=1,AC153,IF($E152=AD$4,1,0))</f>
        <v>1</v>
      </c>
      <c r="AE153" s="37">
        <f t="shared" ref="AE153" si="1814">IF(AD153=1,AD153,IF($E152=AE$4,1,0))</f>
        <v>1</v>
      </c>
      <c r="AF153" s="37">
        <f t="shared" ref="AF153" si="1815">IF(AE153=1,AE153,IF($E152=AF$4,1,0))</f>
        <v>1</v>
      </c>
      <c r="AG153" s="37">
        <f t="shared" ref="AG153" si="1816">IF(AF153=1,AF153,IF($E152=AG$4,1,0))</f>
        <v>1</v>
      </c>
      <c r="AH153" s="37">
        <f t="shared" ref="AH153" si="1817">IF(AG153=1,AG153,IF($E152=AH$4,1,0))</f>
        <v>1</v>
      </c>
      <c r="AI153" s="37">
        <f t="shared" ref="AI153" si="1818">IF(AH153=1,AH153,IF($E152=AI$4,1,0))</f>
        <v>1</v>
      </c>
      <c r="AJ153" s="37">
        <f t="shared" ref="AJ153" si="1819">IF(AI153=1,AI153,IF($E152=AJ$4,1,0))</f>
        <v>1</v>
      </c>
      <c r="AK153" s="37">
        <f t="shared" ref="AK153" si="1820">IF(AJ153=1,AJ153,IF($E152=AK$4,1,0))</f>
        <v>1</v>
      </c>
      <c r="AL153" s="37">
        <f t="shared" ref="AL153" si="1821">IF(AK153=1,AK153,IF($E152=AL$4,1,0))</f>
        <v>1</v>
      </c>
      <c r="AM153" s="37">
        <f t="shared" ref="AM153" si="1822">IF(AL153=1,AL153,IF($E152=AM$4,1,0))</f>
        <v>1</v>
      </c>
      <c r="AN153" s="37">
        <f t="shared" ref="AN153" si="1823">IF(AM153=1,AM153,IF($E152=AN$4,1,0))</f>
        <v>1</v>
      </c>
      <c r="AO153" s="37">
        <f t="shared" ref="AO153" si="1824">IF(AN153=1,AN153,IF($E152=AO$4,1,0))</f>
        <v>1</v>
      </c>
      <c r="AP153" s="37">
        <f t="shared" ref="AP153" si="1825">IF(AO153=1,AO153,IF($E152=AP$4,1,0))</f>
        <v>1</v>
      </c>
      <c r="AQ153" s="37">
        <f t="shared" ref="AQ153" si="1826">IF(AP153=1,AP153,IF($E152=AQ$4,1,0))</f>
        <v>1</v>
      </c>
      <c r="AR153" s="37">
        <f t="shared" ref="AR153" si="1827">IF(AQ153=1,AQ153,IF($E152=AR$4,1,0))</f>
        <v>1</v>
      </c>
      <c r="AS153" s="37">
        <f t="shared" ref="AS153" si="1828">IF(AR153=1,AR153,IF($E152=AS$4,1,0))</f>
        <v>1</v>
      </c>
      <c r="AT153" s="37">
        <f t="shared" ref="AT153" si="1829">IF(AS153=1,AS153,IF($E152=AT$4,1,0))</f>
        <v>1</v>
      </c>
      <c r="AU153" s="37">
        <f t="shared" ref="AU153" si="1830">IF(AT153=1,AT153,IF($E152=AU$4,1,0))</f>
        <v>1</v>
      </c>
      <c r="AV153" s="37">
        <f t="shared" ref="AV153" si="1831">IF(AU153=1,AU153,IF($E152=AV$4,1,0))</f>
        <v>1</v>
      </c>
      <c r="AW153" s="37">
        <f t="shared" ref="AW153" si="1832">IF(AV153=1,AV153,IF($E152=AW$4,1,0))</f>
        <v>1</v>
      </c>
      <c r="AX153" s="37">
        <f t="shared" ref="AX153" si="1833">IF(AW153=1,AW153,IF($E152=AX$4,1,0))</f>
        <v>1</v>
      </c>
      <c r="AY153" s="37">
        <f t="shared" ref="AY153" si="1834">IF(AX153=1,AX153,IF($E152=AY$4,1,0))</f>
        <v>1</v>
      </c>
      <c r="AZ153" s="37">
        <f t="shared" ref="AZ153" si="1835">IF(AY153=1,AY153,IF($E152=AZ$4,1,0))</f>
        <v>1</v>
      </c>
      <c r="BA153" s="37">
        <f t="shared" ref="BA153" si="1836">IF(AZ153=1,AZ153,IF($E152=BA$4,1,0))</f>
        <v>1</v>
      </c>
      <c r="BB153" s="37">
        <f t="shared" ref="BB153" si="1837">IF(BA153=1,BA153,IF($E152=BB$4,1,0))</f>
        <v>1</v>
      </c>
      <c r="BC153" s="37">
        <f t="shared" ref="BC153" si="1838">IF(BB153=1,BB153,IF($E152=BC$4,1,0))</f>
        <v>1</v>
      </c>
      <c r="BD153" s="37">
        <f t="shared" ref="BD153" si="1839">IF(BC153=1,BC153,IF($E152=BD$4,1,0))</f>
        <v>1</v>
      </c>
      <c r="BE153" s="37">
        <f t="shared" ref="BE153" si="1840">IF(BD153=1,BD153,IF($E152=BE$4,1,0))</f>
        <v>1</v>
      </c>
      <c r="BF153" s="37">
        <f t="shared" ref="BF153" si="1841">IF(BE153=1,BE153,IF($E152=BF$4,1,0))</f>
        <v>1</v>
      </c>
      <c r="BG153" s="37">
        <f t="shared" ref="BG153" si="1842">IF(BF153=1,BF153,IF($E152=BG$4,1,0))</f>
        <v>1</v>
      </c>
      <c r="BH153" s="37">
        <f t="shared" ref="BH153" si="1843">IF(BG153=1,BG153,IF($E152=BH$4,1,0))</f>
        <v>1</v>
      </c>
      <c r="BI153" s="37">
        <f t="shared" ref="BI153" si="1844">IF(BH153=1,BH153,IF($E152=BI$4,1,0))</f>
        <v>1</v>
      </c>
      <c r="BJ153" s="37">
        <f t="shared" ref="BJ153" si="1845">IF(BI153=1,BI153,IF($E152=BJ$4,1,0))</f>
        <v>1</v>
      </c>
      <c r="BK153" s="37">
        <f t="shared" ref="BK153" si="1846">IF(BJ153=1,BJ153,IF($E152=BK$4,1,0))</f>
        <v>1</v>
      </c>
      <c r="BL153" s="37">
        <f t="shared" ref="BL153" si="1847">IF(BK153=1,BK153,IF($E152=BL$4,1,0))</f>
        <v>1</v>
      </c>
      <c r="BM153" s="37">
        <f t="shared" ref="BM153" si="1848">IF(BL153=1,BL153,IF($E152=BM$4,1,0))</f>
        <v>1</v>
      </c>
    </row>
    <row r="154" spans="2:65" x14ac:dyDescent="0.2">
      <c r="C154" s="8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7"/>
      <c r="BJ154" s="37"/>
      <c r="BK154" s="37"/>
      <c r="BL154" s="37"/>
      <c r="BM154" s="37"/>
    </row>
    <row r="155" spans="2:65" ht="15" x14ac:dyDescent="0.35">
      <c r="B155" s="18" t="s">
        <v>2</v>
      </c>
      <c r="F155" s="19">
        <f t="shared" ref="F155:AK155" si="1849">F157</f>
        <v>0</v>
      </c>
      <c r="G155" s="19">
        <f t="shared" si="1849"/>
        <v>0</v>
      </c>
      <c r="H155" s="19">
        <f t="shared" si="1849"/>
        <v>0</v>
      </c>
      <c r="I155" s="19">
        <f t="shared" si="1849"/>
        <v>0</v>
      </c>
      <c r="J155" s="19">
        <f t="shared" si="1849"/>
        <v>0</v>
      </c>
      <c r="K155" s="19">
        <f t="shared" si="1849"/>
        <v>0</v>
      </c>
      <c r="L155" s="19">
        <f t="shared" si="1849"/>
        <v>0</v>
      </c>
      <c r="M155" s="19">
        <f t="shared" si="1849"/>
        <v>0</v>
      </c>
      <c r="N155" s="19">
        <f t="shared" si="1849"/>
        <v>0</v>
      </c>
      <c r="O155" s="19">
        <f t="shared" si="1849"/>
        <v>0</v>
      </c>
      <c r="P155" s="19">
        <f t="shared" si="1849"/>
        <v>0</v>
      </c>
      <c r="Q155" s="19">
        <f t="shared" si="1849"/>
        <v>0</v>
      </c>
      <c r="R155" s="19">
        <f t="shared" si="1849"/>
        <v>0</v>
      </c>
      <c r="S155" s="19">
        <f t="shared" si="1849"/>
        <v>0</v>
      </c>
      <c r="T155" s="19">
        <f t="shared" si="1849"/>
        <v>0</v>
      </c>
      <c r="U155" s="19">
        <f t="shared" si="1849"/>
        <v>0</v>
      </c>
      <c r="V155" s="19">
        <f t="shared" si="1849"/>
        <v>0</v>
      </c>
      <c r="W155" s="19">
        <f t="shared" si="1849"/>
        <v>0</v>
      </c>
      <c r="X155" s="19">
        <f t="shared" si="1849"/>
        <v>0</v>
      </c>
      <c r="Y155" s="19">
        <f t="shared" si="1849"/>
        <v>0</v>
      </c>
      <c r="Z155" s="19">
        <f t="shared" si="1849"/>
        <v>0</v>
      </c>
      <c r="AA155" s="19">
        <f t="shared" si="1849"/>
        <v>0</v>
      </c>
      <c r="AB155" s="19">
        <f t="shared" si="1849"/>
        <v>0</v>
      </c>
      <c r="AC155" s="19">
        <f t="shared" si="1849"/>
        <v>0</v>
      </c>
      <c r="AD155" s="19">
        <f t="shared" si="1849"/>
        <v>0</v>
      </c>
      <c r="AE155" s="19">
        <f t="shared" si="1849"/>
        <v>0</v>
      </c>
      <c r="AF155" s="19">
        <f t="shared" si="1849"/>
        <v>0</v>
      </c>
      <c r="AG155" s="19">
        <f t="shared" si="1849"/>
        <v>0</v>
      </c>
      <c r="AH155" s="19">
        <f t="shared" si="1849"/>
        <v>0</v>
      </c>
      <c r="AI155" s="19">
        <f t="shared" si="1849"/>
        <v>0</v>
      </c>
      <c r="AJ155" s="19">
        <f t="shared" si="1849"/>
        <v>0</v>
      </c>
      <c r="AK155" s="19">
        <f t="shared" si="1849"/>
        <v>0</v>
      </c>
      <c r="AL155" s="19">
        <f t="shared" ref="AL155:BM155" si="1850">AL157</f>
        <v>0</v>
      </c>
      <c r="AM155" s="19">
        <f t="shared" si="1850"/>
        <v>0</v>
      </c>
      <c r="AN155" s="19">
        <f t="shared" si="1850"/>
        <v>0</v>
      </c>
      <c r="AO155" s="19">
        <f t="shared" si="1850"/>
        <v>0</v>
      </c>
      <c r="AP155" s="19">
        <f t="shared" si="1850"/>
        <v>0</v>
      </c>
      <c r="AQ155" s="19">
        <f t="shared" si="1850"/>
        <v>0</v>
      </c>
      <c r="AR155" s="19">
        <f t="shared" si="1850"/>
        <v>0</v>
      </c>
      <c r="AS155" s="19">
        <f t="shared" si="1850"/>
        <v>0</v>
      </c>
      <c r="AT155" s="19">
        <f t="shared" si="1850"/>
        <v>0</v>
      </c>
      <c r="AU155" s="19">
        <f t="shared" si="1850"/>
        <v>0</v>
      </c>
      <c r="AV155" s="19">
        <f t="shared" si="1850"/>
        <v>0</v>
      </c>
      <c r="AW155" s="19">
        <f t="shared" si="1850"/>
        <v>0</v>
      </c>
      <c r="AX155" s="19">
        <f t="shared" si="1850"/>
        <v>0</v>
      </c>
      <c r="AY155" s="19">
        <f t="shared" si="1850"/>
        <v>0</v>
      </c>
      <c r="AZ155" s="19">
        <f t="shared" si="1850"/>
        <v>0</v>
      </c>
      <c r="BA155" s="19">
        <f t="shared" si="1850"/>
        <v>0</v>
      </c>
      <c r="BB155" s="19">
        <f t="shared" si="1850"/>
        <v>0</v>
      </c>
      <c r="BC155" s="19">
        <f t="shared" si="1850"/>
        <v>0</v>
      </c>
      <c r="BD155" s="19">
        <f t="shared" si="1850"/>
        <v>0</v>
      </c>
      <c r="BE155" s="19">
        <f t="shared" si="1850"/>
        <v>0</v>
      </c>
      <c r="BF155" s="19">
        <f t="shared" si="1850"/>
        <v>0</v>
      </c>
      <c r="BG155" s="19">
        <f t="shared" si="1850"/>
        <v>0</v>
      </c>
      <c r="BH155" s="19">
        <f t="shared" si="1850"/>
        <v>0</v>
      </c>
      <c r="BI155" s="19">
        <f t="shared" si="1850"/>
        <v>0</v>
      </c>
      <c r="BJ155" s="19">
        <f t="shared" si="1850"/>
        <v>0</v>
      </c>
      <c r="BK155" s="19">
        <f t="shared" si="1850"/>
        <v>0</v>
      </c>
      <c r="BL155" s="19">
        <f t="shared" si="1850"/>
        <v>0</v>
      </c>
      <c r="BM155" s="19">
        <f t="shared" si="1850"/>
        <v>0</v>
      </c>
    </row>
    <row r="157" spans="2:65" ht="15" x14ac:dyDescent="0.35">
      <c r="C157" s="121" t="s">
        <v>26</v>
      </c>
      <c r="F157" s="7">
        <f t="shared" ref="F157:AK157" si="1851">(F158*F159)*F161</f>
        <v>0</v>
      </c>
      <c r="G157" s="7">
        <f t="shared" si="1851"/>
        <v>0</v>
      </c>
      <c r="H157" s="7">
        <f t="shared" si="1851"/>
        <v>0</v>
      </c>
      <c r="I157" s="7">
        <f t="shared" si="1851"/>
        <v>0</v>
      </c>
      <c r="J157" s="7">
        <f t="shared" si="1851"/>
        <v>0</v>
      </c>
      <c r="K157" s="7">
        <f t="shared" si="1851"/>
        <v>0</v>
      </c>
      <c r="L157" s="7">
        <f>(L158*L159)*L161</f>
        <v>0</v>
      </c>
      <c r="M157" s="7">
        <f t="shared" si="1851"/>
        <v>0</v>
      </c>
      <c r="N157" s="7">
        <f t="shared" si="1851"/>
        <v>0</v>
      </c>
      <c r="O157" s="7">
        <f t="shared" si="1851"/>
        <v>0</v>
      </c>
      <c r="P157" s="7">
        <f t="shared" si="1851"/>
        <v>0</v>
      </c>
      <c r="Q157" s="7">
        <f t="shared" si="1851"/>
        <v>0</v>
      </c>
      <c r="R157" s="7">
        <f t="shared" si="1851"/>
        <v>0</v>
      </c>
      <c r="S157" s="7">
        <f t="shared" si="1851"/>
        <v>0</v>
      </c>
      <c r="T157" s="7">
        <f t="shared" si="1851"/>
        <v>0</v>
      </c>
      <c r="U157" s="7">
        <f t="shared" si="1851"/>
        <v>0</v>
      </c>
      <c r="V157" s="7">
        <f t="shared" si="1851"/>
        <v>0</v>
      </c>
      <c r="W157" s="7">
        <f t="shared" si="1851"/>
        <v>0</v>
      </c>
      <c r="X157" s="7">
        <f t="shared" si="1851"/>
        <v>0</v>
      </c>
      <c r="Y157" s="7">
        <f t="shared" si="1851"/>
        <v>0</v>
      </c>
      <c r="Z157" s="7">
        <f t="shared" si="1851"/>
        <v>0</v>
      </c>
      <c r="AA157" s="7">
        <f t="shared" si="1851"/>
        <v>0</v>
      </c>
      <c r="AB157" s="7">
        <f t="shared" si="1851"/>
        <v>0</v>
      </c>
      <c r="AC157" s="7">
        <f t="shared" si="1851"/>
        <v>0</v>
      </c>
      <c r="AD157" s="7">
        <f t="shared" si="1851"/>
        <v>0</v>
      </c>
      <c r="AE157" s="7">
        <f t="shared" si="1851"/>
        <v>0</v>
      </c>
      <c r="AF157" s="7">
        <f t="shared" si="1851"/>
        <v>0</v>
      </c>
      <c r="AG157" s="7">
        <f t="shared" si="1851"/>
        <v>0</v>
      </c>
      <c r="AH157" s="7">
        <f t="shared" si="1851"/>
        <v>0</v>
      </c>
      <c r="AI157" s="7">
        <f t="shared" si="1851"/>
        <v>0</v>
      </c>
      <c r="AJ157" s="7">
        <f t="shared" si="1851"/>
        <v>0</v>
      </c>
      <c r="AK157" s="7">
        <f t="shared" si="1851"/>
        <v>0</v>
      </c>
      <c r="AL157" s="7">
        <f t="shared" ref="AL157:BM157" si="1852">(AL158*AL159)*AL161</f>
        <v>0</v>
      </c>
      <c r="AM157" s="7">
        <f t="shared" si="1852"/>
        <v>0</v>
      </c>
      <c r="AN157" s="7">
        <f t="shared" si="1852"/>
        <v>0</v>
      </c>
      <c r="AO157" s="7">
        <f t="shared" si="1852"/>
        <v>0</v>
      </c>
      <c r="AP157" s="7">
        <f t="shared" si="1852"/>
        <v>0</v>
      </c>
      <c r="AQ157" s="7">
        <f t="shared" si="1852"/>
        <v>0</v>
      </c>
      <c r="AR157" s="7">
        <f t="shared" si="1852"/>
        <v>0</v>
      </c>
      <c r="AS157" s="7">
        <f t="shared" si="1852"/>
        <v>0</v>
      </c>
      <c r="AT157" s="7">
        <f t="shared" si="1852"/>
        <v>0</v>
      </c>
      <c r="AU157" s="7">
        <f t="shared" si="1852"/>
        <v>0</v>
      </c>
      <c r="AV157" s="7">
        <f t="shared" si="1852"/>
        <v>0</v>
      </c>
      <c r="AW157" s="7">
        <f t="shared" si="1852"/>
        <v>0</v>
      </c>
      <c r="AX157" s="7">
        <f t="shared" si="1852"/>
        <v>0</v>
      </c>
      <c r="AY157" s="7">
        <f t="shared" si="1852"/>
        <v>0</v>
      </c>
      <c r="AZ157" s="7">
        <f t="shared" si="1852"/>
        <v>0</v>
      </c>
      <c r="BA157" s="7">
        <f t="shared" si="1852"/>
        <v>0</v>
      </c>
      <c r="BB157" s="7">
        <f t="shared" si="1852"/>
        <v>0</v>
      </c>
      <c r="BC157" s="7">
        <f t="shared" si="1852"/>
        <v>0</v>
      </c>
      <c r="BD157" s="7">
        <f t="shared" si="1852"/>
        <v>0</v>
      </c>
      <c r="BE157" s="7">
        <f t="shared" si="1852"/>
        <v>0</v>
      </c>
      <c r="BF157" s="7">
        <f t="shared" si="1852"/>
        <v>0</v>
      </c>
      <c r="BG157" s="7">
        <f t="shared" si="1852"/>
        <v>0</v>
      </c>
      <c r="BH157" s="7">
        <f t="shared" si="1852"/>
        <v>0</v>
      </c>
      <c r="BI157" s="7">
        <f t="shared" si="1852"/>
        <v>0</v>
      </c>
      <c r="BJ157" s="7">
        <f t="shared" si="1852"/>
        <v>0</v>
      </c>
      <c r="BK157" s="7">
        <f t="shared" si="1852"/>
        <v>0</v>
      </c>
      <c r="BL157" s="7">
        <f t="shared" si="1852"/>
        <v>0</v>
      </c>
      <c r="BM157" s="7">
        <f t="shared" si="1852"/>
        <v>0</v>
      </c>
    </row>
    <row r="158" spans="2:65" x14ac:dyDescent="0.2">
      <c r="C158" s="8" t="s">
        <v>25</v>
      </c>
      <c r="E158" s="69">
        <v>300</v>
      </c>
      <c r="F158" s="25">
        <f>E158</f>
        <v>300</v>
      </c>
      <c r="G158" s="25">
        <f>F158</f>
        <v>300</v>
      </c>
      <c r="H158" s="25">
        <f t="shared" ref="H158:AE159" si="1853">G158</f>
        <v>300</v>
      </c>
      <c r="I158" s="25">
        <f t="shared" si="1853"/>
        <v>300</v>
      </c>
      <c r="J158" s="25">
        <f t="shared" si="1853"/>
        <v>300</v>
      </c>
      <c r="K158" s="25">
        <f t="shared" si="1853"/>
        <v>300</v>
      </c>
      <c r="L158" s="25">
        <f t="shared" si="1853"/>
        <v>300</v>
      </c>
      <c r="M158" s="25">
        <f t="shared" si="1853"/>
        <v>300</v>
      </c>
      <c r="N158" s="25">
        <f t="shared" si="1853"/>
        <v>300</v>
      </c>
      <c r="O158" s="25">
        <f t="shared" si="1853"/>
        <v>300</v>
      </c>
      <c r="P158" s="25">
        <f t="shared" si="1853"/>
        <v>300</v>
      </c>
      <c r="Q158" s="25">
        <f t="shared" si="1853"/>
        <v>300</v>
      </c>
      <c r="R158" s="25">
        <f t="shared" si="1853"/>
        <v>300</v>
      </c>
      <c r="S158" s="25">
        <f t="shared" si="1853"/>
        <v>300</v>
      </c>
      <c r="T158" s="25">
        <f t="shared" si="1853"/>
        <v>300</v>
      </c>
      <c r="U158" s="25">
        <f t="shared" si="1853"/>
        <v>300</v>
      </c>
      <c r="V158" s="25">
        <f t="shared" si="1853"/>
        <v>300</v>
      </c>
      <c r="W158" s="25">
        <f t="shared" si="1853"/>
        <v>300</v>
      </c>
      <c r="X158" s="25">
        <f t="shared" si="1853"/>
        <v>300</v>
      </c>
      <c r="Y158" s="25">
        <f t="shared" si="1853"/>
        <v>300</v>
      </c>
      <c r="Z158" s="25">
        <f t="shared" si="1853"/>
        <v>300</v>
      </c>
      <c r="AA158" s="25">
        <f t="shared" si="1853"/>
        <v>300</v>
      </c>
      <c r="AB158" s="25">
        <f t="shared" si="1853"/>
        <v>300</v>
      </c>
      <c r="AC158" s="25">
        <f t="shared" si="1853"/>
        <v>300</v>
      </c>
      <c r="AD158" s="25">
        <f t="shared" si="1853"/>
        <v>300</v>
      </c>
      <c r="AE158" s="25">
        <f t="shared" si="1853"/>
        <v>300</v>
      </c>
      <c r="AF158" s="25">
        <f t="shared" ref="AF158:AO159" si="1854">AE158</f>
        <v>300</v>
      </c>
      <c r="AG158" s="25">
        <f t="shared" si="1854"/>
        <v>300</v>
      </c>
      <c r="AH158" s="25">
        <f t="shared" si="1854"/>
        <v>300</v>
      </c>
      <c r="AI158" s="25">
        <f t="shared" si="1854"/>
        <v>300</v>
      </c>
      <c r="AJ158" s="25">
        <f t="shared" ref="AJ158:AY159" si="1855">AI158</f>
        <v>300</v>
      </c>
      <c r="AK158" s="25">
        <f t="shared" si="1855"/>
        <v>300</v>
      </c>
      <c r="AL158" s="25">
        <f t="shared" si="1855"/>
        <v>300</v>
      </c>
      <c r="AM158" s="25">
        <f t="shared" si="1855"/>
        <v>300</v>
      </c>
      <c r="AN158" s="25">
        <f t="shared" si="1855"/>
        <v>300</v>
      </c>
      <c r="AO158" s="25">
        <f t="shared" si="1855"/>
        <v>300</v>
      </c>
      <c r="AP158" s="25">
        <f t="shared" si="1855"/>
        <v>300</v>
      </c>
      <c r="AQ158" s="25">
        <f t="shared" si="1855"/>
        <v>300</v>
      </c>
      <c r="AR158" s="25">
        <f t="shared" si="1855"/>
        <v>300</v>
      </c>
      <c r="AS158" s="25">
        <f t="shared" si="1855"/>
        <v>300</v>
      </c>
      <c r="AT158" s="25">
        <f t="shared" si="1855"/>
        <v>300</v>
      </c>
      <c r="AU158" s="25">
        <f t="shared" si="1855"/>
        <v>300</v>
      </c>
      <c r="AV158" s="25">
        <f t="shared" si="1855"/>
        <v>300</v>
      </c>
      <c r="AW158" s="25">
        <f t="shared" si="1855"/>
        <v>300</v>
      </c>
      <c r="AX158" s="25">
        <f t="shared" si="1855"/>
        <v>300</v>
      </c>
      <c r="AY158" s="25">
        <f t="shared" ref="AY158:BM159" si="1856">AX158</f>
        <v>300</v>
      </c>
      <c r="AZ158" s="25">
        <f t="shared" si="1856"/>
        <v>300</v>
      </c>
      <c r="BA158" s="25">
        <f t="shared" si="1856"/>
        <v>300</v>
      </c>
      <c r="BB158" s="25">
        <f t="shared" si="1856"/>
        <v>300</v>
      </c>
      <c r="BC158" s="25">
        <f t="shared" si="1856"/>
        <v>300</v>
      </c>
      <c r="BD158" s="25">
        <f t="shared" si="1856"/>
        <v>300</v>
      </c>
      <c r="BE158" s="25">
        <f t="shared" si="1856"/>
        <v>300</v>
      </c>
      <c r="BF158" s="25">
        <f t="shared" si="1856"/>
        <v>300</v>
      </c>
      <c r="BG158" s="25">
        <f t="shared" si="1856"/>
        <v>300</v>
      </c>
      <c r="BH158" s="25">
        <f t="shared" si="1856"/>
        <v>300</v>
      </c>
      <c r="BI158" s="25">
        <f t="shared" si="1856"/>
        <v>300</v>
      </c>
      <c r="BJ158" s="25">
        <f t="shared" si="1856"/>
        <v>300</v>
      </c>
      <c r="BK158" s="25">
        <f t="shared" si="1856"/>
        <v>300</v>
      </c>
      <c r="BL158" s="25">
        <f t="shared" si="1856"/>
        <v>300</v>
      </c>
      <c r="BM158" s="25">
        <f t="shared" si="1856"/>
        <v>300</v>
      </c>
    </row>
    <row r="159" spans="2:65" x14ac:dyDescent="0.2">
      <c r="C159" s="8" t="s">
        <v>24</v>
      </c>
      <c r="E159" s="6">
        <v>1</v>
      </c>
      <c r="F159" s="6">
        <f>E159</f>
        <v>1</v>
      </c>
      <c r="G159" s="6">
        <v>0</v>
      </c>
      <c r="H159" s="6">
        <f t="shared" si="1853"/>
        <v>0</v>
      </c>
      <c r="I159" s="6">
        <f t="shared" si="1853"/>
        <v>0</v>
      </c>
      <c r="J159" s="6">
        <f t="shared" si="1853"/>
        <v>0</v>
      </c>
      <c r="K159" s="6">
        <f>J159</f>
        <v>0</v>
      </c>
      <c r="L159" s="6">
        <f>F159</f>
        <v>1</v>
      </c>
      <c r="M159" s="6">
        <v>0</v>
      </c>
      <c r="N159" s="6">
        <f t="shared" si="1853"/>
        <v>0</v>
      </c>
      <c r="O159" s="6">
        <f t="shared" si="1853"/>
        <v>0</v>
      </c>
      <c r="P159" s="6">
        <f t="shared" si="1853"/>
        <v>0</v>
      </c>
      <c r="Q159" s="6">
        <f t="shared" si="1853"/>
        <v>0</v>
      </c>
      <c r="R159" s="6">
        <f>L159</f>
        <v>1</v>
      </c>
      <c r="S159" s="6">
        <v>0</v>
      </c>
      <c r="T159" s="6">
        <f t="shared" si="1853"/>
        <v>0</v>
      </c>
      <c r="U159" s="6">
        <f t="shared" si="1853"/>
        <v>0</v>
      </c>
      <c r="V159" s="6">
        <f t="shared" si="1853"/>
        <v>0</v>
      </c>
      <c r="W159" s="6">
        <f t="shared" si="1853"/>
        <v>0</v>
      </c>
      <c r="X159" s="6">
        <f>R159</f>
        <v>1</v>
      </c>
      <c r="Y159" s="6">
        <v>0</v>
      </c>
      <c r="Z159" s="6">
        <f t="shared" si="1853"/>
        <v>0</v>
      </c>
      <c r="AA159" s="6">
        <f t="shared" si="1853"/>
        <v>0</v>
      </c>
      <c r="AB159" s="6">
        <f t="shared" si="1853"/>
        <v>0</v>
      </c>
      <c r="AC159" s="6">
        <f t="shared" si="1853"/>
        <v>0</v>
      </c>
      <c r="AD159" s="6">
        <f>X159</f>
        <v>1</v>
      </c>
      <c r="AE159" s="6">
        <v>0</v>
      </c>
      <c r="AF159" s="6">
        <f t="shared" si="1854"/>
        <v>0</v>
      </c>
      <c r="AG159" s="6">
        <f t="shared" si="1854"/>
        <v>0</v>
      </c>
      <c r="AH159" s="6">
        <f t="shared" si="1854"/>
        <v>0</v>
      </c>
      <c r="AI159" s="6">
        <f t="shared" si="1854"/>
        <v>0</v>
      </c>
      <c r="AJ159" s="6">
        <f>AD159</f>
        <v>1</v>
      </c>
      <c r="AK159" s="6">
        <v>0</v>
      </c>
      <c r="AL159" s="6">
        <f t="shared" si="1854"/>
        <v>0</v>
      </c>
      <c r="AM159" s="6">
        <f t="shared" si="1854"/>
        <v>0</v>
      </c>
      <c r="AN159" s="6">
        <f t="shared" si="1854"/>
        <v>0</v>
      </c>
      <c r="AO159" s="6">
        <f t="shared" si="1854"/>
        <v>0</v>
      </c>
      <c r="AP159" s="6">
        <f>AJ159</f>
        <v>1</v>
      </c>
      <c r="AQ159" s="6">
        <v>0</v>
      </c>
      <c r="AR159" s="6">
        <f t="shared" si="1855"/>
        <v>0</v>
      </c>
      <c r="AS159" s="6">
        <f t="shared" si="1855"/>
        <v>0</v>
      </c>
      <c r="AT159" s="6">
        <f t="shared" si="1855"/>
        <v>0</v>
      </c>
      <c r="AU159" s="6">
        <f t="shared" si="1855"/>
        <v>0</v>
      </c>
      <c r="AV159" s="6">
        <f>AP159</f>
        <v>1</v>
      </c>
      <c r="AW159" s="6">
        <v>0</v>
      </c>
      <c r="AX159" s="6">
        <f t="shared" si="1855"/>
        <v>0</v>
      </c>
      <c r="AY159" s="6">
        <f t="shared" si="1855"/>
        <v>0</v>
      </c>
      <c r="AZ159" s="6">
        <f t="shared" si="1856"/>
        <v>0</v>
      </c>
      <c r="BA159" s="6">
        <f t="shared" si="1856"/>
        <v>0</v>
      </c>
      <c r="BB159" s="6">
        <f>AV159</f>
        <v>1</v>
      </c>
      <c r="BC159" s="6">
        <v>0</v>
      </c>
      <c r="BD159" s="6">
        <f t="shared" si="1856"/>
        <v>0</v>
      </c>
      <c r="BE159" s="6">
        <f t="shared" si="1856"/>
        <v>0</v>
      </c>
      <c r="BF159" s="6">
        <f t="shared" si="1856"/>
        <v>0</v>
      </c>
      <c r="BG159" s="6">
        <f t="shared" si="1856"/>
        <v>0</v>
      </c>
      <c r="BH159" s="6">
        <f>BB159</f>
        <v>1</v>
      </c>
      <c r="BI159" s="6">
        <v>0</v>
      </c>
      <c r="BJ159" s="6">
        <f t="shared" si="1856"/>
        <v>0</v>
      </c>
      <c r="BK159" s="6">
        <f t="shared" si="1856"/>
        <v>0</v>
      </c>
      <c r="BL159" s="6">
        <f t="shared" si="1856"/>
        <v>0</v>
      </c>
      <c r="BM159" s="6">
        <f t="shared" si="1856"/>
        <v>0</v>
      </c>
    </row>
    <row r="160" spans="2:65" x14ac:dyDescent="0.2">
      <c r="C160" s="8" t="s">
        <v>36</v>
      </c>
      <c r="E160" s="39">
        <v>61</v>
      </c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</row>
    <row r="161" spans="3:65" x14ac:dyDescent="0.2">
      <c r="C161" s="8" t="s">
        <v>38</v>
      </c>
      <c r="E161" s="37">
        <v>0</v>
      </c>
      <c r="F161" s="37">
        <f>IF(E161=1,E161,IF($E160=F$4,1,0))</f>
        <v>0</v>
      </c>
      <c r="G161" s="37">
        <f t="shared" ref="G161" si="1857">IF(F161=1,F161,IF($E160=G$4,1,0))</f>
        <v>0</v>
      </c>
      <c r="H161" s="37">
        <f t="shared" ref="H161" si="1858">IF(G161=1,G161,IF($E160=H$4,1,0))</f>
        <v>0</v>
      </c>
      <c r="I161" s="37">
        <f t="shared" ref="I161" si="1859">IF(H161=1,H161,IF($E160=I$4,1,0))</f>
        <v>0</v>
      </c>
      <c r="J161" s="37">
        <f t="shared" ref="J161" si="1860">IF(I161=1,I161,IF($E160=J$4,1,0))</f>
        <v>0</v>
      </c>
      <c r="K161" s="37">
        <f>IF(J161=1,J161,IF($E160=K$4,1,0))</f>
        <v>0</v>
      </c>
      <c r="L161" s="37">
        <f t="shared" ref="L161" si="1861">IF(K161=1,K161,IF($E160=L$4,1,0))</f>
        <v>0</v>
      </c>
      <c r="M161" s="37">
        <f t="shared" ref="M161" si="1862">IF(L161=1,L161,IF($E160=M$4,1,0))</f>
        <v>0</v>
      </c>
      <c r="N161" s="37">
        <f t="shared" ref="N161" si="1863">IF(M161=1,M161,IF($E160=N$4,1,0))</f>
        <v>0</v>
      </c>
      <c r="O161" s="37">
        <f t="shared" ref="O161" si="1864">IF(N161=1,N161,IF($E160=O$4,1,0))</f>
        <v>0</v>
      </c>
      <c r="P161" s="37">
        <f t="shared" ref="P161" si="1865">IF(O161=1,O161,IF($E160=P$4,1,0))</f>
        <v>0</v>
      </c>
      <c r="Q161" s="37">
        <f t="shared" ref="Q161" si="1866">IF(P161=1,P161,IF($E160=Q$4,1,0))</f>
        <v>0</v>
      </c>
      <c r="R161" s="37">
        <f t="shared" ref="R161" si="1867">IF(Q161=1,Q161,IF($E160=R$4,1,0))</f>
        <v>0</v>
      </c>
      <c r="S161" s="37">
        <f t="shared" ref="S161" si="1868">IF(R161=1,R161,IF($E160=S$4,1,0))</f>
        <v>0</v>
      </c>
      <c r="T161" s="37">
        <f t="shared" ref="T161" si="1869">IF(S161=1,S161,IF($E160=T$4,1,0))</f>
        <v>0</v>
      </c>
      <c r="U161" s="37">
        <f t="shared" ref="U161" si="1870">IF(T161=1,T161,IF($E160=U$4,1,0))</f>
        <v>0</v>
      </c>
      <c r="V161" s="37">
        <f t="shared" ref="V161" si="1871">IF(U161=1,U161,IF($E160=V$4,1,0))</f>
        <v>0</v>
      </c>
      <c r="W161" s="37">
        <f t="shared" ref="W161" si="1872">IF(V161=1,V161,IF($E160=W$4,1,0))</f>
        <v>0</v>
      </c>
      <c r="X161" s="37">
        <f t="shared" ref="X161" si="1873">IF(W161=1,W161,IF($E160=X$4,1,0))</f>
        <v>0</v>
      </c>
      <c r="Y161" s="37">
        <f t="shared" ref="Y161" si="1874">IF(X161=1,X161,IF($E160=Y$4,1,0))</f>
        <v>0</v>
      </c>
      <c r="Z161" s="37">
        <f t="shared" ref="Z161" si="1875">IF(Y161=1,Y161,IF($E160=Z$4,1,0))</f>
        <v>0</v>
      </c>
      <c r="AA161" s="37">
        <f t="shared" ref="AA161" si="1876">IF(Z161=1,Z161,IF($E160=AA$4,1,0))</f>
        <v>0</v>
      </c>
      <c r="AB161" s="37">
        <f t="shared" ref="AB161" si="1877">IF(AA161=1,AA161,IF($E160=AB$4,1,0))</f>
        <v>0</v>
      </c>
      <c r="AC161" s="37">
        <f t="shared" ref="AC161" si="1878">IF(AB161=1,AB161,IF($E160=AC$4,1,0))</f>
        <v>0</v>
      </c>
      <c r="AD161" s="37">
        <f t="shared" ref="AD161" si="1879">IF(AC161=1,AC161,IF($E160=AD$4,1,0))</f>
        <v>0</v>
      </c>
      <c r="AE161" s="37">
        <f t="shared" ref="AE161" si="1880">IF(AD161=1,AD161,IF($E160=AE$4,1,0))</f>
        <v>0</v>
      </c>
      <c r="AF161" s="37">
        <f t="shared" ref="AF161" si="1881">IF(AE161=1,AE161,IF($E160=AF$4,1,0))</f>
        <v>0</v>
      </c>
      <c r="AG161" s="37">
        <f t="shared" ref="AG161" si="1882">IF(AF161=1,AF161,IF($E160=AG$4,1,0))</f>
        <v>0</v>
      </c>
      <c r="AH161" s="37">
        <f t="shared" ref="AH161" si="1883">IF(AG161=1,AG161,IF($E160=AH$4,1,0))</f>
        <v>0</v>
      </c>
      <c r="AI161" s="37">
        <f t="shared" ref="AI161" si="1884">IF(AH161=1,AH161,IF($E160=AI$4,1,0))</f>
        <v>0</v>
      </c>
      <c r="AJ161" s="37">
        <f t="shared" ref="AJ161" si="1885">IF(AI161=1,AI161,IF($E160=AJ$4,1,0))</f>
        <v>0</v>
      </c>
      <c r="AK161" s="37">
        <f t="shared" ref="AK161" si="1886">IF(AJ161=1,AJ161,IF($E160=AK$4,1,0))</f>
        <v>0</v>
      </c>
      <c r="AL161" s="37">
        <f t="shared" ref="AL161" si="1887">IF(AK161=1,AK161,IF($E160=AL$4,1,0))</f>
        <v>0</v>
      </c>
      <c r="AM161" s="37">
        <f t="shared" ref="AM161" si="1888">IF(AL161=1,AL161,IF($E160=AM$4,1,0))</f>
        <v>0</v>
      </c>
      <c r="AN161" s="37">
        <f t="shared" ref="AN161" si="1889">IF(AM161=1,AM161,IF($E160=AN$4,1,0))</f>
        <v>0</v>
      </c>
      <c r="AO161" s="37">
        <f t="shared" ref="AO161" si="1890">IF(AN161=1,AN161,IF($E160=AO$4,1,0))</f>
        <v>0</v>
      </c>
      <c r="AP161" s="37">
        <f t="shared" ref="AP161" si="1891">IF(AO161=1,AO161,IF($E160=AP$4,1,0))</f>
        <v>0</v>
      </c>
      <c r="AQ161" s="37">
        <f t="shared" ref="AQ161" si="1892">IF(AP161=1,AP161,IF($E160=AQ$4,1,0))</f>
        <v>0</v>
      </c>
      <c r="AR161" s="37">
        <f t="shared" ref="AR161" si="1893">IF(AQ161=1,AQ161,IF($E160=AR$4,1,0))</f>
        <v>0</v>
      </c>
      <c r="AS161" s="37">
        <f t="shared" ref="AS161" si="1894">IF(AR161=1,AR161,IF($E160=AS$4,1,0))</f>
        <v>0</v>
      </c>
      <c r="AT161" s="37">
        <f t="shared" ref="AT161" si="1895">IF(AS161=1,AS161,IF($E160=AT$4,1,0))</f>
        <v>0</v>
      </c>
      <c r="AU161" s="37">
        <f t="shared" ref="AU161" si="1896">IF(AT161=1,AT161,IF($E160=AU$4,1,0))</f>
        <v>0</v>
      </c>
      <c r="AV161" s="37">
        <f t="shared" ref="AV161" si="1897">IF(AU161=1,AU161,IF($E160=AV$4,1,0))</f>
        <v>0</v>
      </c>
      <c r="AW161" s="37">
        <f t="shared" ref="AW161" si="1898">IF(AV161=1,AV161,IF($E160=AW$4,1,0))</f>
        <v>0</v>
      </c>
      <c r="AX161" s="37">
        <f t="shared" ref="AX161" si="1899">IF(AW161=1,AW161,IF($E160=AX$4,1,0))</f>
        <v>0</v>
      </c>
      <c r="AY161" s="37">
        <f t="shared" ref="AY161" si="1900">IF(AX161=1,AX161,IF($E160=AY$4,1,0))</f>
        <v>0</v>
      </c>
      <c r="AZ161" s="37">
        <f t="shared" ref="AZ161" si="1901">IF(AY161=1,AY161,IF($E160=AZ$4,1,0))</f>
        <v>0</v>
      </c>
      <c r="BA161" s="37">
        <f t="shared" ref="BA161" si="1902">IF(AZ161=1,AZ161,IF($E160=BA$4,1,0))</f>
        <v>0</v>
      </c>
      <c r="BB161" s="37">
        <f t="shared" ref="BB161" si="1903">IF(BA161=1,BA161,IF($E160=BB$4,1,0))</f>
        <v>0</v>
      </c>
      <c r="BC161" s="37">
        <f t="shared" ref="BC161" si="1904">IF(BB161=1,BB161,IF($E160=BC$4,1,0))</f>
        <v>0</v>
      </c>
      <c r="BD161" s="37">
        <f t="shared" ref="BD161" si="1905">IF(BC161=1,BC161,IF($E160=BD$4,1,0))</f>
        <v>0</v>
      </c>
      <c r="BE161" s="37">
        <f t="shared" ref="BE161" si="1906">IF(BD161=1,BD161,IF($E160=BE$4,1,0))</f>
        <v>0</v>
      </c>
      <c r="BF161" s="37">
        <f t="shared" ref="BF161" si="1907">IF(BE161=1,BE161,IF($E160=BF$4,1,0))</f>
        <v>0</v>
      </c>
      <c r="BG161" s="37">
        <f t="shared" ref="BG161" si="1908">IF(BF161=1,BF161,IF($E160=BG$4,1,0))</f>
        <v>0</v>
      </c>
      <c r="BH161" s="37">
        <f t="shared" ref="BH161" si="1909">IF(BG161=1,BG161,IF($E160=BH$4,1,0))</f>
        <v>0</v>
      </c>
      <c r="BI161" s="37">
        <f t="shared" ref="BI161" si="1910">IF(BH161=1,BH161,IF($E160=BI$4,1,0))</f>
        <v>0</v>
      </c>
      <c r="BJ161" s="37">
        <f t="shared" ref="BJ161" si="1911">IF(BI161=1,BI161,IF($E160=BJ$4,1,0))</f>
        <v>0</v>
      </c>
      <c r="BK161" s="37">
        <f t="shared" ref="BK161" si="1912">IF(BJ161=1,BJ161,IF($E160=BK$4,1,0))</f>
        <v>0</v>
      </c>
      <c r="BL161" s="37">
        <f t="shared" ref="BL161" si="1913">IF(BK161=1,BK161,IF($E160=BL$4,1,0))</f>
        <v>0</v>
      </c>
      <c r="BM161" s="37">
        <f t="shared" ref="BM161" si="1914">IF(BL161=1,BL161,IF($E160=BM$4,1,0))</f>
        <v>0</v>
      </c>
    </row>
  </sheetData>
  <conditionalFormatting sqref="F55:BM55 E20:BM20">
    <cfRule type="expression" dxfId="75" priority="213">
      <formula>E20&gt;D20</formula>
    </cfRule>
  </conditionalFormatting>
  <conditionalFormatting sqref="E34">
    <cfRule type="expression" dxfId="74" priority="208">
      <formula>E34&gt;D34</formula>
    </cfRule>
  </conditionalFormatting>
  <conditionalFormatting sqref="BN122:BN127">
    <cfRule type="expression" dxfId="73" priority="173">
      <formula>BN122&gt;BM122</formula>
    </cfRule>
  </conditionalFormatting>
  <conditionalFormatting sqref="E122 E124:E125">
    <cfRule type="expression" dxfId="72" priority="203">
      <formula>E122&gt;D122</formula>
    </cfRule>
  </conditionalFormatting>
  <conditionalFormatting sqref="BH159">
    <cfRule type="expression" dxfId="71" priority="152">
      <formula>BH159&gt;BG159</formula>
    </cfRule>
  </conditionalFormatting>
  <conditionalFormatting sqref="E159:N159">
    <cfRule type="expression" dxfId="70" priority="172">
      <formula>E159&gt;D159</formula>
    </cfRule>
  </conditionalFormatting>
  <conditionalFormatting sqref="O159:Q159 AB159:AC159">
    <cfRule type="expression" dxfId="69" priority="171">
      <formula>O159&gt;N159</formula>
    </cfRule>
  </conditionalFormatting>
  <conditionalFormatting sqref="S159:V159">
    <cfRule type="expression" dxfId="68" priority="170">
      <formula>S159&gt;R159</formula>
    </cfRule>
  </conditionalFormatting>
  <conditionalFormatting sqref="W159 Y159:AA159">
    <cfRule type="expression" dxfId="67" priority="169">
      <formula>W159&gt;V159</formula>
    </cfRule>
  </conditionalFormatting>
  <conditionalFormatting sqref="R159">
    <cfRule type="expression" dxfId="66" priority="168">
      <formula>R159&gt;Q159</formula>
    </cfRule>
  </conditionalFormatting>
  <conditionalFormatting sqref="X159">
    <cfRule type="expression" dxfId="65" priority="167">
      <formula>X159&gt;W159</formula>
    </cfRule>
  </conditionalFormatting>
  <conditionalFormatting sqref="AP159">
    <cfRule type="expression" dxfId="64" priority="161">
      <formula>AP159&gt;AO159</formula>
    </cfRule>
  </conditionalFormatting>
  <conditionalFormatting sqref="AU159 AW159:AY159">
    <cfRule type="expression" dxfId="63" priority="158">
      <formula>AU159&gt;AT159</formula>
    </cfRule>
  </conditionalFormatting>
  <conditionalFormatting sqref="BL159:BM159">
    <cfRule type="expression" dxfId="62" priority="155">
      <formula>BL159&gt;BK159</formula>
    </cfRule>
  </conditionalFormatting>
  <conditionalFormatting sqref="BB159">
    <cfRule type="expression" dxfId="61" priority="156">
      <formula>BB159&gt;BA159</formula>
    </cfRule>
  </conditionalFormatting>
  <conditionalFormatting sqref="BC159:BF159">
    <cfRule type="expression" dxfId="60" priority="154">
      <formula>BC159&gt;BB159</formula>
    </cfRule>
  </conditionalFormatting>
  <conditionalFormatting sqref="BG159 BI159:BK159">
    <cfRule type="expression" dxfId="59" priority="153">
      <formula>BG159&gt;BF159</formula>
    </cfRule>
  </conditionalFormatting>
  <conditionalFormatting sqref="AD159">
    <cfRule type="expression" dxfId="58" priority="166">
      <formula>AD159&gt;AC159</formula>
    </cfRule>
  </conditionalFormatting>
  <conditionalFormatting sqref="AN159:AO159">
    <cfRule type="expression" dxfId="57" priority="165">
      <formula>AN159&gt;AM159</formula>
    </cfRule>
  </conditionalFormatting>
  <conditionalFormatting sqref="AE159:AH159">
    <cfRule type="expression" dxfId="56" priority="164">
      <formula>AE159&gt;AD159</formula>
    </cfRule>
  </conditionalFormatting>
  <conditionalFormatting sqref="AI159 AK159:AM159">
    <cfRule type="expression" dxfId="55" priority="163">
      <formula>AI159&gt;AH159</formula>
    </cfRule>
  </conditionalFormatting>
  <conditionalFormatting sqref="AJ159">
    <cfRule type="expression" dxfId="54" priority="162">
      <formula>AJ159&gt;AI159</formula>
    </cfRule>
  </conditionalFormatting>
  <conditionalFormatting sqref="AZ159:BA159">
    <cfRule type="expression" dxfId="53" priority="160">
      <formula>AZ159&gt;AY159</formula>
    </cfRule>
  </conditionalFormatting>
  <conditionalFormatting sqref="AQ159:AT159">
    <cfRule type="expression" dxfId="52" priority="159">
      <formula>AQ159&gt;AP159</formula>
    </cfRule>
  </conditionalFormatting>
  <conditionalFormatting sqref="AV159">
    <cfRule type="expression" dxfId="51" priority="157">
      <formula>AV159&gt;AU159</formula>
    </cfRule>
  </conditionalFormatting>
  <conditionalFormatting sqref="E134">
    <cfRule type="expression" dxfId="50" priority="90">
      <formula>E134&gt;D134</formula>
    </cfRule>
  </conditionalFormatting>
  <conditionalFormatting sqref="E146:K146 M146:N146">
    <cfRule type="expression" dxfId="49" priority="69">
      <formula>E146&gt;D146</formula>
    </cfRule>
  </conditionalFormatting>
  <conditionalFormatting sqref="W146 Y146:AA146">
    <cfRule type="expression" dxfId="48" priority="66">
      <formula>W146&gt;V146</formula>
    </cfRule>
  </conditionalFormatting>
  <conditionalFormatting sqref="AI146 AK146:AM146">
    <cfRule type="expression" dxfId="47" priority="60">
      <formula>AI146&gt;AH146</formula>
    </cfRule>
  </conditionalFormatting>
  <conditionalFormatting sqref="AZ146:BA146">
    <cfRule type="expression" dxfId="46" priority="57">
      <formula>AZ146&gt;AY146</formula>
    </cfRule>
  </conditionalFormatting>
  <conditionalFormatting sqref="O146:Q146 AB146:AC146">
    <cfRule type="expression" dxfId="45" priority="68">
      <formula>O146&gt;N146</formula>
    </cfRule>
  </conditionalFormatting>
  <conditionalFormatting sqref="S146:V146">
    <cfRule type="expression" dxfId="44" priority="67">
      <formula>S146&gt;R146</formula>
    </cfRule>
  </conditionalFormatting>
  <conditionalFormatting sqref="BG146 BI146:BK146">
    <cfRule type="expression" dxfId="43" priority="50">
      <formula>BG146&gt;BF146</formula>
    </cfRule>
  </conditionalFormatting>
  <conditionalFormatting sqref="AN146:AO146">
    <cfRule type="expression" dxfId="42" priority="62">
      <formula>AN146&gt;AM146</formula>
    </cfRule>
  </conditionalFormatting>
  <conditionalFormatting sqref="AE146:AH146">
    <cfRule type="expression" dxfId="41" priority="61">
      <formula>AE146&gt;AD146</formula>
    </cfRule>
  </conditionalFormatting>
  <conditionalFormatting sqref="AQ146:AT146">
    <cfRule type="expression" dxfId="40" priority="56">
      <formula>AQ146&gt;AP146</formula>
    </cfRule>
  </conditionalFormatting>
  <conditionalFormatting sqref="AU146 AW146:AY146">
    <cfRule type="expression" dxfId="39" priority="55">
      <formula>AU146&gt;AT146</formula>
    </cfRule>
  </conditionalFormatting>
  <conditionalFormatting sqref="BC146:BF146">
    <cfRule type="expression" dxfId="38" priority="51">
      <formula>BC146&gt;BB146</formula>
    </cfRule>
  </conditionalFormatting>
  <conditionalFormatting sqref="BL146:BM146">
    <cfRule type="expression" dxfId="37" priority="52">
      <formula>BL146&gt;BK146</formula>
    </cfRule>
  </conditionalFormatting>
  <conditionalFormatting sqref="R134">
    <cfRule type="expression" dxfId="36" priority="38">
      <formula>R134&gt;Q134</formula>
    </cfRule>
  </conditionalFormatting>
  <conditionalFormatting sqref="L146">
    <cfRule type="expression" dxfId="35" priority="30">
      <formula>L146&gt;K146</formula>
    </cfRule>
  </conditionalFormatting>
  <conditionalFormatting sqref="F146:BM146">
    <cfRule type="expression" dxfId="34" priority="29">
      <formula>F146&gt;E146</formula>
    </cfRule>
  </conditionalFormatting>
  <conditionalFormatting sqref="X146">
    <cfRule type="expression" dxfId="33" priority="28">
      <formula>X146&gt;W146</formula>
    </cfRule>
  </conditionalFormatting>
  <conditionalFormatting sqref="AD146">
    <cfRule type="expression" dxfId="32" priority="27">
      <formula>AD146&gt;AC146</formula>
    </cfRule>
  </conditionalFormatting>
  <conditionalFormatting sqref="AJ146">
    <cfRule type="expression" dxfId="31" priority="26">
      <formula>AJ146&gt;AI146</formula>
    </cfRule>
  </conditionalFormatting>
  <conditionalFormatting sqref="AP146">
    <cfRule type="expression" dxfId="30" priority="25">
      <formula>AP146&gt;AO146</formula>
    </cfRule>
  </conditionalFormatting>
  <conditionalFormatting sqref="AV146">
    <cfRule type="expression" dxfId="29" priority="24">
      <formula>AV146&gt;AU146</formula>
    </cfRule>
  </conditionalFormatting>
  <conditionalFormatting sqref="BB146">
    <cfRule type="expression" dxfId="28" priority="23">
      <formula>BB146&gt;BA146</formula>
    </cfRule>
  </conditionalFormatting>
  <conditionalFormatting sqref="BH146">
    <cfRule type="expression" dxfId="27" priority="22">
      <formula>BH146&gt;BG146</formula>
    </cfRule>
  </conditionalFormatting>
  <conditionalFormatting sqref="F20:BM20">
    <cfRule type="expression" dxfId="26" priority="21">
      <formula>F20&gt;E20</formula>
    </cfRule>
  </conditionalFormatting>
  <conditionalFormatting sqref="S134:BM134">
    <cfRule type="expression" dxfId="25" priority="18">
      <formula>S134&gt;R134</formula>
    </cfRule>
  </conditionalFormatting>
  <conditionalFormatting sqref="F134:Q134">
    <cfRule type="expression" dxfId="24" priority="19">
      <formula>F134&gt;E134</formula>
    </cfRule>
  </conditionalFormatting>
  <conditionalFormatting sqref="Y122:BM122">
    <cfRule type="expression" dxfId="23" priority="14">
      <formula>Y122&gt;X122</formula>
    </cfRule>
  </conditionalFormatting>
  <conditionalFormatting sqref="H122">
    <cfRule type="expression" dxfId="22" priority="17">
      <formula>H122&gt;G122</formula>
    </cfRule>
  </conditionalFormatting>
  <conditionalFormatting sqref="I122:X122">
    <cfRule type="expression" dxfId="21" priority="16">
      <formula>I122&gt;H122</formula>
    </cfRule>
  </conditionalFormatting>
  <conditionalFormatting sqref="F122:G122">
    <cfRule type="expression" dxfId="20" priority="15">
      <formula>F122&gt;E122</formula>
    </cfRule>
  </conditionalFormatting>
  <conditionalFormatting sqref="L110">
    <cfRule type="expression" dxfId="19" priority="12">
      <formula>L110&gt;K110</formula>
    </cfRule>
  </conditionalFormatting>
  <conditionalFormatting sqref="F110:K110">
    <cfRule type="expression" dxfId="18" priority="11">
      <formula>F110&gt;E110</formula>
    </cfRule>
  </conditionalFormatting>
  <conditionalFormatting sqref="M110:BM110">
    <cfRule type="expression" dxfId="17" priority="10">
      <formula>M110&gt;L110</formula>
    </cfRule>
  </conditionalFormatting>
  <conditionalFormatting sqref="F96">
    <cfRule type="expression" dxfId="16" priority="9">
      <formula>F96&gt;E96</formula>
    </cfRule>
  </conditionalFormatting>
  <conditionalFormatting sqref="G96:BM96">
    <cfRule type="expression" dxfId="15" priority="8">
      <formula>G96&gt;F96</formula>
    </cfRule>
  </conditionalFormatting>
  <conditionalFormatting sqref="F82">
    <cfRule type="expression" dxfId="14" priority="7">
      <formula>F82&gt;E82</formula>
    </cfRule>
  </conditionalFormatting>
  <conditionalFormatting sqref="G82:I82">
    <cfRule type="expression" dxfId="13" priority="6">
      <formula>G82&gt;F82</formula>
    </cfRule>
  </conditionalFormatting>
  <conditionalFormatting sqref="J82:BM82">
    <cfRule type="expression" dxfId="12" priority="5">
      <formula>J82&gt;I82</formula>
    </cfRule>
  </conditionalFormatting>
  <conditionalFormatting sqref="F34">
    <cfRule type="expression" dxfId="11" priority="4">
      <formula>F34&gt;E34</formula>
    </cfRule>
  </conditionalFormatting>
  <conditionalFormatting sqref="F34">
    <cfRule type="expression" dxfId="10" priority="3">
      <formula>F34&gt;E34</formula>
    </cfRule>
  </conditionalFormatting>
  <conditionalFormatting sqref="G34:BM34">
    <cfRule type="expression" dxfId="9" priority="1">
      <formula>G34&gt;F34</formula>
    </cfRule>
  </conditionalFormatting>
  <conditionalFormatting sqref="G34:BM34">
    <cfRule type="expression" dxfId="8" priority="2">
      <formula>G34&gt;F34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M40"/>
  <sheetViews>
    <sheetView showGridLines="0" zoomScale="110" zoomScaleNormal="110" workbookViewId="0">
      <pane xSplit="5" ySplit="7" topLeftCell="XES8" activePane="bottomRight" state="frozen"/>
      <selection pane="topRight" activeCell="F1" sqref="F1"/>
      <selection pane="bottomLeft" activeCell="A8" sqref="A8"/>
      <selection pane="bottomRight" activeCell="F1" sqref="F1:XFD1"/>
    </sheetView>
  </sheetViews>
  <sheetFormatPr baseColWidth="10" defaultRowHeight="12.75" x14ac:dyDescent="0.2"/>
  <cols>
    <col min="1" max="1" width="5.85546875" customWidth="1"/>
    <col min="2" max="2" width="7.85546875" customWidth="1"/>
  </cols>
  <sheetData>
    <row r="1" spans="1:65" s="402" customFormat="1" x14ac:dyDescent="0.2">
      <c r="A1" s="404" t="str">
        <f>'Flujo de Caja'!$A$1</f>
        <v>valores $ en COP '000,000</v>
      </c>
      <c r="B1" s="404"/>
      <c r="C1" s="404"/>
      <c r="D1" s="404"/>
      <c r="E1" s="404"/>
      <c r="F1" s="403" t="str">
        <f>'Ingresos detallado'!F1</f>
        <v>Año</v>
      </c>
      <c r="G1" s="403" t="str">
        <f>'Ingresos detallado'!G1</f>
        <v>Año</v>
      </c>
      <c r="H1" s="403" t="str">
        <f>'Ingresos detallado'!H1</f>
        <v>Año</v>
      </c>
      <c r="I1" s="403" t="str">
        <f>'Ingresos detallado'!I1</f>
        <v>Año</v>
      </c>
      <c r="J1" s="403" t="str">
        <f>'Ingresos detallado'!J1</f>
        <v>Año</v>
      </c>
      <c r="K1" s="403" t="str">
        <f>'Ingresos detallado'!K1</f>
        <v>Año</v>
      </c>
      <c r="L1" s="403" t="str">
        <f>'Ingresos detallado'!L1</f>
        <v>Año</v>
      </c>
      <c r="M1" s="403" t="str">
        <f>'Ingresos detallado'!M1</f>
        <v>Año</v>
      </c>
      <c r="N1" s="403" t="str">
        <f>'Ingresos detallado'!N1</f>
        <v>Año</v>
      </c>
      <c r="O1" s="403" t="str">
        <f>'Ingresos detallado'!O1</f>
        <v>Año</v>
      </c>
      <c r="P1" s="403" t="str">
        <f>'Ingresos detallado'!P1</f>
        <v>Año</v>
      </c>
      <c r="Q1" s="403" t="str">
        <f>'Ingresos detallado'!Q1</f>
        <v>Año</v>
      </c>
      <c r="R1" s="403" t="str">
        <f>'Ingresos detallado'!R1</f>
        <v>Año</v>
      </c>
      <c r="S1" s="403" t="str">
        <f>'Ingresos detallado'!S1</f>
        <v>Año</v>
      </c>
      <c r="T1" s="403" t="str">
        <f>'Ingresos detallado'!T1</f>
        <v>Año</v>
      </c>
      <c r="U1" s="403" t="str">
        <f>'Ingresos detallado'!U1</f>
        <v>Año</v>
      </c>
      <c r="V1" s="403" t="str">
        <f>'Ingresos detallado'!V1</f>
        <v>Año</v>
      </c>
      <c r="W1" s="403" t="str">
        <f>'Ingresos detallado'!W1</f>
        <v>Año</v>
      </c>
      <c r="X1" s="403" t="str">
        <f>'Ingresos detallado'!X1</f>
        <v>Año</v>
      </c>
      <c r="Y1" s="403" t="str">
        <f>'Ingresos detallado'!Y1</f>
        <v>Año</v>
      </c>
      <c r="Z1" s="403" t="str">
        <f>'Ingresos detallado'!Z1</f>
        <v>Año</v>
      </c>
      <c r="AA1" s="403" t="str">
        <f>'Ingresos detallado'!AA1</f>
        <v>Año</v>
      </c>
      <c r="AB1" s="403" t="str">
        <f>'Ingresos detallado'!AB1</f>
        <v>Año</v>
      </c>
      <c r="AC1" s="403" t="str">
        <f>'Ingresos detallado'!AC1</f>
        <v>Año</v>
      </c>
      <c r="AD1" s="403" t="str">
        <f>'Ingresos detallado'!AD1</f>
        <v>Año</v>
      </c>
      <c r="AE1" s="403" t="str">
        <f>'Ingresos detallado'!AE1</f>
        <v>Año</v>
      </c>
      <c r="AF1" s="403" t="str">
        <f>'Ingresos detallado'!AF1</f>
        <v>Año</v>
      </c>
      <c r="AG1" s="403" t="str">
        <f>'Ingresos detallado'!AG1</f>
        <v>Año</v>
      </c>
      <c r="AH1" s="403" t="str">
        <f>'Ingresos detallado'!AH1</f>
        <v>Año</v>
      </c>
      <c r="AI1" s="403" t="str">
        <f>'Ingresos detallado'!AI1</f>
        <v>Año</v>
      </c>
      <c r="AJ1" s="403" t="str">
        <f>'Ingresos detallado'!AJ1</f>
        <v>Año</v>
      </c>
      <c r="AK1" s="403" t="str">
        <f>'Ingresos detallado'!AK1</f>
        <v>Año</v>
      </c>
      <c r="AL1" s="403" t="str">
        <f>'Ingresos detallado'!AL1</f>
        <v>Año</v>
      </c>
      <c r="AM1" s="403" t="str">
        <f>'Ingresos detallado'!AM1</f>
        <v>Año</v>
      </c>
      <c r="AN1" s="403" t="str">
        <f>'Ingresos detallado'!AN1</f>
        <v>Año</v>
      </c>
      <c r="AO1" s="403" t="str">
        <f>'Ingresos detallado'!AO1</f>
        <v>Año</v>
      </c>
      <c r="AP1" s="403" t="str">
        <f>'Ingresos detallado'!AP1</f>
        <v>Año</v>
      </c>
      <c r="AQ1" s="403" t="str">
        <f>'Ingresos detallado'!AQ1</f>
        <v>Año</v>
      </c>
      <c r="AR1" s="403" t="str">
        <f>'Ingresos detallado'!AR1</f>
        <v>Año</v>
      </c>
      <c r="AS1" s="403" t="str">
        <f>'Ingresos detallado'!AS1</f>
        <v>Año</v>
      </c>
      <c r="AT1" s="403" t="str">
        <f>'Ingresos detallado'!AT1</f>
        <v>Año</v>
      </c>
      <c r="AU1" s="403" t="str">
        <f>'Ingresos detallado'!AU1</f>
        <v>Año</v>
      </c>
      <c r="AV1" s="403" t="str">
        <f>'Ingresos detallado'!AV1</f>
        <v>Año</v>
      </c>
      <c r="AW1" s="403" t="str">
        <f>'Ingresos detallado'!AW1</f>
        <v>Año</v>
      </c>
      <c r="AX1" s="403" t="str">
        <f>'Ingresos detallado'!AX1</f>
        <v>Año</v>
      </c>
      <c r="AY1" s="403" t="str">
        <f>'Ingresos detallado'!AY1</f>
        <v>Año</v>
      </c>
      <c r="AZ1" s="403" t="str">
        <f>'Ingresos detallado'!AZ1</f>
        <v>Año</v>
      </c>
      <c r="BA1" s="403" t="str">
        <f>'Ingresos detallado'!BA1</f>
        <v>Año</v>
      </c>
      <c r="BB1" s="403" t="str">
        <f>'Ingresos detallado'!BB1</f>
        <v>Año</v>
      </c>
      <c r="BC1" s="403" t="str">
        <f>'Ingresos detallado'!BC1</f>
        <v>Año</v>
      </c>
      <c r="BD1" s="403" t="str">
        <f>'Ingresos detallado'!BD1</f>
        <v>Año</v>
      </c>
      <c r="BE1" s="403" t="str">
        <f>'Ingresos detallado'!BE1</f>
        <v>Año</v>
      </c>
      <c r="BF1" s="403" t="str">
        <f>'Ingresos detallado'!BF1</f>
        <v>Año</v>
      </c>
      <c r="BG1" s="403" t="str">
        <f>'Ingresos detallado'!BG1</f>
        <v>Año</v>
      </c>
      <c r="BH1" s="403" t="str">
        <f>'Ingresos detallado'!BH1</f>
        <v>Año</v>
      </c>
      <c r="BI1" s="403" t="str">
        <f>'Ingresos detallado'!BI1</f>
        <v>Año</v>
      </c>
      <c r="BJ1" s="403" t="str">
        <f>'Ingresos detallado'!BJ1</f>
        <v>Año</v>
      </c>
      <c r="BK1" s="403" t="str">
        <f>'Ingresos detallado'!BK1</f>
        <v>Año</v>
      </c>
      <c r="BL1" s="403" t="str">
        <f>'Ingresos detallado'!BL1</f>
        <v>Año</v>
      </c>
      <c r="BM1" s="403" t="str">
        <f>'Ingresos detallado'!BM1</f>
        <v>Año</v>
      </c>
    </row>
    <row r="2" spans="1:65" x14ac:dyDescent="0.2">
      <c r="F2" s="22">
        <f>'Ingresos detallado'!F2</f>
        <v>1</v>
      </c>
      <c r="G2" s="22">
        <f>'Ingresos detallado'!G2</f>
        <v>1</v>
      </c>
      <c r="H2" s="22">
        <f>'Ingresos detallado'!H2</f>
        <v>1</v>
      </c>
      <c r="I2" s="22">
        <f>'Ingresos detallado'!I2</f>
        <v>1</v>
      </c>
      <c r="J2" s="22">
        <f>'Ingresos detallado'!J2</f>
        <v>1</v>
      </c>
      <c r="K2" s="22">
        <f>'Ingresos detallado'!K2</f>
        <v>1</v>
      </c>
      <c r="L2" s="22">
        <f>'Ingresos detallado'!L2</f>
        <v>1</v>
      </c>
      <c r="M2" s="22">
        <f>'Ingresos detallado'!M2</f>
        <v>1</v>
      </c>
      <c r="N2" s="22">
        <f>'Ingresos detallado'!N2</f>
        <v>1</v>
      </c>
      <c r="O2" s="22">
        <f>'Ingresos detallado'!O2</f>
        <v>1</v>
      </c>
      <c r="P2" s="22">
        <f>'Ingresos detallado'!P2</f>
        <v>1</v>
      </c>
      <c r="Q2" s="22">
        <f>'Ingresos detallado'!Q2</f>
        <v>1</v>
      </c>
      <c r="R2" s="22">
        <f>'Ingresos detallado'!R2</f>
        <v>2</v>
      </c>
      <c r="S2" s="22">
        <f>'Ingresos detallado'!S2</f>
        <v>2</v>
      </c>
      <c r="T2" s="22">
        <f>'Ingresos detallado'!T2</f>
        <v>2</v>
      </c>
      <c r="U2" s="22">
        <f>'Ingresos detallado'!U2</f>
        <v>2</v>
      </c>
      <c r="V2" s="22">
        <f>'Ingresos detallado'!V2</f>
        <v>2</v>
      </c>
      <c r="W2" s="22">
        <f>'Ingresos detallado'!W2</f>
        <v>2</v>
      </c>
      <c r="X2" s="22">
        <f>'Ingresos detallado'!X2</f>
        <v>2</v>
      </c>
      <c r="Y2" s="22">
        <f>'Ingresos detallado'!Y2</f>
        <v>2</v>
      </c>
      <c r="Z2" s="22">
        <f>'Ingresos detallado'!Z2</f>
        <v>2</v>
      </c>
      <c r="AA2" s="22">
        <f>'Ingresos detallado'!AA2</f>
        <v>2</v>
      </c>
      <c r="AB2" s="22">
        <f>'Ingresos detallado'!AB2</f>
        <v>2</v>
      </c>
      <c r="AC2" s="22">
        <f>'Ingresos detallado'!AC2</f>
        <v>2</v>
      </c>
      <c r="AD2" s="22">
        <f>'Ingresos detallado'!AD2</f>
        <v>3</v>
      </c>
      <c r="AE2" s="22">
        <f>'Ingresos detallado'!AE2</f>
        <v>3</v>
      </c>
      <c r="AF2" s="22">
        <f>'Ingresos detallado'!AF2</f>
        <v>3</v>
      </c>
      <c r="AG2" s="22">
        <f>'Ingresos detallado'!AG2</f>
        <v>3</v>
      </c>
      <c r="AH2" s="22">
        <f>'Ingresos detallado'!AH2</f>
        <v>3</v>
      </c>
      <c r="AI2" s="22">
        <f>'Ingresos detallado'!AI2</f>
        <v>3</v>
      </c>
      <c r="AJ2" s="22">
        <f>'Ingresos detallado'!AJ2</f>
        <v>3</v>
      </c>
      <c r="AK2" s="22">
        <f>'Ingresos detallado'!AK2</f>
        <v>3</v>
      </c>
      <c r="AL2" s="22">
        <f>'Ingresos detallado'!AL2</f>
        <v>3</v>
      </c>
      <c r="AM2" s="22">
        <f>'Ingresos detallado'!AM2</f>
        <v>3</v>
      </c>
      <c r="AN2" s="22">
        <f>'Ingresos detallado'!AN2</f>
        <v>3</v>
      </c>
      <c r="AO2" s="22">
        <f>'Ingresos detallado'!AO2</f>
        <v>3</v>
      </c>
      <c r="AP2" s="22">
        <f>'Ingresos detallado'!AP2</f>
        <v>4</v>
      </c>
      <c r="AQ2" s="22">
        <f>'Ingresos detallado'!AQ2</f>
        <v>4</v>
      </c>
      <c r="AR2" s="22">
        <f>'Ingresos detallado'!AR2</f>
        <v>4</v>
      </c>
      <c r="AS2" s="22">
        <f>'Ingresos detallado'!AS2</f>
        <v>4</v>
      </c>
      <c r="AT2" s="22">
        <f>'Ingresos detallado'!AT2</f>
        <v>4</v>
      </c>
      <c r="AU2" s="22">
        <f>'Ingresos detallado'!AU2</f>
        <v>4</v>
      </c>
      <c r="AV2" s="22">
        <f>'Ingresos detallado'!AV2</f>
        <v>4</v>
      </c>
      <c r="AW2" s="22">
        <f>'Ingresos detallado'!AW2</f>
        <v>4</v>
      </c>
      <c r="AX2" s="22">
        <f>'Ingresos detallado'!AX2</f>
        <v>4</v>
      </c>
      <c r="AY2" s="22">
        <f>'Ingresos detallado'!AY2</f>
        <v>4</v>
      </c>
      <c r="AZ2" s="22">
        <f>'Ingresos detallado'!AZ2</f>
        <v>4</v>
      </c>
      <c r="BA2" s="22">
        <f>'Ingresos detallado'!BA2</f>
        <v>4</v>
      </c>
      <c r="BB2" s="22">
        <f>'Ingresos detallado'!BB2</f>
        <v>5</v>
      </c>
      <c r="BC2" s="22">
        <f>'Ingresos detallado'!BC2</f>
        <v>5</v>
      </c>
      <c r="BD2" s="22">
        <f>'Ingresos detallado'!BD2</f>
        <v>5</v>
      </c>
      <c r="BE2" s="22">
        <f>'Ingresos detallado'!BE2</f>
        <v>5</v>
      </c>
      <c r="BF2" s="22">
        <f>'Ingresos detallado'!BF2</f>
        <v>5</v>
      </c>
      <c r="BG2" s="22">
        <f>'Ingresos detallado'!BG2</f>
        <v>5</v>
      </c>
      <c r="BH2" s="22">
        <f>'Ingresos detallado'!BH2</f>
        <v>5</v>
      </c>
      <c r="BI2" s="22">
        <f>'Ingresos detallado'!BI2</f>
        <v>5</v>
      </c>
      <c r="BJ2" s="22">
        <f>'Ingresos detallado'!BJ2</f>
        <v>5</v>
      </c>
      <c r="BK2" s="22">
        <f>'Ingresos detallado'!BK2</f>
        <v>5</v>
      </c>
      <c r="BL2" s="22">
        <f>'Ingresos detallado'!BL2</f>
        <v>5</v>
      </c>
      <c r="BM2" s="22">
        <f>'Ingresos detallado'!BM2</f>
        <v>5</v>
      </c>
    </row>
    <row r="3" spans="1:65" x14ac:dyDescent="0.2">
      <c r="F3" s="22" t="str">
        <f>'Ingresos detallado'!F3</f>
        <v>Mes</v>
      </c>
      <c r="G3" s="22" t="str">
        <f>'Ingresos detallado'!G3</f>
        <v>Mes</v>
      </c>
      <c r="H3" s="22" t="str">
        <f>'Ingresos detallado'!H3</f>
        <v>Mes</v>
      </c>
      <c r="I3" s="22" t="str">
        <f>'Ingresos detallado'!I3</f>
        <v>Mes</v>
      </c>
      <c r="J3" s="22" t="str">
        <f>'Ingresos detallado'!J3</f>
        <v>Mes</v>
      </c>
      <c r="K3" s="22" t="str">
        <f>'Ingresos detallado'!K3</f>
        <v>Mes</v>
      </c>
      <c r="L3" s="22" t="str">
        <f>'Ingresos detallado'!L3</f>
        <v>Mes</v>
      </c>
      <c r="M3" s="22" t="str">
        <f>'Ingresos detallado'!M3</f>
        <v>Mes</v>
      </c>
      <c r="N3" s="22" t="str">
        <f>'Ingresos detallado'!N3</f>
        <v>Mes</v>
      </c>
      <c r="O3" s="22" t="str">
        <f>'Ingresos detallado'!O3</f>
        <v>Mes</v>
      </c>
      <c r="P3" s="22" t="str">
        <f>'Ingresos detallado'!P3</f>
        <v>Mes</v>
      </c>
      <c r="Q3" s="22" t="str">
        <f>'Ingresos detallado'!Q3</f>
        <v>Mes</v>
      </c>
      <c r="R3" s="22" t="str">
        <f>'Ingresos detallado'!R3</f>
        <v>Mes</v>
      </c>
      <c r="S3" s="22" t="str">
        <f>'Ingresos detallado'!S3</f>
        <v>Mes</v>
      </c>
      <c r="T3" s="22" t="str">
        <f>'Ingresos detallado'!T3</f>
        <v>Mes</v>
      </c>
      <c r="U3" s="22" t="str">
        <f>'Ingresos detallado'!U3</f>
        <v>Mes</v>
      </c>
      <c r="V3" s="22" t="str">
        <f>'Ingresos detallado'!V3</f>
        <v>Mes</v>
      </c>
      <c r="W3" s="22" t="str">
        <f>'Ingresos detallado'!W3</f>
        <v>Mes</v>
      </c>
      <c r="X3" s="22" t="str">
        <f>'Ingresos detallado'!X3</f>
        <v>Mes</v>
      </c>
      <c r="Y3" s="22" t="str">
        <f>'Ingresos detallado'!Y3</f>
        <v>Mes</v>
      </c>
      <c r="Z3" s="22" t="str">
        <f>'Ingresos detallado'!Z3</f>
        <v>Mes</v>
      </c>
      <c r="AA3" s="22" t="str">
        <f>'Ingresos detallado'!AA3</f>
        <v>Mes</v>
      </c>
      <c r="AB3" s="22" t="str">
        <f>'Ingresos detallado'!AB3</f>
        <v>Mes</v>
      </c>
      <c r="AC3" s="22" t="str">
        <f>'Ingresos detallado'!AC3</f>
        <v>Mes</v>
      </c>
      <c r="AD3" s="22" t="str">
        <f>'Ingresos detallado'!AD3</f>
        <v>Mes</v>
      </c>
      <c r="AE3" s="22" t="str">
        <f>'Ingresos detallado'!AE3</f>
        <v>Mes</v>
      </c>
      <c r="AF3" s="22" t="str">
        <f>'Ingresos detallado'!AF3</f>
        <v>Mes</v>
      </c>
      <c r="AG3" s="22" t="str">
        <f>'Ingresos detallado'!AG3</f>
        <v>Mes</v>
      </c>
      <c r="AH3" s="22" t="str">
        <f>'Ingresos detallado'!AH3</f>
        <v>Mes</v>
      </c>
      <c r="AI3" s="22" t="str">
        <f>'Ingresos detallado'!AI3</f>
        <v>Mes</v>
      </c>
      <c r="AJ3" s="22" t="str">
        <f>'Ingresos detallado'!AJ3</f>
        <v>Mes</v>
      </c>
      <c r="AK3" s="22" t="str">
        <f>'Ingresos detallado'!AK3</f>
        <v>Mes</v>
      </c>
      <c r="AL3" s="22" t="str">
        <f>'Ingresos detallado'!AL3</f>
        <v>Mes</v>
      </c>
      <c r="AM3" s="22" t="str">
        <f>'Ingresos detallado'!AM3</f>
        <v>Mes</v>
      </c>
      <c r="AN3" s="22" t="str">
        <f>'Ingresos detallado'!AN3</f>
        <v>Mes</v>
      </c>
      <c r="AO3" s="22" t="str">
        <f>'Ingresos detallado'!AO3</f>
        <v>Mes</v>
      </c>
      <c r="AP3" s="22" t="str">
        <f>'Ingresos detallado'!AP3</f>
        <v>Mes</v>
      </c>
      <c r="AQ3" s="22" t="str">
        <f>'Ingresos detallado'!AQ3</f>
        <v>Mes</v>
      </c>
      <c r="AR3" s="22" t="str">
        <f>'Ingresos detallado'!AR3</f>
        <v>Mes</v>
      </c>
      <c r="AS3" s="22" t="str">
        <f>'Ingresos detallado'!AS3</f>
        <v>Mes</v>
      </c>
      <c r="AT3" s="22" t="str">
        <f>'Ingresos detallado'!AT3</f>
        <v>Mes</v>
      </c>
      <c r="AU3" s="22" t="str">
        <f>'Ingresos detallado'!AU3</f>
        <v>Mes</v>
      </c>
      <c r="AV3" s="22" t="str">
        <f>'Ingresos detallado'!AV3</f>
        <v>Mes</v>
      </c>
      <c r="AW3" s="22" t="str">
        <f>'Ingresos detallado'!AW3</f>
        <v>Mes</v>
      </c>
      <c r="AX3" s="22" t="str">
        <f>'Ingresos detallado'!AX3</f>
        <v>Mes</v>
      </c>
      <c r="AY3" s="22" t="str">
        <f>'Ingresos detallado'!AY3</f>
        <v>Mes</v>
      </c>
      <c r="AZ3" s="22" t="str">
        <f>'Ingresos detallado'!AZ3</f>
        <v>Mes</v>
      </c>
      <c r="BA3" s="22" t="str">
        <f>'Ingresos detallado'!BA3</f>
        <v>Mes</v>
      </c>
      <c r="BB3" s="22" t="str">
        <f>'Ingresos detallado'!BB3</f>
        <v>Mes</v>
      </c>
      <c r="BC3" s="22" t="str">
        <f>'Ingresos detallado'!BC3</f>
        <v>Mes</v>
      </c>
      <c r="BD3" s="22" t="str">
        <f>'Ingresos detallado'!BD3</f>
        <v>Mes</v>
      </c>
      <c r="BE3" s="22" t="str">
        <f>'Ingresos detallado'!BE3</f>
        <v>Mes</v>
      </c>
      <c r="BF3" s="22" t="str">
        <f>'Ingresos detallado'!BF3</f>
        <v>Mes</v>
      </c>
      <c r="BG3" s="22" t="str">
        <f>'Ingresos detallado'!BG3</f>
        <v>Mes</v>
      </c>
      <c r="BH3" s="22" t="str">
        <f>'Ingresos detallado'!BH3</f>
        <v>Mes</v>
      </c>
      <c r="BI3" s="22" t="str">
        <f>'Ingresos detallado'!BI3</f>
        <v>Mes</v>
      </c>
      <c r="BJ3" s="22" t="str">
        <f>'Ingresos detallado'!BJ3</f>
        <v>Mes</v>
      </c>
      <c r="BK3" s="22" t="str">
        <f>'Ingresos detallado'!BK3</f>
        <v>Mes</v>
      </c>
      <c r="BL3" s="22" t="str">
        <f>'Ingresos detallado'!BL3</f>
        <v>Mes</v>
      </c>
      <c r="BM3" s="22" t="str">
        <f>'Ingresos detallado'!BM3</f>
        <v>Mes</v>
      </c>
    </row>
    <row r="4" spans="1:65" x14ac:dyDescent="0.2">
      <c r="F4" s="22">
        <f>'Ingresos detallado'!F4</f>
        <v>1</v>
      </c>
      <c r="G4" s="22">
        <f>'Ingresos detallado'!G4</f>
        <v>2</v>
      </c>
      <c r="H4" s="22">
        <f>'Ingresos detallado'!H4</f>
        <v>3</v>
      </c>
      <c r="I4" s="22">
        <f>'Ingresos detallado'!I4</f>
        <v>4</v>
      </c>
      <c r="J4" s="22">
        <f>'Ingresos detallado'!J4</f>
        <v>5</v>
      </c>
      <c r="K4" s="22">
        <f>'Ingresos detallado'!K4</f>
        <v>6</v>
      </c>
      <c r="L4" s="22">
        <f>'Ingresos detallado'!L4</f>
        <v>7</v>
      </c>
      <c r="M4" s="22">
        <f>'Ingresos detallado'!M4</f>
        <v>8</v>
      </c>
      <c r="N4" s="22">
        <f>'Ingresos detallado'!N4</f>
        <v>9</v>
      </c>
      <c r="O4" s="22">
        <f>'Ingresos detallado'!O4</f>
        <v>10</v>
      </c>
      <c r="P4" s="22">
        <f>'Ingresos detallado'!P4</f>
        <v>11</v>
      </c>
      <c r="Q4" s="22">
        <f>'Ingresos detallado'!Q4</f>
        <v>12</v>
      </c>
      <c r="R4" s="22">
        <f>'Ingresos detallado'!R4</f>
        <v>13</v>
      </c>
      <c r="S4" s="22">
        <f>'Ingresos detallado'!S4</f>
        <v>14</v>
      </c>
      <c r="T4" s="22">
        <f>'Ingresos detallado'!T4</f>
        <v>15</v>
      </c>
      <c r="U4" s="22">
        <f>'Ingresos detallado'!U4</f>
        <v>16</v>
      </c>
      <c r="V4" s="22">
        <f>'Ingresos detallado'!V4</f>
        <v>17</v>
      </c>
      <c r="W4" s="22">
        <f>'Ingresos detallado'!W4</f>
        <v>18</v>
      </c>
      <c r="X4" s="22">
        <f>'Ingresos detallado'!X4</f>
        <v>19</v>
      </c>
      <c r="Y4" s="22">
        <f>'Ingresos detallado'!Y4</f>
        <v>20</v>
      </c>
      <c r="Z4" s="22">
        <f>'Ingresos detallado'!Z4</f>
        <v>21</v>
      </c>
      <c r="AA4" s="22">
        <f>'Ingresos detallado'!AA4</f>
        <v>22</v>
      </c>
      <c r="AB4" s="22">
        <f>'Ingresos detallado'!AB4</f>
        <v>23</v>
      </c>
      <c r="AC4" s="22">
        <f>'Ingresos detallado'!AC4</f>
        <v>24</v>
      </c>
      <c r="AD4" s="22">
        <f>'Ingresos detallado'!AD4</f>
        <v>25</v>
      </c>
      <c r="AE4" s="22">
        <f>'Ingresos detallado'!AE4</f>
        <v>26</v>
      </c>
      <c r="AF4" s="22">
        <f>'Ingresos detallado'!AF4</f>
        <v>27</v>
      </c>
      <c r="AG4" s="22">
        <f>'Ingresos detallado'!AG4</f>
        <v>28</v>
      </c>
      <c r="AH4" s="22">
        <f>'Ingresos detallado'!AH4</f>
        <v>29</v>
      </c>
      <c r="AI4" s="22">
        <f>'Ingresos detallado'!AI4</f>
        <v>30</v>
      </c>
      <c r="AJ4" s="22">
        <f>'Ingresos detallado'!AJ4</f>
        <v>31</v>
      </c>
      <c r="AK4" s="22">
        <f>'Ingresos detallado'!AK4</f>
        <v>32</v>
      </c>
      <c r="AL4" s="22">
        <f>'Ingresos detallado'!AL4</f>
        <v>33</v>
      </c>
      <c r="AM4" s="22">
        <f>'Ingresos detallado'!AM4</f>
        <v>34</v>
      </c>
      <c r="AN4" s="22">
        <f>'Ingresos detallado'!AN4</f>
        <v>35</v>
      </c>
      <c r="AO4" s="22">
        <f>'Ingresos detallado'!AO4</f>
        <v>36</v>
      </c>
      <c r="AP4" s="22">
        <f>'Ingresos detallado'!AP4</f>
        <v>37</v>
      </c>
      <c r="AQ4" s="22">
        <f>'Ingresos detallado'!AQ4</f>
        <v>38</v>
      </c>
      <c r="AR4" s="22">
        <f>'Ingresos detallado'!AR4</f>
        <v>39</v>
      </c>
      <c r="AS4" s="22">
        <f>'Ingresos detallado'!AS4</f>
        <v>40</v>
      </c>
      <c r="AT4" s="22">
        <f>'Ingresos detallado'!AT4</f>
        <v>41</v>
      </c>
      <c r="AU4" s="22">
        <f>'Ingresos detallado'!AU4</f>
        <v>42</v>
      </c>
      <c r="AV4" s="22">
        <f>'Ingresos detallado'!AV4</f>
        <v>43</v>
      </c>
      <c r="AW4" s="22">
        <f>'Ingresos detallado'!AW4</f>
        <v>44</v>
      </c>
      <c r="AX4" s="22">
        <f>'Ingresos detallado'!AX4</f>
        <v>45</v>
      </c>
      <c r="AY4" s="22">
        <f>'Ingresos detallado'!AY4</f>
        <v>46</v>
      </c>
      <c r="AZ4" s="22">
        <f>'Ingresos detallado'!AZ4</f>
        <v>47</v>
      </c>
      <c r="BA4" s="22">
        <f>'Ingresos detallado'!BA4</f>
        <v>48</v>
      </c>
      <c r="BB4" s="22">
        <f>'Ingresos detallado'!BB4</f>
        <v>49</v>
      </c>
      <c r="BC4" s="22">
        <f>'Ingresos detallado'!BC4</f>
        <v>50</v>
      </c>
      <c r="BD4" s="22">
        <f>'Ingresos detallado'!BD4</f>
        <v>51</v>
      </c>
      <c r="BE4" s="22">
        <f>'Ingresos detallado'!BE4</f>
        <v>52</v>
      </c>
      <c r="BF4" s="22">
        <f>'Ingresos detallado'!BF4</f>
        <v>53</v>
      </c>
      <c r="BG4" s="22">
        <f>'Ingresos detallado'!BG4</f>
        <v>54</v>
      </c>
      <c r="BH4" s="22">
        <f>'Ingresos detallado'!BH4</f>
        <v>55</v>
      </c>
      <c r="BI4" s="22">
        <f>'Ingresos detallado'!BI4</f>
        <v>56</v>
      </c>
      <c r="BJ4" s="22">
        <f>'Ingresos detallado'!BJ4</f>
        <v>57</v>
      </c>
      <c r="BK4" s="22">
        <f>'Ingresos detallado'!BK4</f>
        <v>58</v>
      </c>
      <c r="BL4" s="22">
        <f>'Ingresos detallado'!BL4</f>
        <v>59</v>
      </c>
      <c r="BM4" s="22">
        <f>'Ingresos detallado'!BM4</f>
        <v>60</v>
      </c>
    </row>
    <row r="6" spans="1:65" ht="17.25" x14ac:dyDescent="0.4">
      <c r="B6" s="195" t="s">
        <v>263</v>
      </c>
      <c r="F6" s="35">
        <f>F9+F17+F26+F34</f>
        <v>8</v>
      </c>
      <c r="G6" s="35">
        <f t="shared" ref="G6:BM6" si="0">G9+G17+G26+G34</f>
        <v>8</v>
      </c>
      <c r="H6" s="35">
        <f t="shared" si="0"/>
        <v>8</v>
      </c>
      <c r="I6" s="35">
        <f>I9+I17+I26+I34</f>
        <v>8</v>
      </c>
      <c r="J6" s="35">
        <f t="shared" si="0"/>
        <v>13</v>
      </c>
      <c r="K6" s="35">
        <f t="shared" si="0"/>
        <v>13</v>
      </c>
      <c r="L6" s="35">
        <f t="shared" si="0"/>
        <v>13</v>
      </c>
      <c r="M6" s="35">
        <f t="shared" si="0"/>
        <v>13</v>
      </c>
      <c r="N6" s="35">
        <f t="shared" si="0"/>
        <v>13</v>
      </c>
      <c r="O6" s="35">
        <f t="shared" si="0"/>
        <v>13</v>
      </c>
      <c r="P6" s="35">
        <f t="shared" si="0"/>
        <v>13</v>
      </c>
      <c r="Q6" s="35">
        <f t="shared" si="0"/>
        <v>13</v>
      </c>
      <c r="R6" s="35">
        <f t="shared" si="0"/>
        <v>23.689999999999998</v>
      </c>
      <c r="S6" s="35">
        <f t="shared" si="0"/>
        <v>23.689999999999998</v>
      </c>
      <c r="T6" s="35">
        <f t="shared" si="0"/>
        <v>23.689999999999998</v>
      </c>
      <c r="U6" s="35">
        <f t="shared" si="0"/>
        <v>23.689999999999998</v>
      </c>
      <c r="V6" s="35">
        <f t="shared" si="0"/>
        <v>23.689999999999998</v>
      </c>
      <c r="W6" s="35">
        <f t="shared" si="0"/>
        <v>23.689999999999998</v>
      </c>
      <c r="X6" s="35">
        <f t="shared" si="0"/>
        <v>23.689999999999998</v>
      </c>
      <c r="Y6" s="35">
        <f t="shared" si="0"/>
        <v>23.689999999999998</v>
      </c>
      <c r="Z6" s="35">
        <f t="shared" si="0"/>
        <v>23.689999999999998</v>
      </c>
      <c r="AA6" s="35">
        <f t="shared" si="0"/>
        <v>23.689999999999998</v>
      </c>
      <c r="AB6" s="35">
        <f t="shared" si="0"/>
        <v>23.689999999999998</v>
      </c>
      <c r="AC6" s="35">
        <f t="shared" si="0"/>
        <v>23.689999999999998</v>
      </c>
      <c r="AD6" s="35">
        <f t="shared" si="0"/>
        <v>33.948800000000006</v>
      </c>
      <c r="AE6" s="35">
        <f t="shared" si="0"/>
        <v>33.948800000000006</v>
      </c>
      <c r="AF6" s="35">
        <f t="shared" si="0"/>
        <v>33.948800000000006</v>
      </c>
      <c r="AG6" s="35">
        <f t="shared" si="0"/>
        <v>33.948800000000006</v>
      </c>
      <c r="AH6" s="35">
        <f t="shared" si="0"/>
        <v>33.948800000000006</v>
      </c>
      <c r="AI6" s="35">
        <f t="shared" si="0"/>
        <v>33.948800000000006</v>
      </c>
      <c r="AJ6" s="35">
        <f t="shared" si="0"/>
        <v>33.948800000000006</v>
      </c>
      <c r="AK6" s="35">
        <f t="shared" si="0"/>
        <v>33.948800000000006</v>
      </c>
      <c r="AL6" s="35">
        <f t="shared" si="0"/>
        <v>33.948800000000006</v>
      </c>
      <c r="AM6" s="35">
        <f t="shared" si="0"/>
        <v>33.948800000000006</v>
      </c>
      <c r="AN6" s="35">
        <f t="shared" si="0"/>
        <v>33.948800000000006</v>
      </c>
      <c r="AO6" s="35">
        <f t="shared" si="0"/>
        <v>33.948800000000006</v>
      </c>
      <c r="AP6" s="35">
        <f t="shared" si="0"/>
        <v>40.430899000000004</v>
      </c>
      <c r="AQ6" s="35">
        <f t="shared" si="0"/>
        <v>40.430899000000004</v>
      </c>
      <c r="AR6" s="35">
        <f t="shared" si="0"/>
        <v>40.430899000000004</v>
      </c>
      <c r="AS6" s="35">
        <f t="shared" si="0"/>
        <v>40.430899000000004</v>
      </c>
      <c r="AT6" s="35">
        <f t="shared" si="0"/>
        <v>40.430899000000004</v>
      </c>
      <c r="AU6" s="35">
        <f t="shared" si="0"/>
        <v>40.430899000000004</v>
      </c>
      <c r="AV6" s="35">
        <f t="shared" si="0"/>
        <v>40.430899000000004</v>
      </c>
      <c r="AW6" s="35">
        <f t="shared" si="0"/>
        <v>40.430899000000004</v>
      </c>
      <c r="AX6" s="35">
        <f t="shared" si="0"/>
        <v>40.430899000000004</v>
      </c>
      <c r="AY6" s="35">
        <f t="shared" si="0"/>
        <v>40.430899000000004</v>
      </c>
      <c r="AZ6" s="35">
        <f t="shared" si="0"/>
        <v>40.430899000000004</v>
      </c>
      <c r="BA6" s="35">
        <f t="shared" si="0"/>
        <v>40.430899000000004</v>
      </c>
      <c r="BB6" s="35">
        <f t="shared" si="0"/>
        <v>47.271370020000006</v>
      </c>
      <c r="BC6" s="35">
        <f t="shared" si="0"/>
        <v>47.271370020000006</v>
      </c>
      <c r="BD6" s="35">
        <f t="shared" si="0"/>
        <v>47.271370020000006</v>
      </c>
      <c r="BE6" s="35">
        <f t="shared" si="0"/>
        <v>47.271370020000006</v>
      </c>
      <c r="BF6" s="35">
        <f t="shared" si="0"/>
        <v>47.271370020000006</v>
      </c>
      <c r="BG6" s="35">
        <f t="shared" si="0"/>
        <v>47.271370020000006</v>
      </c>
      <c r="BH6" s="35">
        <f t="shared" si="0"/>
        <v>47.271370020000006</v>
      </c>
      <c r="BI6" s="35">
        <f t="shared" si="0"/>
        <v>47.271370020000006</v>
      </c>
      <c r="BJ6" s="35">
        <f t="shared" si="0"/>
        <v>47.271370020000006</v>
      </c>
      <c r="BK6" s="35">
        <f t="shared" si="0"/>
        <v>47.271370020000006</v>
      </c>
      <c r="BL6" s="35">
        <f t="shared" si="0"/>
        <v>47.271370020000006</v>
      </c>
      <c r="BM6" s="35">
        <f t="shared" si="0"/>
        <v>47.271370020000006</v>
      </c>
    </row>
    <row r="7" spans="1:65" x14ac:dyDescent="0.2">
      <c r="B7" s="200">
        <f>MATCH(C7,Supuestos!$B$3:$B$154,0)</f>
        <v>4</v>
      </c>
      <c r="C7" s="319" t="str">
        <f>Supuestos!B6</f>
        <v>Costos administrativos</v>
      </c>
      <c r="D7" s="34" t="s">
        <v>265</v>
      </c>
      <c r="F7" s="320">
        <f>HLOOKUP(F$2,Supuestos!$D$3:$H$75,$B$7,0)*F6</f>
        <v>0.32</v>
      </c>
      <c r="G7" s="320">
        <f>HLOOKUP(G$2,Supuestos!$D$3:$H$75,$B$7,0)*G6</f>
        <v>0.32</v>
      </c>
      <c r="H7" s="320">
        <f>HLOOKUP(H$2,Supuestos!$D$3:$H$75,$B$7,0)*H6</f>
        <v>0.32</v>
      </c>
      <c r="I7" s="320">
        <f>HLOOKUP(I$2,Supuestos!$D$3:$H$75,$B$7,0)*I6</f>
        <v>0.32</v>
      </c>
      <c r="J7" s="320">
        <f>HLOOKUP(J$2,Supuestos!$D$3:$H$75,$B$7,0)*J6</f>
        <v>0.52</v>
      </c>
      <c r="K7" s="320">
        <f>HLOOKUP(K$2,Supuestos!$D$3:$H$75,$B$7,0)*K6</f>
        <v>0.52</v>
      </c>
      <c r="L7" s="320">
        <f>HLOOKUP(L$2,Supuestos!$D$3:$H$75,$B$7,0)*L6</f>
        <v>0.52</v>
      </c>
      <c r="M7" s="320">
        <f>HLOOKUP(M$2,Supuestos!$D$3:$H$75,$B$7,0)*M6</f>
        <v>0.52</v>
      </c>
      <c r="N7" s="320">
        <f>HLOOKUP(N$2,Supuestos!$D$3:$H$75,$B$7,0)*N6</f>
        <v>0.52</v>
      </c>
      <c r="O7" s="320">
        <f>HLOOKUP(O$2,Supuestos!$D$3:$H$75,$B$7,0)*O6</f>
        <v>0.52</v>
      </c>
      <c r="P7" s="320">
        <f>HLOOKUP(P$2,Supuestos!$D$3:$H$75,$B$7,0)*P6</f>
        <v>0.52</v>
      </c>
      <c r="Q7" s="320">
        <f>HLOOKUP(Q$2,Supuestos!$D$3:$H$75,$B$7,0)*Q6</f>
        <v>0.52</v>
      </c>
      <c r="R7" s="320">
        <f>HLOOKUP(R$2,Supuestos!$D$3:$H$75,$B$7,0)*R6</f>
        <v>0.94759999999999989</v>
      </c>
      <c r="S7" s="320">
        <f>HLOOKUP(S$2,Supuestos!$D$3:$H$75,$B$7,0)*S6</f>
        <v>0.94759999999999989</v>
      </c>
      <c r="T7" s="320">
        <f>HLOOKUP(T$2,Supuestos!$D$3:$H$75,$B$7,0)*T6</f>
        <v>0.94759999999999989</v>
      </c>
      <c r="U7" s="320">
        <f>HLOOKUP(U$2,Supuestos!$D$3:$H$75,$B$7,0)*U6</f>
        <v>0.94759999999999989</v>
      </c>
      <c r="V7" s="320">
        <f>HLOOKUP(V$2,Supuestos!$D$3:$H$75,$B$7,0)*V6</f>
        <v>0.94759999999999989</v>
      </c>
      <c r="W7" s="320">
        <f>HLOOKUP(W$2,Supuestos!$D$3:$H$75,$B$7,0)*W6</f>
        <v>0.94759999999999989</v>
      </c>
      <c r="X7" s="320">
        <f>HLOOKUP(X$2,Supuestos!$D$3:$H$75,$B$7,0)*X6</f>
        <v>0.94759999999999989</v>
      </c>
      <c r="Y7" s="320">
        <f>HLOOKUP(Y$2,Supuestos!$D$3:$H$75,$B$7,0)*Y6</f>
        <v>0.94759999999999989</v>
      </c>
      <c r="Z7" s="320">
        <f>HLOOKUP(Z$2,Supuestos!$D$3:$H$75,$B$7,0)*Z6</f>
        <v>0.94759999999999989</v>
      </c>
      <c r="AA7" s="320">
        <f>HLOOKUP(AA$2,Supuestos!$D$3:$H$75,$B$7,0)*AA6</f>
        <v>0.94759999999999989</v>
      </c>
      <c r="AB7" s="320">
        <f>HLOOKUP(AB$2,Supuestos!$D$3:$H$75,$B$7,0)*AB6</f>
        <v>0.94759999999999989</v>
      </c>
      <c r="AC7" s="320">
        <f>HLOOKUP(AC$2,Supuestos!$D$3:$H$75,$B$7,0)*AC6</f>
        <v>0.94759999999999989</v>
      </c>
      <c r="AD7" s="320">
        <f>HLOOKUP(AD$2,Supuestos!$D$3:$H$75,$B$7,0)*AD6</f>
        <v>1.3579520000000003</v>
      </c>
      <c r="AE7" s="320">
        <f>HLOOKUP(AE$2,Supuestos!$D$3:$H$75,$B$7,0)*AE6</f>
        <v>1.3579520000000003</v>
      </c>
      <c r="AF7" s="320">
        <f>HLOOKUP(AF$2,Supuestos!$D$3:$H$75,$B$7,0)*AF6</f>
        <v>1.3579520000000003</v>
      </c>
      <c r="AG7" s="320">
        <f>HLOOKUP(AG$2,Supuestos!$D$3:$H$75,$B$7,0)*AG6</f>
        <v>1.3579520000000003</v>
      </c>
      <c r="AH7" s="320">
        <f>HLOOKUP(AH$2,Supuestos!$D$3:$H$75,$B$7,0)*AH6</f>
        <v>1.3579520000000003</v>
      </c>
      <c r="AI7" s="320">
        <f>HLOOKUP(AI$2,Supuestos!$D$3:$H$75,$B$7,0)*AI6</f>
        <v>1.3579520000000003</v>
      </c>
      <c r="AJ7" s="320">
        <f>HLOOKUP(AJ$2,Supuestos!$D$3:$H$75,$B$7,0)*AJ6</f>
        <v>1.3579520000000003</v>
      </c>
      <c r="AK7" s="320">
        <f>HLOOKUP(AK$2,Supuestos!$D$3:$H$75,$B$7,0)*AK6</f>
        <v>1.3579520000000003</v>
      </c>
      <c r="AL7" s="320">
        <f>HLOOKUP(AL$2,Supuestos!$D$3:$H$75,$B$7,0)*AL6</f>
        <v>1.3579520000000003</v>
      </c>
      <c r="AM7" s="320">
        <f>HLOOKUP(AM$2,Supuestos!$D$3:$H$75,$B$7,0)*AM6</f>
        <v>1.3579520000000003</v>
      </c>
      <c r="AN7" s="320">
        <f>HLOOKUP(AN$2,Supuestos!$D$3:$H$75,$B$7,0)*AN6</f>
        <v>1.3579520000000003</v>
      </c>
      <c r="AO7" s="320">
        <f>HLOOKUP(AO$2,Supuestos!$D$3:$H$75,$B$7,0)*AO6</f>
        <v>1.3579520000000003</v>
      </c>
      <c r="AP7" s="320">
        <f>HLOOKUP(AP$2,Supuestos!$D$3:$H$75,$B$7,0)*AP6</f>
        <v>1.6172359600000001</v>
      </c>
      <c r="AQ7" s="320">
        <f>HLOOKUP(AQ$2,Supuestos!$D$3:$H$75,$B$7,0)*AQ6</f>
        <v>1.6172359600000001</v>
      </c>
      <c r="AR7" s="320">
        <f>HLOOKUP(AR$2,Supuestos!$D$3:$H$75,$B$7,0)*AR6</f>
        <v>1.6172359600000001</v>
      </c>
      <c r="AS7" s="320">
        <f>HLOOKUP(AS$2,Supuestos!$D$3:$H$75,$B$7,0)*AS6</f>
        <v>1.6172359600000001</v>
      </c>
      <c r="AT7" s="320">
        <f>HLOOKUP(AT$2,Supuestos!$D$3:$H$75,$B$7,0)*AT6</f>
        <v>1.6172359600000001</v>
      </c>
      <c r="AU7" s="320">
        <f>HLOOKUP(AU$2,Supuestos!$D$3:$H$75,$B$7,0)*AU6</f>
        <v>1.6172359600000001</v>
      </c>
      <c r="AV7" s="320">
        <f>HLOOKUP(AV$2,Supuestos!$D$3:$H$75,$B$7,0)*AV6</f>
        <v>1.6172359600000001</v>
      </c>
      <c r="AW7" s="320">
        <f>HLOOKUP(AW$2,Supuestos!$D$3:$H$75,$B$7,0)*AW6</f>
        <v>1.6172359600000001</v>
      </c>
      <c r="AX7" s="320">
        <f>HLOOKUP(AX$2,Supuestos!$D$3:$H$75,$B$7,0)*AX6</f>
        <v>1.6172359600000001</v>
      </c>
      <c r="AY7" s="320">
        <f>HLOOKUP(AY$2,Supuestos!$D$3:$H$75,$B$7,0)*AY6</f>
        <v>1.6172359600000001</v>
      </c>
      <c r="AZ7" s="320">
        <f>HLOOKUP(AZ$2,Supuestos!$D$3:$H$75,$B$7,0)*AZ6</f>
        <v>1.6172359600000001</v>
      </c>
      <c r="BA7" s="320">
        <f>HLOOKUP(BA$2,Supuestos!$D$3:$H$75,$B$7,0)*BA6</f>
        <v>1.6172359600000001</v>
      </c>
      <c r="BB7" s="320">
        <f>HLOOKUP(BB$2,Supuestos!$D$3:$H$75,$B$7,0)*BB6</f>
        <v>1.8908548008000003</v>
      </c>
      <c r="BC7" s="320">
        <f>HLOOKUP(BC$2,Supuestos!$D$3:$H$75,$B$7,0)*BC6</f>
        <v>1.8908548008000003</v>
      </c>
      <c r="BD7" s="320">
        <f>HLOOKUP(BD$2,Supuestos!$D$3:$H$75,$B$7,0)*BD6</f>
        <v>1.8908548008000003</v>
      </c>
      <c r="BE7" s="320">
        <f>HLOOKUP(BE$2,Supuestos!$D$3:$H$75,$B$7,0)*BE6</f>
        <v>1.8908548008000003</v>
      </c>
      <c r="BF7" s="320">
        <f>HLOOKUP(BF$2,Supuestos!$D$3:$H$75,$B$7,0)*BF6</f>
        <v>1.8908548008000003</v>
      </c>
      <c r="BG7" s="320">
        <f>HLOOKUP(BG$2,Supuestos!$D$3:$H$75,$B$7,0)*BG6</f>
        <v>1.8908548008000003</v>
      </c>
      <c r="BH7" s="320">
        <f>HLOOKUP(BH$2,Supuestos!$D$3:$H$75,$B$7,0)*BH6</f>
        <v>1.8908548008000003</v>
      </c>
      <c r="BI7" s="320">
        <f>HLOOKUP(BI$2,Supuestos!$D$3:$H$75,$B$7,0)*BI6</f>
        <v>1.8908548008000003</v>
      </c>
      <c r="BJ7" s="320">
        <f>HLOOKUP(BJ$2,Supuestos!$D$3:$H$75,$B$7,0)*BJ6</f>
        <v>1.8908548008000003</v>
      </c>
      <c r="BK7" s="320">
        <f>HLOOKUP(BK$2,Supuestos!$D$3:$H$75,$B$7,0)*BK6</f>
        <v>1.8908548008000003</v>
      </c>
      <c r="BL7" s="320">
        <f>HLOOKUP(BL$2,Supuestos!$D$3:$H$75,$B$7,0)*BL6</f>
        <v>1.8908548008000003</v>
      </c>
      <c r="BM7" s="320">
        <f>HLOOKUP(BM$2,Supuestos!$D$3:$H$75,$B$7,0)*BM6</f>
        <v>1.8908548008000003</v>
      </c>
    </row>
    <row r="9" spans="1:65" ht="15" x14ac:dyDescent="0.35">
      <c r="C9" s="121" t="s">
        <v>59</v>
      </c>
      <c r="F9" s="4">
        <f>(F10*(1+F11))*F14*F15</f>
        <v>8</v>
      </c>
      <c r="G9" s="4">
        <f t="shared" ref="G9:BM9" si="1">(G10*(1+G11))*G14*G15</f>
        <v>8</v>
      </c>
      <c r="H9" s="4">
        <f t="shared" si="1"/>
        <v>8</v>
      </c>
      <c r="I9" s="4">
        <f t="shared" si="1"/>
        <v>8</v>
      </c>
      <c r="J9" s="4">
        <f t="shared" si="1"/>
        <v>8</v>
      </c>
      <c r="K9" s="4">
        <f t="shared" si="1"/>
        <v>8</v>
      </c>
      <c r="L9" s="4">
        <f t="shared" si="1"/>
        <v>8</v>
      </c>
      <c r="M9" s="4">
        <f t="shared" si="1"/>
        <v>8</v>
      </c>
      <c r="N9" s="4">
        <f t="shared" si="1"/>
        <v>8</v>
      </c>
      <c r="O9" s="4">
        <f t="shared" si="1"/>
        <v>8</v>
      </c>
      <c r="P9" s="4">
        <f t="shared" si="1"/>
        <v>8</v>
      </c>
      <c r="Q9" s="4">
        <f t="shared" si="1"/>
        <v>8</v>
      </c>
      <c r="R9" s="4">
        <f t="shared" si="1"/>
        <v>8.24</v>
      </c>
      <c r="S9" s="4">
        <f t="shared" si="1"/>
        <v>8.24</v>
      </c>
      <c r="T9" s="4">
        <f t="shared" si="1"/>
        <v>8.24</v>
      </c>
      <c r="U9" s="4">
        <f t="shared" si="1"/>
        <v>8.24</v>
      </c>
      <c r="V9" s="4">
        <f t="shared" si="1"/>
        <v>8.24</v>
      </c>
      <c r="W9" s="4">
        <f t="shared" si="1"/>
        <v>8.24</v>
      </c>
      <c r="X9" s="4">
        <f t="shared" si="1"/>
        <v>8.24</v>
      </c>
      <c r="Y9" s="4">
        <f t="shared" si="1"/>
        <v>8.24</v>
      </c>
      <c r="Z9" s="4">
        <f t="shared" si="1"/>
        <v>8.24</v>
      </c>
      <c r="AA9" s="4">
        <f t="shared" si="1"/>
        <v>8.24</v>
      </c>
      <c r="AB9" s="4">
        <f t="shared" si="1"/>
        <v>8.24</v>
      </c>
      <c r="AC9" s="4">
        <f t="shared" si="1"/>
        <v>8.24</v>
      </c>
      <c r="AD9" s="4">
        <f t="shared" si="1"/>
        <v>8.4871999999999996</v>
      </c>
      <c r="AE9" s="4">
        <f t="shared" si="1"/>
        <v>8.4871999999999996</v>
      </c>
      <c r="AF9" s="4">
        <f t="shared" si="1"/>
        <v>8.4871999999999996</v>
      </c>
      <c r="AG9" s="4">
        <f t="shared" si="1"/>
        <v>8.4871999999999996</v>
      </c>
      <c r="AH9" s="4">
        <f t="shared" si="1"/>
        <v>8.4871999999999996</v>
      </c>
      <c r="AI9" s="4">
        <f t="shared" si="1"/>
        <v>8.4871999999999996</v>
      </c>
      <c r="AJ9" s="4">
        <f t="shared" si="1"/>
        <v>8.4871999999999996</v>
      </c>
      <c r="AK9" s="4">
        <f t="shared" si="1"/>
        <v>8.4871999999999996</v>
      </c>
      <c r="AL9" s="4">
        <f t="shared" si="1"/>
        <v>8.4871999999999996</v>
      </c>
      <c r="AM9" s="4">
        <f t="shared" si="1"/>
        <v>8.4871999999999996</v>
      </c>
      <c r="AN9" s="4">
        <f t="shared" si="1"/>
        <v>8.4871999999999996</v>
      </c>
      <c r="AO9" s="4">
        <f t="shared" si="1"/>
        <v>8.4871999999999996</v>
      </c>
      <c r="AP9" s="4">
        <f t="shared" si="1"/>
        <v>8.741816</v>
      </c>
      <c r="AQ9" s="4">
        <f t="shared" si="1"/>
        <v>8.741816</v>
      </c>
      <c r="AR9" s="4">
        <f t="shared" si="1"/>
        <v>8.741816</v>
      </c>
      <c r="AS9" s="4">
        <f t="shared" si="1"/>
        <v>8.741816</v>
      </c>
      <c r="AT9" s="4">
        <f t="shared" si="1"/>
        <v>8.741816</v>
      </c>
      <c r="AU9" s="4">
        <f t="shared" si="1"/>
        <v>8.741816</v>
      </c>
      <c r="AV9" s="4">
        <f t="shared" si="1"/>
        <v>8.741816</v>
      </c>
      <c r="AW9" s="4">
        <f t="shared" si="1"/>
        <v>8.741816</v>
      </c>
      <c r="AX9" s="4">
        <f t="shared" si="1"/>
        <v>8.741816</v>
      </c>
      <c r="AY9" s="4">
        <f t="shared" si="1"/>
        <v>8.741816</v>
      </c>
      <c r="AZ9" s="4">
        <f t="shared" si="1"/>
        <v>8.741816</v>
      </c>
      <c r="BA9" s="4">
        <f t="shared" si="1"/>
        <v>8.741816</v>
      </c>
      <c r="BB9" s="4">
        <f t="shared" si="1"/>
        <v>9.0040704800000011</v>
      </c>
      <c r="BC9" s="4">
        <f t="shared" si="1"/>
        <v>9.0040704800000011</v>
      </c>
      <c r="BD9" s="4">
        <f t="shared" si="1"/>
        <v>9.0040704800000011</v>
      </c>
      <c r="BE9" s="4">
        <f t="shared" si="1"/>
        <v>9.0040704800000011</v>
      </c>
      <c r="BF9" s="4">
        <f t="shared" si="1"/>
        <v>9.0040704800000011</v>
      </c>
      <c r="BG9" s="4">
        <f t="shared" si="1"/>
        <v>9.0040704800000011</v>
      </c>
      <c r="BH9" s="4">
        <f t="shared" si="1"/>
        <v>9.0040704800000011</v>
      </c>
      <c r="BI9" s="4">
        <f t="shared" si="1"/>
        <v>9.0040704800000011</v>
      </c>
      <c r="BJ9" s="4">
        <f t="shared" si="1"/>
        <v>9.0040704800000011</v>
      </c>
      <c r="BK9" s="4">
        <f t="shared" si="1"/>
        <v>9.0040704800000011</v>
      </c>
      <c r="BL9" s="4">
        <f t="shared" si="1"/>
        <v>9.0040704800000011</v>
      </c>
      <c r="BM9" s="4">
        <f t="shared" si="1"/>
        <v>9.0040704800000011</v>
      </c>
    </row>
    <row r="10" spans="1:65" x14ac:dyDescent="0.2">
      <c r="B10" s="200">
        <f>MATCH(C10,Supuestos!$B$3:$B$154,0)</f>
        <v>61</v>
      </c>
      <c r="C10" s="8" t="s">
        <v>60</v>
      </c>
      <c r="E10" s="192">
        <f>Supuestos!D63</f>
        <v>8</v>
      </c>
      <c r="F10" s="1">
        <f>HLOOKUP(F$2,Supuestos!$D$3:$H$75,$B$10,0)</f>
        <v>8</v>
      </c>
      <c r="G10" s="1">
        <f>HLOOKUP(G$2,Supuestos!$D$3:$H$75,$B$10,0)</f>
        <v>8</v>
      </c>
      <c r="H10" s="1">
        <f>HLOOKUP(H$2,Supuestos!$D$3:$H$75,$B$10,0)</f>
        <v>8</v>
      </c>
      <c r="I10" s="1">
        <f>HLOOKUP(I$2,Supuestos!$D$3:$H$75,$B$10,0)</f>
        <v>8</v>
      </c>
      <c r="J10" s="1">
        <f>HLOOKUP(J$2,Supuestos!$D$3:$H$75,$B$10,0)</f>
        <v>8</v>
      </c>
      <c r="K10" s="1">
        <f>HLOOKUP(K$2,Supuestos!$D$3:$H$75,$B$10,0)</f>
        <v>8</v>
      </c>
      <c r="L10" s="1">
        <f>HLOOKUP(L$2,Supuestos!$D$3:$H$75,$B$10,0)</f>
        <v>8</v>
      </c>
      <c r="M10" s="1">
        <f>HLOOKUP(M$2,Supuestos!$D$3:$H$75,$B$10,0)</f>
        <v>8</v>
      </c>
      <c r="N10" s="1">
        <f>HLOOKUP(N$2,Supuestos!$D$3:$H$75,$B$10,0)</f>
        <v>8</v>
      </c>
      <c r="O10" s="1">
        <f>HLOOKUP(O$2,Supuestos!$D$3:$H$75,$B$10,0)</f>
        <v>8</v>
      </c>
      <c r="P10" s="1">
        <f>HLOOKUP(P$2,Supuestos!$D$3:$H$75,$B$10,0)</f>
        <v>8</v>
      </c>
      <c r="Q10" s="1">
        <f>HLOOKUP(Q$2,Supuestos!$D$3:$H$75,$B$10,0)</f>
        <v>8</v>
      </c>
      <c r="R10" s="1">
        <f>HLOOKUP(R$2,Supuestos!$D$3:$H$75,$B$10,0)</f>
        <v>8.24</v>
      </c>
      <c r="S10" s="1">
        <f>HLOOKUP(S$2,Supuestos!$D$3:$H$75,$B$10,0)</f>
        <v>8.24</v>
      </c>
      <c r="T10" s="1">
        <f>HLOOKUP(T$2,Supuestos!$D$3:$H$75,$B$10,0)</f>
        <v>8.24</v>
      </c>
      <c r="U10" s="1">
        <f>HLOOKUP(U$2,Supuestos!$D$3:$H$75,$B$10,0)</f>
        <v>8.24</v>
      </c>
      <c r="V10" s="1">
        <f>HLOOKUP(V$2,Supuestos!$D$3:$H$75,$B$10,0)</f>
        <v>8.24</v>
      </c>
      <c r="W10" s="1">
        <f>HLOOKUP(W$2,Supuestos!$D$3:$H$75,$B$10,0)</f>
        <v>8.24</v>
      </c>
      <c r="X10" s="1">
        <f>HLOOKUP(X$2,Supuestos!$D$3:$H$75,$B$10,0)</f>
        <v>8.24</v>
      </c>
      <c r="Y10" s="1">
        <f>HLOOKUP(Y$2,Supuestos!$D$3:$H$75,$B$10,0)</f>
        <v>8.24</v>
      </c>
      <c r="Z10" s="1">
        <f>HLOOKUP(Z$2,Supuestos!$D$3:$H$75,$B$10,0)</f>
        <v>8.24</v>
      </c>
      <c r="AA10" s="1">
        <f>HLOOKUP(AA$2,Supuestos!$D$3:$H$75,$B$10,0)</f>
        <v>8.24</v>
      </c>
      <c r="AB10" s="1">
        <f>HLOOKUP(AB$2,Supuestos!$D$3:$H$75,$B$10,0)</f>
        <v>8.24</v>
      </c>
      <c r="AC10" s="1">
        <f>HLOOKUP(AC$2,Supuestos!$D$3:$H$75,$B$10,0)</f>
        <v>8.24</v>
      </c>
      <c r="AD10" s="1">
        <f>HLOOKUP(AD$2,Supuestos!$D$3:$H$75,$B$10,0)</f>
        <v>8.4871999999999996</v>
      </c>
      <c r="AE10" s="1">
        <f>HLOOKUP(AE$2,Supuestos!$D$3:$H$75,$B$10,0)</f>
        <v>8.4871999999999996</v>
      </c>
      <c r="AF10" s="1">
        <f>HLOOKUP(AF$2,Supuestos!$D$3:$H$75,$B$10,0)</f>
        <v>8.4871999999999996</v>
      </c>
      <c r="AG10" s="1">
        <f>HLOOKUP(AG$2,Supuestos!$D$3:$H$75,$B$10,0)</f>
        <v>8.4871999999999996</v>
      </c>
      <c r="AH10" s="1">
        <f>HLOOKUP(AH$2,Supuestos!$D$3:$H$75,$B$10,0)</f>
        <v>8.4871999999999996</v>
      </c>
      <c r="AI10" s="1">
        <f>HLOOKUP(AI$2,Supuestos!$D$3:$H$75,$B$10,0)</f>
        <v>8.4871999999999996</v>
      </c>
      <c r="AJ10" s="1">
        <f>HLOOKUP(AJ$2,Supuestos!$D$3:$H$75,$B$10,0)</f>
        <v>8.4871999999999996</v>
      </c>
      <c r="AK10" s="1">
        <f>HLOOKUP(AK$2,Supuestos!$D$3:$H$75,$B$10,0)</f>
        <v>8.4871999999999996</v>
      </c>
      <c r="AL10" s="1">
        <f>HLOOKUP(AL$2,Supuestos!$D$3:$H$75,$B$10,0)</f>
        <v>8.4871999999999996</v>
      </c>
      <c r="AM10" s="1">
        <f>HLOOKUP(AM$2,Supuestos!$D$3:$H$75,$B$10,0)</f>
        <v>8.4871999999999996</v>
      </c>
      <c r="AN10" s="1">
        <f>HLOOKUP(AN$2,Supuestos!$D$3:$H$75,$B$10,0)</f>
        <v>8.4871999999999996</v>
      </c>
      <c r="AO10" s="1">
        <f>HLOOKUP(AO$2,Supuestos!$D$3:$H$75,$B$10,0)</f>
        <v>8.4871999999999996</v>
      </c>
      <c r="AP10" s="1">
        <f>HLOOKUP(AP$2,Supuestos!$D$3:$H$75,$B$10,0)</f>
        <v>8.741816</v>
      </c>
      <c r="AQ10" s="1">
        <f>HLOOKUP(AQ$2,Supuestos!$D$3:$H$75,$B$10,0)</f>
        <v>8.741816</v>
      </c>
      <c r="AR10" s="1">
        <f>HLOOKUP(AR$2,Supuestos!$D$3:$H$75,$B$10,0)</f>
        <v>8.741816</v>
      </c>
      <c r="AS10" s="1">
        <f>HLOOKUP(AS$2,Supuestos!$D$3:$H$75,$B$10,0)</f>
        <v>8.741816</v>
      </c>
      <c r="AT10" s="1">
        <f>HLOOKUP(AT$2,Supuestos!$D$3:$H$75,$B$10,0)</f>
        <v>8.741816</v>
      </c>
      <c r="AU10" s="1">
        <f>HLOOKUP(AU$2,Supuestos!$D$3:$H$75,$B$10,0)</f>
        <v>8.741816</v>
      </c>
      <c r="AV10" s="1">
        <f>HLOOKUP(AV$2,Supuestos!$D$3:$H$75,$B$10,0)</f>
        <v>8.741816</v>
      </c>
      <c r="AW10" s="1">
        <f>HLOOKUP(AW$2,Supuestos!$D$3:$H$75,$B$10,0)</f>
        <v>8.741816</v>
      </c>
      <c r="AX10" s="1">
        <f>HLOOKUP(AX$2,Supuestos!$D$3:$H$75,$B$10,0)</f>
        <v>8.741816</v>
      </c>
      <c r="AY10" s="1">
        <f>HLOOKUP(AY$2,Supuestos!$D$3:$H$75,$B$10,0)</f>
        <v>8.741816</v>
      </c>
      <c r="AZ10" s="1">
        <f>HLOOKUP(AZ$2,Supuestos!$D$3:$H$75,$B$10,0)</f>
        <v>8.741816</v>
      </c>
      <c r="BA10" s="1">
        <f>HLOOKUP(BA$2,Supuestos!$D$3:$H$75,$B$10,0)</f>
        <v>8.741816</v>
      </c>
      <c r="BB10" s="1">
        <f>HLOOKUP(BB$2,Supuestos!$D$3:$H$75,$B$10,0)</f>
        <v>9.0040704800000011</v>
      </c>
      <c r="BC10" s="1">
        <f>HLOOKUP(BC$2,Supuestos!$D$3:$H$75,$B$10,0)</f>
        <v>9.0040704800000011</v>
      </c>
      <c r="BD10" s="1">
        <f>HLOOKUP(BD$2,Supuestos!$D$3:$H$75,$B$10,0)</f>
        <v>9.0040704800000011</v>
      </c>
      <c r="BE10" s="1">
        <f>HLOOKUP(BE$2,Supuestos!$D$3:$H$75,$B$10,0)</f>
        <v>9.0040704800000011</v>
      </c>
      <c r="BF10" s="1">
        <f>HLOOKUP(BF$2,Supuestos!$D$3:$H$75,$B$10,0)</f>
        <v>9.0040704800000011</v>
      </c>
      <c r="BG10" s="1">
        <f>HLOOKUP(BG$2,Supuestos!$D$3:$H$75,$B$10,0)</f>
        <v>9.0040704800000011</v>
      </c>
      <c r="BH10" s="1">
        <f>HLOOKUP(BH$2,Supuestos!$D$3:$H$75,$B$10,0)</f>
        <v>9.0040704800000011</v>
      </c>
      <c r="BI10" s="1">
        <f>HLOOKUP(BI$2,Supuestos!$D$3:$H$75,$B$10,0)</f>
        <v>9.0040704800000011</v>
      </c>
      <c r="BJ10" s="1">
        <f>HLOOKUP(BJ$2,Supuestos!$D$3:$H$75,$B$10,0)</f>
        <v>9.0040704800000011</v>
      </c>
      <c r="BK10" s="1">
        <f>HLOOKUP(BK$2,Supuestos!$D$3:$H$75,$B$10,0)</f>
        <v>9.0040704800000011</v>
      </c>
      <c r="BL10" s="1">
        <f>HLOOKUP(BL$2,Supuestos!$D$3:$H$75,$B$10,0)</f>
        <v>9.0040704800000011</v>
      </c>
      <c r="BM10" s="1">
        <f>HLOOKUP(BM$2,Supuestos!$D$3:$H$75,$B$10,0)</f>
        <v>9.0040704800000011</v>
      </c>
    </row>
    <row r="11" spans="1:65" x14ac:dyDescent="0.2">
      <c r="B11" s="200">
        <f>MATCH(C11,Supuestos!$B$3:$B$154,0)</f>
        <v>3</v>
      </c>
      <c r="C11" s="8" t="s">
        <v>37</v>
      </c>
      <c r="F11" s="31">
        <f>HLOOKUP(F$2,Supuestos!$D$3:$H$181,$B11,0)</f>
        <v>0</v>
      </c>
      <c r="G11" s="31">
        <f>HLOOKUP(G$2,Supuestos!$D$3:$H$181,$B$11,0)</f>
        <v>0</v>
      </c>
      <c r="H11" s="31">
        <f>HLOOKUP(H$2,Supuestos!$D$3:$H$181,$B$11,0)</f>
        <v>0</v>
      </c>
      <c r="I11" s="31">
        <f>HLOOKUP(I$2,Supuestos!$D$3:$H$181,$B$11,0)</f>
        <v>0</v>
      </c>
      <c r="J11" s="31">
        <f>HLOOKUP(J$2,Supuestos!$D$3:$H$181,$B$11,0)</f>
        <v>0</v>
      </c>
      <c r="K11" s="31">
        <f>HLOOKUP(K$2,Supuestos!$D$3:$H$181,$B$11,0)</f>
        <v>0</v>
      </c>
      <c r="L11" s="31">
        <f>HLOOKUP(L$2,Supuestos!$D$3:$H$181,$B$11,0)</f>
        <v>0</v>
      </c>
      <c r="M11" s="31">
        <f>HLOOKUP(M$2,Supuestos!$D$3:$H$181,$B$11,0)</f>
        <v>0</v>
      </c>
      <c r="N11" s="31">
        <f>HLOOKUP(N$2,Supuestos!$D$3:$H$181,$B$11,0)</f>
        <v>0</v>
      </c>
      <c r="O11" s="31">
        <f>HLOOKUP(O$2,Supuestos!$D$3:$H$181,$B$11,0)</f>
        <v>0</v>
      </c>
      <c r="P11" s="31">
        <f>HLOOKUP(P$2,Supuestos!$D$3:$H$181,$B$11,0)</f>
        <v>0</v>
      </c>
      <c r="Q11" s="31">
        <f>HLOOKUP(Q$2,Supuestos!$D$3:$H$181,$B$11,0)</f>
        <v>0</v>
      </c>
      <c r="R11" s="31">
        <f>HLOOKUP(R$2,Supuestos!$D$3:$H$181,$B$11,0)</f>
        <v>0</v>
      </c>
      <c r="S11" s="31">
        <f>HLOOKUP(S$2,Supuestos!$D$3:$H$181,$B$11,0)</f>
        <v>0</v>
      </c>
      <c r="T11" s="31">
        <f>HLOOKUP(T$2,Supuestos!$D$3:$H$181,$B$11,0)</f>
        <v>0</v>
      </c>
      <c r="U11" s="31">
        <f>HLOOKUP(U$2,Supuestos!$D$3:$H$181,$B$11,0)</f>
        <v>0</v>
      </c>
      <c r="V11" s="31">
        <f>HLOOKUP(V$2,Supuestos!$D$3:$H$181,$B$11,0)</f>
        <v>0</v>
      </c>
      <c r="W11" s="31">
        <f>HLOOKUP(W$2,Supuestos!$D$3:$H$181,$B$11,0)</f>
        <v>0</v>
      </c>
      <c r="X11" s="31">
        <f>HLOOKUP(X$2,Supuestos!$D$3:$H$181,$B$11,0)</f>
        <v>0</v>
      </c>
      <c r="Y11" s="31">
        <f>HLOOKUP(Y$2,Supuestos!$D$3:$H$181,$B$11,0)</f>
        <v>0</v>
      </c>
      <c r="Z11" s="31">
        <f>HLOOKUP(Z$2,Supuestos!$D$3:$H$181,$B$11,0)</f>
        <v>0</v>
      </c>
      <c r="AA11" s="31">
        <f>HLOOKUP(AA$2,Supuestos!$D$3:$H$181,$B$11,0)</f>
        <v>0</v>
      </c>
      <c r="AB11" s="31">
        <f>HLOOKUP(AB$2,Supuestos!$D$3:$H$181,$B$11,0)</f>
        <v>0</v>
      </c>
      <c r="AC11" s="31">
        <f>HLOOKUP(AC$2,Supuestos!$D$3:$H$181,$B$11,0)</f>
        <v>0</v>
      </c>
      <c r="AD11" s="31">
        <f>HLOOKUP(AD$2,Supuestos!$D$3:$H$181,$B$11,0)</f>
        <v>0</v>
      </c>
      <c r="AE11" s="31">
        <f>HLOOKUP(AE$2,Supuestos!$D$3:$H$181,$B$11,0)</f>
        <v>0</v>
      </c>
      <c r="AF11" s="31">
        <f>HLOOKUP(AF$2,Supuestos!$D$3:$H$181,$B$11,0)</f>
        <v>0</v>
      </c>
      <c r="AG11" s="31">
        <f>HLOOKUP(AG$2,Supuestos!$D$3:$H$181,$B$11,0)</f>
        <v>0</v>
      </c>
      <c r="AH11" s="31">
        <f>HLOOKUP(AH$2,Supuestos!$D$3:$H$181,$B$11,0)</f>
        <v>0</v>
      </c>
      <c r="AI11" s="31">
        <f>HLOOKUP(AI$2,Supuestos!$D$3:$H$181,$B$11,0)</f>
        <v>0</v>
      </c>
      <c r="AJ11" s="31">
        <f>HLOOKUP(AJ$2,Supuestos!$D$3:$H$181,$B$11,0)</f>
        <v>0</v>
      </c>
      <c r="AK11" s="31">
        <f>HLOOKUP(AK$2,Supuestos!$D$3:$H$181,$B$11,0)</f>
        <v>0</v>
      </c>
      <c r="AL11" s="31">
        <f>HLOOKUP(AL$2,Supuestos!$D$3:$H$181,$B$11,0)</f>
        <v>0</v>
      </c>
      <c r="AM11" s="31">
        <f>HLOOKUP(AM$2,Supuestos!$D$3:$H$181,$B$11,0)</f>
        <v>0</v>
      </c>
      <c r="AN11" s="31">
        <f>HLOOKUP(AN$2,Supuestos!$D$3:$H$181,$B$11,0)</f>
        <v>0</v>
      </c>
      <c r="AO11" s="31">
        <f>HLOOKUP(AO$2,Supuestos!$D$3:$H$181,$B$11,0)</f>
        <v>0</v>
      </c>
      <c r="AP11" s="31">
        <f>HLOOKUP(AP$2,Supuestos!$D$3:$H$181,$B$11,0)</f>
        <v>0</v>
      </c>
      <c r="AQ11" s="31">
        <f>HLOOKUP(AQ$2,Supuestos!$D$3:$H$181,$B$11,0)</f>
        <v>0</v>
      </c>
      <c r="AR11" s="31">
        <f>HLOOKUP(AR$2,Supuestos!$D$3:$H$181,$B$11,0)</f>
        <v>0</v>
      </c>
      <c r="AS11" s="31">
        <f>HLOOKUP(AS$2,Supuestos!$D$3:$H$181,$B$11,0)</f>
        <v>0</v>
      </c>
      <c r="AT11" s="31">
        <f>HLOOKUP(AT$2,Supuestos!$D$3:$H$181,$B$11,0)</f>
        <v>0</v>
      </c>
      <c r="AU11" s="31">
        <f>HLOOKUP(AU$2,Supuestos!$D$3:$H$181,$B$11,0)</f>
        <v>0</v>
      </c>
      <c r="AV11" s="31">
        <f>HLOOKUP(AV$2,Supuestos!$D$3:$H$181,$B$11,0)</f>
        <v>0</v>
      </c>
      <c r="AW11" s="31">
        <f>HLOOKUP(AW$2,Supuestos!$D$3:$H$181,$B$11,0)</f>
        <v>0</v>
      </c>
      <c r="AX11" s="31">
        <f>HLOOKUP(AX$2,Supuestos!$D$3:$H$181,$B$11,0)</f>
        <v>0</v>
      </c>
      <c r="AY11" s="31">
        <f>HLOOKUP(AY$2,Supuestos!$D$3:$H$181,$B$11,0)</f>
        <v>0</v>
      </c>
      <c r="AZ11" s="31">
        <f>HLOOKUP(AZ$2,Supuestos!$D$3:$H$181,$B$11,0)</f>
        <v>0</v>
      </c>
      <c r="BA11" s="31">
        <f>HLOOKUP(BA$2,Supuestos!$D$3:$H$181,$B$11,0)</f>
        <v>0</v>
      </c>
      <c r="BB11" s="31">
        <f>HLOOKUP(BB$2,Supuestos!$D$3:$H$181,$B$11,0)</f>
        <v>0</v>
      </c>
      <c r="BC11" s="31">
        <f>HLOOKUP(BC$2,Supuestos!$D$3:$H$181,$B$11,0)</f>
        <v>0</v>
      </c>
      <c r="BD11" s="31">
        <f>HLOOKUP(BD$2,Supuestos!$D$3:$H$181,$B$11,0)</f>
        <v>0</v>
      </c>
      <c r="BE11" s="31">
        <f>HLOOKUP(BE$2,Supuestos!$D$3:$H$181,$B$11,0)</f>
        <v>0</v>
      </c>
      <c r="BF11" s="31">
        <f>HLOOKUP(BF$2,Supuestos!$D$3:$H$181,$B$11,0)</f>
        <v>0</v>
      </c>
      <c r="BG11" s="31">
        <f>HLOOKUP(BG$2,Supuestos!$D$3:$H$181,$B$11,0)</f>
        <v>0</v>
      </c>
      <c r="BH11" s="31">
        <f>HLOOKUP(BH$2,Supuestos!$D$3:$H$181,$B$11,0)</f>
        <v>0</v>
      </c>
      <c r="BI11" s="31">
        <f>HLOOKUP(BI$2,Supuestos!$D$3:$H$181,$B$11,0)</f>
        <v>0</v>
      </c>
      <c r="BJ11" s="31">
        <f>HLOOKUP(BJ$2,Supuestos!$D$3:$H$181,$B$11,0)</f>
        <v>0</v>
      </c>
      <c r="BK11" s="31">
        <f>HLOOKUP(BK$2,Supuestos!$D$3:$H$181,$B$11,0)</f>
        <v>0</v>
      </c>
      <c r="BL11" s="31">
        <f>HLOOKUP(BL$2,Supuestos!$D$3:$H$181,$B$11,0)</f>
        <v>0</v>
      </c>
      <c r="BM11" s="31">
        <f>HLOOKUP(BM$2,Supuestos!$D$3:$H$181,$B$11,0)</f>
        <v>0</v>
      </c>
    </row>
    <row r="12" spans="1:65" x14ac:dyDescent="0.2">
      <c r="B12" s="201"/>
      <c r="C12" s="8" t="s">
        <v>35</v>
      </c>
      <c r="E12">
        <v>12</v>
      </c>
    </row>
    <row r="13" spans="1:65" x14ac:dyDescent="0.2">
      <c r="B13" s="201"/>
      <c r="C13" s="8" t="s">
        <v>36</v>
      </c>
      <c r="E13" s="193">
        <f>Supuestos!D64</f>
        <v>1</v>
      </c>
    </row>
    <row r="14" spans="1:65" x14ac:dyDescent="0.2">
      <c r="B14" s="200">
        <f>MATCH(C14,Supuestos!$B$3:$B$154,0)</f>
        <v>63</v>
      </c>
      <c r="C14" s="196" t="s">
        <v>97</v>
      </c>
      <c r="E14" s="193">
        <f>Supuestos!D65</f>
        <v>1</v>
      </c>
      <c r="F14" s="32">
        <f>HLOOKUP(F$2,Supuestos!$D$3:$H$155,$B$14,0)</f>
        <v>1</v>
      </c>
      <c r="G14" s="32">
        <f>HLOOKUP(G$2,Supuestos!$D$3:$H$155,$B$14,0)</f>
        <v>1</v>
      </c>
      <c r="H14" s="32">
        <f>HLOOKUP(H$2,Supuestos!$D$3:$H$155,$B$14,0)</f>
        <v>1</v>
      </c>
      <c r="I14" s="32">
        <f>HLOOKUP(I$2,Supuestos!$D$3:$H$155,$B$14,0)</f>
        <v>1</v>
      </c>
      <c r="J14" s="32">
        <f>HLOOKUP(J$2,Supuestos!$D$3:$H$155,$B$14,0)</f>
        <v>1</v>
      </c>
      <c r="K14" s="32">
        <f>HLOOKUP(K$2,Supuestos!$D$3:$H$155,$B$14,0)</f>
        <v>1</v>
      </c>
      <c r="L14" s="32">
        <f>HLOOKUP(L$2,Supuestos!$D$3:$H$155,$B$14,0)</f>
        <v>1</v>
      </c>
      <c r="M14" s="32">
        <f>HLOOKUP(M$2,Supuestos!$D$3:$H$155,$B$14,0)</f>
        <v>1</v>
      </c>
      <c r="N14" s="32">
        <f>HLOOKUP(N$2,Supuestos!$D$3:$H$155,$B$14,0)</f>
        <v>1</v>
      </c>
      <c r="O14" s="32">
        <f>HLOOKUP(O$2,Supuestos!$D$3:$H$155,$B$14,0)</f>
        <v>1</v>
      </c>
      <c r="P14" s="32">
        <f>HLOOKUP(P$2,Supuestos!$D$3:$H$155,$B$14,0)</f>
        <v>1</v>
      </c>
      <c r="Q14" s="32">
        <f>HLOOKUP(Q$2,Supuestos!$D$3:$H$155,$B$14,0)</f>
        <v>1</v>
      </c>
      <c r="R14" s="32">
        <f>HLOOKUP(R$2,Supuestos!$D$3:$H$155,$B$14,0)</f>
        <v>1</v>
      </c>
      <c r="S14" s="32">
        <f>HLOOKUP(S$2,Supuestos!$D$3:$H$155,$B$14,0)</f>
        <v>1</v>
      </c>
      <c r="T14" s="32">
        <f>HLOOKUP(T$2,Supuestos!$D$3:$H$155,$B$14,0)</f>
        <v>1</v>
      </c>
      <c r="U14" s="32">
        <f>HLOOKUP(U$2,Supuestos!$D$3:$H$155,$B$14,0)</f>
        <v>1</v>
      </c>
      <c r="V14" s="32">
        <f>HLOOKUP(V$2,Supuestos!$D$3:$H$155,$B$14,0)</f>
        <v>1</v>
      </c>
      <c r="W14" s="32">
        <f>HLOOKUP(W$2,Supuestos!$D$3:$H$155,$B$14,0)</f>
        <v>1</v>
      </c>
      <c r="X14" s="32">
        <f>HLOOKUP(X$2,Supuestos!$D$3:$H$155,$B$14,0)</f>
        <v>1</v>
      </c>
      <c r="Y14" s="32">
        <f>HLOOKUP(Y$2,Supuestos!$D$3:$H$155,$B$14,0)</f>
        <v>1</v>
      </c>
      <c r="Z14" s="32">
        <f>HLOOKUP(Z$2,Supuestos!$D$3:$H$155,$B$14,0)</f>
        <v>1</v>
      </c>
      <c r="AA14" s="32">
        <f>HLOOKUP(AA$2,Supuestos!$D$3:$H$155,$B$14,0)</f>
        <v>1</v>
      </c>
      <c r="AB14" s="32">
        <f>HLOOKUP(AB$2,Supuestos!$D$3:$H$155,$B$14,0)</f>
        <v>1</v>
      </c>
      <c r="AC14" s="32">
        <f>HLOOKUP(AC$2,Supuestos!$D$3:$H$155,$B$14,0)</f>
        <v>1</v>
      </c>
      <c r="AD14" s="32">
        <f>HLOOKUP(AD$2,Supuestos!$D$3:$H$155,$B$14,0)</f>
        <v>1</v>
      </c>
      <c r="AE14" s="32">
        <f>HLOOKUP(AE$2,Supuestos!$D$3:$H$155,$B$14,0)</f>
        <v>1</v>
      </c>
      <c r="AF14" s="32">
        <f>HLOOKUP(AF$2,Supuestos!$D$3:$H$155,$B$14,0)</f>
        <v>1</v>
      </c>
      <c r="AG14" s="32">
        <f>HLOOKUP(AG$2,Supuestos!$D$3:$H$155,$B$14,0)</f>
        <v>1</v>
      </c>
      <c r="AH14" s="32">
        <f>HLOOKUP(AH$2,Supuestos!$D$3:$H$155,$B$14,0)</f>
        <v>1</v>
      </c>
      <c r="AI14" s="32">
        <f>HLOOKUP(AI$2,Supuestos!$D$3:$H$155,$B$14,0)</f>
        <v>1</v>
      </c>
      <c r="AJ14" s="32">
        <f>HLOOKUP(AJ$2,Supuestos!$D$3:$H$155,$B$14,0)</f>
        <v>1</v>
      </c>
      <c r="AK14" s="32">
        <f>HLOOKUP(AK$2,Supuestos!$D$3:$H$155,$B$14,0)</f>
        <v>1</v>
      </c>
      <c r="AL14" s="32">
        <f>HLOOKUP(AL$2,Supuestos!$D$3:$H$155,$B$14,0)</f>
        <v>1</v>
      </c>
      <c r="AM14" s="32">
        <f>HLOOKUP(AM$2,Supuestos!$D$3:$H$155,$B$14,0)</f>
        <v>1</v>
      </c>
      <c r="AN14" s="32">
        <f>HLOOKUP(AN$2,Supuestos!$D$3:$H$155,$B$14,0)</f>
        <v>1</v>
      </c>
      <c r="AO14" s="32">
        <f>HLOOKUP(AO$2,Supuestos!$D$3:$H$155,$B$14,0)</f>
        <v>1</v>
      </c>
      <c r="AP14" s="32">
        <f>HLOOKUP(AP$2,Supuestos!$D$3:$H$155,$B$14,0)</f>
        <v>1</v>
      </c>
      <c r="AQ14" s="32">
        <f>HLOOKUP(AQ$2,Supuestos!$D$3:$H$155,$B$14,0)</f>
        <v>1</v>
      </c>
      <c r="AR14" s="32">
        <f>HLOOKUP(AR$2,Supuestos!$D$3:$H$155,$B$14,0)</f>
        <v>1</v>
      </c>
      <c r="AS14" s="32">
        <f>HLOOKUP(AS$2,Supuestos!$D$3:$H$155,$B$14,0)</f>
        <v>1</v>
      </c>
      <c r="AT14" s="32">
        <f>HLOOKUP(AT$2,Supuestos!$D$3:$H$155,$B$14,0)</f>
        <v>1</v>
      </c>
      <c r="AU14" s="32">
        <f>HLOOKUP(AU$2,Supuestos!$D$3:$H$155,$B$14,0)</f>
        <v>1</v>
      </c>
      <c r="AV14" s="32">
        <f>HLOOKUP(AV$2,Supuestos!$D$3:$H$155,$B$14,0)</f>
        <v>1</v>
      </c>
      <c r="AW14" s="32">
        <f>HLOOKUP(AW$2,Supuestos!$D$3:$H$155,$B$14,0)</f>
        <v>1</v>
      </c>
      <c r="AX14" s="32">
        <f>HLOOKUP(AX$2,Supuestos!$D$3:$H$155,$B$14,0)</f>
        <v>1</v>
      </c>
      <c r="AY14" s="32">
        <f>HLOOKUP(AY$2,Supuestos!$D$3:$H$155,$B$14,0)</f>
        <v>1</v>
      </c>
      <c r="AZ14" s="32">
        <f>HLOOKUP(AZ$2,Supuestos!$D$3:$H$155,$B$14,0)</f>
        <v>1</v>
      </c>
      <c r="BA14" s="32">
        <f>HLOOKUP(BA$2,Supuestos!$D$3:$H$155,$B$14,0)</f>
        <v>1</v>
      </c>
      <c r="BB14" s="32">
        <f>HLOOKUP(BB$2,Supuestos!$D$3:$H$155,$B$14,0)</f>
        <v>1</v>
      </c>
      <c r="BC14" s="32">
        <f>HLOOKUP(BC$2,Supuestos!$D$3:$H$155,$B$14,0)</f>
        <v>1</v>
      </c>
      <c r="BD14" s="32">
        <f>HLOOKUP(BD$2,Supuestos!$D$3:$H$155,$B$14,0)</f>
        <v>1</v>
      </c>
      <c r="BE14" s="32">
        <f>HLOOKUP(BE$2,Supuestos!$D$3:$H$155,$B$14,0)</f>
        <v>1</v>
      </c>
      <c r="BF14" s="32">
        <f>HLOOKUP(BF$2,Supuestos!$D$3:$H$155,$B$14,0)</f>
        <v>1</v>
      </c>
      <c r="BG14" s="32">
        <f>HLOOKUP(BG$2,Supuestos!$D$3:$H$155,$B$14,0)</f>
        <v>1</v>
      </c>
      <c r="BH14" s="32">
        <f>HLOOKUP(BH$2,Supuestos!$D$3:$H$155,$B$14,0)</f>
        <v>1</v>
      </c>
      <c r="BI14" s="32">
        <f>HLOOKUP(BI$2,Supuestos!$D$3:$H$155,$B$14,0)</f>
        <v>1</v>
      </c>
      <c r="BJ14" s="32">
        <f>HLOOKUP(BJ$2,Supuestos!$D$3:$H$155,$B$14,0)</f>
        <v>1</v>
      </c>
      <c r="BK14" s="32">
        <f>HLOOKUP(BK$2,Supuestos!$D$3:$H$155,$B$14,0)</f>
        <v>1</v>
      </c>
      <c r="BL14" s="32">
        <f>HLOOKUP(BL$2,Supuestos!$D$3:$H$155,$B$14,0)</f>
        <v>1</v>
      </c>
      <c r="BM14" s="32">
        <f>HLOOKUP(BM$2,Supuestos!$D$3:$H$155,$B$14,0)</f>
        <v>1</v>
      </c>
    </row>
    <row r="15" spans="1:65" x14ac:dyDescent="0.2">
      <c r="B15" s="201"/>
      <c r="C15" s="8" t="s">
        <v>38</v>
      </c>
      <c r="E15" s="32">
        <v>0</v>
      </c>
      <c r="F15" s="32">
        <f t="shared" ref="F15:AK15" si="2">IF(E15=1,E15,IF($E13=F$4,1,0))</f>
        <v>1</v>
      </c>
      <c r="G15" s="32">
        <f t="shared" si="2"/>
        <v>1</v>
      </c>
      <c r="H15" s="32">
        <f t="shared" si="2"/>
        <v>1</v>
      </c>
      <c r="I15" s="32">
        <f t="shared" si="2"/>
        <v>1</v>
      </c>
      <c r="J15" s="32">
        <f t="shared" si="2"/>
        <v>1</v>
      </c>
      <c r="K15" s="32">
        <f t="shared" si="2"/>
        <v>1</v>
      </c>
      <c r="L15" s="32">
        <f t="shared" si="2"/>
        <v>1</v>
      </c>
      <c r="M15" s="32">
        <f t="shared" si="2"/>
        <v>1</v>
      </c>
      <c r="N15" s="32">
        <f t="shared" si="2"/>
        <v>1</v>
      </c>
      <c r="O15" s="32">
        <f t="shared" si="2"/>
        <v>1</v>
      </c>
      <c r="P15" s="32">
        <f t="shared" si="2"/>
        <v>1</v>
      </c>
      <c r="Q15" s="32">
        <f t="shared" si="2"/>
        <v>1</v>
      </c>
      <c r="R15" s="32">
        <f t="shared" si="2"/>
        <v>1</v>
      </c>
      <c r="S15" s="32">
        <f t="shared" si="2"/>
        <v>1</v>
      </c>
      <c r="T15" s="32">
        <f t="shared" si="2"/>
        <v>1</v>
      </c>
      <c r="U15" s="32">
        <f t="shared" si="2"/>
        <v>1</v>
      </c>
      <c r="V15" s="32">
        <f t="shared" si="2"/>
        <v>1</v>
      </c>
      <c r="W15" s="32">
        <f t="shared" si="2"/>
        <v>1</v>
      </c>
      <c r="X15" s="32">
        <f t="shared" si="2"/>
        <v>1</v>
      </c>
      <c r="Y15" s="32">
        <f t="shared" si="2"/>
        <v>1</v>
      </c>
      <c r="Z15" s="32">
        <f t="shared" si="2"/>
        <v>1</v>
      </c>
      <c r="AA15" s="32">
        <f t="shared" si="2"/>
        <v>1</v>
      </c>
      <c r="AB15" s="32">
        <f t="shared" si="2"/>
        <v>1</v>
      </c>
      <c r="AC15" s="32">
        <f t="shared" si="2"/>
        <v>1</v>
      </c>
      <c r="AD15" s="32">
        <f t="shared" si="2"/>
        <v>1</v>
      </c>
      <c r="AE15" s="32">
        <f t="shared" si="2"/>
        <v>1</v>
      </c>
      <c r="AF15" s="32">
        <f t="shared" si="2"/>
        <v>1</v>
      </c>
      <c r="AG15" s="32">
        <f t="shared" si="2"/>
        <v>1</v>
      </c>
      <c r="AH15" s="32">
        <f t="shared" si="2"/>
        <v>1</v>
      </c>
      <c r="AI15" s="32">
        <f t="shared" si="2"/>
        <v>1</v>
      </c>
      <c r="AJ15" s="32">
        <f t="shared" si="2"/>
        <v>1</v>
      </c>
      <c r="AK15" s="32">
        <f t="shared" si="2"/>
        <v>1</v>
      </c>
      <c r="AL15" s="32">
        <f t="shared" ref="AL15:BM15" si="3">IF(AK15=1,AK15,IF($E13=AL$4,1,0))</f>
        <v>1</v>
      </c>
      <c r="AM15" s="32">
        <f t="shared" si="3"/>
        <v>1</v>
      </c>
      <c r="AN15" s="32">
        <f t="shared" si="3"/>
        <v>1</v>
      </c>
      <c r="AO15" s="32">
        <f t="shared" si="3"/>
        <v>1</v>
      </c>
      <c r="AP15" s="32">
        <f t="shared" si="3"/>
        <v>1</v>
      </c>
      <c r="AQ15" s="32">
        <f t="shared" si="3"/>
        <v>1</v>
      </c>
      <c r="AR15" s="32">
        <f t="shared" si="3"/>
        <v>1</v>
      </c>
      <c r="AS15" s="32">
        <f t="shared" si="3"/>
        <v>1</v>
      </c>
      <c r="AT15" s="32">
        <f t="shared" si="3"/>
        <v>1</v>
      </c>
      <c r="AU15" s="32">
        <f t="shared" si="3"/>
        <v>1</v>
      </c>
      <c r="AV15" s="32">
        <f t="shared" si="3"/>
        <v>1</v>
      </c>
      <c r="AW15" s="32">
        <f t="shared" si="3"/>
        <v>1</v>
      </c>
      <c r="AX15" s="32">
        <f t="shared" si="3"/>
        <v>1</v>
      </c>
      <c r="AY15" s="32">
        <f t="shared" si="3"/>
        <v>1</v>
      </c>
      <c r="AZ15" s="32">
        <f t="shared" si="3"/>
        <v>1</v>
      </c>
      <c r="BA15" s="32">
        <f t="shared" si="3"/>
        <v>1</v>
      </c>
      <c r="BB15" s="32">
        <f t="shared" si="3"/>
        <v>1</v>
      </c>
      <c r="BC15" s="32">
        <f t="shared" si="3"/>
        <v>1</v>
      </c>
      <c r="BD15" s="32">
        <f t="shared" si="3"/>
        <v>1</v>
      </c>
      <c r="BE15" s="32">
        <f t="shared" si="3"/>
        <v>1</v>
      </c>
      <c r="BF15" s="32">
        <f t="shared" si="3"/>
        <v>1</v>
      </c>
      <c r="BG15" s="32">
        <f t="shared" si="3"/>
        <v>1</v>
      </c>
      <c r="BH15" s="32">
        <f t="shared" si="3"/>
        <v>1</v>
      </c>
      <c r="BI15" s="32">
        <f t="shared" si="3"/>
        <v>1</v>
      </c>
      <c r="BJ15" s="32">
        <f t="shared" si="3"/>
        <v>1</v>
      </c>
      <c r="BK15" s="32">
        <f t="shared" si="3"/>
        <v>1</v>
      </c>
      <c r="BL15" s="32">
        <f t="shared" si="3"/>
        <v>1</v>
      </c>
      <c r="BM15" s="32">
        <f t="shared" si="3"/>
        <v>1</v>
      </c>
    </row>
    <row r="16" spans="1:65" x14ac:dyDescent="0.2">
      <c r="B16" s="201"/>
    </row>
    <row r="17" spans="2:65" ht="15" x14ac:dyDescent="0.35">
      <c r="B17" s="201"/>
      <c r="C17" s="122" t="s">
        <v>81</v>
      </c>
      <c r="F17" s="4">
        <f>(F18*(1+F19))*F22*F23</f>
        <v>0</v>
      </c>
      <c r="G17" s="4">
        <f>(G18*(1+G19))*G22*G23</f>
        <v>0</v>
      </c>
      <c r="H17" s="4">
        <f>(H18*(1+H19))*H22*H23</f>
        <v>0</v>
      </c>
      <c r="I17" s="4">
        <f t="shared" ref="I17:BM17" si="4">(I18*(1+I19))*I22*I23</f>
        <v>0</v>
      </c>
      <c r="J17" s="4">
        <f t="shared" si="4"/>
        <v>5</v>
      </c>
      <c r="K17" s="4">
        <f t="shared" si="4"/>
        <v>5</v>
      </c>
      <c r="L17" s="4">
        <f t="shared" si="4"/>
        <v>5</v>
      </c>
      <c r="M17" s="4">
        <f t="shared" si="4"/>
        <v>5</v>
      </c>
      <c r="N17" s="4">
        <f t="shared" si="4"/>
        <v>5</v>
      </c>
      <c r="O17" s="4">
        <f t="shared" si="4"/>
        <v>5</v>
      </c>
      <c r="P17" s="4">
        <f t="shared" si="4"/>
        <v>5</v>
      </c>
      <c r="Q17" s="4">
        <f t="shared" si="4"/>
        <v>5</v>
      </c>
      <c r="R17" s="4">
        <f t="shared" si="4"/>
        <v>10.3</v>
      </c>
      <c r="S17" s="4">
        <f t="shared" si="4"/>
        <v>10.3</v>
      </c>
      <c r="T17" s="4">
        <f t="shared" si="4"/>
        <v>10.3</v>
      </c>
      <c r="U17" s="4">
        <f t="shared" si="4"/>
        <v>10.3</v>
      </c>
      <c r="V17" s="4">
        <f t="shared" si="4"/>
        <v>10.3</v>
      </c>
      <c r="W17" s="4">
        <f t="shared" si="4"/>
        <v>10.3</v>
      </c>
      <c r="X17" s="4">
        <f t="shared" si="4"/>
        <v>10.3</v>
      </c>
      <c r="Y17" s="4">
        <f t="shared" si="4"/>
        <v>10.3</v>
      </c>
      <c r="Z17" s="4">
        <f t="shared" si="4"/>
        <v>10.3</v>
      </c>
      <c r="AA17" s="4">
        <f t="shared" si="4"/>
        <v>10.3</v>
      </c>
      <c r="AB17" s="4">
        <f t="shared" si="4"/>
        <v>10.3</v>
      </c>
      <c r="AC17" s="4">
        <f t="shared" si="4"/>
        <v>10.3</v>
      </c>
      <c r="AD17" s="4">
        <f t="shared" si="4"/>
        <v>10.609000000000002</v>
      </c>
      <c r="AE17" s="4">
        <f t="shared" si="4"/>
        <v>10.609000000000002</v>
      </c>
      <c r="AF17" s="4">
        <f t="shared" si="4"/>
        <v>10.609000000000002</v>
      </c>
      <c r="AG17" s="4">
        <f t="shared" si="4"/>
        <v>10.609000000000002</v>
      </c>
      <c r="AH17" s="4">
        <f t="shared" si="4"/>
        <v>10.609000000000002</v>
      </c>
      <c r="AI17" s="4">
        <f t="shared" si="4"/>
        <v>10.609000000000002</v>
      </c>
      <c r="AJ17" s="4">
        <f t="shared" si="4"/>
        <v>10.609000000000002</v>
      </c>
      <c r="AK17" s="4">
        <f t="shared" si="4"/>
        <v>10.609000000000002</v>
      </c>
      <c r="AL17" s="4">
        <f t="shared" si="4"/>
        <v>10.609000000000002</v>
      </c>
      <c r="AM17" s="4">
        <f t="shared" si="4"/>
        <v>10.609000000000002</v>
      </c>
      <c r="AN17" s="4">
        <f t="shared" si="4"/>
        <v>10.609000000000002</v>
      </c>
      <c r="AO17" s="4">
        <f t="shared" si="4"/>
        <v>10.609000000000002</v>
      </c>
      <c r="AP17" s="4">
        <f t="shared" si="4"/>
        <v>10.927270000000002</v>
      </c>
      <c r="AQ17" s="4">
        <f t="shared" si="4"/>
        <v>10.927270000000002</v>
      </c>
      <c r="AR17" s="4">
        <f t="shared" si="4"/>
        <v>10.927270000000002</v>
      </c>
      <c r="AS17" s="4">
        <f t="shared" si="4"/>
        <v>10.927270000000002</v>
      </c>
      <c r="AT17" s="4">
        <f t="shared" si="4"/>
        <v>10.927270000000002</v>
      </c>
      <c r="AU17" s="4">
        <f t="shared" si="4"/>
        <v>10.927270000000002</v>
      </c>
      <c r="AV17" s="4">
        <f t="shared" si="4"/>
        <v>10.927270000000002</v>
      </c>
      <c r="AW17" s="4">
        <f t="shared" si="4"/>
        <v>10.927270000000002</v>
      </c>
      <c r="AX17" s="4">
        <f t="shared" si="4"/>
        <v>10.927270000000002</v>
      </c>
      <c r="AY17" s="4">
        <f t="shared" si="4"/>
        <v>10.927270000000002</v>
      </c>
      <c r="AZ17" s="4">
        <f t="shared" si="4"/>
        <v>10.927270000000002</v>
      </c>
      <c r="BA17" s="4">
        <f t="shared" si="4"/>
        <v>10.927270000000002</v>
      </c>
      <c r="BB17" s="4">
        <f t="shared" si="4"/>
        <v>11.255088100000002</v>
      </c>
      <c r="BC17" s="4">
        <f t="shared" si="4"/>
        <v>11.255088100000002</v>
      </c>
      <c r="BD17" s="4">
        <f t="shared" si="4"/>
        <v>11.255088100000002</v>
      </c>
      <c r="BE17" s="4">
        <f t="shared" si="4"/>
        <v>11.255088100000002</v>
      </c>
      <c r="BF17" s="4">
        <f t="shared" si="4"/>
        <v>11.255088100000002</v>
      </c>
      <c r="BG17" s="4">
        <f t="shared" si="4"/>
        <v>11.255088100000002</v>
      </c>
      <c r="BH17" s="4">
        <f t="shared" si="4"/>
        <v>11.255088100000002</v>
      </c>
      <c r="BI17" s="4">
        <f t="shared" si="4"/>
        <v>11.255088100000002</v>
      </c>
      <c r="BJ17" s="4">
        <f t="shared" si="4"/>
        <v>11.255088100000002</v>
      </c>
      <c r="BK17" s="4">
        <f t="shared" si="4"/>
        <v>11.255088100000002</v>
      </c>
      <c r="BL17" s="4">
        <f t="shared" si="4"/>
        <v>11.255088100000002</v>
      </c>
      <c r="BM17" s="4">
        <f t="shared" si="4"/>
        <v>11.255088100000002</v>
      </c>
    </row>
    <row r="18" spans="2:65" x14ac:dyDescent="0.2">
      <c r="B18" s="200">
        <f>MATCH(C18,Supuestos!$B$3:$B$154,0)</f>
        <v>64</v>
      </c>
      <c r="C18" s="8" t="s">
        <v>79</v>
      </c>
      <c r="E18" s="192">
        <f>Supuestos!D66</f>
        <v>5</v>
      </c>
      <c r="F18" s="1">
        <f>HLOOKUP(F$2,Supuestos!$D$3:$H$75,$B$18,0)</f>
        <v>5</v>
      </c>
      <c r="G18" s="1">
        <f>HLOOKUP(G$2,Supuestos!$D$3:$H$75,$B$18,0)</f>
        <v>5</v>
      </c>
      <c r="H18" s="1">
        <f>HLOOKUP(H$2,Supuestos!$D$3:$H$75,$B$18,0)</f>
        <v>5</v>
      </c>
      <c r="I18" s="1">
        <f>HLOOKUP(I$2,Supuestos!$D$3:$H$75,$B$18,0)</f>
        <v>5</v>
      </c>
      <c r="J18" s="1">
        <f>HLOOKUP(J$2,Supuestos!$D$3:$H$75,$B$18,0)</f>
        <v>5</v>
      </c>
      <c r="K18" s="1">
        <f>HLOOKUP(K$2,Supuestos!$D$3:$H$75,$B$18,0)</f>
        <v>5</v>
      </c>
      <c r="L18" s="1">
        <f>HLOOKUP(L$2,Supuestos!$D$3:$H$75,$B$18,0)</f>
        <v>5</v>
      </c>
      <c r="M18" s="1">
        <f>HLOOKUP(M$2,Supuestos!$D$3:$H$75,$B$18,0)</f>
        <v>5</v>
      </c>
      <c r="N18" s="1">
        <f>HLOOKUP(N$2,Supuestos!$D$3:$H$75,$B$18,0)</f>
        <v>5</v>
      </c>
      <c r="O18" s="1">
        <f>HLOOKUP(O$2,Supuestos!$D$3:$H$75,$B$18,0)</f>
        <v>5</v>
      </c>
      <c r="P18" s="1">
        <f>HLOOKUP(P$2,Supuestos!$D$3:$H$75,$B$18,0)</f>
        <v>5</v>
      </c>
      <c r="Q18" s="1">
        <f>HLOOKUP(Q$2,Supuestos!$D$3:$H$75,$B$18,0)</f>
        <v>5</v>
      </c>
      <c r="R18" s="1">
        <f>HLOOKUP(R$2,Supuestos!$D$3:$H$75,$B$18,0)</f>
        <v>5.15</v>
      </c>
      <c r="S18" s="1">
        <f>HLOOKUP(S$2,Supuestos!$D$3:$H$75,$B$18,0)</f>
        <v>5.15</v>
      </c>
      <c r="T18" s="1">
        <f>HLOOKUP(T$2,Supuestos!$D$3:$H$75,$B$18,0)</f>
        <v>5.15</v>
      </c>
      <c r="U18" s="1">
        <f>HLOOKUP(U$2,Supuestos!$D$3:$H$75,$B$18,0)</f>
        <v>5.15</v>
      </c>
      <c r="V18" s="1">
        <f>HLOOKUP(V$2,Supuestos!$D$3:$H$75,$B$18,0)</f>
        <v>5.15</v>
      </c>
      <c r="W18" s="1">
        <f>HLOOKUP(W$2,Supuestos!$D$3:$H$75,$B$18,0)</f>
        <v>5.15</v>
      </c>
      <c r="X18" s="1">
        <f>HLOOKUP(X$2,Supuestos!$D$3:$H$75,$B$18,0)</f>
        <v>5.15</v>
      </c>
      <c r="Y18" s="1">
        <f>HLOOKUP(Y$2,Supuestos!$D$3:$H$75,$B$18,0)</f>
        <v>5.15</v>
      </c>
      <c r="Z18" s="1">
        <f>HLOOKUP(Z$2,Supuestos!$D$3:$H$75,$B$18,0)</f>
        <v>5.15</v>
      </c>
      <c r="AA18" s="1">
        <f>HLOOKUP(AA$2,Supuestos!$D$3:$H$75,$B$18,0)</f>
        <v>5.15</v>
      </c>
      <c r="AB18" s="1">
        <f>HLOOKUP(AB$2,Supuestos!$D$3:$H$75,$B$18,0)</f>
        <v>5.15</v>
      </c>
      <c r="AC18" s="1">
        <f>HLOOKUP(AC$2,Supuestos!$D$3:$H$75,$B$18,0)</f>
        <v>5.15</v>
      </c>
      <c r="AD18" s="1">
        <f>HLOOKUP(AD$2,Supuestos!$D$3:$H$75,$B$18,0)</f>
        <v>5.3045000000000009</v>
      </c>
      <c r="AE18" s="1">
        <f>HLOOKUP(AE$2,Supuestos!$D$3:$H$75,$B$18,0)</f>
        <v>5.3045000000000009</v>
      </c>
      <c r="AF18" s="1">
        <f>HLOOKUP(AF$2,Supuestos!$D$3:$H$75,$B$18,0)</f>
        <v>5.3045000000000009</v>
      </c>
      <c r="AG18" s="1">
        <f>HLOOKUP(AG$2,Supuestos!$D$3:$H$75,$B$18,0)</f>
        <v>5.3045000000000009</v>
      </c>
      <c r="AH18" s="1">
        <f>HLOOKUP(AH$2,Supuestos!$D$3:$H$75,$B$18,0)</f>
        <v>5.3045000000000009</v>
      </c>
      <c r="AI18" s="1">
        <f>HLOOKUP(AI$2,Supuestos!$D$3:$H$75,$B$18,0)</f>
        <v>5.3045000000000009</v>
      </c>
      <c r="AJ18" s="1">
        <f>HLOOKUP(AJ$2,Supuestos!$D$3:$H$75,$B$18,0)</f>
        <v>5.3045000000000009</v>
      </c>
      <c r="AK18" s="1">
        <f>HLOOKUP(AK$2,Supuestos!$D$3:$H$75,$B$18,0)</f>
        <v>5.3045000000000009</v>
      </c>
      <c r="AL18" s="1">
        <f>HLOOKUP(AL$2,Supuestos!$D$3:$H$75,$B$18,0)</f>
        <v>5.3045000000000009</v>
      </c>
      <c r="AM18" s="1">
        <f>HLOOKUP(AM$2,Supuestos!$D$3:$H$75,$B$18,0)</f>
        <v>5.3045000000000009</v>
      </c>
      <c r="AN18" s="1">
        <f>HLOOKUP(AN$2,Supuestos!$D$3:$H$75,$B$18,0)</f>
        <v>5.3045000000000009</v>
      </c>
      <c r="AO18" s="1">
        <f>HLOOKUP(AO$2,Supuestos!$D$3:$H$75,$B$18,0)</f>
        <v>5.3045000000000009</v>
      </c>
      <c r="AP18" s="1">
        <f>HLOOKUP(AP$2,Supuestos!$D$3:$H$75,$B$18,0)</f>
        <v>5.4636350000000009</v>
      </c>
      <c r="AQ18" s="1">
        <f>HLOOKUP(AQ$2,Supuestos!$D$3:$H$75,$B$18,0)</f>
        <v>5.4636350000000009</v>
      </c>
      <c r="AR18" s="1">
        <f>HLOOKUP(AR$2,Supuestos!$D$3:$H$75,$B$18,0)</f>
        <v>5.4636350000000009</v>
      </c>
      <c r="AS18" s="1">
        <f>HLOOKUP(AS$2,Supuestos!$D$3:$H$75,$B$18,0)</f>
        <v>5.4636350000000009</v>
      </c>
      <c r="AT18" s="1">
        <f>HLOOKUP(AT$2,Supuestos!$D$3:$H$75,$B$18,0)</f>
        <v>5.4636350000000009</v>
      </c>
      <c r="AU18" s="1">
        <f>HLOOKUP(AU$2,Supuestos!$D$3:$H$75,$B$18,0)</f>
        <v>5.4636350000000009</v>
      </c>
      <c r="AV18" s="1">
        <f>HLOOKUP(AV$2,Supuestos!$D$3:$H$75,$B$18,0)</f>
        <v>5.4636350000000009</v>
      </c>
      <c r="AW18" s="1">
        <f>HLOOKUP(AW$2,Supuestos!$D$3:$H$75,$B$18,0)</f>
        <v>5.4636350000000009</v>
      </c>
      <c r="AX18" s="1">
        <f>HLOOKUP(AX$2,Supuestos!$D$3:$H$75,$B$18,0)</f>
        <v>5.4636350000000009</v>
      </c>
      <c r="AY18" s="1">
        <f>HLOOKUP(AY$2,Supuestos!$D$3:$H$75,$B$18,0)</f>
        <v>5.4636350000000009</v>
      </c>
      <c r="AZ18" s="1">
        <f>HLOOKUP(AZ$2,Supuestos!$D$3:$H$75,$B$18,0)</f>
        <v>5.4636350000000009</v>
      </c>
      <c r="BA18" s="1">
        <f>HLOOKUP(BA$2,Supuestos!$D$3:$H$75,$B$18,0)</f>
        <v>5.4636350000000009</v>
      </c>
      <c r="BB18" s="1">
        <f>HLOOKUP(BB$2,Supuestos!$D$3:$H$75,$B$18,0)</f>
        <v>5.6275440500000009</v>
      </c>
      <c r="BC18" s="1">
        <f>HLOOKUP(BC$2,Supuestos!$D$3:$H$75,$B$18,0)</f>
        <v>5.6275440500000009</v>
      </c>
      <c r="BD18" s="1">
        <f>HLOOKUP(BD$2,Supuestos!$D$3:$H$75,$B$18,0)</f>
        <v>5.6275440500000009</v>
      </c>
      <c r="BE18" s="1">
        <f>HLOOKUP(BE$2,Supuestos!$D$3:$H$75,$B$18,0)</f>
        <v>5.6275440500000009</v>
      </c>
      <c r="BF18" s="1">
        <f>HLOOKUP(BF$2,Supuestos!$D$3:$H$75,$B$18,0)</f>
        <v>5.6275440500000009</v>
      </c>
      <c r="BG18" s="1">
        <f>HLOOKUP(BG$2,Supuestos!$D$3:$H$75,$B$18,0)</f>
        <v>5.6275440500000009</v>
      </c>
      <c r="BH18" s="1">
        <f>HLOOKUP(BH$2,Supuestos!$D$3:$H$75,$B$18,0)</f>
        <v>5.6275440500000009</v>
      </c>
      <c r="BI18" s="1">
        <f>HLOOKUP(BI$2,Supuestos!$D$3:$H$75,$B$18,0)</f>
        <v>5.6275440500000009</v>
      </c>
      <c r="BJ18" s="1">
        <f>HLOOKUP(BJ$2,Supuestos!$D$3:$H$75,$B$18,0)</f>
        <v>5.6275440500000009</v>
      </c>
      <c r="BK18" s="1">
        <f>HLOOKUP(BK$2,Supuestos!$D$3:$H$75,$B$18,0)</f>
        <v>5.6275440500000009</v>
      </c>
      <c r="BL18" s="1">
        <f>HLOOKUP(BL$2,Supuestos!$D$3:$H$75,$B$18,0)</f>
        <v>5.6275440500000009</v>
      </c>
      <c r="BM18" s="1">
        <f>HLOOKUP(BM$2,Supuestos!$D$3:$H$75,$B$18,0)</f>
        <v>5.6275440500000009</v>
      </c>
    </row>
    <row r="19" spans="2:65" x14ac:dyDescent="0.2">
      <c r="B19" s="200">
        <f>MATCH(C19,Supuestos!$B$3:$B$154,0)</f>
        <v>3</v>
      </c>
      <c r="C19" s="8" t="s">
        <v>37</v>
      </c>
      <c r="F19" s="31">
        <f>HLOOKUP(F$2,Supuestos!$D$3:$H$181,$B19,0)</f>
        <v>0</v>
      </c>
      <c r="G19" s="31">
        <f>HLOOKUP(G$2,Supuestos!$D$3:$H$181,$B19,0)</f>
        <v>0</v>
      </c>
      <c r="H19" s="31">
        <f>HLOOKUP(H$2,Supuestos!$D$3:$H$181,$B19,0)</f>
        <v>0</v>
      </c>
      <c r="I19" s="31">
        <f>HLOOKUP(I$2,Supuestos!$D$3:$H$181,$B19,0)</f>
        <v>0</v>
      </c>
      <c r="J19" s="31">
        <f>HLOOKUP(J$2,Supuestos!$D$3:$H$181,$B19,0)</f>
        <v>0</v>
      </c>
      <c r="K19" s="31">
        <f>HLOOKUP(K$2,Supuestos!$D$3:$H$181,$B19,0)</f>
        <v>0</v>
      </c>
      <c r="L19" s="31">
        <f>HLOOKUP(L$2,Supuestos!$D$3:$H$181,$B19,0)</f>
        <v>0</v>
      </c>
      <c r="M19" s="31">
        <f>HLOOKUP(M$2,Supuestos!$D$3:$H$181,$B19,0)</f>
        <v>0</v>
      </c>
      <c r="N19" s="31">
        <f>HLOOKUP(N$2,Supuestos!$D$3:$H$181,$B19,0)</f>
        <v>0</v>
      </c>
      <c r="O19" s="31">
        <f>HLOOKUP(O$2,Supuestos!$D$3:$H$181,$B19,0)</f>
        <v>0</v>
      </c>
      <c r="P19" s="31">
        <f>HLOOKUP(P$2,Supuestos!$D$3:$H$181,$B19,0)</f>
        <v>0</v>
      </c>
      <c r="Q19" s="31">
        <f>HLOOKUP(Q$2,Supuestos!$D$3:$H$181,$B19,0)</f>
        <v>0</v>
      </c>
      <c r="R19" s="31">
        <f>HLOOKUP(R$2,Supuestos!$D$3:$H$181,$B19,0)</f>
        <v>0</v>
      </c>
      <c r="S19" s="31">
        <f>HLOOKUP(S$2,Supuestos!$D$3:$H$181,$B19,0)</f>
        <v>0</v>
      </c>
      <c r="T19" s="31">
        <f>HLOOKUP(T$2,Supuestos!$D$3:$H$181,$B19,0)</f>
        <v>0</v>
      </c>
      <c r="U19" s="31">
        <f>HLOOKUP(U$2,Supuestos!$D$3:$H$181,$B19,0)</f>
        <v>0</v>
      </c>
      <c r="V19" s="31">
        <f>HLOOKUP(V$2,Supuestos!$D$3:$H$181,$B19,0)</f>
        <v>0</v>
      </c>
      <c r="W19" s="31">
        <f>HLOOKUP(W$2,Supuestos!$D$3:$H$181,$B19,0)</f>
        <v>0</v>
      </c>
      <c r="X19" s="31">
        <f>HLOOKUP(X$2,Supuestos!$D$3:$H$181,$B19,0)</f>
        <v>0</v>
      </c>
      <c r="Y19" s="31">
        <f>HLOOKUP(Y$2,Supuestos!$D$3:$H$181,$B19,0)</f>
        <v>0</v>
      </c>
      <c r="Z19" s="31">
        <f>HLOOKUP(Z$2,Supuestos!$D$3:$H$181,$B19,0)</f>
        <v>0</v>
      </c>
      <c r="AA19" s="31">
        <f>HLOOKUP(AA$2,Supuestos!$D$3:$H$181,$B19,0)</f>
        <v>0</v>
      </c>
      <c r="AB19" s="31">
        <f>HLOOKUP(AB$2,Supuestos!$D$3:$H$181,$B19,0)</f>
        <v>0</v>
      </c>
      <c r="AC19" s="31">
        <f>HLOOKUP(AC$2,Supuestos!$D$3:$H$181,$B19,0)</f>
        <v>0</v>
      </c>
      <c r="AD19" s="31">
        <f>HLOOKUP(AD$2,Supuestos!$D$3:$H$181,$B19,0)</f>
        <v>0</v>
      </c>
      <c r="AE19" s="31">
        <f>HLOOKUP(AE$2,Supuestos!$D$3:$H$181,$B19,0)</f>
        <v>0</v>
      </c>
      <c r="AF19" s="31">
        <f>HLOOKUP(AF$2,Supuestos!$D$3:$H$181,$B19,0)</f>
        <v>0</v>
      </c>
      <c r="AG19" s="31">
        <f>HLOOKUP(AG$2,Supuestos!$D$3:$H$181,$B19,0)</f>
        <v>0</v>
      </c>
      <c r="AH19" s="31">
        <f>HLOOKUP(AH$2,Supuestos!$D$3:$H$181,$B19,0)</f>
        <v>0</v>
      </c>
      <c r="AI19" s="31">
        <f>HLOOKUP(AI$2,Supuestos!$D$3:$H$181,$B19,0)</f>
        <v>0</v>
      </c>
      <c r="AJ19" s="31">
        <f>HLOOKUP(AJ$2,Supuestos!$D$3:$H$181,$B19,0)</f>
        <v>0</v>
      </c>
      <c r="AK19" s="31">
        <f>HLOOKUP(AK$2,Supuestos!$D$3:$H$181,$B19,0)</f>
        <v>0</v>
      </c>
      <c r="AL19" s="31">
        <f>HLOOKUP(AL$2,Supuestos!$D$3:$H$181,$B19,0)</f>
        <v>0</v>
      </c>
      <c r="AM19" s="31">
        <f>HLOOKUP(AM$2,Supuestos!$D$3:$H$181,$B19,0)</f>
        <v>0</v>
      </c>
      <c r="AN19" s="31">
        <f>HLOOKUP(AN$2,Supuestos!$D$3:$H$181,$B19,0)</f>
        <v>0</v>
      </c>
      <c r="AO19" s="31">
        <f>HLOOKUP(AO$2,Supuestos!$D$3:$H$181,$B19,0)</f>
        <v>0</v>
      </c>
      <c r="AP19" s="31">
        <f>HLOOKUP(AP$2,Supuestos!$D$3:$H$181,$B19,0)</f>
        <v>0</v>
      </c>
      <c r="AQ19" s="31">
        <f>HLOOKUP(AQ$2,Supuestos!$D$3:$H$181,$B19,0)</f>
        <v>0</v>
      </c>
      <c r="AR19" s="31">
        <f>HLOOKUP(AR$2,Supuestos!$D$3:$H$181,$B19,0)</f>
        <v>0</v>
      </c>
      <c r="AS19" s="31">
        <f>HLOOKUP(AS$2,Supuestos!$D$3:$H$181,$B19,0)</f>
        <v>0</v>
      </c>
      <c r="AT19" s="31">
        <f>HLOOKUP(AT$2,Supuestos!$D$3:$H$181,$B19,0)</f>
        <v>0</v>
      </c>
      <c r="AU19" s="31">
        <f>HLOOKUP(AU$2,Supuestos!$D$3:$H$181,$B19,0)</f>
        <v>0</v>
      </c>
      <c r="AV19" s="31">
        <f>HLOOKUP(AV$2,Supuestos!$D$3:$H$181,$B19,0)</f>
        <v>0</v>
      </c>
      <c r="AW19" s="31">
        <f>HLOOKUP(AW$2,Supuestos!$D$3:$H$181,$B19,0)</f>
        <v>0</v>
      </c>
      <c r="AX19" s="31">
        <f>HLOOKUP(AX$2,Supuestos!$D$3:$H$181,$B19,0)</f>
        <v>0</v>
      </c>
      <c r="AY19" s="31">
        <f>HLOOKUP(AY$2,Supuestos!$D$3:$H$181,$B19,0)</f>
        <v>0</v>
      </c>
      <c r="AZ19" s="31">
        <f>HLOOKUP(AZ$2,Supuestos!$D$3:$H$181,$B19,0)</f>
        <v>0</v>
      </c>
      <c r="BA19" s="31">
        <f>HLOOKUP(BA$2,Supuestos!$D$3:$H$181,$B19,0)</f>
        <v>0</v>
      </c>
      <c r="BB19" s="31">
        <f>HLOOKUP(BB$2,Supuestos!$D$3:$H$181,$B19,0)</f>
        <v>0</v>
      </c>
      <c r="BC19" s="31">
        <f>HLOOKUP(BC$2,Supuestos!$D$3:$H$181,$B19,0)</f>
        <v>0</v>
      </c>
      <c r="BD19" s="31">
        <f>HLOOKUP(BD$2,Supuestos!$D$3:$H$181,$B19,0)</f>
        <v>0</v>
      </c>
      <c r="BE19" s="31">
        <f>HLOOKUP(BE$2,Supuestos!$D$3:$H$181,$B19,0)</f>
        <v>0</v>
      </c>
      <c r="BF19" s="31">
        <f>HLOOKUP(BF$2,Supuestos!$D$3:$H$181,$B19,0)</f>
        <v>0</v>
      </c>
      <c r="BG19" s="31">
        <f>HLOOKUP(BG$2,Supuestos!$D$3:$H$181,$B19,0)</f>
        <v>0</v>
      </c>
      <c r="BH19" s="31">
        <f>HLOOKUP(BH$2,Supuestos!$D$3:$H$181,$B19,0)</f>
        <v>0</v>
      </c>
      <c r="BI19" s="31">
        <f>HLOOKUP(BI$2,Supuestos!$D$3:$H$181,$B19,0)</f>
        <v>0</v>
      </c>
      <c r="BJ19" s="31">
        <f>HLOOKUP(BJ$2,Supuestos!$D$3:$H$181,$B19,0)</f>
        <v>0</v>
      </c>
      <c r="BK19" s="31">
        <f>HLOOKUP(BK$2,Supuestos!$D$3:$H$181,$B19,0)</f>
        <v>0</v>
      </c>
      <c r="BL19" s="31">
        <f>HLOOKUP(BL$2,Supuestos!$D$3:$H$181,$B19,0)</f>
        <v>0</v>
      </c>
      <c r="BM19" s="31">
        <f>HLOOKUP(BM$2,Supuestos!$D$3:$H$181,$B19,0)</f>
        <v>0</v>
      </c>
    </row>
    <row r="20" spans="2:65" x14ac:dyDescent="0.2">
      <c r="B20" s="201"/>
      <c r="C20" s="8" t="s">
        <v>35</v>
      </c>
      <c r="E20">
        <v>60</v>
      </c>
    </row>
    <row r="21" spans="2:65" x14ac:dyDescent="0.2">
      <c r="B21" s="201"/>
      <c r="C21" s="8" t="s">
        <v>36</v>
      </c>
      <c r="E21" s="193">
        <f>Supuestos!D67</f>
        <v>5</v>
      </c>
    </row>
    <row r="22" spans="2:65" x14ac:dyDescent="0.2">
      <c r="B22" s="200">
        <f>MATCH(C22,Supuestos!$B$3:$B$154,0)</f>
        <v>66</v>
      </c>
      <c r="C22" s="196" t="s">
        <v>98</v>
      </c>
      <c r="E22" s="193">
        <f>Supuestos!D68</f>
        <v>1</v>
      </c>
      <c r="F22" s="32">
        <f>HLOOKUP(F$2,Supuestos!$D$3:$H$155,$B$22,0)</f>
        <v>1</v>
      </c>
      <c r="G22" s="32">
        <f>HLOOKUP(G$2,Supuestos!$D$3:$H$155,$B$22,0)</f>
        <v>1</v>
      </c>
      <c r="H22" s="32">
        <f>HLOOKUP(H$2,Supuestos!$D$3:$H$155,$B$22,0)</f>
        <v>1</v>
      </c>
      <c r="I22" s="32">
        <f>HLOOKUP(I$2,Supuestos!$D$3:$H$155,$B$22,0)</f>
        <v>1</v>
      </c>
      <c r="J22" s="32">
        <f>HLOOKUP(J$2,Supuestos!$D$3:$H$155,$B$22,0)</f>
        <v>1</v>
      </c>
      <c r="K22" s="32">
        <f>HLOOKUP(K$2,Supuestos!$D$3:$H$155,$B$22,0)</f>
        <v>1</v>
      </c>
      <c r="L22" s="32">
        <f>HLOOKUP(L$2,Supuestos!$D$3:$H$155,$B$22,0)</f>
        <v>1</v>
      </c>
      <c r="M22" s="32">
        <f>HLOOKUP(M$2,Supuestos!$D$3:$H$155,$B$22,0)</f>
        <v>1</v>
      </c>
      <c r="N22" s="32">
        <f>HLOOKUP(N$2,Supuestos!$D$3:$H$155,$B$22,0)</f>
        <v>1</v>
      </c>
      <c r="O22" s="32">
        <f>HLOOKUP(O$2,Supuestos!$D$3:$H$155,$B$22,0)</f>
        <v>1</v>
      </c>
      <c r="P22" s="32">
        <f>HLOOKUP(P$2,Supuestos!$D$3:$H$155,$B$22,0)</f>
        <v>1</v>
      </c>
      <c r="Q22" s="32">
        <f>HLOOKUP(Q$2,Supuestos!$D$3:$H$155,$B$22,0)</f>
        <v>1</v>
      </c>
      <c r="R22" s="32">
        <f>HLOOKUP(R$2,Supuestos!$D$3:$H$155,$B$22,0)</f>
        <v>2</v>
      </c>
      <c r="S22" s="32">
        <f>HLOOKUP(S$2,Supuestos!$D$3:$H$155,$B$22,0)</f>
        <v>2</v>
      </c>
      <c r="T22" s="32">
        <f>HLOOKUP(T$2,Supuestos!$D$3:$H$155,$B$22,0)</f>
        <v>2</v>
      </c>
      <c r="U22" s="32">
        <f>HLOOKUP(U$2,Supuestos!$D$3:$H$155,$B$22,0)</f>
        <v>2</v>
      </c>
      <c r="V22" s="32">
        <f>HLOOKUP(V$2,Supuestos!$D$3:$H$155,$B$22,0)</f>
        <v>2</v>
      </c>
      <c r="W22" s="32">
        <f>HLOOKUP(W$2,Supuestos!$D$3:$H$155,$B$22,0)</f>
        <v>2</v>
      </c>
      <c r="X22" s="32">
        <f>HLOOKUP(X$2,Supuestos!$D$3:$H$155,$B$22,0)</f>
        <v>2</v>
      </c>
      <c r="Y22" s="32">
        <f>HLOOKUP(Y$2,Supuestos!$D$3:$H$155,$B$22,0)</f>
        <v>2</v>
      </c>
      <c r="Z22" s="32">
        <f>HLOOKUP(Z$2,Supuestos!$D$3:$H$155,$B$22,0)</f>
        <v>2</v>
      </c>
      <c r="AA22" s="32">
        <f>HLOOKUP(AA$2,Supuestos!$D$3:$H$155,$B$22,0)</f>
        <v>2</v>
      </c>
      <c r="AB22" s="32">
        <f>HLOOKUP(AB$2,Supuestos!$D$3:$H$155,$B$22,0)</f>
        <v>2</v>
      </c>
      <c r="AC22" s="32">
        <f>HLOOKUP(AC$2,Supuestos!$D$3:$H$155,$B$22,0)</f>
        <v>2</v>
      </c>
      <c r="AD22" s="32">
        <f>HLOOKUP(AD$2,Supuestos!$D$3:$H$155,$B$22,0)</f>
        <v>2</v>
      </c>
      <c r="AE22" s="32">
        <f>HLOOKUP(AE$2,Supuestos!$D$3:$H$155,$B$22,0)</f>
        <v>2</v>
      </c>
      <c r="AF22" s="32">
        <f>HLOOKUP(AF$2,Supuestos!$D$3:$H$155,$B$22,0)</f>
        <v>2</v>
      </c>
      <c r="AG22" s="32">
        <f>HLOOKUP(AG$2,Supuestos!$D$3:$H$155,$B$22,0)</f>
        <v>2</v>
      </c>
      <c r="AH22" s="32">
        <f>HLOOKUP(AH$2,Supuestos!$D$3:$H$155,$B$22,0)</f>
        <v>2</v>
      </c>
      <c r="AI22" s="32">
        <f>HLOOKUP(AI$2,Supuestos!$D$3:$H$155,$B$22,0)</f>
        <v>2</v>
      </c>
      <c r="AJ22" s="32">
        <f>HLOOKUP(AJ$2,Supuestos!$D$3:$H$155,$B$22,0)</f>
        <v>2</v>
      </c>
      <c r="AK22" s="32">
        <f>HLOOKUP(AK$2,Supuestos!$D$3:$H$155,$B$22,0)</f>
        <v>2</v>
      </c>
      <c r="AL22" s="32">
        <f>HLOOKUP(AL$2,Supuestos!$D$3:$H$155,$B$22,0)</f>
        <v>2</v>
      </c>
      <c r="AM22" s="32">
        <f>HLOOKUP(AM$2,Supuestos!$D$3:$H$155,$B$22,0)</f>
        <v>2</v>
      </c>
      <c r="AN22" s="32">
        <f>HLOOKUP(AN$2,Supuestos!$D$3:$H$155,$B$22,0)</f>
        <v>2</v>
      </c>
      <c r="AO22" s="32">
        <f>HLOOKUP(AO$2,Supuestos!$D$3:$H$155,$B$22,0)</f>
        <v>2</v>
      </c>
      <c r="AP22" s="32">
        <f>HLOOKUP(AP$2,Supuestos!$D$3:$H$155,$B$22,0)</f>
        <v>2</v>
      </c>
      <c r="AQ22" s="32">
        <f>HLOOKUP(AQ$2,Supuestos!$D$3:$H$155,$B$22,0)</f>
        <v>2</v>
      </c>
      <c r="AR22" s="32">
        <f>HLOOKUP(AR$2,Supuestos!$D$3:$H$155,$B$22,0)</f>
        <v>2</v>
      </c>
      <c r="AS22" s="32">
        <f>HLOOKUP(AS$2,Supuestos!$D$3:$H$155,$B$22,0)</f>
        <v>2</v>
      </c>
      <c r="AT22" s="32">
        <f>HLOOKUP(AT$2,Supuestos!$D$3:$H$155,$B$22,0)</f>
        <v>2</v>
      </c>
      <c r="AU22" s="32">
        <f>HLOOKUP(AU$2,Supuestos!$D$3:$H$155,$B$22,0)</f>
        <v>2</v>
      </c>
      <c r="AV22" s="32">
        <f>HLOOKUP(AV$2,Supuestos!$D$3:$H$155,$B$22,0)</f>
        <v>2</v>
      </c>
      <c r="AW22" s="32">
        <f>HLOOKUP(AW$2,Supuestos!$D$3:$H$155,$B$22,0)</f>
        <v>2</v>
      </c>
      <c r="AX22" s="32">
        <f>HLOOKUP(AX$2,Supuestos!$D$3:$H$155,$B$22,0)</f>
        <v>2</v>
      </c>
      <c r="AY22" s="32">
        <f>HLOOKUP(AY$2,Supuestos!$D$3:$H$155,$B$22,0)</f>
        <v>2</v>
      </c>
      <c r="AZ22" s="32">
        <f>HLOOKUP(AZ$2,Supuestos!$D$3:$H$155,$B$22,0)</f>
        <v>2</v>
      </c>
      <c r="BA22" s="32">
        <f>HLOOKUP(BA$2,Supuestos!$D$3:$H$155,$B$22,0)</f>
        <v>2</v>
      </c>
      <c r="BB22" s="32">
        <f>HLOOKUP(BB$2,Supuestos!$D$3:$H$155,$B$22,0)</f>
        <v>2</v>
      </c>
      <c r="BC22" s="32">
        <f>HLOOKUP(BC$2,Supuestos!$D$3:$H$155,$B$22,0)</f>
        <v>2</v>
      </c>
      <c r="BD22" s="32">
        <f>HLOOKUP(BD$2,Supuestos!$D$3:$H$155,$B$22,0)</f>
        <v>2</v>
      </c>
      <c r="BE22" s="32">
        <f>HLOOKUP(BE$2,Supuestos!$D$3:$H$155,$B$22,0)</f>
        <v>2</v>
      </c>
      <c r="BF22" s="32">
        <f>HLOOKUP(BF$2,Supuestos!$D$3:$H$155,$B$22,0)</f>
        <v>2</v>
      </c>
      <c r="BG22" s="32">
        <f>HLOOKUP(BG$2,Supuestos!$D$3:$H$155,$B$22,0)</f>
        <v>2</v>
      </c>
      <c r="BH22" s="32">
        <f>HLOOKUP(BH$2,Supuestos!$D$3:$H$155,$B$22,0)</f>
        <v>2</v>
      </c>
      <c r="BI22" s="32">
        <f>HLOOKUP(BI$2,Supuestos!$D$3:$H$155,$B$22,0)</f>
        <v>2</v>
      </c>
      <c r="BJ22" s="32">
        <f>HLOOKUP(BJ$2,Supuestos!$D$3:$H$155,$B$22,0)</f>
        <v>2</v>
      </c>
      <c r="BK22" s="32">
        <f>HLOOKUP(BK$2,Supuestos!$D$3:$H$155,$B$22,0)</f>
        <v>2</v>
      </c>
      <c r="BL22" s="32">
        <f>HLOOKUP(BL$2,Supuestos!$D$3:$H$155,$B$22,0)</f>
        <v>2</v>
      </c>
      <c r="BM22" s="32">
        <f>HLOOKUP(BM$2,Supuestos!$D$3:$H$155,$B$22,0)</f>
        <v>2</v>
      </c>
    </row>
    <row r="23" spans="2:65" x14ac:dyDescent="0.2">
      <c r="B23" s="201"/>
      <c r="C23" s="8" t="s">
        <v>38</v>
      </c>
      <c r="E23" s="32">
        <v>0</v>
      </c>
      <c r="F23" s="32">
        <f>IF(E23=1,E23,IF($E21=F$4,1,0))</f>
        <v>0</v>
      </c>
      <c r="G23" s="32">
        <f>IF(F23=1,F23,IF($E21=G$4,1,0))</f>
        <v>0</v>
      </c>
      <c r="H23" s="32">
        <f>IF(G23=1,G23,IF($E21=H$4,1,0))</f>
        <v>0</v>
      </c>
      <c r="I23" s="32">
        <f t="shared" ref="I23:BM23" si="5">IF(H23=1,H23,IF($E21=I$4,1,0))</f>
        <v>0</v>
      </c>
      <c r="J23" s="32">
        <f t="shared" si="5"/>
        <v>1</v>
      </c>
      <c r="K23" s="32">
        <f t="shared" si="5"/>
        <v>1</v>
      </c>
      <c r="L23" s="32">
        <f t="shared" si="5"/>
        <v>1</v>
      </c>
      <c r="M23" s="32">
        <f t="shared" si="5"/>
        <v>1</v>
      </c>
      <c r="N23" s="32">
        <f t="shared" si="5"/>
        <v>1</v>
      </c>
      <c r="O23" s="32">
        <f t="shared" si="5"/>
        <v>1</v>
      </c>
      <c r="P23" s="32">
        <f t="shared" si="5"/>
        <v>1</v>
      </c>
      <c r="Q23" s="32">
        <f t="shared" si="5"/>
        <v>1</v>
      </c>
      <c r="R23" s="32">
        <f t="shared" si="5"/>
        <v>1</v>
      </c>
      <c r="S23" s="32">
        <f t="shared" si="5"/>
        <v>1</v>
      </c>
      <c r="T23" s="32">
        <f t="shared" si="5"/>
        <v>1</v>
      </c>
      <c r="U23" s="32">
        <f t="shared" si="5"/>
        <v>1</v>
      </c>
      <c r="V23" s="32">
        <f t="shared" si="5"/>
        <v>1</v>
      </c>
      <c r="W23" s="32">
        <f t="shared" si="5"/>
        <v>1</v>
      </c>
      <c r="X23" s="32">
        <f t="shared" si="5"/>
        <v>1</v>
      </c>
      <c r="Y23" s="32">
        <f t="shared" si="5"/>
        <v>1</v>
      </c>
      <c r="Z23" s="32">
        <f t="shared" si="5"/>
        <v>1</v>
      </c>
      <c r="AA23" s="32">
        <f t="shared" si="5"/>
        <v>1</v>
      </c>
      <c r="AB23" s="32">
        <f t="shared" si="5"/>
        <v>1</v>
      </c>
      <c r="AC23" s="32">
        <f t="shared" si="5"/>
        <v>1</v>
      </c>
      <c r="AD23" s="32">
        <f t="shared" si="5"/>
        <v>1</v>
      </c>
      <c r="AE23" s="32">
        <f t="shared" si="5"/>
        <v>1</v>
      </c>
      <c r="AF23" s="32">
        <f t="shared" si="5"/>
        <v>1</v>
      </c>
      <c r="AG23" s="32">
        <f t="shared" si="5"/>
        <v>1</v>
      </c>
      <c r="AH23" s="32">
        <f t="shared" si="5"/>
        <v>1</v>
      </c>
      <c r="AI23" s="32">
        <f t="shared" si="5"/>
        <v>1</v>
      </c>
      <c r="AJ23" s="32">
        <f t="shared" si="5"/>
        <v>1</v>
      </c>
      <c r="AK23" s="32">
        <f t="shared" si="5"/>
        <v>1</v>
      </c>
      <c r="AL23" s="32">
        <f t="shared" si="5"/>
        <v>1</v>
      </c>
      <c r="AM23" s="32">
        <f t="shared" si="5"/>
        <v>1</v>
      </c>
      <c r="AN23" s="32">
        <f t="shared" si="5"/>
        <v>1</v>
      </c>
      <c r="AO23" s="32">
        <f t="shared" si="5"/>
        <v>1</v>
      </c>
      <c r="AP23" s="32">
        <f t="shared" si="5"/>
        <v>1</v>
      </c>
      <c r="AQ23" s="32">
        <f t="shared" si="5"/>
        <v>1</v>
      </c>
      <c r="AR23" s="32">
        <f t="shared" si="5"/>
        <v>1</v>
      </c>
      <c r="AS23" s="32">
        <f t="shared" si="5"/>
        <v>1</v>
      </c>
      <c r="AT23" s="32">
        <f t="shared" si="5"/>
        <v>1</v>
      </c>
      <c r="AU23" s="32">
        <f t="shared" si="5"/>
        <v>1</v>
      </c>
      <c r="AV23" s="32">
        <f t="shared" si="5"/>
        <v>1</v>
      </c>
      <c r="AW23" s="32">
        <f t="shared" si="5"/>
        <v>1</v>
      </c>
      <c r="AX23" s="32">
        <f t="shared" si="5"/>
        <v>1</v>
      </c>
      <c r="AY23" s="32">
        <f t="shared" si="5"/>
        <v>1</v>
      </c>
      <c r="AZ23" s="32">
        <f t="shared" si="5"/>
        <v>1</v>
      </c>
      <c r="BA23" s="32">
        <f t="shared" si="5"/>
        <v>1</v>
      </c>
      <c r="BB23" s="32">
        <f t="shared" si="5"/>
        <v>1</v>
      </c>
      <c r="BC23" s="32">
        <f t="shared" si="5"/>
        <v>1</v>
      </c>
      <c r="BD23" s="32">
        <f t="shared" si="5"/>
        <v>1</v>
      </c>
      <c r="BE23" s="32">
        <f t="shared" si="5"/>
        <v>1</v>
      </c>
      <c r="BF23" s="32">
        <f t="shared" si="5"/>
        <v>1</v>
      </c>
      <c r="BG23" s="32">
        <f t="shared" si="5"/>
        <v>1</v>
      </c>
      <c r="BH23" s="32">
        <f t="shared" si="5"/>
        <v>1</v>
      </c>
      <c r="BI23" s="32">
        <f t="shared" si="5"/>
        <v>1</v>
      </c>
      <c r="BJ23" s="32">
        <f t="shared" si="5"/>
        <v>1</v>
      </c>
      <c r="BK23" s="32">
        <f t="shared" si="5"/>
        <v>1</v>
      </c>
      <c r="BL23" s="32">
        <f t="shared" si="5"/>
        <v>1</v>
      </c>
      <c r="BM23" s="32">
        <f t="shared" si="5"/>
        <v>1</v>
      </c>
    </row>
    <row r="24" spans="2:65" x14ac:dyDescent="0.2">
      <c r="B24" s="201"/>
    </row>
    <row r="25" spans="2:65" x14ac:dyDescent="0.2">
      <c r="B25" s="201"/>
      <c r="C25" s="8"/>
    </row>
    <row r="26" spans="2:65" ht="15" x14ac:dyDescent="0.35">
      <c r="B26" s="201"/>
      <c r="C26" s="122" t="s">
        <v>40</v>
      </c>
      <c r="F26" s="4">
        <f>(F27*(1+F28))*F31*F32</f>
        <v>0</v>
      </c>
      <c r="G26" s="4">
        <f t="shared" ref="G26:H26" si="6">(G27*(1+G28))*G31*G32</f>
        <v>0</v>
      </c>
      <c r="H26" s="4">
        <f t="shared" si="6"/>
        <v>0</v>
      </c>
      <c r="I26" s="4">
        <f t="shared" ref="I26" si="7">(I27*(1+I28))*I31*I32</f>
        <v>0</v>
      </c>
      <c r="J26" s="4">
        <f t="shared" ref="J26" si="8">(J27*(1+J28))*J31*J32</f>
        <v>0</v>
      </c>
      <c r="K26" s="4">
        <f t="shared" ref="K26" si="9">(K27*(1+K28))*K31*K32</f>
        <v>0</v>
      </c>
      <c r="L26" s="4">
        <f t="shared" ref="L26" si="10">(L27*(1+L28))*L31*L32</f>
        <v>0</v>
      </c>
      <c r="M26" s="4">
        <f t="shared" ref="M26" si="11">(M27*(1+M28))*M31*M32</f>
        <v>0</v>
      </c>
      <c r="N26" s="4">
        <f t="shared" ref="N26" si="12">(N27*(1+N28))*N31*N32</f>
        <v>0</v>
      </c>
      <c r="O26" s="4">
        <f t="shared" ref="O26" si="13">(O27*(1+O28))*O31*O32</f>
        <v>0</v>
      </c>
      <c r="P26" s="4">
        <f t="shared" ref="P26" si="14">(P27*(1+P28))*P31*P32</f>
        <v>0</v>
      </c>
      <c r="Q26" s="4">
        <f t="shared" ref="Q26" si="15">(Q27*(1+Q28))*Q31*Q32</f>
        <v>0</v>
      </c>
      <c r="R26" s="4">
        <f t="shared" ref="R26" si="16">(R27*(1+R28))*R31*R32</f>
        <v>5.15</v>
      </c>
      <c r="S26" s="4">
        <f t="shared" ref="S26" si="17">(S27*(1+S28))*S31*S32</f>
        <v>5.15</v>
      </c>
      <c r="T26" s="4">
        <f t="shared" ref="T26" si="18">(T27*(1+T28))*T31*T32</f>
        <v>5.15</v>
      </c>
      <c r="U26" s="4">
        <f t="shared" ref="U26" si="19">(U27*(1+U28))*U31*U32</f>
        <v>5.15</v>
      </c>
      <c r="V26" s="4">
        <f t="shared" ref="V26" si="20">(V27*(1+V28))*V31*V32</f>
        <v>5.15</v>
      </c>
      <c r="W26" s="4">
        <f t="shared" ref="W26" si="21">(W27*(1+W28))*W31*W32</f>
        <v>5.15</v>
      </c>
      <c r="X26" s="4">
        <f t="shared" ref="X26" si="22">(X27*(1+X28))*X31*X32</f>
        <v>5.15</v>
      </c>
      <c r="Y26" s="4">
        <f t="shared" ref="Y26" si="23">(Y27*(1+Y28))*Y31*Y32</f>
        <v>5.15</v>
      </c>
      <c r="Z26" s="4">
        <f t="shared" ref="Z26" si="24">(Z27*(1+Z28))*Z31*Z32</f>
        <v>5.15</v>
      </c>
      <c r="AA26" s="4">
        <f t="shared" ref="AA26" si="25">(AA27*(1+AA28))*AA31*AA32</f>
        <v>5.15</v>
      </c>
      <c r="AB26" s="4">
        <f t="shared" ref="AB26" si="26">(AB27*(1+AB28))*AB31*AB32</f>
        <v>5.15</v>
      </c>
      <c r="AC26" s="4">
        <f t="shared" ref="AC26" si="27">(AC27*(1+AC28))*AC31*AC32</f>
        <v>5.15</v>
      </c>
      <c r="AD26" s="4">
        <f t="shared" ref="AD26" si="28">(AD27*(1+AD28))*AD31*AD32</f>
        <v>10.609000000000002</v>
      </c>
      <c r="AE26" s="4">
        <f t="shared" ref="AE26" si="29">(AE27*(1+AE28))*AE31*AE32</f>
        <v>10.609000000000002</v>
      </c>
      <c r="AF26" s="4">
        <f t="shared" ref="AF26" si="30">(AF27*(1+AF28))*AF31*AF32</f>
        <v>10.609000000000002</v>
      </c>
      <c r="AG26" s="4">
        <f t="shared" ref="AG26" si="31">(AG27*(1+AG28))*AG31*AG32</f>
        <v>10.609000000000002</v>
      </c>
      <c r="AH26" s="4">
        <f t="shared" ref="AH26" si="32">(AH27*(1+AH28))*AH31*AH32</f>
        <v>10.609000000000002</v>
      </c>
      <c r="AI26" s="4">
        <f t="shared" ref="AI26" si="33">(AI27*(1+AI28))*AI31*AI32</f>
        <v>10.609000000000002</v>
      </c>
      <c r="AJ26" s="4">
        <f t="shared" ref="AJ26" si="34">(AJ27*(1+AJ28))*AJ31*AJ32</f>
        <v>10.609000000000002</v>
      </c>
      <c r="AK26" s="4">
        <f t="shared" ref="AK26" si="35">(AK27*(1+AK28))*AK31*AK32</f>
        <v>10.609000000000002</v>
      </c>
      <c r="AL26" s="4">
        <f t="shared" ref="AL26" si="36">(AL27*(1+AL28))*AL31*AL32</f>
        <v>10.609000000000002</v>
      </c>
      <c r="AM26" s="4">
        <f t="shared" ref="AM26" si="37">(AM27*(1+AM28))*AM31*AM32</f>
        <v>10.609000000000002</v>
      </c>
      <c r="AN26" s="4">
        <f t="shared" ref="AN26" si="38">(AN27*(1+AN28))*AN31*AN32</f>
        <v>10.609000000000002</v>
      </c>
      <c r="AO26" s="4">
        <f t="shared" ref="AO26" si="39">(AO27*(1+AO28))*AO31*AO32</f>
        <v>10.609000000000002</v>
      </c>
      <c r="AP26" s="4">
        <f t="shared" ref="AP26" si="40">(AP27*(1+AP28))*AP31*AP32</f>
        <v>16.390905000000004</v>
      </c>
      <c r="AQ26" s="4">
        <f t="shared" ref="AQ26" si="41">(AQ27*(1+AQ28))*AQ31*AQ32</f>
        <v>16.390905000000004</v>
      </c>
      <c r="AR26" s="4">
        <f t="shared" ref="AR26" si="42">(AR27*(1+AR28))*AR31*AR32</f>
        <v>16.390905000000004</v>
      </c>
      <c r="AS26" s="4">
        <f t="shared" ref="AS26" si="43">(AS27*(1+AS28))*AS31*AS32</f>
        <v>16.390905000000004</v>
      </c>
      <c r="AT26" s="4">
        <f t="shared" ref="AT26" si="44">(AT27*(1+AT28))*AT31*AT32</f>
        <v>16.390905000000004</v>
      </c>
      <c r="AU26" s="4">
        <f t="shared" ref="AU26" si="45">(AU27*(1+AU28))*AU31*AU32</f>
        <v>16.390905000000004</v>
      </c>
      <c r="AV26" s="4">
        <f t="shared" ref="AV26" si="46">(AV27*(1+AV28))*AV31*AV32</f>
        <v>16.390905000000004</v>
      </c>
      <c r="AW26" s="4">
        <f t="shared" ref="AW26" si="47">(AW27*(1+AW28))*AW31*AW32</f>
        <v>16.390905000000004</v>
      </c>
      <c r="AX26" s="4">
        <f t="shared" ref="AX26" si="48">(AX27*(1+AX28))*AX31*AX32</f>
        <v>16.390905000000004</v>
      </c>
      <c r="AY26" s="4">
        <f t="shared" ref="AY26" si="49">(AY27*(1+AY28))*AY31*AY32</f>
        <v>16.390905000000004</v>
      </c>
      <c r="AZ26" s="4">
        <f t="shared" ref="AZ26" si="50">(AZ27*(1+AZ28))*AZ31*AZ32</f>
        <v>16.390905000000004</v>
      </c>
      <c r="BA26" s="4">
        <f t="shared" ref="BA26" si="51">(BA27*(1+BA28))*BA31*BA32</f>
        <v>16.390905000000004</v>
      </c>
      <c r="BB26" s="4">
        <f t="shared" ref="BB26" si="52">(BB27*(1+BB28))*BB31*BB32</f>
        <v>22.510176200000004</v>
      </c>
      <c r="BC26" s="4">
        <f t="shared" ref="BC26" si="53">(BC27*(1+BC28))*BC31*BC32</f>
        <v>22.510176200000004</v>
      </c>
      <c r="BD26" s="4">
        <f t="shared" ref="BD26" si="54">(BD27*(1+BD28))*BD31*BD32</f>
        <v>22.510176200000004</v>
      </c>
      <c r="BE26" s="4">
        <f t="shared" ref="BE26" si="55">(BE27*(1+BE28))*BE31*BE32</f>
        <v>22.510176200000004</v>
      </c>
      <c r="BF26" s="4">
        <f t="shared" ref="BF26" si="56">(BF27*(1+BF28))*BF31*BF32</f>
        <v>22.510176200000004</v>
      </c>
      <c r="BG26" s="4">
        <f t="shared" ref="BG26" si="57">(BG27*(1+BG28))*BG31*BG32</f>
        <v>22.510176200000004</v>
      </c>
      <c r="BH26" s="4">
        <f t="shared" ref="BH26" si="58">(BH27*(1+BH28))*BH31*BH32</f>
        <v>22.510176200000004</v>
      </c>
      <c r="BI26" s="4">
        <f t="shared" ref="BI26" si="59">(BI27*(1+BI28))*BI31*BI32</f>
        <v>22.510176200000004</v>
      </c>
      <c r="BJ26" s="4">
        <f t="shared" ref="BJ26" si="60">(BJ27*(1+BJ28))*BJ31*BJ32</f>
        <v>22.510176200000004</v>
      </c>
      <c r="BK26" s="4">
        <f t="shared" ref="BK26" si="61">(BK27*(1+BK28))*BK31*BK32</f>
        <v>22.510176200000004</v>
      </c>
      <c r="BL26" s="4">
        <f t="shared" ref="BL26" si="62">(BL27*(1+BL28))*BL31*BL32</f>
        <v>22.510176200000004</v>
      </c>
      <c r="BM26" s="4">
        <f t="shared" ref="BM26" si="63">(BM27*(1+BM28))*BM31*BM32</f>
        <v>22.510176200000004</v>
      </c>
    </row>
    <row r="27" spans="2:65" x14ac:dyDescent="0.2">
      <c r="B27" s="200">
        <f>MATCH(C27,Supuestos!$B$3:$B$154,0)</f>
        <v>67</v>
      </c>
      <c r="C27" s="8" t="s">
        <v>82</v>
      </c>
      <c r="E27" s="192">
        <f>Supuestos!D69</f>
        <v>2.5</v>
      </c>
      <c r="F27" s="1">
        <f>HLOOKUP(F$2,Supuestos!$D$3:$H$75,$B$27,0)</f>
        <v>2.5</v>
      </c>
      <c r="G27" s="1">
        <f>HLOOKUP(G$2,Supuestos!$D$3:$H$75,$B$27,0)</f>
        <v>2.5</v>
      </c>
      <c r="H27" s="1">
        <f>HLOOKUP(H$2,Supuestos!$D$3:$H$75,$B$27,0)</f>
        <v>2.5</v>
      </c>
      <c r="I27" s="1">
        <f>HLOOKUP(I$2,Supuestos!$D$3:$H$75,$B$27,0)</f>
        <v>2.5</v>
      </c>
      <c r="J27" s="1">
        <f>HLOOKUP(J$2,Supuestos!$D$3:$H$75,$B$27,0)</f>
        <v>2.5</v>
      </c>
      <c r="K27" s="1">
        <f>HLOOKUP(K$2,Supuestos!$D$3:$H$75,$B$27,0)</f>
        <v>2.5</v>
      </c>
      <c r="L27" s="1">
        <f>HLOOKUP(L$2,Supuestos!$D$3:$H$75,$B$27,0)</f>
        <v>2.5</v>
      </c>
      <c r="M27" s="1">
        <f>HLOOKUP(M$2,Supuestos!$D$3:$H$75,$B$27,0)</f>
        <v>2.5</v>
      </c>
      <c r="N27" s="1">
        <f>HLOOKUP(N$2,Supuestos!$D$3:$H$75,$B$27,0)</f>
        <v>2.5</v>
      </c>
      <c r="O27" s="1">
        <f>HLOOKUP(O$2,Supuestos!$D$3:$H$75,$B$27,0)</f>
        <v>2.5</v>
      </c>
      <c r="P27" s="1">
        <f>HLOOKUP(P$2,Supuestos!$D$3:$H$75,$B$27,0)</f>
        <v>2.5</v>
      </c>
      <c r="Q27" s="1">
        <f>HLOOKUP(Q$2,Supuestos!$D$3:$H$75,$B$27,0)</f>
        <v>2.5</v>
      </c>
      <c r="R27" s="1">
        <f>HLOOKUP(R$2,Supuestos!$D$3:$H$75,$B$27,0)</f>
        <v>2.5750000000000002</v>
      </c>
      <c r="S27" s="1">
        <f>HLOOKUP(S$2,Supuestos!$D$3:$H$75,$B$27,0)</f>
        <v>2.5750000000000002</v>
      </c>
      <c r="T27" s="1">
        <f>HLOOKUP(T$2,Supuestos!$D$3:$H$75,$B$27,0)</f>
        <v>2.5750000000000002</v>
      </c>
      <c r="U27" s="1">
        <f>HLOOKUP(U$2,Supuestos!$D$3:$H$75,$B$27,0)</f>
        <v>2.5750000000000002</v>
      </c>
      <c r="V27" s="1">
        <f>HLOOKUP(V$2,Supuestos!$D$3:$H$75,$B$27,0)</f>
        <v>2.5750000000000002</v>
      </c>
      <c r="W27" s="1">
        <f>HLOOKUP(W$2,Supuestos!$D$3:$H$75,$B$27,0)</f>
        <v>2.5750000000000002</v>
      </c>
      <c r="X27" s="1">
        <f>HLOOKUP(X$2,Supuestos!$D$3:$H$75,$B$27,0)</f>
        <v>2.5750000000000002</v>
      </c>
      <c r="Y27" s="1">
        <f>HLOOKUP(Y$2,Supuestos!$D$3:$H$75,$B$27,0)</f>
        <v>2.5750000000000002</v>
      </c>
      <c r="Z27" s="1">
        <f>HLOOKUP(Z$2,Supuestos!$D$3:$H$75,$B$27,0)</f>
        <v>2.5750000000000002</v>
      </c>
      <c r="AA27" s="1">
        <f>HLOOKUP(AA$2,Supuestos!$D$3:$H$75,$B$27,0)</f>
        <v>2.5750000000000002</v>
      </c>
      <c r="AB27" s="1">
        <f>HLOOKUP(AB$2,Supuestos!$D$3:$H$75,$B$27,0)</f>
        <v>2.5750000000000002</v>
      </c>
      <c r="AC27" s="1">
        <f>HLOOKUP(AC$2,Supuestos!$D$3:$H$75,$B$27,0)</f>
        <v>2.5750000000000002</v>
      </c>
      <c r="AD27" s="1">
        <f>HLOOKUP(AD$2,Supuestos!$D$3:$H$75,$B$27,0)</f>
        <v>2.6522500000000004</v>
      </c>
      <c r="AE27" s="1">
        <f>HLOOKUP(AE$2,Supuestos!$D$3:$H$75,$B$27,0)</f>
        <v>2.6522500000000004</v>
      </c>
      <c r="AF27" s="1">
        <f>HLOOKUP(AF$2,Supuestos!$D$3:$H$75,$B$27,0)</f>
        <v>2.6522500000000004</v>
      </c>
      <c r="AG27" s="1">
        <f>HLOOKUP(AG$2,Supuestos!$D$3:$H$75,$B$27,0)</f>
        <v>2.6522500000000004</v>
      </c>
      <c r="AH27" s="1">
        <f>HLOOKUP(AH$2,Supuestos!$D$3:$H$75,$B$27,0)</f>
        <v>2.6522500000000004</v>
      </c>
      <c r="AI27" s="1">
        <f>HLOOKUP(AI$2,Supuestos!$D$3:$H$75,$B$27,0)</f>
        <v>2.6522500000000004</v>
      </c>
      <c r="AJ27" s="1">
        <f>HLOOKUP(AJ$2,Supuestos!$D$3:$H$75,$B$27,0)</f>
        <v>2.6522500000000004</v>
      </c>
      <c r="AK27" s="1">
        <f>HLOOKUP(AK$2,Supuestos!$D$3:$H$75,$B$27,0)</f>
        <v>2.6522500000000004</v>
      </c>
      <c r="AL27" s="1">
        <f>HLOOKUP(AL$2,Supuestos!$D$3:$H$75,$B$27,0)</f>
        <v>2.6522500000000004</v>
      </c>
      <c r="AM27" s="1">
        <f>HLOOKUP(AM$2,Supuestos!$D$3:$H$75,$B$27,0)</f>
        <v>2.6522500000000004</v>
      </c>
      <c r="AN27" s="1">
        <f>HLOOKUP(AN$2,Supuestos!$D$3:$H$75,$B$27,0)</f>
        <v>2.6522500000000004</v>
      </c>
      <c r="AO27" s="1">
        <f>HLOOKUP(AO$2,Supuestos!$D$3:$H$75,$B$27,0)</f>
        <v>2.6522500000000004</v>
      </c>
      <c r="AP27" s="1">
        <f>HLOOKUP(AP$2,Supuestos!$D$3:$H$75,$B$27,0)</f>
        <v>2.7318175000000005</v>
      </c>
      <c r="AQ27" s="1">
        <f>HLOOKUP(AQ$2,Supuestos!$D$3:$H$75,$B$27,0)</f>
        <v>2.7318175000000005</v>
      </c>
      <c r="AR27" s="1">
        <f>HLOOKUP(AR$2,Supuestos!$D$3:$H$75,$B$27,0)</f>
        <v>2.7318175000000005</v>
      </c>
      <c r="AS27" s="1">
        <f>HLOOKUP(AS$2,Supuestos!$D$3:$H$75,$B$27,0)</f>
        <v>2.7318175000000005</v>
      </c>
      <c r="AT27" s="1">
        <f>HLOOKUP(AT$2,Supuestos!$D$3:$H$75,$B$27,0)</f>
        <v>2.7318175000000005</v>
      </c>
      <c r="AU27" s="1">
        <f>HLOOKUP(AU$2,Supuestos!$D$3:$H$75,$B$27,0)</f>
        <v>2.7318175000000005</v>
      </c>
      <c r="AV27" s="1">
        <f>HLOOKUP(AV$2,Supuestos!$D$3:$H$75,$B$27,0)</f>
        <v>2.7318175000000005</v>
      </c>
      <c r="AW27" s="1">
        <f>HLOOKUP(AW$2,Supuestos!$D$3:$H$75,$B$27,0)</f>
        <v>2.7318175000000005</v>
      </c>
      <c r="AX27" s="1">
        <f>HLOOKUP(AX$2,Supuestos!$D$3:$H$75,$B$27,0)</f>
        <v>2.7318175000000005</v>
      </c>
      <c r="AY27" s="1">
        <f>HLOOKUP(AY$2,Supuestos!$D$3:$H$75,$B$27,0)</f>
        <v>2.7318175000000005</v>
      </c>
      <c r="AZ27" s="1">
        <f>HLOOKUP(AZ$2,Supuestos!$D$3:$H$75,$B$27,0)</f>
        <v>2.7318175000000005</v>
      </c>
      <c r="BA27" s="1">
        <f>HLOOKUP(BA$2,Supuestos!$D$3:$H$75,$B$27,0)</f>
        <v>2.7318175000000005</v>
      </c>
      <c r="BB27" s="1">
        <f>HLOOKUP(BB$2,Supuestos!$D$3:$H$75,$B$27,0)</f>
        <v>2.8137720250000005</v>
      </c>
      <c r="BC27" s="1">
        <f>HLOOKUP(BC$2,Supuestos!$D$3:$H$75,$B$27,0)</f>
        <v>2.8137720250000005</v>
      </c>
      <c r="BD27" s="1">
        <f>HLOOKUP(BD$2,Supuestos!$D$3:$H$75,$B$27,0)</f>
        <v>2.8137720250000005</v>
      </c>
      <c r="BE27" s="1">
        <f>HLOOKUP(BE$2,Supuestos!$D$3:$H$75,$B$27,0)</f>
        <v>2.8137720250000005</v>
      </c>
      <c r="BF27" s="1">
        <f>HLOOKUP(BF$2,Supuestos!$D$3:$H$75,$B$27,0)</f>
        <v>2.8137720250000005</v>
      </c>
      <c r="BG27" s="1">
        <f>HLOOKUP(BG$2,Supuestos!$D$3:$H$75,$B$27,0)</f>
        <v>2.8137720250000005</v>
      </c>
      <c r="BH27" s="1">
        <f>HLOOKUP(BH$2,Supuestos!$D$3:$H$75,$B$27,0)</f>
        <v>2.8137720250000005</v>
      </c>
      <c r="BI27" s="1">
        <f>HLOOKUP(BI$2,Supuestos!$D$3:$H$75,$B$27,0)</f>
        <v>2.8137720250000005</v>
      </c>
      <c r="BJ27" s="1">
        <f>HLOOKUP(BJ$2,Supuestos!$D$3:$H$75,$B$27,0)</f>
        <v>2.8137720250000005</v>
      </c>
      <c r="BK27" s="1">
        <f>HLOOKUP(BK$2,Supuestos!$D$3:$H$75,$B$27,0)</f>
        <v>2.8137720250000005</v>
      </c>
      <c r="BL27" s="1">
        <f>HLOOKUP(BL$2,Supuestos!$D$3:$H$75,$B$27,0)</f>
        <v>2.8137720250000005</v>
      </c>
      <c r="BM27" s="1">
        <f>HLOOKUP(BM$2,Supuestos!$D$3:$H$75,$B$27,0)</f>
        <v>2.8137720250000005</v>
      </c>
    </row>
    <row r="28" spans="2:65" x14ac:dyDescent="0.2">
      <c r="B28" s="200">
        <f>MATCH(C28,Supuestos!$B$3:$B$154,0)</f>
        <v>3</v>
      </c>
      <c r="C28" s="8" t="s">
        <v>37</v>
      </c>
      <c r="F28" s="31">
        <f>HLOOKUP(F$2,Supuestos!$D$3:$H$181,$B28,0)</f>
        <v>0</v>
      </c>
      <c r="G28" s="31">
        <f>HLOOKUP(G$2,Supuestos!$D$3:$H$181,$B28,0)</f>
        <v>0</v>
      </c>
      <c r="H28" s="31">
        <f>HLOOKUP(H$2,Supuestos!$D$3:$H$181,$B28,0)</f>
        <v>0</v>
      </c>
      <c r="I28" s="31">
        <f>HLOOKUP(I$2,Supuestos!$D$3:$H$181,$B28,0)</f>
        <v>0</v>
      </c>
      <c r="J28" s="31">
        <f>HLOOKUP(J$2,Supuestos!$D$3:$H$181,$B28,0)</f>
        <v>0</v>
      </c>
      <c r="K28" s="31">
        <f>HLOOKUP(K$2,Supuestos!$D$3:$H$181,$B28,0)</f>
        <v>0</v>
      </c>
      <c r="L28" s="31">
        <f>HLOOKUP(L$2,Supuestos!$D$3:$H$181,$B28,0)</f>
        <v>0</v>
      </c>
      <c r="M28" s="31">
        <f>HLOOKUP(M$2,Supuestos!$D$3:$H$181,$B28,0)</f>
        <v>0</v>
      </c>
      <c r="N28" s="31">
        <f>HLOOKUP(N$2,Supuestos!$D$3:$H$181,$B28,0)</f>
        <v>0</v>
      </c>
      <c r="O28" s="31">
        <f>HLOOKUP(O$2,Supuestos!$D$3:$H$181,$B28,0)</f>
        <v>0</v>
      </c>
      <c r="P28" s="31">
        <f>HLOOKUP(P$2,Supuestos!$D$3:$H$181,$B28,0)</f>
        <v>0</v>
      </c>
      <c r="Q28" s="31">
        <f>HLOOKUP(Q$2,Supuestos!$D$3:$H$181,$B28,0)</f>
        <v>0</v>
      </c>
      <c r="R28" s="31">
        <f>HLOOKUP(R$2,Supuestos!$D$3:$H$181,$B28,0)</f>
        <v>0</v>
      </c>
      <c r="S28" s="31">
        <f>HLOOKUP(S$2,Supuestos!$D$3:$H$181,$B28,0)</f>
        <v>0</v>
      </c>
      <c r="T28" s="31">
        <f>HLOOKUP(T$2,Supuestos!$D$3:$H$181,$B28,0)</f>
        <v>0</v>
      </c>
      <c r="U28" s="31">
        <f>HLOOKUP(U$2,Supuestos!$D$3:$H$181,$B28,0)</f>
        <v>0</v>
      </c>
      <c r="V28" s="31">
        <f>HLOOKUP(V$2,Supuestos!$D$3:$H$181,$B28,0)</f>
        <v>0</v>
      </c>
      <c r="W28" s="31">
        <f>HLOOKUP(W$2,Supuestos!$D$3:$H$181,$B28,0)</f>
        <v>0</v>
      </c>
      <c r="X28" s="31">
        <f>HLOOKUP(X$2,Supuestos!$D$3:$H$181,$B28,0)</f>
        <v>0</v>
      </c>
      <c r="Y28" s="31">
        <f>HLOOKUP(Y$2,Supuestos!$D$3:$H$181,$B28,0)</f>
        <v>0</v>
      </c>
      <c r="Z28" s="31">
        <f>HLOOKUP(Z$2,Supuestos!$D$3:$H$181,$B28,0)</f>
        <v>0</v>
      </c>
      <c r="AA28" s="31">
        <f>HLOOKUP(AA$2,Supuestos!$D$3:$H$181,$B28,0)</f>
        <v>0</v>
      </c>
      <c r="AB28" s="31">
        <f>HLOOKUP(AB$2,Supuestos!$D$3:$H$181,$B28,0)</f>
        <v>0</v>
      </c>
      <c r="AC28" s="31">
        <f>HLOOKUP(AC$2,Supuestos!$D$3:$H$181,$B28,0)</f>
        <v>0</v>
      </c>
      <c r="AD28" s="31">
        <f>HLOOKUP(AD$2,Supuestos!$D$3:$H$181,$B28,0)</f>
        <v>0</v>
      </c>
      <c r="AE28" s="31">
        <f>HLOOKUP(AE$2,Supuestos!$D$3:$H$181,$B28,0)</f>
        <v>0</v>
      </c>
      <c r="AF28" s="31">
        <f>HLOOKUP(AF$2,Supuestos!$D$3:$H$181,$B28,0)</f>
        <v>0</v>
      </c>
      <c r="AG28" s="31">
        <f>HLOOKUP(AG$2,Supuestos!$D$3:$H$181,$B28,0)</f>
        <v>0</v>
      </c>
      <c r="AH28" s="31">
        <f>HLOOKUP(AH$2,Supuestos!$D$3:$H$181,$B28,0)</f>
        <v>0</v>
      </c>
      <c r="AI28" s="31">
        <f>HLOOKUP(AI$2,Supuestos!$D$3:$H$181,$B28,0)</f>
        <v>0</v>
      </c>
      <c r="AJ28" s="31">
        <f>HLOOKUP(AJ$2,Supuestos!$D$3:$H$181,$B28,0)</f>
        <v>0</v>
      </c>
      <c r="AK28" s="31">
        <f>HLOOKUP(AK$2,Supuestos!$D$3:$H$181,$B28,0)</f>
        <v>0</v>
      </c>
      <c r="AL28" s="31">
        <f>HLOOKUP(AL$2,Supuestos!$D$3:$H$181,$B28,0)</f>
        <v>0</v>
      </c>
      <c r="AM28" s="31">
        <f>HLOOKUP(AM$2,Supuestos!$D$3:$H$181,$B28,0)</f>
        <v>0</v>
      </c>
      <c r="AN28" s="31">
        <f>HLOOKUP(AN$2,Supuestos!$D$3:$H$181,$B28,0)</f>
        <v>0</v>
      </c>
      <c r="AO28" s="31">
        <f>HLOOKUP(AO$2,Supuestos!$D$3:$H$181,$B28,0)</f>
        <v>0</v>
      </c>
      <c r="AP28" s="31">
        <f>HLOOKUP(AP$2,Supuestos!$D$3:$H$181,$B28,0)</f>
        <v>0</v>
      </c>
      <c r="AQ28" s="31">
        <f>HLOOKUP(AQ$2,Supuestos!$D$3:$H$181,$B28,0)</f>
        <v>0</v>
      </c>
      <c r="AR28" s="31">
        <f>HLOOKUP(AR$2,Supuestos!$D$3:$H$181,$B28,0)</f>
        <v>0</v>
      </c>
      <c r="AS28" s="31">
        <f>HLOOKUP(AS$2,Supuestos!$D$3:$H$181,$B28,0)</f>
        <v>0</v>
      </c>
      <c r="AT28" s="31">
        <f>HLOOKUP(AT$2,Supuestos!$D$3:$H$181,$B28,0)</f>
        <v>0</v>
      </c>
      <c r="AU28" s="31">
        <f>HLOOKUP(AU$2,Supuestos!$D$3:$H$181,$B28,0)</f>
        <v>0</v>
      </c>
      <c r="AV28" s="31">
        <f>HLOOKUP(AV$2,Supuestos!$D$3:$H$181,$B28,0)</f>
        <v>0</v>
      </c>
      <c r="AW28" s="31">
        <f>HLOOKUP(AW$2,Supuestos!$D$3:$H$181,$B28,0)</f>
        <v>0</v>
      </c>
      <c r="AX28" s="31">
        <f>HLOOKUP(AX$2,Supuestos!$D$3:$H$181,$B28,0)</f>
        <v>0</v>
      </c>
      <c r="AY28" s="31">
        <f>HLOOKUP(AY$2,Supuestos!$D$3:$H$181,$B28,0)</f>
        <v>0</v>
      </c>
      <c r="AZ28" s="31">
        <f>HLOOKUP(AZ$2,Supuestos!$D$3:$H$181,$B28,0)</f>
        <v>0</v>
      </c>
      <c r="BA28" s="31">
        <f>HLOOKUP(BA$2,Supuestos!$D$3:$H$181,$B28,0)</f>
        <v>0</v>
      </c>
      <c r="BB28" s="31">
        <f>HLOOKUP(BB$2,Supuestos!$D$3:$H$181,$B28,0)</f>
        <v>0</v>
      </c>
      <c r="BC28" s="31">
        <f>HLOOKUP(BC$2,Supuestos!$D$3:$H$181,$B28,0)</f>
        <v>0</v>
      </c>
      <c r="BD28" s="31">
        <f>HLOOKUP(BD$2,Supuestos!$D$3:$H$181,$B28,0)</f>
        <v>0</v>
      </c>
      <c r="BE28" s="31">
        <f>HLOOKUP(BE$2,Supuestos!$D$3:$H$181,$B28,0)</f>
        <v>0</v>
      </c>
      <c r="BF28" s="31">
        <f>HLOOKUP(BF$2,Supuestos!$D$3:$H$181,$B28,0)</f>
        <v>0</v>
      </c>
      <c r="BG28" s="31">
        <f>HLOOKUP(BG$2,Supuestos!$D$3:$H$181,$B28,0)</f>
        <v>0</v>
      </c>
      <c r="BH28" s="31">
        <f>HLOOKUP(BH$2,Supuestos!$D$3:$H$181,$B28,0)</f>
        <v>0</v>
      </c>
      <c r="BI28" s="31">
        <f>HLOOKUP(BI$2,Supuestos!$D$3:$H$181,$B28,0)</f>
        <v>0</v>
      </c>
      <c r="BJ28" s="31">
        <f>HLOOKUP(BJ$2,Supuestos!$D$3:$H$181,$B28,0)</f>
        <v>0</v>
      </c>
      <c r="BK28" s="31">
        <f>HLOOKUP(BK$2,Supuestos!$D$3:$H$181,$B28,0)</f>
        <v>0</v>
      </c>
      <c r="BL28" s="31">
        <f>HLOOKUP(BL$2,Supuestos!$D$3:$H$181,$B28,0)</f>
        <v>0</v>
      </c>
      <c r="BM28" s="31">
        <f>HLOOKUP(BM$2,Supuestos!$D$3:$H$181,$B28,0)</f>
        <v>0</v>
      </c>
    </row>
    <row r="29" spans="2:65" x14ac:dyDescent="0.2">
      <c r="B29" s="201"/>
      <c r="C29" s="8" t="s">
        <v>35</v>
      </c>
      <c r="E29">
        <v>60</v>
      </c>
    </row>
    <row r="30" spans="2:65" x14ac:dyDescent="0.2">
      <c r="B30" s="201"/>
      <c r="C30" s="8" t="s">
        <v>36</v>
      </c>
      <c r="E30" s="193">
        <f>Supuestos!D70</f>
        <v>13</v>
      </c>
    </row>
    <row r="31" spans="2:65" x14ac:dyDescent="0.2">
      <c r="B31" s="200">
        <f>MATCH(C31,Supuestos!$B$3:$B$154,0)</f>
        <v>69</v>
      </c>
      <c r="C31" s="196" t="s">
        <v>99</v>
      </c>
      <c r="E31" s="193">
        <f>Supuestos!D71</f>
        <v>1</v>
      </c>
      <c r="F31" s="32">
        <f>HLOOKUP(F$2,Supuestos!$D$3:$H$171,$B$31,0)</f>
        <v>1</v>
      </c>
      <c r="G31" s="32">
        <f>HLOOKUP(G$2,Supuestos!$D$3:$H$171,$B$31,0)</f>
        <v>1</v>
      </c>
      <c r="H31" s="32">
        <f>HLOOKUP(H$2,Supuestos!$D$3:$H$171,$B$31,0)</f>
        <v>1</v>
      </c>
      <c r="I31" s="32">
        <f>HLOOKUP(I$2,Supuestos!$D$3:$H$171,$B$31,0)</f>
        <v>1</v>
      </c>
      <c r="J31" s="32">
        <f>HLOOKUP(J$2,Supuestos!$D$3:$H$171,$B$31,0)</f>
        <v>1</v>
      </c>
      <c r="K31" s="32">
        <f>HLOOKUP(K$2,Supuestos!$D$3:$H$171,$B$31,0)</f>
        <v>1</v>
      </c>
      <c r="L31" s="32">
        <f>HLOOKUP(L$2,Supuestos!$D$3:$H$171,$B$31,0)</f>
        <v>1</v>
      </c>
      <c r="M31" s="32">
        <f>HLOOKUP(M$2,Supuestos!$D$3:$H$171,$B$31,0)</f>
        <v>1</v>
      </c>
      <c r="N31" s="32">
        <f>HLOOKUP(N$2,Supuestos!$D$3:$H$171,$B$31,0)</f>
        <v>1</v>
      </c>
      <c r="O31" s="32">
        <f>HLOOKUP(O$2,Supuestos!$D$3:$H$171,$B$31,0)</f>
        <v>1</v>
      </c>
      <c r="P31" s="32">
        <f>HLOOKUP(P$2,Supuestos!$D$3:$H$171,$B$31,0)</f>
        <v>1</v>
      </c>
      <c r="Q31" s="32">
        <f>HLOOKUP(Q$2,Supuestos!$D$3:$H$171,$B$31,0)</f>
        <v>1</v>
      </c>
      <c r="R31" s="32">
        <f>HLOOKUP(R$2,Supuestos!$D$3:$H$171,$B$31,0)</f>
        <v>2</v>
      </c>
      <c r="S31" s="32">
        <f>HLOOKUP(S$2,Supuestos!$D$3:$H$171,$B$31,0)</f>
        <v>2</v>
      </c>
      <c r="T31" s="32">
        <f>HLOOKUP(T$2,Supuestos!$D$3:$H$171,$B$31,0)</f>
        <v>2</v>
      </c>
      <c r="U31" s="32">
        <f>HLOOKUP(U$2,Supuestos!$D$3:$H$171,$B$31,0)</f>
        <v>2</v>
      </c>
      <c r="V31" s="32">
        <f>HLOOKUP(V$2,Supuestos!$D$3:$H$171,$B$31,0)</f>
        <v>2</v>
      </c>
      <c r="W31" s="32">
        <f>HLOOKUP(W$2,Supuestos!$D$3:$H$171,$B$31,0)</f>
        <v>2</v>
      </c>
      <c r="X31" s="32">
        <f>HLOOKUP(X$2,Supuestos!$D$3:$H$171,$B$31,0)</f>
        <v>2</v>
      </c>
      <c r="Y31" s="32">
        <f>HLOOKUP(Y$2,Supuestos!$D$3:$H$171,$B$31,0)</f>
        <v>2</v>
      </c>
      <c r="Z31" s="32">
        <f>HLOOKUP(Z$2,Supuestos!$D$3:$H$171,$B$31,0)</f>
        <v>2</v>
      </c>
      <c r="AA31" s="32">
        <f>HLOOKUP(AA$2,Supuestos!$D$3:$H$171,$B$31,0)</f>
        <v>2</v>
      </c>
      <c r="AB31" s="32">
        <f>HLOOKUP(AB$2,Supuestos!$D$3:$H$171,$B$31,0)</f>
        <v>2</v>
      </c>
      <c r="AC31" s="32">
        <f>HLOOKUP(AC$2,Supuestos!$D$3:$H$171,$B$31,0)</f>
        <v>2</v>
      </c>
      <c r="AD31" s="32">
        <f>HLOOKUP(AD$2,Supuestos!$D$3:$H$171,$B$31,0)</f>
        <v>4</v>
      </c>
      <c r="AE31" s="32">
        <f>HLOOKUP(AE$2,Supuestos!$D$3:$H$171,$B$31,0)</f>
        <v>4</v>
      </c>
      <c r="AF31" s="32">
        <f>HLOOKUP(AF$2,Supuestos!$D$3:$H$171,$B$31,0)</f>
        <v>4</v>
      </c>
      <c r="AG31" s="32">
        <f>HLOOKUP(AG$2,Supuestos!$D$3:$H$171,$B$31,0)</f>
        <v>4</v>
      </c>
      <c r="AH31" s="32">
        <f>HLOOKUP(AH$2,Supuestos!$D$3:$H$171,$B$31,0)</f>
        <v>4</v>
      </c>
      <c r="AI31" s="32">
        <f>HLOOKUP(AI$2,Supuestos!$D$3:$H$171,$B$31,0)</f>
        <v>4</v>
      </c>
      <c r="AJ31" s="32">
        <f>HLOOKUP(AJ$2,Supuestos!$D$3:$H$171,$B$31,0)</f>
        <v>4</v>
      </c>
      <c r="AK31" s="32">
        <f>HLOOKUP(AK$2,Supuestos!$D$3:$H$171,$B$31,0)</f>
        <v>4</v>
      </c>
      <c r="AL31" s="32">
        <f>HLOOKUP(AL$2,Supuestos!$D$3:$H$171,$B$31,0)</f>
        <v>4</v>
      </c>
      <c r="AM31" s="32">
        <f>HLOOKUP(AM$2,Supuestos!$D$3:$H$171,$B$31,0)</f>
        <v>4</v>
      </c>
      <c r="AN31" s="32">
        <f>HLOOKUP(AN$2,Supuestos!$D$3:$H$171,$B$31,0)</f>
        <v>4</v>
      </c>
      <c r="AO31" s="32">
        <f>HLOOKUP(AO$2,Supuestos!$D$3:$H$171,$B$31,0)</f>
        <v>4</v>
      </c>
      <c r="AP31" s="32">
        <f>HLOOKUP(AP$2,Supuestos!$D$3:$H$171,$B$31,0)</f>
        <v>6</v>
      </c>
      <c r="AQ31" s="32">
        <f>HLOOKUP(AQ$2,Supuestos!$D$3:$H$171,$B$31,0)</f>
        <v>6</v>
      </c>
      <c r="AR31" s="32">
        <f>HLOOKUP(AR$2,Supuestos!$D$3:$H$171,$B$31,0)</f>
        <v>6</v>
      </c>
      <c r="AS31" s="32">
        <f>HLOOKUP(AS$2,Supuestos!$D$3:$H$171,$B$31,0)</f>
        <v>6</v>
      </c>
      <c r="AT31" s="32">
        <f>HLOOKUP(AT$2,Supuestos!$D$3:$H$171,$B$31,0)</f>
        <v>6</v>
      </c>
      <c r="AU31" s="32">
        <f>HLOOKUP(AU$2,Supuestos!$D$3:$H$171,$B$31,0)</f>
        <v>6</v>
      </c>
      <c r="AV31" s="32">
        <f>HLOOKUP(AV$2,Supuestos!$D$3:$H$171,$B$31,0)</f>
        <v>6</v>
      </c>
      <c r="AW31" s="32">
        <f>HLOOKUP(AW$2,Supuestos!$D$3:$H$171,$B$31,0)</f>
        <v>6</v>
      </c>
      <c r="AX31" s="32">
        <f>HLOOKUP(AX$2,Supuestos!$D$3:$H$171,$B$31,0)</f>
        <v>6</v>
      </c>
      <c r="AY31" s="32">
        <f>HLOOKUP(AY$2,Supuestos!$D$3:$H$171,$B$31,0)</f>
        <v>6</v>
      </c>
      <c r="AZ31" s="32">
        <f>HLOOKUP(AZ$2,Supuestos!$D$3:$H$171,$B$31,0)</f>
        <v>6</v>
      </c>
      <c r="BA31" s="32">
        <f>HLOOKUP(BA$2,Supuestos!$D$3:$H$171,$B$31,0)</f>
        <v>6</v>
      </c>
      <c r="BB31" s="32">
        <f>HLOOKUP(BB$2,Supuestos!$D$3:$H$171,$B$31,0)</f>
        <v>8</v>
      </c>
      <c r="BC31" s="32">
        <f>HLOOKUP(BC$2,Supuestos!$D$3:$H$171,$B$31,0)</f>
        <v>8</v>
      </c>
      <c r="BD31" s="32">
        <f>HLOOKUP(BD$2,Supuestos!$D$3:$H$171,$B$31,0)</f>
        <v>8</v>
      </c>
      <c r="BE31" s="32">
        <f>HLOOKUP(BE$2,Supuestos!$D$3:$H$171,$B$31,0)</f>
        <v>8</v>
      </c>
      <c r="BF31" s="32">
        <f>HLOOKUP(BF$2,Supuestos!$D$3:$H$171,$B$31,0)</f>
        <v>8</v>
      </c>
      <c r="BG31" s="32">
        <f>HLOOKUP(BG$2,Supuestos!$D$3:$H$171,$B$31,0)</f>
        <v>8</v>
      </c>
      <c r="BH31" s="32">
        <f>HLOOKUP(BH$2,Supuestos!$D$3:$H$171,$B$31,0)</f>
        <v>8</v>
      </c>
      <c r="BI31" s="32">
        <f>HLOOKUP(BI$2,Supuestos!$D$3:$H$171,$B$31,0)</f>
        <v>8</v>
      </c>
      <c r="BJ31" s="32">
        <f>HLOOKUP(BJ$2,Supuestos!$D$3:$H$171,$B$31,0)</f>
        <v>8</v>
      </c>
      <c r="BK31" s="32">
        <f>HLOOKUP(BK$2,Supuestos!$D$3:$H$171,$B$31,0)</f>
        <v>8</v>
      </c>
      <c r="BL31" s="32">
        <f>HLOOKUP(BL$2,Supuestos!$D$3:$H$171,$B$31,0)</f>
        <v>8</v>
      </c>
      <c r="BM31" s="32">
        <f>HLOOKUP(BM$2,Supuestos!$D$3:$H$171,$B$31,0)</f>
        <v>8</v>
      </c>
    </row>
    <row r="32" spans="2:65" x14ac:dyDescent="0.2">
      <c r="B32" s="201"/>
      <c r="C32" s="8" t="s">
        <v>38</v>
      </c>
      <c r="E32" s="32">
        <v>0</v>
      </c>
      <c r="F32" s="32">
        <f>IF(E32=1,E32,IF($E30=F$4,1,0))</f>
        <v>0</v>
      </c>
      <c r="G32" s="32">
        <f t="shared" ref="G32:H32" si="64">IF(F32=1,F32,IF($E30=G$4,1,0))</f>
        <v>0</v>
      </c>
      <c r="H32" s="32">
        <f t="shared" si="64"/>
        <v>0</v>
      </c>
      <c r="I32" s="32">
        <f t="shared" ref="I32:BM32" si="65">IF(H32=1,H32,IF($E30=I$4,1,0))</f>
        <v>0</v>
      </c>
      <c r="J32" s="32">
        <f t="shared" si="65"/>
        <v>0</v>
      </c>
      <c r="K32" s="32">
        <f t="shared" si="65"/>
        <v>0</v>
      </c>
      <c r="L32" s="32">
        <f t="shared" si="65"/>
        <v>0</v>
      </c>
      <c r="M32" s="32">
        <f t="shared" si="65"/>
        <v>0</v>
      </c>
      <c r="N32" s="32">
        <f t="shared" si="65"/>
        <v>0</v>
      </c>
      <c r="O32" s="32">
        <f t="shared" si="65"/>
        <v>0</v>
      </c>
      <c r="P32" s="32">
        <f t="shared" si="65"/>
        <v>0</v>
      </c>
      <c r="Q32" s="32">
        <f t="shared" si="65"/>
        <v>0</v>
      </c>
      <c r="R32" s="32">
        <f t="shared" si="65"/>
        <v>1</v>
      </c>
      <c r="S32" s="32">
        <f t="shared" si="65"/>
        <v>1</v>
      </c>
      <c r="T32" s="32">
        <f t="shared" si="65"/>
        <v>1</v>
      </c>
      <c r="U32" s="32">
        <f t="shared" si="65"/>
        <v>1</v>
      </c>
      <c r="V32" s="32">
        <f t="shared" si="65"/>
        <v>1</v>
      </c>
      <c r="W32" s="32">
        <f t="shared" si="65"/>
        <v>1</v>
      </c>
      <c r="X32" s="32">
        <f t="shared" si="65"/>
        <v>1</v>
      </c>
      <c r="Y32" s="32">
        <f t="shared" si="65"/>
        <v>1</v>
      </c>
      <c r="Z32" s="32">
        <f t="shared" si="65"/>
        <v>1</v>
      </c>
      <c r="AA32" s="32">
        <f t="shared" si="65"/>
        <v>1</v>
      </c>
      <c r="AB32" s="32">
        <f t="shared" si="65"/>
        <v>1</v>
      </c>
      <c r="AC32" s="32">
        <f t="shared" si="65"/>
        <v>1</v>
      </c>
      <c r="AD32" s="32">
        <f t="shared" si="65"/>
        <v>1</v>
      </c>
      <c r="AE32" s="32">
        <f t="shared" si="65"/>
        <v>1</v>
      </c>
      <c r="AF32" s="32">
        <f t="shared" si="65"/>
        <v>1</v>
      </c>
      <c r="AG32" s="32">
        <f t="shared" si="65"/>
        <v>1</v>
      </c>
      <c r="AH32" s="32">
        <f t="shared" si="65"/>
        <v>1</v>
      </c>
      <c r="AI32" s="32">
        <f t="shared" si="65"/>
        <v>1</v>
      </c>
      <c r="AJ32" s="32">
        <f t="shared" si="65"/>
        <v>1</v>
      </c>
      <c r="AK32" s="32">
        <f t="shared" si="65"/>
        <v>1</v>
      </c>
      <c r="AL32" s="32">
        <f t="shared" si="65"/>
        <v>1</v>
      </c>
      <c r="AM32" s="32">
        <f t="shared" si="65"/>
        <v>1</v>
      </c>
      <c r="AN32" s="32">
        <f t="shared" si="65"/>
        <v>1</v>
      </c>
      <c r="AO32" s="32">
        <f t="shared" si="65"/>
        <v>1</v>
      </c>
      <c r="AP32" s="32">
        <f t="shared" si="65"/>
        <v>1</v>
      </c>
      <c r="AQ32" s="32">
        <f t="shared" si="65"/>
        <v>1</v>
      </c>
      <c r="AR32" s="32">
        <f t="shared" si="65"/>
        <v>1</v>
      </c>
      <c r="AS32" s="32">
        <f t="shared" si="65"/>
        <v>1</v>
      </c>
      <c r="AT32" s="32">
        <f t="shared" si="65"/>
        <v>1</v>
      </c>
      <c r="AU32" s="32">
        <f t="shared" si="65"/>
        <v>1</v>
      </c>
      <c r="AV32" s="32">
        <f t="shared" si="65"/>
        <v>1</v>
      </c>
      <c r="AW32" s="32">
        <f t="shared" si="65"/>
        <v>1</v>
      </c>
      <c r="AX32" s="32">
        <f t="shared" si="65"/>
        <v>1</v>
      </c>
      <c r="AY32" s="32">
        <f t="shared" si="65"/>
        <v>1</v>
      </c>
      <c r="AZ32" s="32">
        <f t="shared" si="65"/>
        <v>1</v>
      </c>
      <c r="BA32" s="32">
        <f t="shared" si="65"/>
        <v>1</v>
      </c>
      <c r="BB32" s="32">
        <f t="shared" si="65"/>
        <v>1</v>
      </c>
      <c r="BC32" s="32">
        <f t="shared" si="65"/>
        <v>1</v>
      </c>
      <c r="BD32" s="32">
        <f t="shared" si="65"/>
        <v>1</v>
      </c>
      <c r="BE32" s="32">
        <f t="shared" si="65"/>
        <v>1</v>
      </c>
      <c r="BF32" s="32">
        <f t="shared" si="65"/>
        <v>1</v>
      </c>
      <c r="BG32" s="32">
        <f t="shared" si="65"/>
        <v>1</v>
      </c>
      <c r="BH32" s="32">
        <f t="shared" si="65"/>
        <v>1</v>
      </c>
      <c r="BI32" s="32">
        <f t="shared" si="65"/>
        <v>1</v>
      </c>
      <c r="BJ32" s="32">
        <f t="shared" si="65"/>
        <v>1</v>
      </c>
      <c r="BK32" s="32">
        <f t="shared" si="65"/>
        <v>1</v>
      </c>
      <c r="BL32" s="32">
        <f t="shared" si="65"/>
        <v>1</v>
      </c>
      <c r="BM32" s="32">
        <f t="shared" si="65"/>
        <v>1</v>
      </c>
    </row>
    <row r="33" spans="2:65" x14ac:dyDescent="0.2">
      <c r="B33" s="201"/>
    </row>
    <row r="34" spans="2:65" ht="15" x14ac:dyDescent="0.35">
      <c r="B34" s="201"/>
      <c r="C34" s="122" t="s">
        <v>58</v>
      </c>
      <c r="F34" s="4">
        <f>(F35*(1+F36))*F39*F40</f>
        <v>0</v>
      </c>
      <c r="G34" s="4">
        <f t="shared" ref="G34" si="66">(G35*(1+G36))*G39*G40</f>
        <v>0</v>
      </c>
      <c r="H34" s="4">
        <f t="shared" ref="H34" si="67">(H35*(1+H36))*H39*H40</f>
        <v>0</v>
      </c>
      <c r="I34" s="4">
        <f t="shared" ref="I34" si="68">(I35*(1+I36))*I39*I40</f>
        <v>0</v>
      </c>
      <c r="J34" s="4">
        <f t="shared" ref="J34" si="69">(J35*(1+J36))*J39*J40</f>
        <v>0</v>
      </c>
      <c r="K34" s="4">
        <f t="shared" ref="K34" si="70">(K35*(1+K36))*K39*K40</f>
        <v>0</v>
      </c>
      <c r="L34" s="4">
        <f t="shared" ref="L34" si="71">(L35*(1+L36))*L39*L40</f>
        <v>0</v>
      </c>
      <c r="M34" s="4">
        <f t="shared" ref="M34" si="72">(M35*(1+M36))*M39*M40</f>
        <v>0</v>
      </c>
      <c r="N34" s="4">
        <f t="shared" ref="N34" si="73">(N35*(1+N36))*N39*N40</f>
        <v>0</v>
      </c>
      <c r="O34" s="4">
        <f t="shared" ref="O34" si="74">(O35*(1+O36))*O39*O40</f>
        <v>0</v>
      </c>
      <c r="P34" s="4">
        <f t="shared" ref="P34" si="75">(P35*(1+P36))*P39*P40</f>
        <v>0</v>
      </c>
      <c r="Q34" s="4">
        <f t="shared" ref="Q34" si="76">(Q35*(1+Q36))*Q39*Q40</f>
        <v>0</v>
      </c>
      <c r="R34" s="4">
        <f t="shared" ref="R34" si="77">(R35*(1+R36))*R39*R40</f>
        <v>0</v>
      </c>
      <c r="S34" s="4">
        <f t="shared" ref="S34" si="78">(S35*(1+S36))*S39*S40</f>
        <v>0</v>
      </c>
      <c r="T34" s="4">
        <f t="shared" ref="T34" si="79">(T35*(1+T36))*T39*T40</f>
        <v>0</v>
      </c>
      <c r="U34" s="4">
        <f t="shared" ref="U34" si="80">(U35*(1+U36))*U39*U40</f>
        <v>0</v>
      </c>
      <c r="V34" s="4">
        <f t="shared" ref="V34" si="81">(V35*(1+V36))*V39*V40</f>
        <v>0</v>
      </c>
      <c r="W34" s="4">
        <f t="shared" ref="W34" si="82">(W35*(1+W36))*W39*W40</f>
        <v>0</v>
      </c>
      <c r="X34" s="4">
        <f t="shared" ref="X34" si="83">(X35*(1+X36))*X39*X40</f>
        <v>0</v>
      </c>
      <c r="Y34" s="4">
        <f t="shared" ref="Y34" si="84">(Y35*(1+Y36))*Y39*Y40</f>
        <v>0</v>
      </c>
      <c r="Z34" s="4">
        <f t="shared" ref="Z34" si="85">(Z35*(1+Z36))*Z39*Z40</f>
        <v>0</v>
      </c>
      <c r="AA34" s="4">
        <f t="shared" ref="AA34" si="86">(AA35*(1+AA36))*AA39*AA40</f>
        <v>0</v>
      </c>
      <c r="AB34" s="4">
        <f t="shared" ref="AB34" si="87">(AB35*(1+AB36))*AB39*AB40</f>
        <v>0</v>
      </c>
      <c r="AC34" s="4">
        <f t="shared" ref="AC34" si="88">(AC35*(1+AC36))*AC39*AC40</f>
        <v>0</v>
      </c>
      <c r="AD34" s="4">
        <f t="shared" ref="AD34" si="89">(AD35*(1+AD36))*AD39*AD40</f>
        <v>4.2435999999999998</v>
      </c>
      <c r="AE34" s="4">
        <f t="shared" ref="AE34" si="90">(AE35*(1+AE36))*AE39*AE40</f>
        <v>4.2435999999999998</v>
      </c>
      <c r="AF34" s="4">
        <f t="shared" ref="AF34" si="91">(AF35*(1+AF36))*AF39*AF40</f>
        <v>4.2435999999999998</v>
      </c>
      <c r="AG34" s="4">
        <f t="shared" ref="AG34" si="92">(AG35*(1+AG36))*AG39*AG40</f>
        <v>4.2435999999999998</v>
      </c>
      <c r="AH34" s="4">
        <f t="shared" ref="AH34" si="93">(AH35*(1+AH36))*AH39*AH40</f>
        <v>4.2435999999999998</v>
      </c>
      <c r="AI34" s="4">
        <f t="shared" ref="AI34" si="94">(AI35*(1+AI36))*AI39*AI40</f>
        <v>4.2435999999999998</v>
      </c>
      <c r="AJ34" s="4">
        <f t="shared" ref="AJ34" si="95">(AJ35*(1+AJ36))*AJ39*AJ40</f>
        <v>4.2435999999999998</v>
      </c>
      <c r="AK34" s="4">
        <f t="shared" ref="AK34" si="96">(AK35*(1+AK36))*AK39*AK40</f>
        <v>4.2435999999999998</v>
      </c>
      <c r="AL34" s="4">
        <f t="shared" ref="AL34" si="97">(AL35*(1+AL36))*AL39*AL40</f>
        <v>4.2435999999999998</v>
      </c>
      <c r="AM34" s="4">
        <f t="shared" ref="AM34" si="98">(AM35*(1+AM36))*AM39*AM40</f>
        <v>4.2435999999999998</v>
      </c>
      <c r="AN34" s="4">
        <f t="shared" ref="AN34" si="99">(AN35*(1+AN36))*AN39*AN40</f>
        <v>4.2435999999999998</v>
      </c>
      <c r="AO34" s="4">
        <f t="shared" ref="AO34" si="100">(AO35*(1+AO36))*AO39*AO40</f>
        <v>4.2435999999999998</v>
      </c>
      <c r="AP34" s="4">
        <f t="shared" ref="AP34" si="101">(AP35*(1+AP36))*AP39*AP40</f>
        <v>4.370908</v>
      </c>
      <c r="AQ34" s="4">
        <f t="shared" ref="AQ34" si="102">(AQ35*(1+AQ36))*AQ39*AQ40</f>
        <v>4.370908</v>
      </c>
      <c r="AR34" s="4">
        <f t="shared" ref="AR34" si="103">(AR35*(1+AR36))*AR39*AR40</f>
        <v>4.370908</v>
      </c>
      <c r="AS34" s="4">
        <f t="shared" ref="AS34" si="104">(AS35*(1+AS36))*AS39*AS40</f>
        <v>4.370908</v>
      </c>
      <c r="AT34" s="4">
        <f t="shared" ref="AT34" si="105">(AT35*(1+AT36))*AT39*AT40</f>
        <v>4.370908</v>
      </c>
      <c r="AU34" s="4">
        <f t="shared" ref="AU34" si="106">(AU35*(1+AU36))*AU39*AU40</f>
        <v>4.370908</v>
      </c>
      <c r="AV34" s="4">
        <f t="shared" ref="AV34" si="107">(AV35*(1+AV36))*AV39*AV40</f>
        <v>4.370908</v>
      </c>
      <c r="AW34" s="4">
        <f t="shared" ref="AW34" si="108">(AW35*(1+AW36))*AW39*AW40</f>
        <v>4.370908</v>
      </c>
      <c r="AX34" s="4">
        <f t="shared" ref="AX34" si="109">(AX35*(1+AX36))*AX39*AX40</f>
        <v>4.370908</v>
      </c>
      <c r="AY34" s="4">
        <f t="shared" ref="AY34" si="110">(AY35*(1+AY36))*AY39*AY40</f>
        <v>4.370908</v>
      </c>
      <c r="AZ34" s="4">
        <f t="shared" ref="AZ34" si="111">(AZ35*(1+AZ36))*AZ39*AZ40</f>
        <v>4.370908</v>
      </c>
      <c r="BA34" s="4">
        <f t="shared" ref="BA34" si="112">(BA35*(1+BA36))*BA39*BA40</f>
        <v>4.370908</v>
      </c>
      <c r="BB34" s="4">
        <f t="shared" ref="BB34" si="113">(BB35*(1+BB36))*BB39*BB40</f>
        <v>4.5020352400000005</v>
      </c>
      <c r="BC34" s="4">
        <f t="shared" ref="BC34" si="114">(BC35*(1+BC36))*BC39*BC40</f>
        <v>4.5020352400000005</v>
      </c>
      <c r="BD34" s="4">
        <f t="shared" ref="BD34" si="115">(BD35*(1+BD36))*BD39*BD40</f>
        <v>4.5020352400000005</v>
      </c>
      <c r="BE34" s="4">
        <f t="shared" ref="BE34" si="116">(BE35*(1+BE36))*BE39*BE40</f>
        <v>4.5020352400000005</v>
      </c>
      <c r="BF34" s="4">
        <f t="shared" ref="BF34" si="117">(BF35*(1+BF36))*BF39*BF40</f>
        <v>4.5020352400000005</v>
      </c>
      <c r="BG34" s="4">
        <f t="shared" ref="BG34" si="118">(BG35*(1+BG36))*BG39*BG40</f>
        <v>4.5020352400000005</v>
      </c>
      <c r="BH34" s="4">
        <f t="shared" ref="BH34" si="119">(BH35*(1+BH36))*BH39*BH40</f>
        <v>4.5020352400000005</v>
      </c>
      <c r="BI34" s="4">
        <f t="shared" ref="BI34" si="120">(BI35*(1+BI36))*BI39*BI40</f>
        <v>4.5020352400000005</v>
      </c>
      <c r="BJ34" s="4">
        <f t="shared" ref="BJ34" si="121">(BJ35*(1+BJ36))*BJ39*BJ40</f>
        <v>4.5020352400000005</v>
      </c>
      <c r="BK34" s="4">
        <f t="shared" ref="BK34" si="122">(BK35*(1+BK36))*BK39*BK40</f>
        <v>4.5020352400000005</v>
      </c>
      <c r="BL34" s="4">
        <f t="shared" ref="BL34" si="123">(BL35*(1+BL36))*BL39*BL40</f>
        <v>4.5020352400000005</v>
      </c>
      <c r="BM34" s="4">
        <f t="shared" ref="BM34" si="124">(BM35*(1+BM36))*BM39*BM40</f>
        <v>4.5020352400000005</v>
      </c>
    </row>
    <row r="35" spans="2:65" x14ac:dyDescent="0.2">
      <c r="B35" s="200">
        <f>MATCH(C35,Supuestos!$B$3:$B$154,0)</f>
        <v>70</v>
      </c>
      <c r="C35" s="8" t="s">
        <v>61</v>
      </c>
      <c r="E35" s="192">
        <f>Supuestos!D72</f>
        <v>4</v>
      </c>
      <c r="F35" s="1">
        <f>HLOOKUP(F$2,Supuestos!$D$3:$H$75,$B$35,0)</f>
        <v>4</v>
      </c>
      <c r="G35" s="1">
        <f>HLOOKUP(G$2,Supuestos!$D$3:$H$75,$B$35,0)</f>
        <v>4</v>
      </c>
      <c r="H35" s="1">
        <f>HLOOKUP(H$2,Supuestos!$D$3:$H$75,$B$35,0)</f>
        <v>4</v>
      </c>
      <c r="I35" s="1">
        <f>HLOOKUP(I$2,Supuestos!$D$3:$H$75,$B$35,0)</f>
        <v>4</v>
      </c>
      <c r="J35" s="1">
        <f>HLOOKUP(J$2,Supuestos!$D$3:$H$75,$B$35,0)</f>
        <v>4</v>
      </c>
      <c r="K35" s="1">
        <f>HLOOKUP(K$2,Supuestos!$D$3:$H$75,$B$35,0)</f>
        <v>4</v>
      </c>
      <c r="L35" s="1">
        <f>HLOOKUP(L$2,Supuestos!$D$3:$H$75,$B$35,0)</f>
        <v>4</v>
      </c>
      <c r="M35" s="1">
        <f>HLOOKUP(M$2,Supuestos!$D$3:$H$75,$B$35,0)</f>
        <v>4</v>
      </c>
      <c r="N35" s="1">
        <f>HLOOKUP(N$2,Supuestos!$D$3:$H$75,$B$35,0)</f>
        <v>4</v>
      </c>
      <c r="O35" s="1">
        <f>HLOOKUP(O$2,Supuestos!$D$3:$H$75,$B$35,0)</f>
        <v>4</v>
      </c>
      <c r="P35" s="1">
        <f>HLOOKUP(P$2,Supuestos!$D$3:$H$75,$B$35,0)</f>
        <v>4</v>
      </c>
      <c r="Q35" s="1">
        <f>HLOOKUP(Q$2,Supuestos!$D$3:$H$75,$B$35,0)</f>
        <v>4</v>
      </c>
      <c r="R35" s="1">
        <f>HLOOKUP(R$2,Supuestos!$D$3:$H$75,$B$35,0)</f>
        <v>4.12</v>
      </c>
      <c r="S35" s="1">
        <f>HLOOKUP(S$2,Supuestos!$D$3:$H$75,$B$35,0)</f>
        <v>4.12</v>
      </c>
      <c r="T35" s="1">
        <f>HLOOKUP(T$2,Supuestos!$D$3:$H$75,$B$35,0)</f>
        <v>4.12</v>
      </c>
      <c r="U35" s="1">
        <f>HLOOKUP(U$2,Supuestos!$D$3:$H$75,$B$35,0)</f>
        <v>4.12</v>
      </c>
      <c r="V35" s="1">
        <f>HLOOKUP(V$2,Supuestos!$D$3:$H$75,$B$35,0)</f>
        <v>4.12</v>
      </c>
      <c r="W35" s="1">
        <f>HLOOKUP(W$2,Supuestos!$D$3:$H$75,$B$35,0)</f>
        <v>4.12</v>
      </c>
      <c r="X35" s="1">
        <f>HLOOKUP(X$2,Supuestos!$D$3:$H$75,$B$35,0)</f>
        <v>4.12</v>
      </c>
      <c r="Y35" s="1">
        <f>HLOOKUP(Y$2,Supuestos!$D$3:$H$75,$B$35,0)</f>
        <v>4.12</v>
      </c>
      <c r="Z35" s="1">
        <f>HLOOKUP(Z$2,Supuestos!$D$3:$H$75,$B$35,0)</f>
        <v>4.12</v>
      </c>
      <c r="AA35" s="1">
        <f>HLOOKUP(AA$2,Supuestos!$D$3:$H$75,$B$35,0)</f>
        <v>4.12</v>
      </c>
      <c r="AB35" s="1">
        <f>HLOOKUP(AB$2,Supuestos!$D$3:$H$75,$B$35,0)</f>
        <v>4.12</v>
      </c>
      <c r="AC35" s="1">
        <f>HLOOKUP(AC$2,Supuestos!$D$3:$H$75,$B$35,0)</f>
        <v>4.12</v>
      </c>
      <c r="AD35" s="1">
        <f>HLOOKUP(AD$2,Supuestos!$D$3:$H$75,$B$35,0)</f>
        <v>4.2435999999999998</v>
      </c>
      <c r="AE35" s="1">
        <f>HLOOKUP(AE$2,Supuestos!$D$3:$H$75,$B$35,0)</f>
        <v>4.2435999999999998</v>
      </c>
      <c r="AF35" s="1">
        <f>HLOOKUP(AF$2,Supuestos!$D$3:$H$75,$B$35,0)</f>
        <v>4.2435999999999998</v>
      </c>
      <c r="AG35" s="1">
        <f>HLOOKUP(AG$2,Supuestos!$D$3:$H$75,$B$35,0)</f>
        <v>4.2435999999999998</v>
      </c>
      <c r="AH35" s="1">
        <f>HLOOKUP(AH$2,Supuestos!$D$3:$H$75,$B$35,0)</f>
        <v>4.2435999999999998</v>
      </c>
      <c r="AI35" s="1">
        <f>HLOOKUP(AI$2,Supuestos!$D$3:$H$75,$B$35,0)</f>
        <v>4.2435999999999998</v>
      </c>
      <c r="AJ35" s="1">
        <f>HLOOKUP(AJ$2,Supuestos!$D$3:$H$75,$B$35,0)</f>
        <v>4.2435999999999998</v>
      </c>
      <c r="AK35" s="1">
        <f>HLOOKUP(AK$2,Supuestos!$D$3:$H$75,$B$35,0)</f>
        <v>4.2435999999999998</v>
      </c>
      <c r="AL35" s="1">
        <f>HLOOKUP(AL$2,Supuestos!$D$3:$H$75,$B$35,0)</f>
        <v>4.2435999999999998</v>
      </c>
      <c r="AM35" s="1">
        <f>HLOOKUP(AM$2,Supuestos!$D$3:$H$75,$B$35,0)</f>
        <v>4.2435999999999998</v>
      </c>
      <c r="AN35" s="1">
        <f>HLOOKUP(AN$2,Supuestos!$D$3:$H$75,$B$35,0)</f>
        <v>4.2435999999999998</v>
      </c>
      <c r="AO35" s="1">
        <f>HLOOKUP(AO$2,Supuestos!$D$3:$H$75,$B$35,0)</f>
        <v>4.2435999999999998</v>
      </c>
      <c r="AP35" s="1">
        <f>HLOOKUP(AP$2,Supuestos!$D$3:$H$75,$B$35,0)</f>
        <v>4.370908</v>
      </c>
      <c r="AQ35" s="1">
        <f>HLOOKUP(AQ$2,Supuestos!$D$3:$H$75,$B$35,0)</f>
        <v>4.370908</v>
      </c>
      <c r="AR35" s="1">
        <f>HLOOKUP(AR$2,Supuestos!$D$3:$H$75,$B$35,0)</f>
        <v>4.370908</v>
      </c>
      <c r="AS35" s="1">
        <f>HLOOKUP(AS$2,Supuestos!$D$3:$H$75,$B$35,0)</f>
        <v>4.370908</v>
      </c>
      <c r="AT35" s="1">
        <f>HLOOKUP(AT$2,Supuestos!$D$3:$H$75,$B$35,0)</f>
        <v>4.370908</v>
      </c>
      <c r="AU35" s="1">
        <f>HLOOKUP(AU$2,Supuestos!$D$3:$H$75,$B$35,0)</f>
        <v>4.370908</v>
      </c>
      <c r="AV35" s="1">
        <f>HLOOKUP(AV$2,Supuestos!$D$3:$H$75,$B$35,0)</f>
        <v>4.370908</v>
      </c>
      <c r="AW35" s="1">
        <f>HLOOKUP(AW$2,Supuestos!$D$3:$H$75,$B$35,0)</f>
        <v>4.370908</v>
      </c>
      <c r="AX35" s="1">
        <f>HLOOKUP(AX$2,Supuestos!$D$3:$H$75,$B$35,0)</f>
        <v>4.370908</v>
      </c>
      <c r="AY35" s="1">
        <f>HLOOKUP(AY$2,Supuestos!$D$3:$H$75,$B$35,0)</f>
        <v>4.370908</v>
      </c>
      <c r="AZ35" s="1">
        <f>HLOOKUP(AZ$2,Supuestos!$D$3:$H$75,$B$35,0)</f>
        <v>4.370908</v>
      </c>
      <c r="BA35" s="1">
        <f>HLOOKUP(BA$2,Supuestos!$D$3:$H$75,$B$35,0)</f>
        <v>4.370908</v>
      </c>
      <c r="BB35" s="1">
        <f>HLOOKUP(BB$2,Supuestos!$D$3:$H$75,$B$35,0)</f>
        <v>4.5020352400000005</v>
      </c>
      <c r="BC35" s="1">
        <f>HLOOKUP(BC$2,Supuestos!$D$3:$H$75,$B$35,0)</f>
        <v>4.5020352400000005</v>
      </c>
      <c r="BD35" s="1">
        <f>HLOOKUP(BD$2,Supuestos!$D$3:$H$75,$B$35,0)</f>
        <v>4.5020352400000005</v>
      </c>
      <c r="BE35" s="1">
        <f>HLOOKUP(BE$2,Supuestos!$D$3:$H$75,$B$35,0)</f>
        <v>4.5020352400000005</v>
      </c>
      <c r="BF35" s="1">
        <f>HLOOKUP(BF$2,Supuestos!$D$3:$H$75,$B$35,0)</f>
        <v>4.5020352400000005</v>
      </c>
      <c r="BG35" s="1">
        <f>HLOOKUP(BG$2,Supuestos!$D$3:$H$75,$B$35,0)</f>
        <v>4.5020352400000005</v>
      </c>
      <c r="BH35" s="1">
        <f>HLOOKUP(BH$2,Supuestos!$D$3:$H$75,$B$35,0)</f>
        <v>4.5020352400000005</v>
      </c>
      <c r="BI35" s="1">
        <f>HLOOKUP(BI$2,Supuestos!$D$3:$H$75,$B$35,0)</f>
        <v>4.5020352400000005</v>
      </c>
      <c r="BJ35" s="1">
        <f>HLOOKUP(BJ$2,Supuestos!$D$3:$H$75,$B$35,0)</f>
        <v>4.5020352400000005</v>
      </c>
      <c r="BK35" s="1">
        <f>HLOOKUP(BK$2,Supuestos!$D$3:$H$75,$B$35,0)</f>
        <v>4.5020352400000005</v>
      </c>
      <c r="BL35" s="1">
        <f>HLOOKUP(BL$2,Supuestos!$D$3:$H$75,$B$35,0)</f>
        <v>4.5020352400000005</v>
      </c>
      <c r="BM35" s="1">
        <f>HLOOKUP(BM$2,Supuestos!$D$3:$H$75,$B$35,0)</f>
        <v>4.5020352400000005</v>
      </c>
    </row>
    <row r="36" spans="2:65" x14ac:dyDescent="0.2">
      <c r="B36" s="200">
        <f>MATCH(C36,Supuestos!$B$3:$B$154,0)</f>
        <v>3</v>
      </c>
      <c r="C36" s="8" t="s">
        <v>37</v>
      </c>
      <c r="F36" s="31">
        <f>HLOOKUP(F$2,Supuestos!$D$3:$H$181,$B36,0)</f>
        <v>0</v>
      </c>
      <c r="G36" s="31">
        <f>HLOOKUP(G$2,Supuestos!$D$3:$H$181,$B36,0)</f>
        <v>0</v>
      </c>
      <c r="H36" s="31">
        <f>HLOOKUP(H$2,Supuestos!$D$3:$H$181,$B36,0)</f>
        <v>0</v>
      </c>
      <c r="I36" s="31">
        <f>HLOOKUP(I$2,Supuestos!$D$3:$H$181,$B36,0)</f>
        <v>0</v>
      </c>
      <c r="J36" s="31">
        <f>HLOOKUP(J$2,Supuestos!$D$3:$H$181,$B36,0)</f>
        <v>0</v>
      </c>
      <c r="K36" s="31">
        <f>HLOOKUP(K$2,Supuestos!$D$3:$H$181,$B36,0)</f>
        <v>0</v>
      </c>
      <c r="L36" s="31">
        <f>HLOOKUP(L$2,Supuestos!$D$3:$H$181,$B36,0)</f>
        <v>0</v>
      </c>
      <c r="M36" s="31">
        <f>HLOOKUP(M$2,Supuestos!$D$3:$H$181,$B36,0)</f>
        <v>0</v>
      </c>
      <c r="N36" s="31">
        <f>HLOOKUP(N$2,Supuestos!$D$3:$H$181,$B36,0)</f>
        <v>0</v>
      </c>
      <c r="O36" s="31">
        <f>HLOOKUP(O$2,Supuestos!$D$3:$H$181,$B36,0)</f>
        <v>0</v>
      </c>
      <c r="P36" s="31">
        <f>HLOOKUP(P$2,Supuestos!$D$3:$H$181,$B36,0)</f>
        <v>0</v>
      </c>
      <c r="Q36" s="31">
        <f>HLOOKUP(Q$2,Supuestos!$D$3:$H$181,$B36,0)</f>
        <v>0</v>
      </c>
      <c r="R36" s="31">
        <f>HLOOKUP(R$2,Supuestos!$D$3:$H$181,$B36,0)</f>
        <v>0</v>
      </c>
      <c r="S36" s="31">
        <f>HLOOKUP(S$2,Supuestos!$D$3:$H$181,$B36,0)</f>
        <v>0</v>
      </c>
      <c r="T36" s="31">
        <f>HLOOKUP(T$2,Supuestos!$D$3:$H$181,$B36,0)</f>
        <v>0</v>
      </c>
      <c r="U36" s="31">
        <f>HLOOKUP(U$2,Supuestos!$D$3:$H$181,$B36,0)</f>
        <v>0</v>
      </c>
      <c r="V36" s="31">
        <f>HLOOKUP(V$2,Supuestos!$D$3:$H$181,$B36,0)</f>
        <v>0</v>
      </c>
      <c r="W36" s="31">
        <f>HLOOKUP(W$2,Supuestos!$D$3:$H$181,$B36,0)</f>
        <v>0</v>
      </c>
      <c r="X36" s="31">
        <f>HLOOKUP(X$2,Supuestos!$D$3:$H$181,$B36,0)</f>
        <v>0</v>
      </c>
      <c r="Y36" s="31">
        <f>HLOOKUP(Y$2,Supuestos!$D$3:$H$181,$B36,0)</f>
        <v>0</v>
      </c>
      <c r="Z36" s="31">
        <f>HLOOKUP(Z$2,Supuestos!$D$3:$H$181,$B36,0)</f>
        <v>0</v>
      </c>
      <c r="AA36" s="31">
        <f>HLOOKUP(AA$2,Supuestos!$D$3:$H$181,$B36,0)</f>
        <v>0</v>
      </c>
      <c r="AB36" s="31">
        <f>HLOOKUP(AB$2,Supuestos!$D$3:$H$181,$B36,0)</f>
        <v>0</v>
      </c>
      <c r="AC36" s="31">
        <f>HLOOKUP(AC$2,Supuestos!$D$3:$H$181,$B36,0)</f>
        <v>0</v>
      </c>
      <c r="AD36" s="31">
        <f>HLOOKUP(AD$2,Supuestos!$D$3:$H$181,$B36,0)</f>
        <v>0</v>
      </c>
      <c r="AE36" s="31">
        <f>HLOOKUP(AE$2,Supuestos!$D$3:$H$181,$B36,0)</f>
        <v>0</v>
      </c>
      <c r="AF36" s="31">
        <f>HLOOKUP(AF$2,Supuestos!$D$3:$H$181,$B36,0)</f>
        <v>0</v>
      </c>
      <c r="AG36" s="31">
        <f>HLOOKUP(AG$2,Supuestos!$D$3:$H$181,$B36,0)</f>
        <v>0</v>
      </c>
      <c r="AH36" s="31">
        <f>HLOOKUP(AH$2,Supuestos!$D$3:$H$181,$B36,0)</f>
        <v>0</v>
      </c>
      <c r="AI36" s="31">
        <f>HLOOKUP(AI$2,Supuestos!$D$3:$H$181,$B36,0)</f>
        <v>0</v>
      </c>
      <c r="AJ36" s="31">
        <f>HLOOKUP(AJ$2,Supuestos!$D$3:$H$181,$B36,0)</f>
        <v>0</v>
      </c>
      <c r="AK36" s="31">
        <f>HLOOKUP(AK$2,Supuestos!$D$3:$H$181,$B36,0)</f>
        <v>0</v>
      </c>
      <c r="AL36" s="31">
        <f>HLOOKUP(AL$2,Supuestos!$D$3:$H$181,$B36,0)</f>
        <v>0</v>
      </c>
      <c r="AM36" s="31">
        <f>HLOOKUP(AM$2,Supuestos!$D$3:$H$181,$B36,0)</f>
        <v>0</v>
      </c>
      <c r="AN36" s="31">
        <f>HLOOKUP(AN$2,Supuestos!$D$3:$H$181,$B36,0)</f>
        <v>0</v>
      </c>
      <c r="AO36" s="31">
        <f>HLOOKUP(AO$2,Supuestos!$D$3:$H$181,$B36,0)</f>
        <v>0</v>
      </c>
      <c r="AP36" s="31">
        <f>HLOOKUP(AP$2,Supuestos!$D$3:$H$181,$B36,0)</f>
        <v>0</v>
      </c>
      <c r="AQ36" s="31">
        <f>HLOOKUP(AQ$2,Supuestos!$D$3:$H$181,$B36,0)</f>
        <v>0</v>
      </c>
      <c r="AR36" s="31">
        <f>HLOOKUP(AR$2,Supuestos!$D$3:$H$181,$B36,0)</f>
        <v>0</v>
      </c>
      <c r="AS36" s="31">
        <f>HLOOKUP(AS$2,Supuestos!$D$3:$H$181,$B36,0)</f>
        <v>0</v>
      </c>
      <c r="AT36" s="31">
        <f>HLOOKUP(AT$2,Supuestos!$D$3:$H$181,$B36,0)</f>
        <v>0</v>
      </c>
      <c r="AU36" s="31">
        <f>HLOOKUP(AU$2,Supuestos!$D$3:$H$181,$B36,0)</f>
        <v>0</v>
      </c>
      <c r="AV36" s="31">
        <f>HLOOKUP(AV$2,Supuestos!$D$3:$H$181,$B36,0)</f>
        <v>0</v>
      </c>
      <c r="AW36" s="31">
        <f>HLOOKUP(AW$2,Supuestos!$D$3:$H$181,$B36,0)</f>
        <v>0</v>
      </c>
      <c r="AX36" s="31">
        <f>HLOOKUP(AX$2,Supuestos!$D$3:$H$181,$B36,0)</f>
        <v>0</v>
      </c>
      <c r="AY36" s="31">
        <f>HLOOKUP(AY$2,Supuestos!$D$3:$H$181,$B36,0)</f>
        <v>0</v>
      </c>
      <c r="AZ36" s="31">
        <f>HLOOKUP(AZ$2,Supuestos!$D$3:$H$181,$B36,0)</f>
        <v>0</v>
      </c>
      <c r="BA36" s="31">
        <f>HLOOKUP(BA$2,Supuestos!$D$3:$H$181,$B36,0)</f>
        <v>0</v>
      </c>
      <c r="BB36" s="31">
        <f>HLOOKUP(BB$2,Supuestos!$D$3:$H$181,$B36,0)</f>
        <v>0</v>
      </c>
      <c r="BC36" s="31">
        <f>HLOOKUP(BC$2,Supuestos!$D$3:$H$181,$B36,0)</f>
        <v>0</v>
      </c>
      <c r="BD36" s="31">
        <f>HLOOKUP(BD$2,Supuestos!$D$3:$H$181,$B36,0)</f>
        <v>0</v>
      </c>
      <c r="BE36" s="31">
        <f>HLOOKUP(BE$2,Supuestos!$D$3:$H$181,$B36,0)</f>
        <v>0</v>
      </c>
      <c r="BF36" s="31">
        <f>HLOOKUP(BF$2,Supuestos!$D$3:$H$181,$B36,0)</f>
        <v>0</v>
      </c>
      <c r="BG36" s="31">
        <f>HLOOKUP(BG$2,Supuestos!$D$3:$H$181,$B36,0)</f>
        <v>0</v>
      </c>
      <c r="BH36" s="31">
        <f>HLOOKUP(BH$2,Supuestos!$D$3:$H$181,$B36,0)</f>
        <v>0</v>
      </c>
      <c r="BI36" s="31">
        <f>HLOOKUP(BI$2,Supuestos!$D$3:$H$181,$B36,0)</f>
        <v>0</v>
      </c>
      <c r="BJ36" s="31">
        <f>HLOOKUP(BJ$2,Supuestos!$D$3:$H$181,$B36,0)</f>
        <v>0</v>
      </c>
      <c r="BK36" s="31">
        <f>HLOOKUP(BK$2,Supuestos!$D$3:$H$181,$B36,0)</f>
        <v>0</v>
      </c>
      <c r="BL36" s="31">
        <f>HLOOKUP(BL$2,Supuestos!$D$3:$H$181,$B36,0)</f>
        <v>0</v>
      </c>
      <c r="BM36" s="31">
        <f>HLOOKUP(BM$2,Supuestos!$D$3:$H$181,$B36,0)</f>
        <v>0</v>
      </c>
    </row>
    <row r="37" spans="2:65" x14ac:dyDescent="0.2">
      <c r="B37" s="201"/>
      <c r="C37" s="8" t="s">
        <v>35</v>
      </c>
      <c r="E37">
        <v>60</v>
      </c>
    </row>
    <row r="38" spans="2:65" x14ac:dyDescent="0.2">
      <c r="B38" s="201"/>
      <c r="C38" s="8" t="s">
        <v>36</v>
      </c>
      <c r="E38" s="193">
        <f>Supuestos!D73</f>
        <v>25</v>
      </c>
    </row>
    <row r="39" spans="2:65" x14ac:dyDescent="0.2">
      <c r="B39" s="200">
        <f>MATCH(C39,Supuestos!$B$3:$B$154,0)</f>
        <v>72</v>
      </c>
      <c r="C39" s="196" t="s">
        <v>100</v>
      </c>
      <c r="E39" s="193">
        <f>Supuestos!D74</f>
        <v>1</v>
      </c>
      <c r="F39" s="32">
        <f>HLOOKUP(F$2,Supuestos!$D$3:$H$155,$B$39,0)</f>
        <v>1</v>
      </c>
      <c r="G39" s="32">
        <f>HLOOKUP(G$2,Supuestos!$D$3:$H$155,$B$39,0)</f>
        <v>1</v>
      </c>
      <c r="H39" s="32">
        <f>HLOOKUP(H$2,Supuestos!$D$3:$H$155,$B$39,0)</f>
        <v>1</v>
      </c>
      <c r="I39" s="32">
        <f>HLOOKUP(I$2,Supuestos!$D$3:$H$155,$B$39,0)</f>
        <v>1</v>
      </c>
      <c r="J39" s="32">
        <f>HLOOKUP(J$2,Supuestos!$D$3:$H$155,$B$39,0)</f>
        <v>1</v>
      </c>
      <c r="K39" s="32">
        <f>HLOOKUP(K$2,Supuestos!$D$3:$H$155,$B$39,0)</f>
        <v>1</v>
      </c>
      <c r="L39" s="32">
        <f>HLOOKUP(L$2,Supuestos!$D$3:$H$155,$B$39,0)</f>
        <v>1</v>
      </c>
      <c r="M39" s="32">
        <f>HLOOKUP(M$2,Supuestos!$D$3:$H$155,$B$39,0)</f>
        <v>1</v>
      </c>
      <c r="N39" s="32">
        <f>HLOOKUP(N$2,Supuestos!$D$3:$H$155,$B$39,0)</f>
        <v>1</v>
      </c>
      <c r="O39" s="32">
        <f>HLOOKUP(O$2,Supuestos!$D$3:$H$155,$B$39,0)</f>
        <v>1</v>
      </c>
      <c r="P39" s="32">
        <f>HLOOKUP(P$2,Supuestos!$D$3:$H$155,$B$39,0)</f>
        <v>1</v>
      </c>
      <c r="Q39" s="32">
        <f>HLOOKUP(Q$2,Supuestos!$D$3:$H$155,$B$39,0)</f>
        <v>1</v>
      </c>
      <c r="R39" s="32">
        <f>HLOOKUP(R$2,Supuestos!$D$3:$H$155,$B$39,0)</f>
        <v>1</v>
      </c>
      <c r="S39" s="32">
        <f>HLOOKUP(S$2,Supuestos!$D$3:$H$155,$B$39,0)</f>
        <v>1</v>
      </c>
      <c r="T39" s="32">
        <f>HLOOKUP(T$2,Supuestos!$D$3:$H$155,$B$39,0)</f>
        <v>1</v>
      </c>
      <c r="U39" s="32">
        <f>HLOOKUP(U$2,Supuestos!$D$3:$H$155,$B$39,0)</f>
        <v>1</v>
      </c>
      <c r="V39" s="32">
        <f>HLOOKUP(V$2,Supuestos!$D$3:$H$155,$B$39,0)</f>
        <v>1</v>
      </c>
      <c r="W39" s="32">
        <f>HLOOKUP(W$2,Supuestos!$D$3:$H$155,$B$39,0)</f>
        <v>1</v>
      </c>
      <c r="X39" s="32">
        <f>HLOOKUP(X$2,Supuestos!$D$3:$H$155,$B$39,0)</f>
        <v>1</v>
      </c>
      <c r="Y39" s="32">
        <f>HLOOKUP(Y$2,Supuestos!$D$3:$H$155,$B$39,0)</f>
        <v>1</v>
      </c>
      <c r="Z39" s="32">
        <f>HLOOKUP(Z$2,Supuestos!$D$3:$H$155,$B$39,0)</f>
        <v>1</v>
      </c>
      <c r="AA39" s="32">
        <f>HLOOKUP(AA$2,Supuestos!$D$3:$H$155,$B$39,0)</f>
        <v>1</v>
      </c>
      <c r="AB39" s="32">
        <f>HLOOKUP(AB$2,Supuestos!$D$3:$H$155,$B$39,0)</f>
        <v>1</v>
      </c>
      <c r="AC39" s="32">
        <f>HLOOKUP(AC$2,Supuestos!$D$3:$H$155,$B$39,0)</f>
        <v>1</v>
      </c>
      <c r="AD39" s="32">
        <f>HLOOKUP(AD$2,Supuestos!$D$3:$H$155,$B$39,0)</f>
        <v>1</v>
      </c>
      <c r="AE39" s="32">
        <f>HLOOKUP(AE$2,Supuestos!$D$3:$H$155,$B$39,0)</f>
        <v>1</v>
      </c>
      <c r="AF39" s="32">
        <f>HLOOKUP(AF$2,Supuestos!$D$3:$H$155,$B$39,0)</f>
        <v>1</v>
      </c>
      <c r="AG39" s="32">
        <f>HLOOKUP(AG$2,Supuestos!$D$3:$H$155,$B$39,0)</f>
        <v>1</v>
      </c>
      <c r="AH39" s="32">
        <f>HLOOKUP(AH$2,Supuestos!$D$3:$H$155,$B$39,0)</f>
        <v>1</v>
      </c>
      <c r="AI39" s="32">
        <f>HLOOKUP(AI$2,Supuestos!$D$3:$H$155,$B$39,0)</f>
        <v>1</v>
      </c>
      <c r="AJ39" s="32">
        <f>HLOOKUP(AJ$2,Supuestos!$D$3:$H$155,$B$39,0)</f>
        <v>1</v>
      </c>
      <c r="AK39" s="32">
        <f>HLOOKUP(AK$2,Supuestos!$D$3:$H$155,$B$39,0)</f>
        <v>1</v>
      </c>
      <c r="AL39" s="32">
        <f>HLOOKUP(AL$2,Supuestos!$D$3:$H$155,$B$39,0)</f>
        <v>1</v>
      </c>
      <c r="AM39" s="32">
        <f>HLOOKUP(AM$2,Supuestos!$D$3:$H$155,$B$39,0)</f>
        <v>1</v>
      </c>
      <c r="AN39" s="32">
        <f>HLOOKUP(AN$2,Supuestos!$D$3:$H$155,$B$39,0)</f>
        <v>1</v>
      </c>
      <c r="AO39" s="32">
        <f>HLOOKUP(AO$2,Supuestos!$D$3:$H$155,$B$39,0)</f>
        <v>1</v>
      </c>
      <c r="AP39" s="32">
        <f>HLOOKUP(AP$2,Supuestos!$D$3:$H$155,$B$39,0)</f>
        <v>1</v>
      </c>
      <c r="AQ39" s="32">
        <f>HLOOKUP(AQ$2,Supuestos!$D$3:$H$155,$B$39,0)</f>
        <v>1</v>
      </c>
      <c r="AR39" s="32">
        <f>HLOOKUP(AR$2,Supuestos!$D$3:$H$155,$B$39,0)</f>
        <v>1</v>
      </c>
      <c r="AS39" s="32">
        <f>HLOOKUP(AS$2,Supuestos!$D$3:$H$155,$B$39,0)</f>
        <v>1</v>
      </c>
      <c r="AT39" s="32">
        <f>HLOOKUP(AT$2,Supuestos!$D$3:$H$155,$B$39,0)</f>
        <v>1</v>
      </c>
      <c r="AU39" s="32">
        <f>HLOOKUP(AU$2,Supuestos!$D$3:$H$155,$B$39,0)</f>
        <v>1</v>
      </c>
      <c r="AV39" s="32">
        <f>HLOOKUP(AV$2,Supuestos!$D$3:$H$155,$B$39,0)</f>
        <v>1</v>
      </c>
      <c r="AW39" s="32">
        <f>HLOOKUP(AW$2,Supuestos!$D$3:$H$155,$B$39,0)</f>
        <v>1</v>
      </c>
      <c r="AX39" s="32">
        <f>HLOOKUP(AX$2,Supuestos!$D$3:$H$155,$B$39,0)</f>
        <v>1</v>
      </c>
      <c r="AY39" s="32">
        <f>HLOOKUP(AY$2,Supuestos!$D$3:$H$155,$B$39,0)</f>
        <v>1</v>
      </c>
      <c r="AZ39" s="32">
        <f>HLOOKUP(AZ$2,Supuestos!$D$3:$H$155,$B$39,0)</f>
        <v>1</v>
      </c>
      <c r="BA39" s="32">
        <f>HLOOKUP(BA$2,Supuestos!$D$3:$H$155,$B$39,0)</f>
        <v>1</v>
      </c>
      <c r="BB39" s="32">
        <f>HLOOKUP(BB$2,Supuestos!$D$3:$H$155,$B$39,0)</f>
        <v>1</v>
      </c>
      <c r="BC39" s="32">
        <f>HLOOKUP(BC$2,Supuestos!$D$3:$H$155,$B$39,0)</f>
        <v>1</v>
      </c>
      <c r="BD39" s="32">
        <f>HLOOKUP(BD$2,Supuestos!$D$3:$H$155,$B$39,0)</f>
        <v>1</v>
      </c>
      <c r="BE39" s="32">
        <f>HLOOKUP(BE$2,Supuestos!$D$3:$H$155,$B$39,0)</f>
        <v>1</v>
      </c>
      <c r="BF39" s="32">
        <f>HLOOKUP(BF$2,Supuestos!$D$3:$H$155,$B$39,0)</f>
        <v>1</v>
      </c>
      <c r="BG39" s="32">
        <f>HLOOKUP(BG$2,Supuestos!$D$3:$H$155,$B$39,0)</f>
        <v>1</v>
      </c>
      <c r="BH39" s="32">
        <f>HLOOKUP(BH$2,Supuestos!$D$3:$H$155,$B$39,0)</f>
        <v>1</v>
      </c>
      <c r="BI39" s="32">
        <f>HLOOKUP(BI$2,Supuestos!$D$3:$H$155,$B$39,0)</f>
        <v>1</v>
      </c>
      <c r="BJ39" s="32">
        <f>HLOOKUP(BJ$2,Supuestos!$D$3:$H$155,$B$39,0)</f>
        <v>1</v>
      </c>
      <c r="BK39" s="32">
        <f>HLOOKUP(BK$2,Supuestos!$D$3:$H$155,$B$39,0)</f>
        <v>1</v>
      </c>
      <c r="BL39" s="32">
        <f>HLOOKUP(BL$2,Supuestos!$D$3:$H$155,$B$39,0)</f>
        <v>1</v>
      </c>
      <c r="BM39" s="32">
        <f>HLOOKUP(BM$2,Supuestos!$D$3:$H$155,$B$39,0)</f>
        <v>1</v>
      </c>
    </row>
    <row r="40" spans="2:65" x14ac:dyDescent="0.2">
      <c r="B40" s="201"/>
      <c r="C40" s="8" t="s">
        <v>38</v>
      </c>
      <c r="E40" s="32">
        <v>0</v>
      </c>
      <c r="F40" s="32">
        <f>IF(E40=1,E40,IF($E38=F$4,1,0))</f>
        <v>0</v>
      </c>
      <c r="G40" s="32">
        <f t="shared" ref="G40:M40" si="125">IF(F40=1,F40,IF($E38=G$4,1,0))</f>
        <v>0</v>
      </c>
      <c r="H40" s="32">
        <f t="shared" si="125"/>
        <v>0</v>
      </c>
      <c r="I40" s="32">
        <f t="shared" si="125"/>
        <v>0</v>
      </c>
      <c r="J40" s="32">
        <f t="shared" si="125"/>
        <v>0</v>
      </c>
      <c r="K40" s="32">
        <f t="shared" si="125"/>
        <v>0</v>
      </c>
      <c r="L40" s="32">
        <f t="shared" si="125"/>
        <v>0</v>
      </c>
      <c r="M40" s="32">
        <f t="shared" si="125"/>
        <v>0</v>
      </c>
      <c r="N40" s="32">
        <f t="shared" ref="N40:BM40" si="126">IF(M40=1,M40,IF($E38=N$4,1,0))</f>
        <v>0</v>
      </c>
      <c r="O40" s="32">
        <f t="shared" si="126"/>
        <v>0</v>
      </c>
      <c r="P40" s="32">
        <f t="shared" si="126"/>
        <v>0</v>
      </c>
      <c r="Q40" s="32">
        <f t="shared" si="126"/>
        <v>0</v>
      </c>
      <c r="R40" s="32">
        <f t="shared" si="126"/>
        <v>0</v>
      </c>
      <c r="S40" s="32">
        <f t="shared" si="126"/>
        <v>0</v>
      </c>
      <c r="T40" s="32">
        <f t="shared" si="126"/>
        <v>0</v>
      </c>
      <c r="U40" s="32">
        <f t="shared" si="126"/>
        <v>0</v>
      </c>
      <c r="V40" s="32">
        <f t="shared" si="126"/>
        <v>0</v>
      </c>
      <c r="W40" s="32">
        <f t="shared" si="126"/>
        <v>0</v>
      </c>
      <c r="X40" s="32">
        <f t="shared" si="126"/>
        <v>0</v>
      </c>
      <c r="Y40" s="32">
        <f t="shared" si="126"/>
        <v>0</v>
      </c>
      <c r="Z40" s="32">
        <f t="shared" si="126"/>
        <v>0</v>
      </c>
      <c r="AA40" s="32">
        <f t="shared" si="126"/>
        <v>0</v>
      </c>
      <c r="AB40" s="32">
        <f t="shared" si="126"/>
        <v>0</v>
      </c>
      <c r="AC40" s="32">
        <f t="shared" si="126"/>
        <v>0</v>
      </c>
      <c r="AD40" s="32">
        <f t="shared" si="126"/>
        <v>1</v>
      </c>
      <c r="AE40" s="32">
        <f t="shared" si="126"/>
        <v>1</v>
      </c>
      <c r="AF40" s="32">
        <f t="shared" si="126"/>
        <v>1</v>
      </c>
      <c r="AG40" s="32">
        <f t="shared" si="126"/>
        <v>1</v>
      </c>
      <c r="AH40" s="32">
        <f t="shared" si="126"/>
        <v>1</v>
      </c>
      <c r="AI40" s="32">
        <f t="shared" si="126"/>
        <v>1</v>
      </c>
      <c r="AJ40" s="32">
        <f t="shared" si="126"/>
        <v>1</v>
      </c>
      <c r="AK40" s="32">
        <f t="shared" si="126"/>
        <v>1</v>
      </c>
      <c r="AL40" s="32">
        <f t="shared" si="126"/>
        <v>1</v>
      </c>
      <c r="AM40" s="32">
        <f t="shared" si="126"/>
        <v>1</v>
      </c>
      <c r="AN40" s="32">
        <f t="shared" si="126"/>
        <v>1</v>
      </c>
      <c r="AO40" s="32">
        <f t="shared" si="126"/>
        <v>1</v>
      </c>
      <c r="AP40" s="32">
        <f t="shared" si="126"/>
        <v>1</v>
      </c>
      <c r="AQ40" s="32">
        <f t="shared" si="126"/>
        <v>1</v>
      </c>
      <c r="AR40" s="32">
        <f t="shared" si="126"/>
        <v>1</v>
      </c>
      <c r="AS40" s="32">
        <f t="shared" si="126"/>
        <v>1</v>
      </c>
      <c r="AT40" s="32">
        <f t="shared" si="126"/>
        <v>1</v>
      </c>
      <c r="AU40" s="32">
        <f t="shared" si="126"/>
        <v>1</v>
      </c>
      <c r="AV40" s="32">
        <f t="shared" si="126"/>
        <v>1</v>
      </c>
      <c r="AW40" s="32">
        <f t="shared" si="126"/>
        <v>1</v>
      </c>
      <c r="AX40" s="32">
        <f t="shared" si="126"/>
        <v>1</v>
      </c>
      <c r="AY40" s="32">
        <f t="shared" si="126"/>
        <v>1</v>
      </c>
      <c r="AZ40" s="32">
        <f t="shared" si="126"/>
        <v>1</v>
      </c>
      <c r="BA40" s="32">
        <f t="shared" si="126"/>
        <v>1</v>
      </c>
      <c r="BB40" s="32">
        <f t="shared" si="126"/>
        <v>1</v>
      </c>
      <c r="BC40" s="32">
        <f t="shared" si="126"/>
        <v>1</v>
      </c>
      <c r="BD40" s="32">
        <f t="shared" si="126"/>
        <v>1</v>
      </c>
      <c r="BE40" s="32">
        <f t="shared" si="126"/>
        <v>1</v>
      </c>
      <c r="BF40" s="32">
        <f t="shared" si="126"/>
        <v>1</v>
      </c>
      <c r="BG40" s="32">
        <f t="shared" si="126"/>
        <v>1</v>
      </c>
      <c r="BH40" s="32">
        <f t="shared" si="126"/>
        <v>1</v>
      </c>
      <c r="BI40" s="32">
        <f t="shared" si="126"/>
        <v>1</v>
      </c>
      <c r="BJ40" s="32">
        <f t="shared" si="126"/>
        <v>1</v>
      </c>
      <c r="BK40" s="32">
        <f t="shared" si="126"/>
        <v>1</v>
      </c>
      <c r="BL40" s="32">
        <f t="shared" si="126"/>
        <v>1</v>
      </c>
      <c r="BM40" s="32">
        <f t="shared" si="126"/>
        <v>1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M43"/>
  <sheetViews>
    <sheetView showGridLines="0" zoomScale="110" zoomScaleNormal="110" workbookViewId="0">
      <pane xSplit="5" ySplit="6" topLeftCell="XES7" activePane="bottomRight" state="frozen"/>
      <selection pane="topRight" activeCell="F1" sqref="F1"/>
      <selection pane="bottomLeft" activeCell="A7" sqref="A7"/>
      <selection pane="bottomRight" activeCell="F1" sqref="F1:XFD1"/>
    </sheetView>
  </sheetViews>
  <sheetFormatPr baseColWidth="10" defaultRowHeight="12.75" x14ac:dyDescent="0.2"/>
  <cols>
    <col min="1" max="1" width="6" customWidth="1"/>
    <col min="2" max="2" width="9.5703125" customWidth="1"/>
    <col min="4" max="4" width="5.42578125" customWidth="1"/>
  </cols>
  <sheetData>
    <row r="1" spans="1:65" s="402" customFormat="1" x14ac:dyDescent="0.2">
      <c r="A1" s="404" t="str">
        <f>'Flujo de Caja'!$A$1</f>
        <v>valores $ en COP '000,000</v>
      </c>
      <c r="B1" s="404"/>
      <c r="C1" s="404"/>
      <c r="D1" s="404"/>
      <c r="E1" s="404"/>
      <c r="F1" s="403" t="str">
        <f>'Ingresos detallado'!F1</f>
        <v>Año</v>
      </c>
      <c r="G1" s="403" t="str">
        <f>'Ingresos detallado'!G1</f>
        <v>Año</v>
      </c>
      <c r="H1" s="403" t="str">
        <f>'Ingresos detallado'!H1</f>
        <v>Año</v>
      </c>
      <c r="I1" s="403" t="str">
        <f>'Ingresos detallado'!I1</f>
        <v>Año</v>
      </c>
      <c r="J1" s="403" t="str">
        <f>'Ingresos detallado'!J1</f>
        <v>Año</v>
      </c>
      <c r="K1" s="403" t="str">
        <f>'Ingresos detallado'!K1</f>
        <v>Año</v>
      </c>
      <c r="L1" s="403" t="str">
        <f>'Ingresos detallado'!L1</f>
        <v>Año</v>
      </c>
      <c r="M1" s="403" t="str">
        <f>'Ingresos detallado'!M1</f>
        <v>Año</v>
      </c>
      <c r="N1" s="403" t="str">
        <f>'Ingresos detallado'!N1</f>
        <v>Año</v>
      </c>
      <c r="O1" s="403" t="str">
        <f>'Ingresos detallado'!O1</f>
        <v>Año</v>
      </c>
      <c r="P1" s="403" t="str">
        <f>'Ingresos detallado'!P1</f>
        <v>Año</v>
      </c>
      <c r="Q1" s="403" t="str">
        <f>'Ingresos detallado'!Q1</f>
        <v>Año</v>
      </c>
      <c r="R1" s="403" t="str">
        <f>'Ingresos detallado'!R1</f>
        <v>Año</v>
      </c>
      <c r="S1" s="403" t="str">
        <f>'Ingresos detallado'!S1</f>
        <v>Año</v>
      </c>
      <c r="T1" s="403" t="str">
        <f>'Ingresos detallado'!T1</f>
        <v>Año</v>
      </c>
      <c r="U1" s="403" t="str">
        <f>'Ingresos detallado'!U1</f>
        <v>Año</v>
      </c>
      <c r="V1" s="403" t="str">
        <f>'Ingresos detallado'!V1</f>
        <v>Año</v>
      </c>
      <c r="W1" s="403" t="str">
        <f>'Ingresos detallado'!W1</f>
        <v>Año</v>
      </c>
      <c r="X1" s="403" t="str">
        <f>'Ingresos detallado'!X1</f>
        <v>Año</v>
      </c>
      <c r="Y1" s="403" t="str">
        <f>'Ingresos detallado'!Y1</f>
        <v>Año</v>
      </c>
      <c r="Z1" s="403" t="str">
        <f>'Ingresos detallado'!Z1</f>
        <v>Año</v>
      </c>
      <c r="AA1" s="403" t="str">
        <f>'Ingresos detallado'!AA1</f>
        <v>Año</v>
      </c>
      <c r="AB1" s="403" t="str">
        <f>'Ingresos detallado'!AB1</f>
        <v>Año</v>
      </c>
      <c r="AC1" s="403" t="str">
        <f>'Ingresos detallado'!AC1</f>
        <v>Año</v>
      </c>
      <c r="AD1" s="403" t="str">
        <f>'Ingresos detallado'!AD1</f>
        <v>Año</v>
      </c>
      <c r="AE1" s="403" t="str">
        <f>'Ingresos detallado'!AE1</f>
        <v>Año</v>
      </c>
      <c r="AF1" s="403" t="str">
        <f>'Ingresos detallado'!AF1</f>
        <v>Año</v>
      </c>
      <c r="AG1" s="403" t="str">
        <f>'Ingresos detallado'!AG1</f>
        <v>Año</v>
      </c>
      <c r="AH1" s="403" t="str">
        <f>'Ingresos detallado'!AH1</f>
        <v>Año</v>
      </c>
      <c r="AI1" s="403" t="str">
        <f>'Ingresos detallado'!AI1</f>
        <v>Año</v>
      </c>
      <c r="AJ1" s="403" t="str">
        <f>'Ingresos detallado'!AJ1</f>
        <v>Año</v>
      </c>
      <c r="AK1" s="403" t="str">
        <f>'Ingresos detallado'!AK1</f>
        <v>Año</v>
      </c>
      <c r="AL1" s="403" t="str">
        <f>'Ingresos detallado'!AL1</f>
        <v>Año</v>
      </c>
      <c r="AM1" s="403" t="str">
        <f>'Ingresos detallado'!AM1</f>
        <v>Año</v>
      </c>
      <c r="AN1" s="403" t="str">
        <f>'Ingresos detallado'!AN1</f>
        <v>Año</v>
      </c>
      <c r="AO1" s="403" t="str">
        <f>'Ingresos detallado'!AO1</f>
        <v>Año</v>
      </c>
      <c r="AP1" s="403" t="str">
        <f>'Ingresos detallado'!AP1</f>
        <v>Año</v>
      </c>
      <c r="AQ1" s="403" t="str">
        <f>'Ingresos detallado'!AQ1</f>
        <v>Año</v>
      </c>
      <c r="AR1" s="403" t="str">
        <f>'Ingresos detallado'!AR1</f>
        <v>Año</v>
      </c>
      <c r="AS1" s="403" t="str">
        <f>'Ingresos detallado'!AS1</f>
        <v>Año</v>
      </c>
      <c r="AT1" s="403" t="str">
        <f>'Ingresos detallado'!AT1</f>
        <v>Año</v>
      </c>
      <c r="AU1" s="403" t="str">
        <f>'Ingresos detallado'!AU1</f>
        <v>Año</v>
      </c>
      <c r="AV1" s="403" t="str">
        <f>'Ingresos detallado'!AV1</f>
        <v>Año</v>
      </c>
      <c r="AW1" s="403" t="str">
        <f>'Ingresos detallado'!AW1</f>
        <v>Año</v>
      </c>
      <c r="AX1" s="403" t="str">
        <f>'Ingresos detallado'!AX1</f>
        <v>Año</v>
      </c>
      <c r="AY1" s="403" t="str">
        <f>'Ingresos detallado'!AY1</f>
        <v>Año</v>
      </c>
      <c r="AZ1" s="403" t="str">
        <f>'Ingresos detallado'!AZ1</f>
        <v>Año</v>
      </c>
      <c r="BA1" s="403" t="str">
        <f>'Ingresos detallado'!BA1</f>
        <v>Año</v>
      </c>
      <c r="BB1" s="403" t="str">
        <f>'Ingresos detallado'!BB1</f>
        <v>Año</v>
      </c>
      <c r="BC1" s="403" t="str">
        <f>'Ingresos detallado'!BC1</f>
        <v>Año</v>
      </c>
      <c r="BD1" s="403" t="str">
        <f>'Ingresos detallado'!BD1</f>
        <v>Año</v>
      </c>
      <c r="BE1" s="403" t="str">
        <f>'Ingresos detallado'!BE1</f>
        <v>Año</v>
      </c>
      <c r="BF1" s="403" t="str">
        <f>'Ingresos detallado'!BF1</f>
        <v>Año</v>
      </c>
      <c r="BG1" s="403" t="str">
        <f>'Ingresos detallado'!BG1</f>
        <v>Año</v>
      </c>
      <c r="BH1" s="403" t="str">
        <f>'Ingresos detallado'!BH1</f>
        <v>Año</v>
      </c>
      <c r="BI1" s="403" t="str">
        <f>'Ingresos detallado'!BI1</f>
        <v>Año</v>
      </c>
      <c r="BJ1" s="403" t="str">
        <f>'Ingresos detallado'!BJ1</f>
        <v>Año</v>
      </c>
      <c r="BK1" s="403" t="str">
        <f>'Ingresos detallado'!BK1</f>
        <v>Año</v>
      </c>
      <c r="BL1" s="403" t="str">
        <f>'Ingresos detallado'!BL1</f>
        <v>Año</v>
      </c>
      <c r="BM1" s="403" t="str">
        <f>'Ingresos detallado'!BM1</f>
        <v>Año</v>
      </c>
    </row>
    <row r="2" spans="1:65" x14ac:dyDescent="0.2">
      <c r="F2" s="22">
        <f>'Ingresos detallado'!F2</f>
        <v>1</v>
      </c>
      <c r="G2" s="22">
        <f>'Ingresos detallado'!G2</f>
        <v>1</v>
      </c>
      <c r="H2" s="22">
        <f>'Ingresos detallado'!H2</f>
        <v>1</v>
      </c>
      <c r="I2" s="22">
        <f>'Ingresos detallado'!I2</f>
        <v>1</v>
      </c>
      <c r="J2" s="22">
        <f>'Ingresos detallado'!J2</f>
        <v>1</v>
      </c>
      <c r="K2" s="22">
        <f>'Ingresos detallado'!K2</f>
        <v>1</v>
      </c>
      <c r="L2" s="22">
        <f>'Ingresos detallado'!L2</f>
        <v>1</v>
      </c>
      <c r="M2" s="22">
        <f>'Ingresos detallado'!M2</f>
        <v>1</v>
      </c>
      <c r="N2" s="22">
        <f>'Ingresos detallado'!N2</f>
        <v>1</v>
      </c>
      <c r="O2" s="22">
        <f>'Ingresos detallado'!O2</f>
        <v>1</v>
      </c>
      <c r="P2" s="22">
        <f>'Ingresos detallado'!P2</f>
        <v>1</v>
      </c>
      <c r="Q2" s="22">
        <f>'Ingresos detallado'!Q2</f>
        <v>1</v>
      </c>
      <c r="R2" s="22">
        <f>'Ingresos detallado'!R2</f>
        <v>2</v>
      </c>
      <c r="S2" s="22">
        <f>'Ingresos detallado'!S2</f>
        <v>2</v>
      </c>
      <c r="T2" s="22">
        <f>'Ingresos detallado'!T2</f>
        <v>2</v>
      </c>
      <c r="U2" s="22">
        <f>'Ingresos detallado'!U2</f>
        <v>2</v>
      </c>
      <c r="V2" s="22">
        <f>'Ingresos detallado'!V2</f>
        <v>2</v>
      </c>
      <c r="W2" s="22">
        <f>'Ingresos detallado'!W2</f>
        <v>2</v>
      </c>
      <c r="X2" s="22">
        <f>'Ingresos detallado'!X2</f>
        <v>2</v>
      </c>
      <c r="Y2" s="22">
        <f>'Ingresos detallado'!Y2</f>
        <v>2</v>
      </c>
      <c r="Z2" s="22">
        <f>'Ingresos detallado'!Z2</f>
        <v>2</v>
      </c>
      <c r="AA2" s="22">
        <f>'Ingresos detallado'!AA2</f>
        <v>2</v>
      </c>
      <c r="AB2" s="22">
        <f>'Ingresos detallado'!AB2</f>
        <v>2</v>
      </c>
      <c r="AC2" s="22">
        <f>'Ingresos detallado'!AC2</f>
        <v>2</v>
      </c>
      <c r="AD2" s="22">
        <f>'Ingresos detallado'!AD2</f>
        <v>3</v>
      </c>
      <c r="AE2" s="22">
        <f>'Ingresos detallado'!AE2</f>
        <v>3</v>
      </c>
      <c r="AF2" s="22">
        <f>'Ingresos detallado'!AF2</f>
        <v>3</v>
      </c>
      <c r="AG2" s="22">
        <f>'Ingresos detallado'!AG2</f>
        <v>3</v>
      </c>
      <c r="AH2" s="22">
        <f>'Ingresos detallado'!AH2</f>
        <v>3</v>
      </c>
      <c r="AI2" s="22">
        <f>'Ingresos detallado'!AI2</f>
        <v>3</v>
      </c>
      <c r="AJ2" s="22">
        <f>'Ingresos detallado'!AJ2</f>
        <v>3</v>
      </c>
      <c r="AK2" s="22">
        <f>'Ingresos detallado'!AK2</f>
        <v>3</v>
      </c>
      <c r="AL2" s="22">
        <f>'Ingresos detallado'!AL2</f>
        <v>3</v>
      </c>
      <c r="AM2" s="22">
        <f>'Ingresos detallado'!AM2</f>
        <v>3</v>
      </c>
      <c r="AN2" s="22">
        <f>'Ingresos detallado'!AN2</f>
        <v>3</v>
      </c>
      <c r="AO2" s="22">
        <f>'Ingresos detallado'!AO2</f>
        <v>3</v>
      </c>
      <c r="AP2" s="22">
        <f>'Ingresos detallado'!AP2</f>
        <v>4</v>
      </c>
      <c r="AQ2" s="22">
        <f>'Ingresos detallado'!AQ2</f>
        <v>4</v>
      </c>
      <c r="AR2" s="22">
        <f>'Ingresos detallado'!AR2</f>
        <v>4</v>
      </c>
      <c r="AS2" s="22">
        <f>'Ingresos detallado'!AS2</f>
        <v>4</v>
      </c>
      <c r="AT2" s="22">
        <f>'Ingresos detallado'!AT2</f>
        <v>4</v>
      </c>
      <c r="AU2" s="22">
        <f>'Ingresos detallado'!AU2</f>
        <v>4</v>
      </c>
      <c r="AV2" s="22">
        <f>'Ingresos detallado'!AV2</f>
        <v>4</v>
      </c>
      <c r="AW2" s="22">
        <f>'Ingresos detallado'!AW2</f>
        <v>4</v>
      </c>
      <c r="AX2" s="22">
        <f>'Ingresos detallado'!AX2</f>
        <v>4</v>
      </c>
      <c r="AY2" s="22">
        <f>'Ingresos detallado'!AY2</f>
        <v>4</v>
      </c>
      <c r="AZ2" s="22">
        <f>'Ingresos detallado'!AZ2</f>
        <v>4</v>
      </c>
      <c r="BA2" s="22">
        <f>'Ingresos detallado'!BA2</f>
        <v>4</v>
      </c>
      <c r="BB2" s="22">
        <f>'Ingresos detallado'!BB2</f>
        <v>5</v>
      </c>
      <c r="BC2" s="22">
        <f>'Ingresos detallado'!BC2</f>
        <v>5</v>
      </c>
      <c r="BD2" s="22">
        <f>'Ingresos detallado'!BD2</f>
        <v>5</v>
      </c>
      <c r="BE2" s="22">
        <f>'Ingresos detallado'!BE2</f>
        <v>5</v>
      </c>
      <c r="BF2" s="22">
        <f>'Ingresos detallado'!BF2</f>
        <v>5</v>
      </c>
      <c r="BG2" s="22">
        <f>'Ingresos detallado'!BG2</f>
        <v>5</v>
      </c>
      <c r="BH2" s="22">
        <f>'Ingresos detallado'!BH2</f>
        <v>5</v>
      </c>
      <c r="BI2" s="22">
        <f>'Ingresos detallado'!BI2</f>
        <v>5</v>
      </c>
      <c r="BJ2" s="22">
        <f>'Ingresos detallado'!BJ2</f>
        <v>5</v>
      </c>
      <c r="BK2" s="22">
        <f>'Ingresos detallado'!BK2</f>
        <v>5</v>
      </c>
      <c r="BL2" s="22">
        <f>'Ingresos detallado'!BL2</f>
        <v>5</v>
      </c>
      <c r="BM2" s="22">
        <f>'Ingresos detallado'!BM2</f>
        <v>5</v>
      </c>
    </row>
    <row r="3" spans="1:65" x14ac:dyDescent="0.2">
      <c r="F3" s="22" t="str">
        <f>'Ingresos detallado'!F3</f>
        <v>Mes</v>
      </c>
      <c r="G3" s="22" t="str">
        <f>'Ingresos detallado'!G3</f>
        <v>Mes</v>
      </c>
      <c r="H3" s="22" t="str">
        <f>'Ingresos detallado'!H3</f>
        <v>Mes</v>
      </c>
      <c r="I3" s="22" t="str">
        <f>'Ingresos detallado'!I3</f>
        <v>Mes</v>
      </c>
      <c r="J3" s="22" t="str">
        <f>'Ingresos detallado'!J3</f>
        <v>Mes</v>
      </c>
      <c r="K3" s="22" t="str">
        <f>'Ingresos detallado'!K3</f>
        <v>Mes</v>
      </c>
      <c r="L3" s="22" t="str">
        <f>'Ingresos detallado'!L3</f>
        <v>Mes</v>
      </c>
      <c r="M3" s="22" t="str">
        <f>'Ingresos detallado'!M3</f>
        <v>Mes</v>
      </c>
      <c r="N3" s="22" t="str">
        <f>'Ingresos detallado'!N3</f>
        <v>Mes</v>
      </c>
      <c r="O3" s="22" t="str">
        <f>'Ingresos detallado'!O3</f>
        <v>Mes</v>
      </c>
      <c r="P3" s="22" t="str">
        <f>'Ingresos detallado'!P3</f>
        <v>Mes</v>
      </c>
      <c r="Q3" s="22" t="str">
        <f>'Ingresos detallado'!Q3</f>
        <v>Mes</v>
      </c>
      <c r="R3" s="22" t="str">
        <f>'Ingresos detallado'!R3</f>
        <v>Mes</v>
      </c>
      <c r="S3" s="22" t="str">
        <f>'Ingresos detallado'!S3</f>
        <v>Mes</v>
      </c>
      <c r="T3" s="22" t="str">
        <f>'Ingresos detallado'!T3</f>
        <v>Mes</v>
      </c>
      <c r="U3" s="22" t="str">
        <f>'Ingresos detallado'!U3</f>
        <v>Mes</v>
      </c>
      <c r="V3" s="22" t="str">
        <f>'Ingresos detallado'!V3</f>
        <v>Mes</v>
      </c>
      <c r="W3" s="22" t="str">
        <f>'Ingresos detallado'!W3</f>
        <v>Mes</v>
      </c>
      <c r="X3" s="22" t="str">
        <f>'Ingresos detallado'!X3</f>
        <v>Mes</v>
      </c>
      <c r="Y3" s="22" t="str">
        <f>'Ingresos detallado'!Y3</f>
        <v>Mes</v>
      </c>
      <c r="Z3" s="22" t="str">
        <f>'Ingresos detallado'!Z3</f>
        <v>Mes</v>
      </c>
      <c r="AA3" s="22" t="str">
        <f>'Ingresos detallado'!AA3</f>
        <v>Mes</v>
      </c>
      <c r="AB3" s="22" t="str">
        <f>'Ingresos detallado'!AB3</f>
        <v>Mes</v>
      </c>
      <c r="AC3" s="22" t="str">
        <f>'Ingresos detallado'!AC3</f>
        <v>Mes</v>
      </c>
      <c r="AD3" s="22" t="str">
        <f>'Ingresos detallado'!AD3</f>
        <v>Mes</v>
      </c>
      <c r="AE3" s="22" t="str">
        <f>'Ingresos detallado'!AE3</f>
        <v>Mes</v>
      </c>
      <c r="AF3" s="22" t="str">
        <f>'Ingresos detallado'!AF3</f>
        <v>Mes</v>
      </c>
      <c r="AG3" s="22" t="str">
        <f>'Ingresos detallado'!AG3</f>
        <v>Mes</v>
      </c>
      <c r="AH3" s="22" t="str">
        <f>'Ingresos detallado'!AH3</f>
        <v>Mes</v>
      </c>
      <c r="AI3" s="22" t="str">
        <f>'Ingresos detallado'!AI3</f>
        <v>Mes</v>
      </c>
      <c r="AJ3" s="22" t="str">
        <f>'Ingresos detallado'!AJ3</f>
        <v>Mes</v>
      </c>
      <c r="AK3" s="22" t="str">
        <f>'Ingresos detallado'!AK3</f>
        <v>Mes</v>
      </c>
      <c r="AL3" s="22" t="str">
        <f>'Ingresos detallado'!AL3</f>
        <v>Mes</v>
      </c>
      <c r="AM3" s="22" t="str">
        <f>'Ingresos detallado'!AM3</f>
        <v>Mes</v>
      </c>
      <c r="AN3" s="22" t="str">
        <f>'Ingresos detallado'!AN3</f>
        <v>Mes</v>
      </c>
      <c r="AO3" s="22" t="str">
        <f>'Ingresos detallado'!AO3</f>
        <v>Mes</v>
      </c>
      <c r="AP3" s="22" t="str">
        <f>'Ingresos detallado'!AP3</f>
        <v>Mes</v>
      </c>
      <c r="AQ3" s="22" t="str">
        <f>'Ingresos detallado'!AQ3</f>
        <v>Mes</v>
      </c>
      <c r="AR3" s="22" t="str">
        <f>'Ingresos detallado'!AR3</f>
        <v>Mes</v>
      </c>
      <c r="AS3" s="22" t="str">
        <f>'Ingresos detallado'!AS3</f>
        <v>Mes</v>
      </c>
      <c r="AT3" s="22" t="str">
        <f>'Ingresos detallado'!AT3</f>
        <v>Mes</v>
      </c>
      <c r="AU3" s="22" t="str">
        <f>'Ingresos detallado'!AU3</f>
        <v>Mes</v>
      </c>
      <c r="AV3" s="22" t="str">
        <f>'Ingresos detallado'!AV3</f>
        <v>Mes</v>
      </c>
      <c r="AW3" s="22" t="str">
        <f>'Ingresos detallado'!AW3</f>
        <v>Mes</v>
      </c>
      <c r="AX3" s="22" t="str">
        <f>'Ingresos detallado'!AX3</f>
        <v>Mes</v>
      </c>
      <c r="AY3" s="22" t="str">
        <f>'Ingresos detallado'!AY3</f>
        <v>Mes</v>
      </c>
      <c r="AZ3" s="22" t="str">
        <f>'Ingresos detallado'!AZ3</f>
        <v>Mes</v>
      </c>
      <c r="BA3" s="22" t="str">
        <f>'Ingresos detallado'!BA3</f>
        <v>Mes</v>
      </c>
      <c r="BB3" s="22" t="str">
        <f>'Ingresos detallado'!BB3</f>
        <v>Mes</v>
      </c>
      <c r="BC3" s="22" t="str">
        <f>'Ingresos detallado'!BC3</f>
        <v>Mes</v>
      </c>
      <c r="BD3" s="22" t="str">
        <f>'Ingresos detallado'!BD3</f>
        <v>Mes</v>
      </c>
      <c r="BE3" s="22" t="str">
        <f>'Ingresos detallado'!BE3</f>
        <v>Mes</v>
      </c>
      <c r="BF3" s="22" t="str">
        <f>'Ingresos detallado'!BF3</f>
        <v>Mes</v>
      </c>
      <c r="BG3" s="22" t="str">
        <f>'Ingresos detallado'!BG3</f>
        <v>Mes</v>
      </c>
      <c r="BH3" s="22" t="str">
        <f>'Ingresos detallado'!BH3</f>
        <v>Mes</v>
      </c>
      <c r="BI3" s="22" t="str">
        <f>'Ingresos detallado'!BI3</f>
        <v>Mes</v>
      </c>
      <c r="BJ3" s="22" t="str">
        <f>'Ingresos detallado'!BJ3</f>
        <v>Mes</v>
      </c>
      <c r="BK3" s="22" t="str">
        <f>'Ingresos detallado'!BK3</f>
        <v>Mes</v>
      </c>
      <c r="BL3" s="22" t="str">
        <f>'Ingresos detallado'!BL3</f>
        <v>Mes</v>
      </c>
      <c r="BM3" s="22" t="str">
        <f>'Ingresos detallado'!BM3</f>
        <v>Mes</v>
      </c>
    </row>
    <row r="4" spans="1:65" x14ac:dyDescent="0.2">
      <c r="F4" s="22">
        <f>'Ingresos detallado'!F4</f>
        <v>1</v>
      </c>
      <c r="G4" s="22">
        <f>'Ingresos detallado'!G4</f>
        <v>2</v>
      </c>
      <c r="H4" s="22">
        <f>'Ingresos detallado'!H4</f>
        <v>3</v>
      </c>
      <c r="I4" s="22">
        <f>'Ingresos detallado'!I4</f>
        <v>4</v>
      </c>
      <c r="J4" s="22">
        <f>'Ingresos detallado'!J4</f>
        <v>5</v>
      </c>
      <c r="K4" s="22">
        <f>'Ingresos detallado'!K4</f>
        <v>6</v>
      </c>
      <c r="L4" s="22">
        <f>'Ingresos detallado'!L4</f>
        <v>7</v>
      </c>
      <c r="M4" s="22">
        <f>'Ingresos detallado'!M4</f>
        <v>8</v>
      </c>
      <c r="N4" s="22">
        <f>'Ingresos detallado'!N4</f>
        <v>9</v>
      </c>
      <c r="O4" s="22">
        <f>'Ingresos detallado'!O4</f>
        <v>10</v>
      </c>
      <c r="P4" s="22">
        <f>'Ingresos detallado'!P4</f>
        <v>11</v>
      </c>
      <c r="Q4" s="22">
        <f>'Ingresos detallado'!Q4</f>
        <v>12</v>
      </c>
      <c r="R4" s="22">
        <f>'Ingresos detallado'!R4</f>
        <v>13</v>
      </c>
      <c r="S4" s="22">
        <f>'Ingresos detallado'!S4</f>
        <v>14</v>
      </c>
      <c r="T4" s="22">
        <f>'Ingresos detallado'!T4</f>
        <v>15</v>
      </c>
      <c r="U4" s="22">
        <f>'Ingresos detallado'!U4</f>
        <v>16</v>
      </c>
      <c r="V4" s="22">
        <f>'Ingresos detallado'!V4</f>
        <v>17</v>
      </c>
      <c r="W4" s="22">
        <f>'Ingresos detallado'!W4</f>
        <v>18</v>
      </c>
      <c r="X4" s="22">
        <f>'Ingresos detallado'!X4</f>
        <v>19</v>
      </c>
      <c r="Y4" s="22">
        <f>'Ingresos detallado'!Y4</f>
        <v>20</v>
      </c>
      <c r="Z4" s="22">
        <f>'Ingresos detallado'!Z4</f>
        <v>21</v>
      </c>
      <c r="AA4" s="22">
        <f>'Ingresos detallado'!AA4</f>
        <v>22</v>
      </c>
      <c r="AB4" s="22">
        <f>'Ingresos detallado'!AB4</f>
        <v>23</v>
      </c>
      <c r="AC4" s="22">
        <f>'Ingresos detallado'!AC4</f>
        <v>24</v>
      </c>
      <c r="AD4" s="22">
        <f>'Ingresos detallado'!AD4</f>
        <v>25</v>
      </c>
      <c r="AE4" s="22">
        <f>'Ingresos detallado'!AE4</f>
        <v>26</v>
      </c>
      <c r="AF4" s="22">
        <f>'Ingresos detallado'!AF4</f>
        <v>27</v>
      </c>
      <c r="AG4" s="22">
        <f>'Ingresos detallado'!AG4</f>
        <v>28</v>
      </c>
      <c r="AH4" s="22">
        <f>'Ingresos detallado'!AH4</f>
        <v>29</v>
      </c>
      <c r="AI4" s="22">
        <f>'Ingresos detallado'!AI4</f>
        <v>30</v>
      </c>
      <c r="AJ4" s="22">
        <f>'Ingresos detallado'!AJ4</f>
        <v>31</v>
      </c>
      <c r="AK4" s="22">
        <f>'Ingresos detallado'!AK4</f>
        <v>32</v>
      </c>
      <c r="AL4" s="22">
        <f>'Ingresos detallado'!AL4</f>
        <v>33</v>
      </c>
      <c r="AM4" s="22">
        <f>'Ingresos detallado'!AM4</f>
        <v>34</v>
      </c>
      <c r="AN4" s="22">
        <f>'Ingresos detallado'!AN4</f>
        <v>35</v>
      </c>
      <c r="AO4" s="22">
        <f>'Ingresos detallado'!AO4</f>
        <v>36</v>
      </c>
      <c r="AP4" s="22">
        <f>'Ingresos detallado'!AP4</f>
        <v>37</v>
      </c>
      <c r="AQ4" s="22">
        <f>'Ingresos detallado'!AQ4</f>
        <v>38</v>
      </c>
      <c r="AR4" s="22">
        <f>'Ingresos detallado'!AR4</f>
        <v>39</v>
      </c>
      <c r="AS4" s="22">
        <f>'Ingresos detallado'!AS4</f>
        <v>40</v>
      </c>
      <c r="AT4" s="22">
        <f>'Ingresos detallado'!AT4</f>
        <v>41</v>
      </c>
      <c r="AU4" s="22">
        <f>'Ingresos detallado'!AU4</f>
        <v>42</v>
      </c>
      <c r="AV4" s="22">
        <f>'Ingresos detallado'!AV4</f>
        <v>43</v>
      </c>
      <c r="AW4" s="22">
        <f>'Ingresos detallado'!AW4</f>
        <v>44</v>
      </c>
      <c r="AX4" s="22">
        <f>'Ingresos detallado'!AX4</f>
        <v>45</v>
      </c>
      <c r="AY4" s="22">
        <f>'Ingresos detallado'!AY4</f>
        <v>46</v>
      </c>
      <c r="AZ4" s="22">
        <f>'Ingresos detallado'!AZ4</f>
        <v>47</v>
      </c>
      <c r="BA4" s="22">
        <f>'Ingresos detallado'!BA4</f>
        <v>48</v>
      </c>
      <c r="BB4" s="22">
        <f>'Ingresos detallado'!BB4</f>
        <v>49</v>
      </c>
      <c r="BC4" s="22">
        <f>'Ingresos detallado'!BC4</f>
        <v>50</v>
      </c>
      <c r="BD4" s="22">
        <f>'Ingresos detallado'!BD4</f>
        <v>51</v>
      </c>
      <c r="BE4" s="22">
        <f>'Ingresos detallado'!BE4</f>
        <v>52</v>
      </c>
      <c r="BF4" s="22">
        <f>'Ingresos detallado'!BF4</f>
        <v>53</v>
      </c>
      <c r="BG4" s="22">
        <f>'Ingresos detallado'!BG4</f>
        <v>54</v>
      </c>
      <c r="BH4" s="22">
        <f>'Ingresos detallado'!BH4</f>
        <v>55</v>
      </c>
      <c r="BI4" s="22">
        <f>'Ingresos detallado'!BI4</f>
        <v>56</v>
      </c>
      <c r="BJ4" s="22">
        <f>'Ingresos detallado'!BJ4</f>
        <v>57</v>
      </c>
      <c r="BK4" s="22">
        <f>'Ingresos detallado'!BK4</f>
        <v>58</v>
      </c>
      <c r="BL4" s="22">
        <f>'Ingresos detallado'!BL4</f>
        <v>59</v>
      </c>
      <c r="BM4" s="22">
        <f>'Ingresos detallado'!BM4</f>
        <v>60</v>
      </c>
    </row>
    <row r="6" spans="1:65" s="18" customFormat="1" ht="17.25" x14ac:dyDescent="0.4">
      <c r="B6" s="206" t="s">
        <v>64</v>
      </c>
      <c r="F6" s="137">
        <f t="shared" ref="F6:AK6" si="0">F9+F23+F28+F40</f>
        <v>0.58333333333333337</v>
      </c>
      <c r="G6" s="137">
        <f t="shared" si="0"/>
        <v>0.58333333333333337</v>
      </c>
      <c r="H6" s="137">
        <f>H9+H23+H28+H40</f>
        <v>0.58333333333333337</v>
      </c>
      <c r="I6" s="137">
        <f t="shared" si="0"/>
        <v>0.58333333333333337</v>
      </c>
      <c r="J6" s="137">
        <f t="shared" si="0"/>
        <v>0.58333333333333337</v>
      </c>
      <c r="K6" s="137">
        <f t="shared" si="0"/>
        <v>0.58333333333333337</v>
      </c>
      <c r="L6" s="137">
        <f t="shared" si="0"/>
        <v>8.5833333333333339</v>
      </c>
      <c r="M6" s="137">
        <f t="shared" si="0"/>
        <v>8.5833333333333339</v>
      </c>
      <c r="N6" s="137">
        <f t="shared" si="0"/>
        <v>8.5833333333333339</v>
      </c>
      <c r="O6" s="137">
        <f t="shared" si="0"/>
        <v>8.5833333333333339</v>
      </c>
      <c r="P6" s="137">
        <f t="shared" si="0"/>
        <v>8.5833333333333339</v>
      </c>
      <c r="Q6" s="137">
        <f t="shared" si="0"/>
        <v>8.5833333333333339</v>
      </c>
      <c r="R6" s="137">
        <f t="shared" si="0"/>
        <v>18.110833333333336</v>
      </c>
      <c r="S6" s="137">
        <f t="shared" si="0"/>
        <v>18.110833333333336</v>
      </c>
      <c r="T6" s="137">
        <f t="shared" si="0"/>
        <v>18.110833333333336</v>
      </c>
      <c r="U6" s="137">
        <f t="shared" si="0"/>
        <v>18.110833333333336</v>
      </c>
      <c r="V6" s="137">
        <f t="shared" si="0"/>
        <v>18.110833333333336</v>
      </c>
      <c r="W6" s="137">
        <f t="shared" si="0"/>
        <v>18.110833333333336</v>
      </c>
      <c r="X6" s="137">
        <f t="shared" si="0"/>
        <v>33.560833333333328</v>
      </c>
      <c r="Y6" s="137">
        <f t="shared" si="0"/>
        <v>33.560833333333328</v>
      </c>
      <c r="Z6" s="137">
        <f t="shared" si="0"/>
        <v>33.560833333333328</v>
      </c>
      <c r="AA6" s="137">
        <f t="shared" si="0"/>
        <v>33.560833333333328</v>
      </c>
      <c r="AB6" s="137">
        <f t="shared" si="0"/>
        <v>33.560833333333328</v>
      </c>
      <c r="AC6" s="137">
        <f t="shared" si="0"/>
        <v>33.560833333333328</v>
      </c>
      <c r="AD6" s="137">
        <f t="shared" si="0"/>
        <v>36.689458333333334</v>
      </c>
      <c r="AE6" s="137">
        <f t="shared" si="0"/>
        <v>36.689458333333334</v>
      </c>
      <c r="AF6" s="137">
        <f t="shared" si="0"/>
        <v>36.689458333333334</v>
      </c>
      <c r="AG6" s="137">
        <f t="shared" si="0"/>
        <v>36.689458333333334</v>
      </c>
      <c r="AH6" s="137">
        <f t="shared" si="0"/>
        <v>36.689458333333334</v>
      </c>
      <c r="AI6" s="137">
        <f t="shared" si="0"/>
        <v>36.689458333333334</v>
      </c>
      <c r="AJ6" s="137">
        <f t="shared" si="0"/>
        <v>36.689458333333334</v>
      </c>
      <c r="AK6" s="137">
        <f t="shared" si="0"/>
        <v>36.689458333333334</v>
      </c>
      <c r="AL6" s="137">
        <f t="shared" ref="AL6:BM6" si="1">AL9+AL23+AL28+AL40</f>
        <v>36.689458333333334</v>
      </c>
      <c r="AM6" s="137">
        <f t="shared" si="1"/>
        <v>36.689458333333334</v>
      </c>
      <c r="AN6" s="137">
        <f t="shared" si="1"/>
        <v>36.689458333333334</v>
      </c>
      <c r="AO6" s="137">
        <f t="shared" si="1"/>
        <v>36.689458333333334</v>
      </c>
      <c r="AP6" s="137">
        <f t="shared" si="1"/>
        <v>37.790142083333336</v>
      </c>
      <c r="AQ6" s="137">
        <f t="shared" si="1"/>
        <v>37.790142083333336</v>
      </c>
      <c r="AR6" s="137">
        <f t="shared" si="1"/>
        <v>37.790142083333336</v>
      </c>
      <c r="AS6" s="137">
        <f t="shared" si="1"/>
        <v>37.790142083333336</v>
      </c>
      <c r="AT6" s="137">
        <f t="shared" si="1"/>
        <v>37.790142083333336</v>
      </c>
      <c r="AU6" s="137">
        <f t="shared" si="1"/>
        <v>37.790142083333336</v>
      </c>
      <c r="AV6" s="137">
        <f t="shared" si="1"/>
        <v>37.790142083333336</v>
      </c>
      <c r="AW6" s="137">
        <f t="shared" si="1"/>
        <v>37.790142083333336</v>
      </c>
      <c r="AX6" s="137">
        <f t="shared" si="1"/>
        <v>37.790142083333336</v>
      </c>
      <c r="AY6" s="137">
        <f t="shared" si="1"/>
        <v>37.790142083333336</v>
      </c>
      <c r="AZ6" s="137">
        <f t="shared" si="1"/>
        <v>37.790142083333336</v>
      </c>
      <c r="BA6" s="137">
        <f t="shared" si="1"/>
        <v>37.790142083333336</v>
      </c>
      <c r="BB6" s="137">
        <f t="shared" si="1"/>
        <v>38.92384634583334</v>
      </c>
      <c r="BC6" s="137">
        <f t="shared" si="1"/>
        <v>38.92384634583334</v>
      </c>
      <c r="BD6" s="137">
        <f t="shared" si="1"/>
        <v>38.92384634583334</v>
      </c>
      <c r="BE6" s="137">
        <f t="shared" si="1"/>
        <v>38.92384634583334</v>
      </c>
      <c r="BF6" s="137">
        <f t="shared" si="1"/>
        <v>38.92384634583334</v>
      </c>
      <c r="BG6" s="137">
        <f t="shared" si="1"/>
        <v>38.92384634583334</v>
      </c>
      <c r="BH6" s="137">
        <f t="shared" si="1"/>
        <v>38.92384634583334</v>
      </c>
      <c r="BI6" s="137">
        <f t="shared" si="1"/>
        <v>38.92384634583334</v>
      </c>
      <c r="BJ6" s="137">
        <f t="shared" si="1"/>
        <v>38.92384634583334</v>
      </c>
      <c r="BK6" s="137">
        <f t="shared" si="1"/>
        <v>38.92384634583334</v>
      </c>
      <c r="BL6" s="137">
        <f t="shared" si="1"/>
        <v>38.92384634583334</v>
      </c>
      <c r="BM6" s="137">
        <f t="shared" si="1"/>
        <v>38.92384634583334</v>
      </c>
    </row>
    <row r="7" spans="1:65" x14ac:dyDescent="0.2">
      <c r="B7" s="200">
        <f>MATCH(C7,Supuestos!$B$3:$B$154,0)</f>
        <v>4</v>
      </c>
      <c r="C7" s="319" t="str">
        <f>Supuestos!B6</f>
        <v>Costos administrativos</v>
      </c>
      <c r="D7" s="34" t="s">
        <v>265</v>
      </c>
      <c r="F7" s="320">
        <f>HLOOKUP(F$2,Supuestos!$D$3:$H$75,$B$7,0)*F6</f>
        <v>2.3333333333333334E-2</v>
      </c>
      <c r="G7" s="320">
        <f>HLOOKUP(G$2,Supuestos!$D$3:$H$75,$B$7,0)*G6</f>
        <v>2.3333333333333334E-2</v>
      </c>
      <c r="H7" s="320">
        <f>HLOOKUP(H$2,Supuestos!$D$3:$H$75,$B$7,0)*H6</f>
        <v>2.3333333333333334E-2</v>
      </c>
      <c r="I7" s="320">
        <f>HLOOKUP(I$2,Supuestos!$D$3:$H$75,$B$7,0)*I6</f>
        <v>2.3333333333333334E-2</v>
      </c>
      <c r="J7" s="320">
        <f>HLOOKUP(J$2,Supuestos!$D$3:$H$75,$B$7,0)*J6</f>
        <v>2.3333333333333334E-2</v>
      </c>
      <c r="K7" s="320">
        <f>HLOOKUP(K$2,Supuestos!$D$3:$H$75,$B$7,0)*K6</f>
        <v>2.3333333333333334E-2</v>
      </c>
      <c r="L7" s="320">
        <f>HLOOKUP(L$2,Supuestos!$D$3:$H$75,$B$7,0)*L6</f>
        <v>0.34333333333333338</v>
      </c>
      <c r="M7" s="320">
        <f>HLOOKUP(M$2,Supuestos!$D$3:$H$75,$B$7,0)*M6</f>
        <v>0.34333333333333338</v>
      </c>
      <c r="N7" s="320">
        <f>HLOOKUP(N$2,Supuestos!$D$3:$H$75,$B$7,0)*N6</f>
        <v>0.34333333333333338</v>
      </c>
      <c r="O7" s="320">
        <f>HLOOKUP(O$2,Supuestos!$D$3:$H$75,$B$7,0)*O6</f>
        <v>0.34333333333333338</v>
      </c>
      <c r="P7" s="320">
        <f>HLOOKUP(P$2,Supuestos!$D$3:$H$75,$B$7,0)*P6</f>
        <v>0.34333333333333338</v>
      </c>
      <c r="Q7" s="320">
        <f>HLOOKUP(Q$2,Supuestos!$D$3:$H$75,$B$7,0)*Q6</f>
        <v>0.34333333333333338</v>
      </c>
      <c r="R7" s="320">
        <f>HLOOKUP(R$2,Supuestos!$D$3:$H$75,$B$7,0)*R6</f>
        <v>0.72443333333333348</v>
      </c>
      <c r="S7" s="320">
        <f>HLOOKUP(S$2,Supuestos!$D$3:$H$75,$B$7,0)*S6</f>
        <v>0.72443333333333348</v>
      </c>
      <c r="T7" s="320">
        <f>HLOOKUP(T$2,Supuestos!$D$3:$H$75,$B$7,0)*T6</f>
        <v>0.72443333333333348</v>
      </c>
      <c r="U7" s="320">
        <f>HLOOKUP(U$2,Supuestos!$D$3:$H$75,$B$7,0)*U6</f>
        <v>0.72443333333333348</v>
      </c>
      <c r="V7" s="320">
        <f>HLOOKUP(V$2,Supuestos!$D$3:$H$75,$B$7,0)*V6</f>
        <v>0.72443333333333348</v>
      </c>
      <c r="W7" s="320">
        <f>HLOOKUP(W$2,Supuestos!$D$3:$H$75,$B$7,0)*W6</f>
        <v>0.72443333333333348</v>
      </c>
      <c r="X7" s="320">
        <f>HLOOKUP(X$2,Supuestos!$D$3:$H$75,$B$7,0)*X6</f>
        <v>1.3424333333333331</v>
      </c>
      <c r="Y7" s="320">
        <f>HLOOKUP(Y$2,Supuestos!$D$3:$H$75,$B$7,0)*Y6</f>
        <v>1.3424333333333331</v>
      </c>
      <c r="Z7" s="320">
        <f>HLOOKUP(Z$2,Supuestos!$D$3:$H$75,$B$7,0)*Z6</f>
        <v>1.3424333333333331</v>
      </c>
      <c r="AA7" s="320">
        <f>HLOOKUP(AA$2,Supuestos!$D$3:$H$75,$B$7,0)*AA6</f>
        <v>1.3424333333333331</v>
      </c>
      <c r="AB7" s="320">
        <f>HLOOKUP(AB$2,Supuestos!$D$3:$H$75,$B$7,0)*AB6</f>
        <v>1.3424333333333331</v>
      </c>
      <c r="AC7" s="320">
        <f>HLOOKUP(AC$2,Supuestos!$D$3:$H$75,$B$7,0)*AC6</f>
        <v>1.3424333333333331</v>
      </c>
      <c r="AD7" s="320">
        <f>HLOOKUP(AD$2,Supuestos!$D$3:$H$75,$B$7,0)*AD6</f>
        <v>1.4675783333333334</v>
      </c>
      <c r="AE7" s="320">
        <f>HLOOKUP(AE$2,Supuestos!$D$3:$H$75,$B$7,0)*AE6</f>
        <v>1.4675783333333334</v>
      </c>
      <c r="AF7" s="320">
        <f>HLOOKUP(AF$2,Supuestos!$D$3:$H$75,$B$7,0)*AF6</f>
        <v>1.4675783333333334</v>
      </c>
      <c r="AG7" s="320">
        <f>HLOOKUP(AG$2,Supuestos!$D$3:$H$75,$B$7,0)*AG6</f>
        <v>1.4675783333333334</v>
      </c>
      <c r="AH7" s="320">
        <f>HLOOKUP(AH$2,Supuestos!$D$3:$H$75,$B$7,0)*AH6</f>
        <v>1.4675783333333334</v>
      </c>
      <c r="AI7" s="320">
        <f>HLOOKUP(AI$2,Supuestos!$D$3:$H$75,$B$7,0)*AI6</f>
        <v>1.4675783333333334</v>
      </c>
      <c r="AJ7" s="320">
        <f>HLOOKUP(AJ$2,Supuestos!$D$3:$H$75,$B$7,0)*AJ6</f>
        <v>1.4675783333333334</v>
      </c>
      <c r="AK7" s="320">
        <f>HLOOKUP(AK$2,Supuestos!$D$3:$H$75,$B$7,0)*AK6</f>
        <v>1.4675783333333334</v>
      </c>
      <c r="AL7" s="320">
        <f>HLOOKUP(AL$2,Supuestos!$D$3:$H$75,$B$7,0)*AL6</f>
        <v>1.4675783333333334</v>
      </c>
      <c r="AM7" s="320">
        <f>HLOOKUP(AM$2,Supuestos!$D$3:$H$75,$B$7,0)*AM6</f>
        <v>1.4675783333333334</v>
      </c>
      <c r="AN7" s="320">
        <f>HLOOKUP(AN$2,Supuestos!$D$3:$H$75,$B$7,0)*AN6</f>
        <v>1.4675783333333334</v>
      </c>
      <c r="AO7" s="320">
        <f>HLOOKUP(AO$2,Supuestos!$D$3:$H$75,$B$7,0)*AO6</f>
        <v>1.4675783333333334</v>
      </c>
      <c r="AP7" s="320">
        <f>HLOOKUP(AP$2,Supuestos!$D$3:$H$75,$B$7,0)*AP6</f>
        <v>1.5116056833333336</v>
      </c>
      <c r="AQ7" s="320">
        <f>HLOOKUP(AQ$2,Supuestos!$D$3:$H$75,$B$7,0)*AQ6</f>
        <v>1.5116056833333336</v>
      </c>
      <c r="AR7" s="320">
        <f>HLOOKUP(AR$2,Supuestos!$D$3:$H$75,$B$7,0)*AR6</f>
        <v>1.5116056833333336</v>
      </c>
      <c r="AS7" s="320">
        <f>HLOOKUP(AS$2,Supuestos!$D$3:$H$75,$B$7,0)*AS6</f>
        <v>1.5116056833333336</v>
      </c>
      <c r="AT7" s="320">
        <f>HLOOKUP(AT$2,Supuestos!$D$3:$H$75,$B$7,0)*AT6</f>
        <v>1.5116056833333336</v>
      </c>
      <c r="AU7" s="320">
        <f>HLOOKUP(AU$2,Supuestos!$D$3:$H$75,$B$7,0)*AU6</f>
        <v>1.5116056833333336</v>
      </c>
      <c r="AV7" s="320">
        <f>HLOOKUP(AV$2,Supuestos!$D$3:$H$75,$B$7,0)*AV6</f>
        <v>1.5116056833333336</v>
      </c>
      <c r="AW7" s="320">
        <f>HLOOKUP(AW$2,Supuestos!$D$3:$H$75,$B$7,0)*AW6</f>
        <v>1.5116056833333336</v>
      </c>
      <c r="AX7" s="320">
        <f>HLOOKUP(AX$2,Supuestos!$D$3:$H$75,$B$7,0)*AX6</f>
        <v>1.5116056833333336</v>
      </c>
      <c r="AY7" s="320">
        <f>HLOOKUP(AY$2,Supuestos!$D$3:$H$75,$B$7,0)*AY6</f>
        <v>1.5116056833333336</v>
      </c>
      <c r="AZ7" s="320">
        <f>HLOOKUP(AZ$2,Supuestos!$D$3:$H$75,$B$7,0)*AZ6</f>
        <v>1.5116056833333336</v>
      </c>
      <c r="BA7" s="320">
        <f>HLOOKUP(BA$2,Supuestos!$D$3:$H$75,$B$7,0)*BA6</f>
        <v>1.5116056833333336</v>
      </c>
      <c r="BB7" s="320">
        <f>HLOOKUP(BB$2,Supuestos!$D$3:$H$75,$B$7,0)*BB6</f>
        <v>1.5569538538333336</v>
      </c>
      <c r="BC7" s="320">
        <f>HLOOKUP(BC$2,Supuestos!$D$3:$H$75,$B$7,0)*BC6</f>
        <v>1.5569538538333336</v>
      </c>
      <c r="BD7" s="320">
        <f>HLOOKUP(BD$2,Supuestos!$D$3:$H$75,$B$7,0)*BD6</f>
        <v>1.5569538538333336</v>
      </c>
      <c r="BE7" s="320">
        <f>HLOOKUP(BE$2,Supuestos!$D$3:$H$75,$B$7,0)*BE6</f>
        <v>1.5569538538333336</v>
      </c>
      <c r="BF7" s="320">
        <f>HLOOKUP(BF$2,Supuestos!$D$3:$H$75,$B$7,0)*BF6</f>
        <v>1.5569538538333336</v>
      </c>
      <c r="BG7" s="320">
        <f>HLOOKUP(BG$2,Supuestos!$D$3:$H$75,$B$7,0)*BG6</f>
        <v>1.5569538538333336</v>
      </c>
      <c r="BH7" s="320">
        <f>HLOOKUP(BH$2,Supuestos!$D$3:$H$75,$B$7,0)*BH6</f>
        <v>1.5569538538333336</v>
      </c>
      <c r="BI7" s="320">
        <f>HLOOKUP(BI$2,Supuestos!$D$3:$H$75,$B$7,0)*BI6</f>
        <v>1.5569538538333336</v>
      </c>
      <c r="BJ7" s="320">
        <f>HLOOKUP(BJ$2,Supuestos!$D$3:$H$75,$B$7,0)*BJ6</f>
        <v>1.5569538538333336</v>
      </c>
      <c r="BK7" s="320">
        <f>HLOOKUP(BK$2,Supuestos!$D$3:$H$75,$B$7,0)*BK6</f>
        <v>1.5569538538333336</v>
      </c>
      <c r="BL7" s="320">
        <f>HLOOKUP(BL$2,Supuestos!$D$3:$H$75,$B$7,0)*BL6</f>
        <v>1.5569538538333336</v>
      </c>
      <c r="BM7" s="320">
        <f>HLOOKUP(BM$2,Supuestos!$D$3:$H$75,$B$7,0)*BM6</f>
        <v>1.5569538538333336</v>
      </c>
    </row>
    <row r="9" spans="1:65" ht="15" x14ac:dyDescent="0.35">
      <c r="C9" s="121" t="s">
        <v>94</v>
      </c>
      <c r="F9" s="4">
        <f>(F10*F12)+(F13*F15)+(F16*F18)+(F19*F21)</f>
        <v>0</v>
      </c>
      <c r="G9" s="4">
        <f t="shared" ref="G9:I9" si="2">(G10*G12)+(G13*G15)+(G16*G18)+(G19*G21)</f>
        <v>0</v>
      </c>
      <c r="H9" s="4">
        <f t="shared" si="2"/>
        <v>0</v>
      </c>
      <c r="I9" s="4">
        <f t="shared" si="2"/>
        <v>0</v>
      </c>
      <c r="J9" s="4">
        <f t="shared" ref="J9" si="3">(J10*J12)+(J13*J15)+(J16*J18)+(J19*J21)</f>
        <v>0</v>
      </c>
      <c r="K9" s="4">
        <f t="shared" ref="K9" si="4">(K10*K12)+(K13*K15)+(K16*K18)+(K19*K21)</f>
        <v>0</v>
      </c>
      <c r="L9" s="4">
        <f t="shared" ref="L9" si="5">(L10*L12)+(L13*L15)+(L16*L18)+(L19*L21)</f>
        <v>8</v>
      </c>
      <c r="M9" s="4">
        <f t="shared" ref="M9" si="6">(M10*M12)+(M13*M15)+(M16*M18)+(M19*M21)</f>
        <v>8</v>
      </c>
      <c r="N9" s="4">
        <f t="shared" ref="N9" si="7">(N10*N12)+(N13*N15)+(N16*N18)+(N19*N21)</f>
        <v>8</v>
      </c>
      <c r="O9" s="4">
        <f t="shared" ref="O9" si="8">(O10*O12)+(O13*O15)+(O16*O18)+(O19*O21)</f>
        <v>8</v>
      </c>
      <c r="P9" s="4">
        <f t="shared" ref="P9" si="9">(P10*P12)+(P13*P15)+(P16*P18)+(P19*P21)</f>
        <v>8</v>
      </c>
      <c r="Q9" s="4">
        <f t="shared" ref="Q9" si="10">(Q10*Q12)+(Q13*Q15)+(Q16*Q18)+(Q19*Q21)</f>
        <v>8</v>
      </c>
      <c r="R9" s="4">
        <f t="shared" ref="R9" si="11">(R10*R12)+(R13*R15)+(R16*R18)+(R19*R21)</f>
        <v>12.360000000000001</v>
      </c>
      <c r="S9" s="4">
        <f t="shared" ref="S9" si="12">(S10*S12)+(S13*S15)+(S16*S18)+(S19*S21)</f>
        <v>12.360000000000001</v>
      </c>
      <c r="T9" s="4">
        <f t="shared" ref="T9" si="13">(T10*T12)+(T13*T15)+(T16*T18)+(T19*T21)</f>
        <v>12.360000000000001</v>
      </c>
      <c r="U9" s="4">
        <f t="shared" ref="U9" si="14">(U10*U12)+(U13*U15)+(U16*U18)+(U19*U21)</f>
        <v>12.360000000000001</v>
      </c>
      <c r="V9" s="4">
        <f t="shared" ref="V9" si="15">(V10*V12)+(V13*V15)+(V16*V18)+(V19*V21)</f>
        <v>12.360000000000001</v>
      </c>
      <c r="W9" s="4">
        <f t="shared" ref="W9" si="16">(W10*W12)+(W13*W15)+(W16*W18)+(W19*W21)</f>
        <v>12.360000000000001</v>
      </c>
      <c r="X9" s="4">
        <f t="shared" ref="X9" si="17">(X10*X12)+(X13*X15)+(X16*X18)+(X19*X21)</f>
        <v>12.360000000000001</v>
      </c>
      <c r="Y9" s="4">
        <f t="shared" ref="Y9" si="18">(Y10*Y12)+(Y13*Y15)+(Y16*Y18)+(Y19*Y21)</f>
        <v>12.360000000000001</v>
      </c>
      <c r="Z9" s="4">
        <f t="shared" ref="Z9" si="19">(Z10*Z12)+(Z13*Z15)+(Z16*Z18)+(Z19*Z21)</f>
        <v>12.360000000000001</v>
      </c>
      <c r="AA9" s="4">
        <f t="shared" ref="AA9" si="20">(AA10*AA12)+(AA13*AA15)+(AA16*AA18)+(AA19*AA21)</f>
        <v>12.360000000000001</v>
      </c>
      <c r="AB9" s="4">
        <f t="shared" ref="AB9" si="21">(AB10*AB12)+(AB13*AB15)+(AB16*AB18)+(AB19*AB21)</f>
        <v>12.360000000000001</v>
      </c>
      <c r="AC9" s="4">
        <f t="shared" ref="AC9" si="22">(AC10*AC12)+(AC13*AC15)+(AC16*AC18)+(AC19*AC21)</f>
        <v>12.360000000000001</v>
      </c>
      <c r="AD9" s="4">
        <f t="shared" ref="AD9" si="23">(AD10*AD12)+(AD13*AD15)+(AD16*AD18)+(AD19*AD21)</f>
        <v>14.852600000000001</v>
      </c>
      <c r="AE9" s="4">
        <f t="shared" ref="AE9" si="24">(AE10*AE12)+(AE13*AE15)+(AE16*AE18)+(AE19*AE21)</f>
        <v>14.852600000000001</v>
      </c>
      <c r="AF9" s="4">
        <f t="shared" ref="AF9" si="25">(AF10*AF12)+(AF13*AF15)+(AF16*AF18)+(AF19*AF21)</f>
        <v>14.852600000000001</v>
      </c>
      <c r="AG9" s="4">
        <f t="shared" ref="AG9" si="26">(AG10*AG12)+(AG13*AG15)+(AG16*AG18)+(AG19*AG21)</f>
        <v>14.852600000000001</v>
      </c>
      <c r="AH9" s="4">
        <f t="shared" ref="AH9" si="27">(AH10*AH12)+(AH13*AH15)+(AH16*AH18)+(AH19*AH21)</f>
        <v>14.852600000000001</v>
      </c>
      <c r="AI9" s="4">
        <f t="shared" ref="AI9" si="28">(AI10*AI12)+(AI13*AI15)+(AI16*AI18)+(AI19*AI21)</f>
        <v>14.852600000000001</v>
      </c>
      <c r="AJ9" s="4">
        <f t="shared" ref="AJ9" si="29">(AJ10*AJ12)+(AJ13*AJ15)+(AJ16*AJ18)+(AJ19*AJ21)</f>
        <v>14.852600000000001</v>
      </c>
      <c r="AK9" s="4">
        <f t="shared" ref="AK9" si="30">(AK10*AK12)+(AK13*AK15)+(AK16*AK18)+(AK19*AK21)</f>
        <v>14.852600000000001</v>
      </c>
      <c r="AL9" s="4">
        <f t="shared" ref="AL9" si="31">(AL10*AL12)+(AL13*AL15)+(AL16*AL18)+(AL19*AL21)</f>
        <v>14.852600000000001</v>
      </c>
      <c r="AM9" s="4">
        <f t="shared" ref="AM9" si="32">(AM10*AM12)+(AM13*AM15)+(AM16*AM18)+(AM19*AM21)</f>
        <v>14.852600000000001</v>
      </c>
      <c r="AN9" s="4">
        <f t="shared" ref="AN9" si="33">(AN10*AN12)+(AN13*AN15)+(AN16*AN18)+(AN19*AN21)</f>
        <v>14.852600000000001</v>
      </c>
      <c r="AO9" s="4">
        <f t="shared" ref="AO9" si="34">(AO10*AO12)+(AO13*AO15)+(AO16*AO18)+(AO19*AO21)</f>
        <v>14.852600000000001</v>
      </c>
      <c r="AP9" s="4">
        <f t="shared" ref="AP9" si="35">(AP10*AP12)+(AP13*AP15)+(AP16*AP18)+(AP19*AP21)</f>
        <v>15.298178</v>
      </c>
      <c r="AQ9" s="4">
        <f t="shared" ref="AQ9" si="36">(AQ10*AQ12)+(AQ13*AQ15)+(AQ16*AQ18)+(AQ19*AQ21)</f>
        <v>15.298178</v>
      </c>
      <c r="AR9" s="4">
        <f t="shared" ref="AR9" si="37">(AR10*AR12)+(AR13*AR15)+(AR16*AR18)+(AR19*AR21)</f>
        <v>15.298178</v>
      </c>
      <c r="AS9" s="4">
        <f t="shared" ref="AS9" si="38">(AS10*AS12)+(AS13*AS15)+(AS16*AS18)+(AS19*AS21)</f>
        <v>15.298178</v>
      </c>
      <c r="AT9" s="4">
        <f t="shared" ref="AT9" si="39">(AT10*AT12)+(AT13*AT15)+(AT16*AT18)+(AT19*AT21)</f>
        <v>15.298178</v>
      </c>
      <c r="AU9" s="4">
        <f t="shared" ref="AU9" si="40">(AU10*AU12)+(AU13*AU15)+(AU16*AU18)+(AU19*AU21)</f>
        <v>15.298178</v>
      </c>
      <c r="AV9" s="4">
        <f t="shared" ref="AV9" si="41">(AV10*AV12)+(AV13*AV15)+(AV16*AV18)+(AV19*AV21)</f>
        <v>15.298178</v>
      </c>
      <c r="AW9" s="4">
        <f t="shared" ref="AW9" si="42">(AW10*AW12)+(AW13*AW15)+(AW16*AW18)+(AW19*AW21)</f>
        <v>15.298178</v>
      </c>
      <c r="AX9" s="4">
        <f t="shared" ref="AX9" si="43">(AX10*AX12)+(AX13*AX15)+(AX16*AX18)+(AX19*AX21)</f>
        <v>15.298178</v>
      </c>
      <c r="AY9" s="4">
        <f t="shared" ref="AY9" si="44">(AY10*AY12)+(AY13*AY15)+(AY16*AY18)+(AY19*AY21)</f>
        <v>15.298178</v>
      </c>
      <c r="AZ9" s="4">
        <f t="shared" ref="AZ9" si="45">(AZ10*AZ12)+(AZ13*AZ15)+(AZ16*AZ18)+(AZ19*AZ21)</f>
        <v>15.298178</v>
      </c>
      <c r="BA9" s="4">
        <f t="shared" ref="BA9" si="46">(BA10*BA12)+(BA13*BA15)+(BA16*BA18)+(BA19*BA21)</f>
        <v>15.298178</v>
      </c>
      <c r="BB9" s="4">
        <f t="shared" ref="BB9" si="47">(BB10*BB12)+(BB13*BB15)+(BB16*BB18)+(BB19*BB21)</f>
        <v>15.757123340000003</v>
      </c>
      <c r="BC9" s="4">
        <f t="shared" ref="BC9" si="48">(BC10*BC12)+(BC13*BC15)+(BC16*BC18)+(BC19*BC21)</f>
        <v>15.757123340000003</v>
      </c>
      <c r="BD9" s="4">
        <f t="shared" ref="BD9" si="49">(BD10*BD12)+(BD13*BD15)+(BD16*BD18)+(BD19*BD21)</f>
        <v>15.757123340000003</v>
      </c>
      <c r="BE9" s="4">
        <f t="shared" ref="BE9" si="50">(BE10*BE12)+(BE13*BE15)+(BE16*BE18)+(BE19*BE21)</f>
        <v>15.757123340000003</v>
      </c>
      <c r="BF9" s="4">
        <f t="shared" ref="BF9" si="51">(BF10*BF12)+(BF13*BF15)+(BF16*BF18)+(BF19*BF21)</f>
        <v>15.757123340000003</v>
      </c>
      <c r="BG9" s="4">
        <f t="shared" ref="BG9" si="52">(BG10*BG12)+(BG13*BG15)+(BG16*BG18)+(BG19*BG21)</f>
        <v>15.757123340000003</v>
      </c>
      <c r="BH9" s="4">
        <f t="shared" ref="BH9" si="53">(BH10*BH12)+(BH13*BH15)+(BH16*BH18)+(BH19*BH21)</f>
        <v>15.757123340000003</v>
      </c>
      <c r="BI9" s="4">
        <f t="shared" ref="BI9" si="54">(BI10*BI12)+(BI13*BI15)+(BI16*BI18)+(BI19*BI21)</f>
        <v>15.757123340000003</v>
      </c>
      <c r="BJ9" s="4">
        <f t="shared" ref="BJ9" si="55">(BJ10*BJ12)+(BJ13*BJ15)+(BJ16*BJ18)+(BJ19*BJ21)</f>
        <v>15.757123340000003</v>
      </c>
      <c r="BK9" s="4">
        <f t="shared" ref="BK9" si="56">(BK10*BK12)+(BK13*BK15)+(BK16*BK18)+(BK19*BK21)</f>
        <v>15.757123340000003</v>
      </c>
      <c r="BL9" s="4">
        <f t="shared" ref="BL9" si="57">(BL10*BL12)+(BL13*BL15)+(BL16*BL18)+(BL19*BL21)</f>
        <v>15.757123340000003</v>
      </c>
      <c r="BM9" s="4">
        <f t="shared" ref="BM9" si="58">(BM10*BM12)+(BM13*BM15)+(BM16*BM18)+(BM19*BM21)</f>
        <v>15.757123340000003</v>
      </c>
    </row>
    <row r="10" spans="1:65" x14ac:dyDescent="0.2">
      <c r="B10" s="207">
        <f>MATCH(C10,Supuestos!$B$3:$B$181,0)</f>
        <v>152</v>
      </c>
      <c r="C10" s="8" t="s">
        <v>56</v>
      </c>
      <c r="E10" s="192">
        <v>8</v>
      </c>
      <c r="F10" s="1">
        <f>HLOOKUP(F$2,Supuestos!$D$3:$H$181,$B$10,0)</f>
        <v>8</v>
      </c>
      <c r="G10" s="1">
        <f>HLOOKUP(G$2,Supuestos!$D$3:$H$181,$B$10,0)</f>
        <v>8</v>
      </c>
      <c r="H10" s="1">
        <f>HLOOKUP(H$2,Supuestos!$D$3:$H$181,$B$10,0)</f>
        <v>8</v>
      </c>
      <c r="I10" s="1">
        <f>HLOOKUP(I$2,Supuestos!$D$3:$H$181,$B$10,0)</f>
        <v>8</v>
      </c>
      <c r="J10" s="1">
        <f>HLOOKUP(J$2,Supuestos!$D$3:$H$181,$B$10,0)</f>
        <v>8</v>
      </c>
      <c r="K10" s="1">
        <f>HLOOKUP(K$2,Supuestos!$D$3:$H$181,$B$10,0)</f>
        <v>8</v>
      </c>
      <c r="L10" s="1">
        <f>HLOOKUP(L$2,Supuestos!$D$3:$H$181,$B$10,0)</f>
        <v>8</v>
      </c>
      <c r="M10" s="1">
        <f>HLOOKUP(M$2,Supuestos!$D$3:$H$181,$B$10,0)</f>
        <v>8</v>
      </c>
      <c r="N10" s="1">
        <f>HLOOKUP(N$2,Supuestos!$D$3:$H$181,$B$10,0)</f>
        <v>8</v>
      </c>
      <c r="O10" s="1">
        <f>HLOOKUP(O$2,Supuestos!$D$3:$H$181,$B$10,0)</f>
        <v>8</v>
      </c>
      <c r="P10" s="1">
        <f>HLOOKUP(P$2,Supuestos!$D$3:$H$181,$B$10,0)</f>
        <v>8</v>
      </c>
      <c r="Q10" s="1">
        <f>HLOOKUP(Q$2,Supuestos!$D$3:$H$181,$B$10,0)</f>
        <v>8</v>
      </c>
      <c r="R10" s="1">
        <f>HLOOKUP(R$2,Supuestos!$D$3:$H$181,$B$10,0)</f>
        <v>8.24</v>
      </c>
      <c r="S10" s="1">
        <f>HLOOKUP(S$2,Supuestos!$D$3:$H$181,$B$10,0)</f>
        <v>8.24</v>
      </c>
      <c r="T10" s="1">
        <f>HLOOKUP(T$2,Supuestos!$D$3:$H$181,$B$10,0)</f>
        <v>8.24</v>
      </c>
      <c r="U10" s="1">
        <f>HLOOKUP(U$2,Supuestos!$D$3:$H$181,$B$10,0)</f>
        <v>8.24</v>
      </c>
      <c r="V10" s="1">
        <f>HLOOKUP(V$2,Supuestos!$D$3:$H$181,$B$10,0)</f>
        <v>8.24</v>
      </c>
      <c r="W10" s="1">
        <f>HLOOKUP(W$2,Supuestos!$D$3:$H$181,$B$10,0)</f>
        <v>8.24</v>
      </c>
      <c r="X10" s="1">
        <f>HLOOKUP(X$2,Supuestos!$D$3:$H$181,$B$10,0)</f>
        <v>8.24</v>
      </c>
      <c r="Y10" s="1">
        <f>HLOOKUP(Y$2,Supuestos!$D$3:$H$181,$B$10,0)</f>
        <v>8.24</v>
      </c>
      <c r="Z10" s="1">
        <f>HLOOKUP(Z$2,Supuestos!$D$3:$H$181,$B$10,0)</f>
        <v>8.24</v>
      </c>
      <c r="AA10" s="1">
        <f>HLOOKUP(AA$2,Supuestos!$D$3:$H$181,$B$10,0)</f>
        <v>8.24</v>
      </c>
      <c r="AB10" s="1">
        <f>HLOOKUP(AB$2,Supuestos!$D$3:$H$181,$B$10,0)</f>
        <v>8.24</v>
      </c>
      <c r="AC10" s="1">
        <f>HLOOKUP(AC$2,Supuestos!$D$3:$H$181,$B$10,0)</f>
        <v>8.24</v>
      </c>
      <c r="AD10" s="1">
        <f>HLOOKUP(AD$2,Supuestos!$D$3:$H$181,$B$10,0)</f>
        <v>8.4871999999999996</v>
      </c>
      <c r="AE10" s="1">
        <f>HLOOKUP(AE$2,Supuestos!$D$3:$H$181,$B$10,0)</f>
        <v>8.4871999999999996</v>
      </c>
      <c r="AF10" s="1">
        <f>HLOOKUP(AF$2,Supuestos!$D$3:$H$181,$B$10,0)</f>
        <v>8.4871999999999996</v>
      </c>
      <c r="AG10" s="1">
        <f>HLOOKUP(AG$2,Supuestos!$D$3:$H$181,$B$10,0)</f>
        <v>8.4871999999999996</v>
      </c>
      <c r="AH10" s="1">
        <f>HLOOKUP(AH$2,Supuestos!$D$3:$H$181,$B$10,0)</f>
        <v>8.4871999999999996</v>
      </c>
      <c r="AI10" s="1">
        <f>HLOOKUP(AI$2,Supuestos!$D$3:$H$181,$B$10,0)</f>
        <v>8.4871999999999996</v>
      </c>
      <c r="AJ10" s="1">
        <f>HLOOKUP(AJ$2,Supuestos!$D$3:$H$181,$B$10,0)</f>
        <v>8.4871999999999996</v>
      </c>
      <c r="AK10" s="1">
        <f>HLOOKUP(AK$2,Supuestos!$D$3:$H$181,$B$10,0)</f>
        <v>8.4871999999999996</v>
      </c>
      <c r="AL10" s="1">
        <f>HLOOKUP(AL$2,Supuestos!$D$3:$H$181,$B$10,0)</f>
        <v>8.4871999999999996</v>
      </c>
      <c r="AM10" s="1">
        <f>HLOOKUP(AM$2,Supuestos!$D$3:$H$181,$B$10,0)</f>
        <v>8.4871999999999996</v>
      </c>
      <c r="AN10" s="1">
        <f>HLOOKUP(AN$2,Supuestos!$D$3:$H$181,$B$10,0)</f>
        <v>8.4871999999999996</v>
      </c>
      <c r="AO10" s="1">
        <f>HLOOKUP(AO$2,Supuestos!$D$3:$H$181,$B$10,0)</f>
        <v>8.4871999999999996</v>
      </c>
      <c r="AP10" s="1">
        <f>HLOOKUP(AP$2,Supuestos!$D$3:$H$181,$B$10,0)</f>
        <v>8.741816</v>
      </c>
      <c r="AQ10" s="1">
        <f>HLOOKUP(AQ$2,Supuestos!$D$3:$H$181,$B$10,0)</f>
        <v>8.741816</v>
      </c>
      <c r="AR10" s="1">
        <f>HLOOKUP(AR$2,Supuestos!$D$3:$H$181,$B$10,0)</f>
        <v>8.741816</v>
      </c>
      <c r="AS10" s="1">
        <f>HLOOKUP(AS$2,Supuestos!$D$3:$H$181,$B$10,0)</f>
        <v>8.741816</v>
      </c>
      <c r="AT10" s="1">
        <f>HLOOKUP(AT$2,Supuestos!$D$3:$H$181,$B$10,0)</f>
        <v>8.741816</v>
      </c>
      <c r="AU10" s="1">
        <f>HLOOKUP(AU$2,Supuestos!$D$3:$H$181,$B$10,0)</f>
        <v>8.741816</v>
      </c>
      <c r="AV10" s="1">
        <f>HLOOKUP(AV$2,Supuestos!$D$3:$H$181,$B$10,0)</f>
        <v>8.741816</v>
      </c>
      <c r="AW10" s="1">
        <f>HLOOKUP(AW$2,Supuestos!$D$3:$H$181,$B$10,0)</f>
        <v>8.741816</v>
      </c>
      <c r="AX10" s="1">
        <f>HLOOKUP(AX$2,Supuestos!$D$3:$H$181,$B$10,0)</f>
        <v>8.741816</v>
      </c>
      <c r="AY10" s="1">
        <f>HLOOKUP(AY$2,Supuestos!$D$3:$H$181,$B$10,0)</f>
        <v>8.741816</v>
      </c>
      <c r="AZ10" s="1">
        <f>HLOOKUP(AZ$2,Supuestos!$D$3:$H$181,$B$10,0)</f>
        <v>8.741816</v>
      </c>
      <c r="BA10" s="1">
        <f>HLOOKUP(BA$2,Supuestos!$D$3:$H$181,$B$10,0)</f>
        <v>8.741816</v>
      </c>
      <c r="BB10" s="1">
        <f>HLOOKUP(BB$2,Supuestos!$D$3:$H$181,$B$10,0)</f>
        <v>9.0040704800000011</v>
      </c>
      <c r="BC10" s="1">
        <f>HLOOKUP(BC$2,Supuestos!$D$3:$H$181,$B$10,0)</f>
        <v>9.0040704800000011</v>
      </c>
      <c r="BD10" s="1">
        <f>HLOOKUP(BD$2,Supuestos!$D$3:$H$181,$B$10,0)</f>
        <v>9.0040704800000011</v>
      </c>
      <c r="BE10" s="1">
        <f>HLOOKUP(BE$2,Supuestos!$D$3:$H$181,$B$10,0)</f>
        <v>9.0040704800000011</v>
      </c>
      <c r="BF10" s="1">
        <f>HLOOKUP(BF$2,Supuestos!$D$3:$H$181,$B$10,0)</f>
        <v>9.0040704800000011</v>
      </c>
      <c r="BG10" s="1">
        <f>HLOOKUP(BG$2,Supuestos!$D$3:$H$181,$B$10,0)</f>
        <v>9.0040704800000011</v>
      </c>
      <c r="BH10" s="1">
        <f>HLOOKUP(BH$2,Supuestos!$D$3:$H$181,$B$10,0)</f>
        <v>9.0040704800000011</v>
      </c>
      <c r="BI10" s="1">
        <f>HLOOKUP(BI$2,Supuestos!$D$3:$H$181,$B$10,0)</f>
        <v>9.0040704800000011</v>
      </c>
      <c r="BJ10" s="1">
        <f>HLOOKUP(BJ$2,Supuestos!$D$3:$H$181,$B$10,0)</f>
        <v>9.0040704800000011</v>
      </c>
      <c r="BK10" s="1">
        <f>HLOOKUP(BK$2,Supuestos!$D$3:$H$181,$B$10,0)</f>
        <v>9.0040704800000011</v>
      </c>
      <c r="BL10" s="1">
        <f>HLOOKUP(BL$2,Supuestos!$D$3:$H$181,$B$10,0)</f>
        <v>9.0040704800000011</v>
      </c>
      <c r="BM10" s="1">
        <f>HLOOKUP(BM$2,Supuestos!$D$3:$H$181,$B$10,0)</f>
        <v>9.0040704800000011</v>
      </c>
    </row>
    <row r="11" spans="1:65" s="43" customFormat="1" x14ac:dyDescent="0.2">
      <c r="B11" s="208"/>
      <c r="C11" s="134" t="s">
        <v>36</v>
      </c>
      <c r="E11" s="202">
        <f>Supuestos!D155</f>
        <v>7</v>
      </c>
      <c r="F11" s="135"/>
    </row>
    <row r="12" spans="1:65" s="43" customFormat="1" x14ac:dyDescent="0.2">
      <c r="B12" s="208"/>
      <c r="C12" s="134" t="s">
        <v>38</v>
      </c>
      <c r="E12" s="348">
        <v>0</v>
      </c>
      <c r="F12" s="222">
        <f>IF(E12=1,E12,IF($E11=F$4,1,0))</f>
        <v>0</v>
      </c>
      <c r="G12" s="222">
        <f t="shared" ref="G12:I12" si="59">IF(F12=1,F12,IF($E11=G$4,1,0))</f>
        <v>0</v>
      </c>
      <c r="H12" s="222">
        <f t="shared" si="59"/>
        <v>0</v>
      </c>
      <c r="I12" s="222">
        <f t="shared" si="59"/>
        <v>0</v>
      </c>
      <c r="J12" s="222">
        <f t="shared" ref="J12" si="60">IF(I12=1,I12,IF($E11=J$4,1,0))</f>
        <v>0</v>
      </c>
      <c r="K12" s="222">
        <f t="shared" ref="K12" si="61">IF(J12=1,J12,IF($E11=K$4,1,0))</f>
        <v>0</v>
      </c>
      <c r="L12" s="222">
        <f t="shared" ref="L12" si="62">IF(K12=1,K12,IF($E11=L$4,1,0))</f>
        <v>1</v>
      </c>
      <c r="M12" s="222">
        <f t="shared" ref="M12" si="63">IF(L12=1,L12,IF($E11=M$4,1,0))</f>
        <v>1</v>
      </c>
      <c r="N12" s="222">
        <f t="shared" ref="N12" si="64">IF(M12=1,M12,IF($E11=N$4,1,0))</f>
        <v>1</v>
      </c>
      <c r="O12" s="222">
        <f t="shared" ref="O12" si="65">IF(N12=1,N12,IF($E11=O$4,1,0))</f>
        <v>1</v>
      </c>
      <c r="P12" s="222">
        <f t="shared" ref="P12" si="66">IF(O12=1,O12,IF($E11=P$4,1,0))</f>
        <v>1</v>
      </c>
      <c r="Q12" s="222">
        <f t="shared" ref="Q12" si="67">IF(P12=1,P12,IF($E11=Q$4,1,0))</f>
        <v>1</v>
      </c>
      <c r="R12" s="222">
        <f t="shared" ref="R12" si="68">IF(Q12=1,Q12,IF($E11=R$4,1,0))</f>
        <v>1</v>
      </c>
      <c r="S12" s="222">
        <f t="shared" ref="S12" si="69">IF(R12=1,R12,IF($E11=S$4,1,0))</f>
        <v>1</v>
      </c>
      <c r="T12" s="222">
        <f t="shared" ref="T12" si="70">IF(S12=1,S12,IF($E11=T$4,1,0))</f>
        <v>1</v>
      </c>
      <c r="U12" s="222">
        <f t="shared" ref="U12" si="71">IF(T12=1,T12,IF($E11=U$4,1,0))</f>
        <v>1</v>
      </c>
      <c r="V12" s="222">
        <f t="shared" ref="V12" si="72">IF(U12=1,U12,IF($E11=V$4,1,0))</f>
        <v>1</v>
      </c>
      <c r="W12" s="222">
        <f t="shared" ref="W12" si="73">IF(V12=1,V12,IF($E11=W$4,1,0))</f>
        <v>1</v>
      </c>
      <c r="X12" s="222">
        <f t="shared" ref="X12" si="74">IF(W12=1,W12,IF($E11=X$4,1,0))</f>
        <v>1</v>
      </c>
      <c r="Y12" s="222">
        <f t="shared" ref="Y12" si="75">IF(X12=1,X12,IF($E11=Y$4,1,0))</f>
        <v>1</v>
      </c>
      <c r="Z12" s="222">
        <f t="shared" ref="Z12" si="76">IF(Y12=1,Y12,IF($E11=Z$4,1,0))</f>
        <v>1</v>
      </c>
      <c r="AA12" s="222">
        <f t="shared" ref="AA12" si="77">IF(Z12=1,Z12,IF($E11=AA$4,1,0))</f>
        <v>1</v>
      </c>
      <c r="AB12" s="222">
        <f t="shared" ref="AB12" si="78">IF(AA12=1,AA12,IF($E11=AB$4,1,0))</f>
        <v>1</v>
      </c>
      <c r="AC12" s="222">
        <f t="shared" ref="AC12" si="79">IF(AB12=1,AB12,IF($E11=AC$4,1,0))</f>
        <v>1</v>
      </c>
      <c r="AD12" s="222">
        <f t="shared" ref="AD12" si="80">IF(AC12=1,AC12,IF($E11=AD$4,1,0))</f>
        <v>1</v>
      </c>
      <c r="AE12" s="222">
        <f t="shared" ref="AE12" si="81">IF(AD12=1,AD12,IF($E11=AE$4,1,0))</f>
        <v>1</v>
      </c>
      <c r="AF12" s="222">
        <f t="shared" ref="AF12" si="82">IF(AE12=1,AE12,IF($E11=AF$4,1,0))</f>
        <v>1</v>
      </c>
      <c r="AG12" s="222">
        <f t="shared" ref="AG12" si="83">IF(AF12=1,AF12,IF($E11=AG$4,1,0))</f>
        <v>1</v>
      </c>
      <c r="AH12" s="222">
        <f t="shared" ref="AH12" si="84">IF(AG12=1,AG12,IF($E11=AH$4,1,0))</f>
        <v>1</v>
      </c>
      <c r="AI12" s="222">
        <f t="shared" ref="AI12" si="85">IF(AH12=1,AH12,IF($E11=AI$4,1,0))</f>
        <v>1</v>
      </c>
      <c r="AJ12" s="222">
        <f t="shared" ref="AJ12" si="86">IF(AI12=1,AI12,IF($E11=AJ$4,1,0))</f>
        <v>1</v>
      </c>
      <c r="AK12" s="222">
        <f t="shared" ref="AK12" si="87">IF(AJ12=1,AJ12,IF($E11=AK$4,1,0))</f>
        <v>1</v>
      </c>
      <c r="AL12" s="222">
        <f t="shared" ref="AL12" si="88">IF(AK12=1,AK12,IF($E11=AL$4,1,0))</f>
        <v>1</v>
      </c>
      <c r="AM12" s="222">
        <f t="shared" ref="AM12" si="89">IF(AL12=1,AL12,IF($E11=AM$4,1,0))</f>
        <v>1</v>
      </c>
      <c r="AN12" s="222">
        <f t="shared" ref="AN12" si="90">IF(AM12=1,AM12,IF($E11=AN$4,1,0))</f>
        <v>1</v>
      </c>
      <c r="AO12" s="222">
        <f t="shared" ref="AO12" si="91">IF(AN12=1,AN12,IF($E11=AO$4,1,0))</f>
        <v>1</v>
      </c>
      <c r="AP12" s="222">
        <f t="shared" ref="AP12" si="92">IF(AO12=1,AO12,IF($E11=AP$4,1,0))</f>
        <v>1</v>
      </c>
      <c r="AQ12" s="222">
        <f t="shared" ref="AQ12" si="93">IF(AP12=1,AP12,IF($E11=AQ$4,1,0))</f>
        <v>1</v>
      </c>
      <c r="AR12" s="222">
        <f t="shared" ref="AR12" si="94">IF(AQ12=1,AQ12,IF($E11=AR$4,1,0))</f>
        <v>1</v>
      </c>
      <c r="AS12" s="222">
        <f t="shared" ref="AS12" si="95">IF(AR12=1,AR12,IF($E11=AS$4,1,0))</f>
        <v>1</v>
      </c>
      <c r="AT12" s="222">
        <f t="shared" ref="AT12" si="96">IF(AS12=1,AS12,IF($E11=AT$4,1,0))</f>
        <v>1</v>
      </c>
      <c r="AU12" s="222">
        <f t="shared" ref="AU12" si="97">IF(AT12=1,AT12,IF($E11=AU$4,1,0))</f>
        <v>1</v>
      </c>
      <c r="AV12" s="222">
        <f t="shared" ref="AV12" si="98">IF(AU12=1,AU12,IF($E11=AV$4,1,0))</f>
        <v>1</v>
      </c>
      <c r="AW12" s="222">
        <f t="shared" ref="AW12" si="99">IF(AV12=1,AV12,IF($E11=AW$4,1,0))</f>
        <v>1</v>
      </c>
      <c r="AX12" s="222">
        <f t="shared" ref="AX12" si="100">IF(AW12=1,AW12,IF($E11=AX$4,1,0))</f>
        <v>1</v>
      </c>
      <c r="AY12" s="222">
        <f t="shared" ref="AY12" si="101">IF(AX12=1,AX12,IF($E11=AY$4,1,0))</f>
        <v>1</v>
      </c>
      <c r="AZ12" s="222">
        <f t="shared" ref="AZ12" si="102">IF(AY12=1,AY12,IF($E11=AZ$4,1,0))</f>
        <v>1</v>
      </c>
      <c r="BA12" s="222">
        <f t="shared" ref="BA12" si="103">IF(AZ12=1,AZ12,IF($E11=BA$4,1,0))</f>
        <v>1</v>
      </c>
      <c r="BB12" s="222">
        <f t="shared" ref="BB12" si="104">IF(BA12=1,BA12,IF($E11=BB$4,1,0))</f>
        <v>1</v>
      </c>
      <c r="BC12" s="222">
        <f t="shared" ref="BC12" si="105">IF(BB12=1,BB12,IF($E11=BC$4,1,0))</f>
        <v>1</v>
      </c>
      <c r="BD12" s="222">
        <f t="shared" ref="BD12" si="106">IF(BC12=1,BC12,IF($E11=BD$4,1,0))</f>
        <v>1</v>
      </c>
      <c r="BE12" s="222">
        <f t="shared" ref="BE12" si="107">IF(BD12=1,BD12,IF($E11=BE$4,1,0))</f>
        <v>1</v>
      </c>
      <c r="BF12" s="222">
        <f t="shared" ref="BF12" si="108">IF(BE12=1,BE12,IF($E11=BF$4,1,0))</f>
        <v>1</v>
      </c>
      <c r="BG12" s="222">
        <f t="shared" ref="BG12" si="109">IF(BF12=1,BF12,IF($E11=BG$4,1,0))</f>
        <v>1</v>
      </c>
      <c r="BH12" s="222">
        <f t="shared" ref="BH12" si="110">IF(BG12=1,BG12,IF($E11=BH$4,1,0))</f>
        <v>1</v>
      </c>
      <c r="BI12" s="222">
        <f t="shared" ref="BI12" si="111">IF(BH12=1,BH12,IF($E11=BI$4,1,0))</f>
        <v>1</v>
      </c>
      <c r="BJ12" s="222">
        <f t="shared" ref="BJ12" si="112">IF(BI12=1,BI12,IF($E11=BJ$4,1,0))</f>
        <v>1</v>
      </c>
      <c r="BK12" s="222">
        <f t="shared" ref="BK12" si="113">IF(BJ12=1,BJ12,IF($E11=BK$4,1,0))</f>
        <v>1</v>
      </c>
      <c r="BL12" s="222">
        <f t="shared" ref="BL12" si="114">IF(BK12=1,BK12,IF($E11=BL$4,1,0))</f>
        <v>1</v>
      </c>
      <c r="BM12" s="222">
        <f t="shared" ref="BM12" si="115">IF(BL12=1,BL12,IF($E11=BM$4,1,0))</f>
        <v>1</v>
      </c>
    </row>
    <row r="13" spans="1:65" x14ac:dyDescent="0.2">
      <c r="B13" s="207">
        <f>MATCH(C13,Supuestos!$B$3:$B$181,0)</f>
        <v>154</v>
      </c>
      <c r="C13" s="8" t="s">
        <v>57</v>
      </c>
      <c r="E13" s="192">
        <v>2</v>
      </c>
      <c r="F13" s="1">
        <f>HLOOKUP(F$2,Supuestos!$D$3:$H$181,$B13,0)</f>
        <v>2</v>
      </c>
      <c r="G13" s="1">
        <f>HLOOKUP(G$2,Supuestos!$D$3:$H$181,$B13,0)</f>
        <v>2</v>
      </c>
      <c r="H13" s="1">
        <f>HLOOKUP(H$2,Supuestos!$D$3:$H$181,$B13,0)</f>
        <v>2</v>
      </c>
      <c r="I13" s="1">
        <f>HLOOKUP(I$2,Supuestos!$D$3:$H$181,$B13,0)</f>
        <v>2</v>
      </c>
      <c r="J13" s="1">
        <f>HLOOKUP(J$2,Supuestos!$D$3:$H$181,$B13,0)</f>
        <v>2</v>
      </c>
      <c r="K13" s="1">
        <f>HLOOKUP(K$2,Supuestos!$D$3:$H$181,$B13,0)</f>
        <v>2</v>
      </c>
      <c r="L13" s="1">
        <f>HLOOKUP(L$2,Supuestos!$D$3:$H$181,$B13,0)</f>
        <v>2</v>
      </c>
      <c r="M13" s="1">
        <f>HLOOKUP(M$2,Supuestos!$D$3:$H$181,$B13,0)</f>
        <v>2</v>
      </c>
      <c r="N13" s="1">
        <f>HLOOKUP(N$2,Supuestos!$D$3:$H$181,$B13,0)</f>
        <v>2</v>
      </c>
      <c r="O13" s="1">
        <f>HLOOKUP(O$2,Supuestos!$D$3:$H$181,$B13,0)</f>
        <v>2</v>
      </c>
      <c r="P13" s="1">
        <f>HLOOKUP(P$2,Supuestos!$D$3:$H$181,$B13,0)</f>
        <v>2</v>
      </c>
      <c r="Q13" s="1">
        <f>HLOOKUP(Q$2,Supuestos!$D$3:$H$181,$B13,0)</f>
        <v>2</v>
      </c>
      <c r="R13" s="1">
        <f>HLOOKUP(R$2,Supuestos!$D$3:$H$181,$B13,0)</f>
        <v>2.06</v>
      </c>
      <c r="S13" s="1">
        <f>HLOOKUP(S$2,Supuestos!$D$3:$H$181,$B13,0)</f>
        <v>2.06</v>
      </c>
      <c r="T13" s="1">
        <f>HLOOKUP(T$2,Supuestos!$D$3:$H$181,$B13,0)</f>
        <v>2.06</v>
      </c>
      <c r="U13" s="1">
        <f>HLOOKUP(U$2,Supuestos!$D$3:$H$181,$B13,0)</f>
        <v>2.06</v>
      </c>
      <c r="V13" s="1">
        <f>HLOOKUP(V$2,Supuestos!$D$3:$H$181,$B13,0)</f>
        <v>2.06</v>
      </c>
      <c r="W13" s="1">
        <f>HLOOKUP(W$2,Supuestos!$D$3:$H$181,$B13,0)</f>
        <v>2.06</v>
      </c>
      <c r="X13" s="1">
        <f>HLOOKUP(X$2,Supuestos!$D$3:$H$181,$B13,0)</f>
        <v>2.06</v>
      </c>
      <c r="Y13" s="1">
        <f>HLOOKUP(Y$2,Supuestos!$D$3:$H$181,$B13,0)</f>
        <v>2.06</v>
      </c>
      <c r="Z13" s="1">
        <f>HLOOKUP(Z$2,Supuestos!$D$3:$H$181,$B13,0)</f>
        <v>2.06</v>
      </c>
      <c r="AA13" s="1">
        <f>HLOOKUP(AA$2,Supuestos!$D$3:$H$181,$B13,0)</f>
        <v>2.06</v>
      </c>
      <c r="AB13" s="1">
        <f>HLOOKUP(AB$2,Supuestos!$D$3:$H$181,$B13,0)</f>
        <v>2.06</v>
      </c>
      <c r="AC13" s="1">
        <f>HLOOKUP(AC$2,Supuestos!$D$3:$H$181,$B13,0)</f>
        <v>2.06</v>
      </c>
      <c r="AD13" s="1">
        <f>HLOOKUP(AD$2,Supuestos!$D$3:$H$181,$B13,0)</f>
        <v>2.1217999999999999</v>
      </c>
      <c r="AE13" s="1">
        <f>HLOOKUP(AE$2,Supuestos!$D$3:$H$181,$B13,0)</f>
        <v>2.1217999999999999</v>
      </c>
      <c r="AF13" s="1">
        <f>HLOOKUP(AF$2,Supuestos!$D$3:$H$181,$B13,0)</f>
        <v>2.1217999999999999</v>
      </c>
      <c r="AG13" s="1">
        <f>HLOOKUP(AG$2,Supuestos!$D$3:$H$181,$B13,0)</f>
        <v>2.1217999999999999</v>
      </c>
      <c r="AH13" s="1">
        <f>HLOOKUP(AH$2,Supuestos!$D$3:$H$181,$B13,0)</f>
        <v>2.1217999999999999</v>
      </c>
      <c r="AI13" s="1">
        <f>HLOOKUP(AI$2,Supuestos!$D$3:$H$181,$B13,0)</f>
        <v>2.1217999999999999</v>
      </c>
      <c r="AJ13" s="1">
        <f>HLOOKUP(AJ$2,Supuestos!$D$3:$H$181,$B13,0)</f>
        <v>2.1217999999999999</v>
      </c>
      <c r="AK13" s="1">
        <f>HLOOKUP(AK$2,Supuestos!$D$3:$H$181,$B13,0)</f>
        <v>2.1217999999999999</v>
      </c>
      <c r="AL13" s="1">
        <f>HLOOKUP(AL$2,Supuestos!$D$3:$H$181,$B13,0)</f>
        <v>2.1217999999999999</v>
      </c>
      <c r="AM13" s="1">
        <f>HLOOKUP(AM$2,Supuestos!$D$3:$H$181,$B13,0)</f>
        <v>2.1217999999999999</v>
      </c>
      <c r="AN13" s="1">
        <f>HLOOKUP(AN$2,Supuestos!$D$3:$H$181,$B13,0)</f>
        <v>2.1217999999999999</v>
      </c>
      <c r="AO13" s="1">
        <f>HLOOKUP(AO$2,Supuestos!$D$3:$H$181,$B13,0)</f>
        <v>2.1217999999999999</v>
      </c>
      <c r="AP13" s="1">
        <f>HLOOKUP(AP$2,Supuestos!$D$3:$H$181,$B13,0)</f>
        <v>2.185454</v>
      </c>
      <c r="AQ13" s="1">
        <f>HLOOKUP(AQ$2,Supuestos!$D$3:$H$181,$B13,0)</f>
        <v>2.185454</v>
      </c>
      <c r="AR13" s="1">
        <f>HLOOKUP(AR$2,Supuestos!$D$3:$H$181,$B13,0)</f>
        <v>2.185454</v>
      </c>
      <c r="AS13" s="1">
        <f>HLOOKUP(AS$2,Supuestos!$D$3:$H$181,$B13,0)</f>
        <v>2.185454</v>
      </c>
      <c r="AT13" s="1">
        <f>HLOOKUP(AT$2,Supuestos!$D$3:$H$181,$B13,0)</f>
        <v>2.185454</v>
      </c>
      <c r="AU13" s="1">
        <f>HLOOKUP(AU$2,Supuestos!$D$3:$H$181,$B13,0)</f>
        <v>2.185454</v>
      </c>
      <c r="AV13" s="1">
        <f>HLOOKUP(AV$2,Supuestos!$D$3:$H$181,$B13,0)</f>
        <v>2.185454</v>
      </c>
      <c r="AW13" s="1">
        <f>HLOOKUP(AW$2,Supuestos!$D$3:$H$181,$B13,0)</f>
        <v>2.185454</v>
      </c>
      <c r="AX13" s="1">
        <f>HLOOKUP(AX$2,Supuestos!$D$3:$H$181,$B13,0)</f>
        <v>2.185454</v>
      </c>
      <c r="AY13" s="1">
        <f>HLOOKUP(AY$2,Supuestos!$D$3:$H$181,$B13,0)</f>
        <v>2.185454</v>
      </c>
      <c r="AZ13" s="1">
        <f>HLOOKUP(AZ$2,Supuestos!$D$3:$H$181,$B13,0)</f>
        <v>2.185454</v>
      </c>
      <c r="BA13" s="1">
        <f>HLOOKUP(BA$2,Supuestos!$D$3:$H$181,$B13,0)</f>
        <v>2.185454</v>
      </c>
      <c r="BB13" s="1">
        <f>HLOOKUP(BB$2,Supuestos!$D$3:$H$181,$B13,0)</f>
        <v>2.2510176200000003</v>
      </c>
      <c r="BC13" s="1">
        <f>HLOOKUP(BC$2,Supuestos!$D$3:$H$181,$B13,0)</f>
        <v>2.2510176200000003</v>
      </c>
      <c r="BD13" s="1">
        <f>HLOOKUP(BD$2,Supuestos!$D$3:$H$181,$B13,0)</f>
        <v>2.2510176200000003</v>
      </c>
      <c r="BE13" s="1">
        <f>HLOOKUP(BE$2,Supuestos!$D$3:$H$181,$B13,0)</f>
        <v>2.2510176200000003</v>
      </c>
      <c r="BF13" s="1">
        <f>HLOOKUP(BF$2,Supuestos!$D$3:$H$181,$B13,0)</f>
        <v>2.2510176200000003</v>
      </c>
      <c r="BG13" s="1">
        <f>HLOOKUP(BG$2,Supuestos!$D$3:$H$181,$B13,0)</f>
        <v>2.2510176200000003</v>
      </c>
      <c r="BH13" s="1">
        <f>HLOOKUP(BH$2,Supuestos!$D$3:$H$181,$B13,0)</f>
        <v>2.2510176200000003</v>
      </c>
      <c r="BI13" s="1">
        <f>HLOOKUP(BI$2,Supuestos!$D$3:$H$181,$B13,0)</f>
        <v>2.2510176200000003</v>
      </c>
      <c r="BJ13" s="1">
        <f>HLOOKUP(BJ$2,Supuestos!$D$3:$H$181,$B13,0)</f>
        <v>2.2510176200000003</v>
      </c>
      <c r="BK13" s="1">
        <f>HLOOKUP(BK$2,Supuestos!$D$3:$H$181,$B13,0)</f>
        <v>2.2510176200000003</v>
      </c>
      <c r="BL13" s="1">
        <f>HLOOKUP(BL$2,Supuestos!$D$3:$H$181,$B13,0)</f>
        <v>2.2510176200000003</v>
      </c>
      <c r="BM13" s="1">
        <f>HLOOKUP(BM$2,Supuestos!$D$3:$H$181,$B13,0)</f>
        <v>2.2510176200000003</v>
      </c>
    </row>
    <row r="14" spans="1:65" s="43" customFormat="1" x14ac:dyDescent="0.2">
      <c r="B14" s="208"/>
      <c r="C14" s="134" t="s">
        <v>36</v>
      </c>
      <c r="E14" s="202">
        <f>Supuestos!D157</f>
        <v>13</v>
      </c>
      <c r="F14" s="136"/>
    </row>
    <row r="15" spans="1:65" s="43" customFormat="1" x14ac:dyDescent="0.2">
      <c r="B15" s="208"/>
      <c r="C15" s="134" t="s">
        <v>38</v>
      </c>
      <c r="E15" s="348">
        <v>0</v>
      </c>
      <c r="F15" s="222">
        <f>IF(E15=1,E15,IF($E14=F$4,1,0))</f>
        <v>0</v>
      </c>
      <c r="G15" s="222">
        <f t="shared" ref="G15" si="116">IF(F15=1,F15,IF($E14=G$4,1,0))</f>
        <v>0</v>
      </c>
      <c r="H15" s="222">
        <f t="shared" ref="H15" si="117">IF(G15=1,G15,IF($E14=H$4,1,0))</f>
        <v>0</v>
      </c>
      <c r="I15" s="222">
        <f t="shared" ref="I15" si="118">IF(H15=1,H15,IF($E14=I$4,1,0))</f>
        <v>0</v>
      </c>
      <c r="J15" s="222">
        <f t="shared" ref="J15" si="119">IF(I15=1,I15,IF($E14=J$4,1,0))</f>
        <v>0</v>
      </c>
      <c r="K15" s="222">
        <f t="shared" ref="K15" si="120">IF(J15=1,J15,IF($E14=K$4,1,0))</f>
        <v>0</v>
      </c>
      <c r="L15" s="222">
        <f t="shared" ref="L15" si="121">IF(K15=1,K15,IF($E14=L$4,1,0))</f>
        <v>0</v>
      </c>
      <c r="M15" s="222">
        <f t="shared" ref="M15" si="122">IF(L15=1,L15,IF($E14=M$4,1,0))</f>
        <v>0</v>
      </c>
      <c r="N15" s="222">
        <f t="shared" ref="N15" si="123">IF(M15=1,M15,IF($E14=N$4,1,0))</f>
        <v>0</v>
      </c>
      <c r="O15" s="222">
        <f t="shared" ref="O15" si="124">IF(N15=1,N15,IF($E14=O$4,1,0))</f>
        <v>0</v>
      </c>
      <c r="P15" s="222">
        <f t="shared" ref="P15" si="125">IF(O15=1,O15,IF($E14=P$4,1,0))</f>
        <v>0</v>
      </c>
      <c r="Q15" s="222">
        <f t="shared" ref="Q15" si="126">IF(P15=1,P15,IF($E14=Q$4,1,0))</f>
        <v>0</v>
      </c>
      <c r="R15" s="222">
        <f t="shared" ref="R15" si="127">IF(Q15=1,Q15,IF($E14=R$4,1,0))</f>
        <v>1</v>
      </c>
      <c r="S15" s="222">
        <f t="shared" ref="S15" si="128">IF(R15=1,R15,IF($E14=S$4,1,0))</f>
        <v>1</v>
      </c>
      <c r="T15" s="222">
        <f t="shared" ref="T15" si="129">IF(S15=1,S15,IF($E14=T$4,1,0))</f>
        <v>1</v>
      </c>
      <c r="U15" s="222">
        <f t="shared" ref="U15" si="130">IF(T15=1,T15,IF($E14=U$4,1,0))</f>
        <v>1</v>
      </c>
      <c r="V15" s="222">
        <f t="shared" ref="V15" si="131">IF(U15=1,U15,IF($E14=V$4,1,0))</f>
        <v>1</v>
      </c>
      <c r="W15" s="222">
        <f t="shared" ref="W15" si="132">IF(V15=1,V15,IF($E14=W$4,1,0))</f>
        <v>1</v>
      </c>
      <c r="X15" s="222">
        <f t="shared" ref="X15" si="133">IF(W15=1,W15,IF($E14=X$4,1,0))</f>
        <v>1</v>
      </c>
      <c r="Y15" s="222">
        <f t="shared" ref="Y15" si="134">IF(X15=1,X15,IF($E14=Y$4,1,0))</f>
        <v>1</v>
      </c>
      <c r="Z15" s="222">
        <f t="shared" ref="Z15" si="135">IF(Y15=1,Y15,IF($E14=Z$4,1,0))</f>
        <v>1</v>
      </c>
      <c r="AA15" s="222">
        <f t="shared" ref="AA15" si="136">IF(Z15=1,Z15,IF($E14=AA$4,1,0))</f>
        <v>1</v>
      </c>
      <c r="AB15" s="222">
        <f t="shared" ref="AB15" si="137">IF(AA15=1,AA15,IF($E14=AB$4,1,0))</f>
        <v>1</v>
      </c>
      <c r="AC15" s="222">
        <f t="shared" ref="AC15" si="138">IF(AB15=1,AB15,IF($E14=AC$4,1,0))</f>
        <v>1</v>
      </c>
      <c r="AD15" s="222">
        <f t="shared" ref="AD15" si="139">IF(AC15=1,AC15,IF($E14=AD$4,1,0))</f>
        <v>1</v>
      </c>
      <c r="AE15" s="222">
        <f t="shared" ref="AE15" si="140">IF(AD15=1,AD15,IF($E14=AE$4,1,0))</f>
        <v>1</v>
      </c>
      <c r="AF15" s="222">
        <f t="shared" ref="AF15" si="141">IF(AE15=1,AE15,IF($E14=AF$4,1,0))</f>
        <v>1</v>
      </c>
      <c r="AG15" s="222">
        <f t="shared" ref="AG15" si="142">IF(AF15=1,AF15,IF($E14=AG$4,1,0))</f>
        <v>1</v>
      </c>
      <c r="AH15" s="222">
        <f t="shared" ref="AH15" si="143">IF(AG15=1,AG15,IF($E14=AH$4,1,0))</f>
        <v>1</v>
      </c>
      <c r="AI15" s="222">
        <f t="shared" ref="AI15" si="144">IF(AH15=1,AH15,IF($E14=AI$4,1,0))</f>
        <v>1</v>
      </c>
      <c r="AJ15" s="222">
        <f t="shared" ref="AJ15" si="145">IF(AI15=1,AI15,IF($E14=AJ$4,1,0))</f>
        <v>1</v>
      </c>
      <c r="AK15" s="222">
        <f t="shared" ref="AK15" si="146">IF(AJ15=1,AJ15,IF($E14=AK$4,1,0))</f>
        <v>1</v>
      </c>
      <c r="AL15" s="222">
        <f t="shared" ref="AL15" si="147">IF(AK15=1,AK15,IF($E14=AL$4,1,0))</f>
        <v>1</v>
      </c>
      <c r="AM15" s="222">
        <f t="shared" ref="AM15" si="148">IF(AL15=1,AL15,IF($E14=AM$4,1,0))</f>
        <v>1</v>
      </c>
      <c r="AN15" s="222">
        <f t="shared" ref="AN15" si="149">IF(AM15=1,AM15,IF($E14=AN$4,1,0))</f>
        <v>1</v>
      </c>
      <c r="AO15" s="222">
        <f t="shared" ref="AO15" si="150">IF(AN15=1,AN15,IF($E14=AO$4,1,0))</f>
        <v>1</v>
      </c>
      <c r="AP15" s="222">
        <f t="shared" ref="AP15" si="151">IF(AO15=1,AO15,IF($E14=AP$4,1,0))</f>
        <v>1</v>
      </c>
      <c r="AQ15" s="222">
        <f t="shared" ref="AQ15" si="152">IF(AP15=1,AP15,IF($E14=AQ$4,1,0))</f>
        <v>1</v>
      </c>
      <c r="AR15" s="222">
        <f t="shared" ref="AR15" si="153">IF(AQ15=1,AQ15,IF($E14=AR$4,1,0))</f>
        <v>1</v>
      </c>
      <c r="AS15" s="222">
        <f t="shared" ref="AS15" si="154">IF(AR15=1,AR15,IF($E14=AS$4,1,0))</f>
        <v>1</v>
      </c>
      <c r="AT15" s="222">
        <f t="shared" ref="AT15" si="155">IF(AS15=1,AS15,IF($E14=AT$4,1,0))</f>
        <v>1</v>
      </c>
      <c r="AU15" s="222">
        <f t="shared" ref="AU15" si="156">IF(AT15=1,AT15,IF($E14=AU$4,1,0))</f>
        <v>1</v>
      </c>
      <c r="AV15" s="222">
        <f t="shared" ref="AV15" si="157">IF(AU15=1,AU15,IF($E14=AV$4,1,0))</f>
        <v>1</v>
      </c>
      <c r="AW15" s="222">
        <f t="shared" ref="AW15" si="158">IF(AV15=1,AV15,IF($E14=AW$4,1,0))</f>
        <v>1</v>
      </c>
      <c r="AX15" s="222">
        <f t="shared" ref="AX15" si="159">IF(AW15=1,AW15,IF($E14=AX$4,1,0))</f>
        <v>1</v>
      </c>
      <c r="AY15" s="222">
        <f t="shared" ref="AY15" si="160">IF(AX15=1,AX15,IF($E14=AY$4,1,0))</f>
        <v>1</v>
      </c>
      <c r="AZ15" s="222">
        <f t="shared" ref="AZ15" si="161">IF(AY15=1,AY15,IF($E14=AZ$4,1,0))</f>
        <v>1</v>
      </c>
      <c r="BA15" s="222">
        <f t="shared" ref="BA15" si="162">IF(AZ15=1,AZ15,IF($E14=BA$4,1,0))</f>
        <v>1</v>
      </c>
      <c r="BB15" s="222">
        <f t="shared" ref="BB15" si="163">IF(BA15=1,BA15,IF($E14=BB$4,1,0))</f>
        <v>1</v>
      </c>
      <c r="BC15" s="222">
        <f t="shared" ref="BC15" si="164">IF(BB15=1,BB15,IF($E14=BC$4,1,0))</f>
        <v>1</v>
      </c>
      <c r="BD15" s="222">
        <f t="shared" ref="BD15" si="165">IF(BC15=1,BC15,IF($E14=BD$4,1,0))</f>
        <v>1</v>
      </c>
      <c r="BE15" s="222">
        <f t="shared" ref="BE15" si="166">IF(BD15=1,BD15,IF($E14=BE$4,1,0))</f>
        <v>1</v>
      </c>
      <c r="BF15" s="222">
        <f t="shared" ref="BF15" si="167">IF(BE15=1,BE15,IF($E14=BF$4,1,0))</f>
        <v>1</v>
      </c>
      <c r="BG15" s="222">
        <f t="shared" ref="BG15" si="168">IF(BF15=1,BF15,IF($E14=BG$4,1,0))</f>
        <v>1</v>
      </c>
      <c r="BH15" s="222">
        <f t="shared" ref="BH15" si="169">IF(BG15=1,BG15,IF($E14=BH$4,1,0))</f>
        <v>1</v>
      </c>
      <c r="BI15" s="222">
        <f t="shared" ref="BI15" si="170">IF(BH15=1,BH15,IF($E14=BI$4,1,0))</f>
        <v>1</v>
      </c>
      <c r="BJ15" s="222">
        <f t="shared" ref="BJ15" si="171">IF(BI15=1,BI15,IF($E14=BJ$4,1,0))</f>
        <v>1</v>
      </c>
      <c r="BK15" s="222">
        <f t="shared" ref="BK15" si="172">IF(BJ15=1,BJ15,IF($E14=BK$4,1,0))</f>
        <v>1</v>
      </c>
      <c r="BL15" s="222">
        <f t="shared" ref="BL15" si="173">IF(BK15=1,BK15,IF($E14=BL$4,1,0))</f>
        <v>1</v>
      </c>
      <c r="BM15" s="222">
        <f t="shared" ref="BM15" si="174">IF(BL15=1,BL15,IF($E14=BM$4,1,0))</f>
        <v>1</v>
      </c>
    </row>
    <row r="16" spans="1:65" x14ac:dyDescent="0.2">
      <c r="B16" s="207">
        <f>MATCH(C16,Supuestos!$B$3:$B$181,0)</f>
        <v>156</v>
      </c>
      <c r="C16" s="8" t="s">
        <v>55</v>
      </c>
      <c r="E16" s="192">
        <v>2</v>
      </c>
      <c r="F16" s="1">
        <f>HLOOKUP(F$2,Supuestos!$D$3:$H$181,$B16,0)</f>
        <v>2</v>
      </c>
      <c r="G16" s="1">
        <f>HLOOKUP(G$2,Supuestos!$D$3:$H$181,$B16,0)</f>
        <v>2</v>
      </c>
      <c r="H16" s="1">
        <f>HLOOKUP(H$2,Supuestos!$D$3:$H$181,$B16,0)</f>
        <v>2</v>
      </c>
      <c r="I16" s="1">
        <f>HLOOKUP(I$2,Supuestos!$D$3:$H$181,$B16,0)</f>
        <v>2</v>
      </c>
      <c r="J16" s="1">
        <f>HLOOKUP(J$2,Supuestos!$D$3:$H$181,$B16,0)</f>
        <v>2</v>
      </c>
      <c r="K16" s="1">
        <f>HLOOKUP(K$2,Supuestos!$D$3:$H$181,$B16,0)</f>
        <v>2</v>
      </c>
      <c r="L16" s="1">
        <f>HLOOKUP(L$2,Supuestos!$D$3:$H$181,$B16,0)</f>
        <v>2</v>
      </c>
      <c r="M16" s="1">
        <f>HLOOKUP(M$2,Supuestos!$D$3:$H$181,$B16,0)</f>
        <v>2</v>
      </c>
      <c r="N16" s="1">
        <f>HLOOKUP(N$2,Supuestos!$D$3:$H$181,$B16,0)</f>
        <v>2</v>
      </c>
      <c r="O16" s="1">
        <f>HLOOKUP(O$2,Supuestos!$D$3:$H$181,$B16,0)</f>
        <v>2</v>
      </c>
      <c r="P16" s="1">
        <f>HLOOKUP(P$2,Supuestos!$D$3:$H$181,$B16,0)</f>
        <v>2</v>
      </c>
      <c r="Q16" s="1">
        <f>HLOOKUP(Q$2,Supuestos!$D$3:$H$181,$B16,0)</f>
        <v>2</v>
      </c>
      <c r="R16" s="1">
        <f>HLOOKUP(R$2,Supuestos!$D$3:$H$181,$B16,0)</f>
        <v>2.06</v>
      </c>
      <c r="S16" s="1">
        <f>HLOOKUP(S$2,Supuestos!$D$3:$H$181,$B16,0)</f>
        <v>2.06</v>
      </c>
      <c r="T16" s="1">
        <f>HLOOKUP(T$2,Supuestos!$D$3:$H$181,$B16,0)</f>
        <v>2.06</v>
      </c>
      <c r="U16" s="1">
        <f>HLOOKUP(U$2,Supuestos!$D$3:$H$181,$B16,0)</f>
        <v>2.06</v>
      </c>
      <c r="V16" s="1">
        <f>HLOOKUP(V$2,Supuestos!$D$3:$H$181,$B16,0)</f>
        <v>2.06</v>
      </c>
      <c r="W16" s="1">
        <f>HLOOKUP(W$2,Supuestos!$D$3:$H$181,$B16,0)</f>
        <v>2.06</v>
      </c>
      <c r="X16" s="1">
        <f>HLOOKUP(X$2,Supuestos!$D$3:$H$181,$B16,0)</f>
        <v>2.06</v>
      </c>
      <c r="Y16" s="1">
        <f>HLOOKUP(Y$2,Supuestos!$D$3:$H$181,$B16,0)</f>
        <v>2.06</v>
      </c>
      <c r="Z16" s="1">
        <f>HLOOKUP(Z$2,Supuestos!$D$3:$H$181,$B16,0)</f>
        <v>2.06</v>
      </c>
      <c r="AA16" s="1">
        <f>HLOOKUP(AA$2,Supuestos!$D$3:$H$181,$B16,0)</f>
        <v>2.06</v>
      </c>
      <c r="AB16" s="1">
        <f>HLOOKUP(AB$2,Supuestos!$D$3:$H$181,$B16,0)</f>
        <v>2.06</v>
      </c>
      <c r="AC16" s="1">
        <f>HLOOKUP(AC$2,Supuestos!$D$3:$H$181,$B16,0)</f>
        <v>2.06</v>
      </c>
      <c r="AD16" s="1">
        <f>HLOOKUP(AD$2,Supuestos!$D$3:$H$181,$B16,0)</f>
        <v>2.1217999999999999</v>
      </c>
      <c r="AE16" s="1">
        <f>HLOOKUP(AE$2,Supuestos!$D$3:$H$181,$B16,0)</f>
        <v>2.1217999999999999</v>
      </c>
      <c r="AF16" s="1">
        <f>HLOOKUP(AF$2,Supuestos!$D$3:$H$181,$B16,0)</f>
        <v>2.1217999999999999</v>
      </c>
      <c r="AG16" s="1">
        <f>HLOOKUP(AG$2,Supuestos!$D$3:$H$181,$B16,0)</f>
        <v>2.1217999999999999</v>
      </c>
      <c r="AH16" s="1">
        <f>HLOOKUP(AH$2,Supuestos!$D$3:$H$181,$B16,0)</f>
        <v>2.1217999999999999</v>
      </c>
      <c r="AI16" s="1">
        <f>HLOOKUP(AI$2,Supuestos!$D$3:$H$181,$B16,0)</f>
        <v>2.1217999999999999</v>
      </c>
      <c r="AJ16" s="1">
        <f>HLOOKUP(AJ$2,Supuestos!$D$3:$H$181,$B16,0)</f>
        <v>2.1217999999999999</v>
      </c>
      <c r="AK16" s="1">
        <f>HLOOKUP(AK$2,Supuestos!$D$3:$H$181,$B16,0)</f>
        <v>2.1217999999999999</v>
      </c>
      <c r="AL16" s="1">
        <f>HLOOKUP(AL$2,Supuestos!$D$3:$H$181,$B16,0)</f>
        <v>2.1217999999999999</v>
      </c>
      <c r="AM16" s="1">
        <f>HLOOKUP(AM$2,Supuestos!$D$3:$H$181,$B16,0)</f>
        <v>2.1217999999999999</v>
      </c>
      <c r="AN16" s="1">
        <f>HLOOKUP(AN$2,Supuestos!$D$3:$H$181,$B16,0)</f>
        <v>2.1217999999999999</v>
      </c>
      <c r="AO16" s="1">
        <f>HLOOKUP(AO$2,Supuestos!$D$3:$H$181,$B16,0)</f>
        <v>2.1217999999999999</v>
      </c>
      <c r="AP16" s="1">
        <f>HLOOKUP(AP$2,Supuestos!$D$3:$H$181,$B16,0)</f>
        <v>2.185454</v>
      </c>
      <c r="AQ16" s="1">
        <f>HLOOKUP(AQ$2,Supuestos!$D$3:$H$181,$B16,0)</f>
        <v>2.185454</v>
      </c>
      <c r="AR16" s="1">
        <f>HLOOKUP(AR$2,Supuestos!$D$3:$H$181,$B16,0)</f>
        <v>2.185454</v>
      </c>
      <c r="AS16" s="1">
        <f>HLOOKUP(AS$2,Supuestos!$D$3:$H$181,$B16,0)</f>
        <v>2.185454</v>
      </c>
      <c r="AT16" s="1">
        <f>HLOOKUP(AT$2,Supuestos!$D$3:$H$181,$B16,0)</f>
        <v>2.185454</v>
      </c>
      <c r="AU16" s="1">
        <f>HLOOKUP(AU$2,Supuestos!$D$3:$H$181,$B16,0)</f>
        <v>2.185454</v>
      </c>
      <c r="AV16" s="1">
        <f>HLOOKUP(AV$2,Supuestos!$D$3:$H$181,$B16,0)</f>
        <v>2.185454</v>
      </c>
      <c r="AW16" s="1">
        <f>HLOOKUP(AW$2,Supuestos!$D$3:$H$181,$B16,0)</f>
        <v>2.185454</v>
      </c>
      <c r="AX16" s="1">
        <f>HLOOKUP(AX$2,Supuestos!$D$3:$H$181,$B16,0)</f>
        <v>2.185454</v>
      </c>
      <c r="AY16" s="1">
        <f>HLOOKUP(AY$2,Supuestos!$D$3:$H$181,$B16,0)</f>
        <v>2.185454</v>
      </c>
      <c r="AZ16" s="1">
        <f>HLOOKUP(AZ$2,Supuestos!$D$3:$H$181,$B16,0)</f>
        <v>2.185454</v>
      </c>
      <c r="BA16" s="1">
        <f>HLOOKUP(BA$2,Supuestos!$D$3:$H$181,$B16,0)</f>
        <v>2.185454</v>
      </c>
      <c r="BB16" s="1">
        <f>HLOOKUP(BB$2,Supuestos!$D$3:$H$181,$B16,0)</f>
        <v>2.2510176200000003</v>
      </c>
      <c r="BC16" s="1">
        <f>HLOOKUP(BC$2,Supuestos!$D$3:$H$181,$B16,0)</f>
        <v>2.2510176200000003</v>
      </c>
      <c r="BD16" s="1">
        <f>HLOOKUP(BD$2,Supuestos!$D$3:$H$181,$B16,0)</f>
        <v>2.2510176200000003</v>
      </c>
      <c r="BE16" s="1">
        <f>HLOOKUP(BE$2,Supuestos!$D$3:$H$181,$B16,0)</f>
        <v>2.2510176200000003</v>
      </c>
      <c r="BF16" s="1">
        <f>HLOOKUP(BF$2,Supuestos!$D$3:$H$181,$B16,0)</f>
        <v>2.2510176200000003</v>
      </c>
      <c r="BG16" s="1">
        <f>HLOOKUP(BG$2,Supuestos!$D$3:$H$181,$B16,0)</f>
        <v>2.2510176200000003</v>
      </c>
      <c r="BH16" s="1">
        <f>HLOOKUP(BH$2,Supuestos!$D$3:$H$181,$B16,0)</f>
        <v>2.2510176200000003</v>
      </c>
      <c r="BI16" s="1">
        <f>HLOOKUP(BI$2,Supuestos!$D$3:$H$181,$B16,0)</f>
        <v>2.2510176200000003</v>
      </c>
      <c r="BJ16" s="1">
        <f>HLOOKUP(BJ$2,Supuestos!$D$3:$H$181,$B16,0)</f>
        <v>2.2510176200000003</v>
      </c>
      <c r="BK16" s="1">
        <f>HLOOKUP(BK$2,Supuestos!$D$3:$H$181,$B16,0)</f>
        <v>2.2510176200000003</v>
      </c>
      <c r="BL16" s="1">
        <f>HLOOKUP(BL$2,Supuestos!$D$3:$H$181,$B16,0)</f>
        <v>2.2510176200000003</v>
      </c>
      <c r="BM16" s="1">
        <f>HLOOKUP(BM$2,Supuestos!$D$3:$H$181,$B16,0)</f>
        <v>2.2510176200000003</v>
      </c>
    </row>
    <row r="17" spans="2:65" s="43" customFormat="1" x14ac:dyDescent="0.2">
      <c r="B17" s="208"/>
      <c r="C17" s="134" t="s">
        <v>36</v>
      </c>
      <c r="E17" s="202">
        <f>Supuestos!D159</f>
        <v>13</v>
      </c>
    </row>
    <row r="18" spans="2:65" s="43" customFormat="1" x14ac:dyDescent="0.2">
      <c r="B18" s="208"/>
      <c r="C18" s="134" t="s">
        <v>38</v>
      </c>
      <c r="E18" s="348">
        <v>0</v>
      </c>
      <c r="F18" s="222">
        <f>IF(E18=1,E18,IF($E17=F$4,1,0))</f>
        <v>0</v>
      </c>
      <c r="G18" s="222">
        <f t="shared" ref="G18" si="175">IF(F18=1,F18,IF($E17=G$4,1,0))</f>
        <v>0</v>
      </c>
      <c r="H18" s="222">
        <f t="shared" ref="H18" si="176">IF(G18=1,G18,IF($E17=H$4,1,0))</f>
        <v>0</v>
      </c>
      <c r="I18" s="222">
        <f t="shared" ref="I18" si="177">IF(H18=1,H18,IF($E17=I$4,1,0))</f>
        <v>0</v>
      </c>
      <c r="J18" s="222">
        <f t="shared" ref="J18" si="178">IF(I18=1,I18,IF($E17=J$4,1,0))</f>
        <v>0</v>
      </c>
      <c r="K18" s="222">
        <f t="shared" ref="K18" si="179">IF(J18=1,J18,IF($E17=K$4,1,0))</f>
        <v>0</v>
      </c>
      <c r="L18" s="222">
        <f t="shared" ref="L18" si="180">IF(K18=1,K18,IF($E17=L$4,1,0))</f>
        <v>0</v>
      </c>
      <c r="M18" s="222">
        <f t="shared" ref="M18" si="181">IF(L18=1,L18,IF($E17=M$4,1,0))</f>
        <v>0</v>
      </c>
      <c r="N18" s="222">
        <f t="shared" ref="N18" si="182">IF(M18=1,M18,IF($E17=N$4,1,0))</f>
        <v>0</v>
      </c>
      <c r="O18" s="222">
        <f t="shared" ref="O18" si="183">IF(N18=1,N18,IF($E17=O$4,1,0))</f>
        <v>0</v>
      </c>
      <c r="P18" s="222">
        <f t="shared" ref="P18" si="184">IF(O18=1,O18,IF($E17=P$4,1,0))</f>
        <v>0</v>
      </c>
      <c r="Q18" s="222">
        <f t="shared" ref="Q18" si="185">IF(P18=1,P18,IF($E17=Q$4,1,0))</f>
        <v>0</v>
      </c>
      <c r="R18" s="222">
        <f t="shared" ref="R18" si="186">IF(Q18=1,Q18,IF($E17=R$4,1,0))</f>
        <v>1</v>
      </c>
      <c r="S18" s="222">
        <f t="shared" ref="S18" si="187">IF(R18=1,R18,IF($E17=S$4,1,0))</f>
        <v>1</v>
      </c>
      <c r="T18" s="222">
        <f t="shared" ref="T18" si="188">IF(S18=1,S18,IF($E17=T$4,1,0))</f>
        <v>1</v>
      </c>
      <c r="U18" s="222">
        <f t="shared" ref="U18" si="189">IF(T18=1,T18,IF($E17=U$4,1,0))</f>
        <v>1</v>
      </c>
      <c r="V18" s="222">
        <f t="shared" ref="V18" si="190">IF(U18=1,U18,IF($E17=V$4,1,0))</f>
        <v>1</v>
      </c>
      <c r="W18" s="222">
        <f t="shared" ref="W18" si="191">IF(V18=1,V18,IF($E17=W$4,1,0))</f>
        <v>1</v>
      </c>
      <c r="X18" s="222">
        <f t="shared" ref="X18" si="192">IF(W18=1,W18,IF($E17=X$4,1,0))</f>
        <v>1</v>
      </c>
      <c r="Y18" s="222">
        <f t="shared" ref="Y18" si="193">IF(X18=1,X18,IF($E17=Y$4,1,0))</f>
        <v>1</v>
      </c>
      <c r="Z18" s="222">
        <f t="shared" ref="Z18" si="194">IF(Y18=1,Y18,IF($E17=Z$4,1,0))</f>
        <v>1</v>
      </c>
      <c r="AA18" s="222">
        <f t="shared" ref="AA18" si="195">IF(Z18=1,Z18,IF($E17=AA$4,1,0))</f>
        <v>1</v>
      </c>
      <c r="AB18" s="222">
        <f t="shared" ref="AB18" si="196">IF(AA18=1,AA18,IF($E17=AB$4,1,0))</f>
        <v>1</v>
      </c>
      <c r="AC18" s="222">
        <f t="shared" ref="AC18" si="197">IF(AB18=1,AB18,IF($E17=AC$4,1,0))</f>
        <v>1</v>
      </c>
      <c r="AD18" s="222">
        <f t="shared" ref="AD18" si="198">IF(AC18=1,AC18,IF($E17=AD$4,1,0))</f>
        <v>1</v>
      </c>
      <c r="AE18" s="222">
        <f t="shared" ref="AE18" si="199">IF(AD18=1,AD18,IF($E17=AE$4,1,0))</f>
        <v>1</v>
      </c>
      <c r="AF18" s="222">
        <f t="shared" ref="AF18" si="200">IF(AE18=1,AE18,IF($E17=AF$4,1,0))</f>
        <v>1</v>
      </c>
      <c r="AG18" s="222">
        <f t="shared" ref="AG18" si="201">IF(AF18=1,AF18,IF($E17=AG$4,1,0))</f>
        <v>1</v>
      </c>
      <c r="AH18" s="222">
        <f t="shared" ref="AH18" si="202">IF(AG18=1,AG18,IF($E17=AH$4,1,0))</f>
        <v>1</v>
      </c>
      <c r="AI18" s="222">
        <f t="shared" ref="AI18" si="203">IF(AH18=1,AH18,IF($E17=AI$4,1,0))</f>
        <v>1</v>
      </c>
      <c r="AJ18" s="222">
        <f t="shared" ref="AJ18" si="204">IF(AI18=1,AI18,IF($E17=AJ$4,1,0))</f>
        <v>1</v>
      </c>
      <c r="AK18" s="222">
        <f t="shared" ref="AK18" si="205">IF(AJ18=1,AJ18,IF($E17=AK$4,1,0))</f>
        <v>1</v>
      </c>
      <c r="AL18" s="222">
        <f t="shared" ref="AL18" si="206">IF(AK18=1,AK18,IF($E17=AL$4,1,0))</f>
        <v>1</v>
      </c>
      <c r="AM18" s="222">
        <f t="shared" ref="AM18" si="207">IF(AL18=1,AL18,IF($E17=AM$4,1,0))</f>
        <v>1</v>
      </c>
      <c r="AN18" s="222">
        <f t="shared" ref="AN18" si="208">IF(AM18=1,AM18,IF($E17=AN$4,1,0))</f>
        <v>1</v>
      </c>
      <c r="AO18" s="222">
        <f t="shared" ref="AO18" si="209">IF(AN18=1,AN18,IF($E17=AO$4,1,0))</f>
        <v>1</v>
      </c>
      <c r="AP18" s="222">
        <f t="shared" ref="AP18" si="210">IF(AO18=1,AO18,IF($E17=AP$4,1,0))</f>
        <v>1</v>
      </c>
      <c r="AQ18" s="222">
        <f t="shared" ref="AQ18" si="211">IF(AP18=1,AP18,IF($E17=AQ$4,1,0))</f>
        <v>1</v>
      </c>
      <c r="AR18" s="222">
        <f t="shared" ref="AR18" si="212">IF(AQ18=1,AQ18,IF($E17=AR$4,1,0))</f>
        <v>1</v>
      </c>
      <c r="AS18" s="222">
        <f t="shared" ref="AS18" si="213">IF(AR18=1,AR18,IF($E17=AS$4,1,0))</f>
        <v>1</v>
      </c>
      <c r="AT18" s="222">
        <f t="shared" ref="AT18" si="214">IF(AS18=1,AS18,IF($E17=AT$4,1,0))</f>
        <v>1</v>
      </c>
      <c r="AU18" s="222">
        <f t="shared" ref="AU18" si="215">IF(AT18=1,AT18,IF($E17=AU$4,1,0))</f>
        <v>1</v>
      </c>
      <c r="AV18" s="222">
        <f t="shared" ref="AV18" si="216">IF(AU18=1,AU18,IF($E17=AV$4,1,0))</f>
        <v>1</v>
      </c>
      <c r="AW18" s="222">
        <f t="shared" ref="AW18" si="217">IF(AV18=1,AV18,IF($E17=AW$4,1,0))</f>
        <v>1</v>
      </c>
      <c r="AX18" s="222">
        <f t="shared" ref="AX18" si="218">IF(AW18=1,AW18,IF($E17=AX$4,1,0))</f>
        <v>1</v>
      </c>
      <c r="AY18" s="222">
        <f t="shared" ref="AY18" si="219">IF(AX18=1,AX18,IF($E17=AY$4,1,0))</f>
        <v>1</v>
      </c>
      <c r="AZ18" s="222">
        <f t="shared" ref="AZ18" si="220">IF(AY18=1,AY18,IF($E17=AZ$4,1,0))</f>
        <v>1</v>
      </c>
      <c r="BA18" s="222">
        <f t="shared" ref="BA18" si="221">IF(AZ18=1,AZ18,IF($E17=BA$4,1,0))</f>
        <v>1</v>
      </c>
      <c r="BB18" s="222">
        <f t="shared" ref="BB18" si="222">IF(BA18=1,BA18,IF($E17=BB$4,1,0))</f>
        <v>1</v>
      </c>
      <c r="BC18" s="222">
        <f t="shared" ref="BC18" si="223">IF(BB18=1,BB18,IF($E17=BC$4,1,0))</f>
        <v>1</v>
      </c>
      <c r="BD18" s="222">
        <f t="shared" ref="BD18" si="224">IF(BC18=1,BC18,IF($E17=BD$4,1,0))</f>
        <v>1</v>
      </c>
      <c r="BE18" s="222">
        <f t="shared" ref="BE18" si="225">IF(BD18=1,BD18,IF($E17=BE$4,1,0))</f>
        <v>1</v>
      </c>
      <c r="BF18" s="222">
        <f t="shared" ref="BF18" si="226">IF(BE18=1,BE18,IF($E17=BF$4,1,0))</f>
        <v>1</v>
      </c>
      <c r="BG18" s="222">
        <f t="shared" ref="BG18" si="227">IF(BF18=1,BF18,IF($E17=BG$4,1,0))</f>
        <v>1</v>
      </c>
      <c r="BH18" s="222">
        <f t="shared" ref="BH18" si="228">IF(BG18=1,BG18,IF($E17=BH$4,1,0))</f>
        <v>1</v>
      </c>
      <c r="BI18" s="222">
        <f t="shared" ref="BI18" si="229">IF(BH18=1,BH18,IF($E17=BI$4,1,0))</f>
        <v>1</v>
      </c>
      <c r="BJ18" s="222">
        <f t="shared" ref="BJ18" si="230">IF(BI18=1,BI18,IF($E17=BJ$4,1,0))</f>
        <v>1</v>
      </c>
      <c r="BK18" s="222">
        <f t="shared" ref="BK18" si="231">IF(BJ18=1,BJ18,IF($E17=BK$4,1,0))</f>
        <v>1</v>
      </c>
      <c r="BL18" s="222">
        <f t="shared" ref="BL18" si="232">IF(BK18=1,BK18,IF($E17=BL$4,1,0))</f>
        <v>1</v>
      </c>
      <c r="BM18" s="222">
        <f t="shared" ref="BM18" si="233">IF(BL18=1,BL18,IF($E17=BM$4,1,0))</f>
        <v>1</v>
      </c>
    </row>
    <row r="19" spans="2:65" x14ac:dyDescent="0.2">
      <c r="B19" s="207">
        <f>MATCH(C19,Supuestos!$B$3:$B$181,0)</f>
        <v>158</v>
      </c>
      <c r="C19" s="8" t="s">
        <v>62</v>
      </c>
      <c r="E19" s="192">
        <v>2</v>
      </c>
      <c r="F19" s="1">
        <f>HLOOKUP(F$2,Supuestos!$D$3:$H$181,$B19,0)</f>
        <v>2</v>
      </c>
      <c r="G19" s="1">
        <f>HLOOKUP(G$2,Supuestos!$D$3:$H$181,$B19,0)</f>
        <v>2</v>
      </c>
      <c r="H19" s="1">
        <f>HLOOKUP(H$2,Supuestos!$D$3:$H$181,$B19,0)</f>
        <v>2</v>
      </c>
      <c r="I19" s="1">
        <f>HLOOKUP(I$2,Supuestos!$D$3:$H$181,$B19,0)</f>
        <v>2</v>
      </c>
      <c r="J19" s="1">
        <f>HLOOKUP(J$2,Supuestos!$D$3:$H$181,$B19,0)</f>
        <v>2</v>
      </c>
      <c r="K19" s="1">
        <f>HLOOKUP(K$2,Supuestos!$D$3:$H$181,$B19,0)</f>
        <v>2</v>
      </c>
      <c r="L19" s="1">
        <f>HLOOKUP(L$2,Supuestos!$D$3:$H$181,$B19,0)</f>
        <v>2</v>
      </c>
      <c r="M19" s="1">
        <f>HLOOKUP(M$2,Supuestos!$D$3:$H$181,$B19,0)</f>
        <v>2</v>
      </c>
      <c r="N19" s="1">
        <f>HLOOKUP(N$2,Supuestos!$D$3:$H$181,$B19,0)</f>
        <v>2</v>
      </c>
      <c r="O19" s="1">
        <f>HLOOKUP(O$2,Supuestos!$D$3:$H$181,$B19,0)</f>
        <v>2</v>
      </c>
      <c r="P19" s="1">
        <f>HLOOKUP(P$2,Supuestos!$D$3:$H$181,$B19,0)</f>
        <v>2</v>
      </c>
      <c r="Q19" s="1">
        <f>HLOOKUP(Q$2,Supuestos!$D$3:$H$181,$B19,0)</f>
        <v>2</v>
      </c>
      <c r="R19" s="1">
        <f>HLOOKUP(R$2,Supuestos!$D$3:$H$181,$B19,0)</f>
        <v>2.06</v>
      </c>
      <c r="S19" s="1">
        <f>HLOOKUP(S$2,Supuestos!$D$3:$H$181,$B19,0)</f>
        <v>2.06</v>
      </c>
      <c r="T19" s="1">
        <f>HLOOKUP(T$2,Supuestos!$D$3:$H$181,$B19,0)</f>
        <v>2.06</v>
      </c>
      <c r="U19" s="1">
        <f>HLOOKUP(U$2,Supuestos!$D$3:$H$181,$B19,0)</f>
        <v>2.06</v>
      </c>
      <c r="V19" s="1">
        <f>HLOOKUP(V$2,Supuestos!$D$3:$H$181,$B19,0)</f>
        <v>2.06</v>
      </c>
      <c r="W19" s="1">
        <f>HLOOKUP(W$2,Supuestos!$D$3:$H$181,$B19,0)</f>
        <v>2.06</v>
      </c>
      <c r="X19" s="1">
        <f>HLOOKUP(X$2,Supuestos!$D$3:$H$181,$B19,0)</f>
        <v>2.06</v>
      </c>
      <c r="Y19" s="1">
        <f>HLOOKUP(Y$2,Supuestos!$D$3:$H$181,$B19,0)</f>
        <v>2.06</v>
      </c>
      <c r="Z19" s="1">
        <f>HLOOKUP(Z$2,Supuestos!$D$3:$H$181,$B19,0)</f>
        <v>2.06</v>
      </c>
      <c r="AA19" s="1">
        <f>HLOOKUP(AA$2,Supuestos!$D$3:$H$181,$B19,0)</f>
        <v>2.06</v>
      </c>
      <c r="AB19" s="1">
        <f>HLOOKUP(AB$2,Supuestos!$D$3:$H$181,$B19,0)</f>
        <v>2.06</v>
      </c>
      <c r="AC19" s="1">
        <f>HLOOKUP(AC$2,Supuestos!$D$3:$H$181,$B19,0)</f>
        <v>2.06</v>
      </c>
      <c r="AD19" s="1">
        <f>HLOOKUP(AD$2,Supuestos!$D$3:$H$181,$B19,0)</f>
        <v>2.1217999999999999</v>
      </c>
      <c r="AE19" s="1">
        <f>HLOOKUP(AE$2,Supuestos!$D$3:$H$181,$B19,0)</f>
        <v>2.1217999999999999</v>
      </c>
      <c r="AF19" s="1">
        <f>HLOOKUP(AF$2,Supuestos!$D$3:$H$181,$B19,0)</f>
        <v>2.1217999999999999</v>
      </c>
      <c r="AG19" s="1">
        <f>HLOOKUP(AG$2,Supuestos!$D$3:$H$181,$B19,0)</f>
        <v>2.1217999999999999</v>
      </c>
      <c r="AH19" s="1">
        <f>HLOOKUP(AH$2,Supuestos!$D$3:$H$181,$B19,0)</f>
        <v>2.1217999999999999</v>
      </c>
      <c r="AI19" s="1">
        <f>HLOOKUP(AI$2,Supuestos!$D$3:$H$181,$B19,0)</f>
        <v>2.1217999999999999</v>
      </c>
      <c r="AJ19" s="1">
        <f>HLOOKUP(AJ$2,Supuestos!$D$3:$H$181,$B19,0)</f>
        <v>2.1217999999999999</v>
      </c>
      <c r="AK19" s="1">
        <f>HLOOKUP(AK$2,Supuestos!$D$3:$H$181,$B19,0)</f>
        <v>2.1217999999999999</v>
      </c>
      <c r="AL19" s="1">
        <f>HLOOKUP(AL$2,Supuestos!$D$3:$H$181,$B19,0)</f>
        <v>2.1217999999999999</v>
      </c>
      <c r="AM19" s="1">
        <f>HLOOKUP(AM$2,Supuestos!$D$3:$H$181,$B19,0)</f>
        <v>2.1217999999999999</v>
      </c>
      <c r="AN19" s="1">
        <f>HLOOKUP(AN$2,Supuestos!$D$3:$H$181,$B19,0)</f>
        <v>2.1217999999999999</v>
      </c>
      <c r="AO19" s="1">
        <f>HLOOKUP(AO$2,Supuestos!$D$3:$H$181,$B19,0)</f>
        <v>2.1217999999999999</v>
      </c>
      <c r="AP19" s="1">
        <f>HLOOKUP(AP$2,Supuestos!$D$3:$H$181,$B19,0)</f>
        <v>2.185454</v>
      </c>
      <c r="AQ19" s="1">
        <f>HLOOKUP(AQ$2,Supuestos!$D$3:$H$181,$B19,0)</f>
        <v>2.185454</v>
      </c>
      <c r="AR19" s="1">
        <f>HLOOKUP(AR$2,Supuestos!$D$3:$H$181,$B19,0)</f>
        <v>2.185454</v>
      </c>
      <c r="AS19" s="1">
        <f>HLOOKUP(AS$2,Supuestos!$D$3:$H$181,$B19,0)</f>
        <v>2.185454</v>
      </c>
      <c r="AT19" s="1">
        <f>HLOOKUP(AT$2,Supuestos!$D$3:$H$181,$B19,0)</f>
        <v>2.185454</v>
      </c>
      <c r="AU19" s="1">
        <f>HLOOKUP(AU$2,Supuestos!$D$3:$H$181,$B19,0)</f>
        <v>2.185454</v>
      </c>
      <c r="AV19" s="1">
        <f>HLOOKUP(AV$2,Supuestos!$D$3:$H$181,$B19,0)</f>
        <v>2.185454</v>
      </c>
      <c r="AW19" s="1">
        <f>HLOOKUP(AW$2,Supuestos!$D$3:$H$181,$B19,0)</f>
        <v>2.185454</v>
      </c>
      <c r="AX19" s="1">
        <f>HLOOKUP(AX$2,Supuestos!$D$3:$H$181,$B19,0)</f>
        <v>2.185454</v>
      </c>
      <c r="AY19" s="1">
        <f>HLOOKUP(AY$2,Supuestos!$D$3:$H$181,$B19,0)</f>
        <v>2.185454</v>
      </c>
      <c r="AZ19" s="1">
        <f>HLOOKUP(AZ$2,Supuestos!$D$3:$H$181,$B19,0)</f>
        <v>2.185454</v>
      </c>
      <c r="BA19" s="1">
        <f>HLOOKUP(BA$2,Supuestos!$D$3:$H$181,$B19,0)</f>
        <v>2.185454</v>
      </c>
      <c r="BB19" s="1">
        <f>HLOOKUP(BB$2,Supuestos!$D$3:$H$181,$B19,0)</f>
        <v>2.2510176200000003</v>
      </c>
      <c r="BC19" s="1">
        <f>HLOOKUP(BC$2,Supuestos!$D$3:$H$181,$B19,0)</f>
        <v>2.2510176200000003</v>
      </c>
      <c r="BD19" s="1">
        <f>HLOOKUP(BD$2,Supuestos!$D$3:$H$181,$B19,0)</f>
        <v>2.2510176200000003</v>
      </c>
      <c r="BE19" s="1">
        <f>HLOOKUP(BE$2,Supuestos!$D$3:$H$181,$B19,0)</f>
        <v>2.2510176200000003</v>
      </c>
      <c r="BF19" s="1">
        <f>HLOOKUP(BF$2,Supuestos!$D$3:$H$181,$B19,0)</f>
        <v>2.2510176200000003</v>
      </c>
      <c r="BG19" s="1">
        <f>HLOOKUP(BG$2,Supuestos!$D$3:$H$181,$B19,0)</f>
        <v>2.2510176200000003</v>
      </c>
      <c r="BH19" s="1">
        <f>HLOOKUP(BH$2,Supuestos!$D$3:$H$181,$B19,0)</f>
        <v>2.2510176200000003</v>
      </c>
      <c r="BI19" s="1">
        <f>HLOOKUP(BI$2,Supuestos!$D$3:$H$181,$B19,0)</f>
        <v>2.2510176200000003</v>
      </c>
      <c r="BJ19" s="1">
        <f>HLOOKUP(BJ$2,Supuestos!$D$3:$H$181,$B19,0)</f>
        <v>2.2510176200000003</v>
      </c>
      <c r="BK19" s="1">
        <f>HLOOKUP(BK$2,Supuestos!$D$3:$H$181,$B19,0)</f>
        <v>2.2510176200000003</v>
      </c>
      <c r="BL19" s="1">
        <f>HLOOKUP(BL$2,Supuestos!$D$3:$H$181,$B19,0)</f>
        <v>2.2510176200000003</v>
      </c>
      <c r="BM19" s="1">
        <f>HLOOKUP(BM$2,Supuestos!$D$3:$H$181,$B19,0)</f>
        <v>2.2510176200000003</v>
      </c>
    </row>
    <row r="20" spans="2:65" s="43" customFormat="1" x14ac:dyDescent="0.2">
      <c r="B20" s="208"/>
      <c r="C20" s="134" t="s">
        <v>36</v>
      </c>
      <c r="E20" s="202">
        <f>Supuestos!D161</f>
        <v>25</v>
      </c>
    </row>
    <row r="21" spans="2:65" s="43" customFormat="1" x14ac:dyDescent="0.2">
      <c r="B21" s="208"/>
      <c r="C21" s="134" t="s">
        <v>38</v>
      </c>
      <c r="E21" s="348">
        <v>0</v>
      </c>
      <c r="F21" s="222">
        <f>IF(E21=1,E21,IF($E20=F$4,1,0))</f>
        <v>0</v>
      </c>
      <c r="G21" s="222">
        <f t="shared" ref="G21" si="234">IF(F21=1,F21,IF($E20=G$4,1,0))</f>
        <v>0</v>
      </c>
      <c r="H21" s="222">
        <f t="shared" ref="H21" si="235">IF(G21=1,G21,IF($E20=H$4,1,0))</f>
        <v>0</v>
      </c>
      <c r="I21" s="222">
        <f t="shared" ref="I21" si="236">IF(H21=1,H21,IF($E20=I$4,1,0))</f>
        <v>0</v>
      </c>
      <c r="J21" s="222">
        <f t="shared" ref="J21" si="237">IF(I21=1,I21,IF($E20=J$4,1,0))</f>
        <v>0</v>
      </c>
      <c r="K21" s="222">
        <f t="shared" ref="K21" si="238">IF(J21=1,J21,IF($E20=K$4,1,0))</f>
        <v>0</v>
      </c>
      <c r="L21" s="222">
        <f t="shared" ref="L21" si="239">IF(K21=1,K21,IF($E20=L$4,1,0))</f>
        <v>0</v>
      </c>
      <c r="M21" s="222">
        <f t="shared" ref="M21" si="240">IF(L21=1,L21,IF($E20=M$4,1,0))</f>
        <v>0</v>
      </c>
      <c r="N21" s="222">
        <f t="shared" ref="N21" si="241">IF(M21=1,M21,IF($E20=N$4,1,0))</f>
        <v>0</v>
      </c>
      <c r="O21" s="222">
        <f t="shared" ref="O21" si="242">IF(N21=1,N21,IF($E20=O$4,1,0))</f>
        <v>0</v>
      </c>
      <c r="P21" s="222">
        <f t="shared" ref="P21" si="243">IF(O21=1,O21,IF($E20=P$4,1,0))</f>
        <v>0</v>
      </c>
      <c r="Q21" s="222">
        <f t="shared" ref="Q21" si="244">IF(P21=1,P21,IF($E20=Q$4,1,0))</f>
        <v>0</v>
      </c>
      <c r="R21" s="222">
        <f t="shared" ref="R21" si="245">IF(Q21=1,Q21,IF($E20=R$4,1,0))</f>
        <v>0</v>
      </c>
      <c r="S21" s="222">
        <f t="shared" ref="S21" si="246">IF(R21=1,R21,IF($E20=S$4,1,0))</f>
        <v>0</v>
      </c>
      <c r="T21" s="222">
        <f t="shared" ref="T21" si="247">IF(S21=1,S21,IF($E20=T$4,1,0))</f>
        <v>0</v>
      </c>
      <c r="U21" s="222">
        <f t="shared" ref="U21" si="248">IF(T21=1,T21,IF($E20=U$4,1,0))</f>
        <v>0</v>
      </c>
      <c r="V21" s="222">
        <f t="shared" ref="V21" si="249">IF(U21=1,U21,IF($E20=V$4,1,0))</f>
        <v>0</v>
      </c>
      <c r="W21" s="222">
        <f t="shared" ref="W21" si="250">IF(V21=1,V21,IF($E20=W$4,1,0))</f>
        <v>0</v>
      </c>
      <c r="X21" s="222">
        <f t="shared" ref="X21" si="251">IF(W21=1,W21,IF($E20=X$4,1,0))</f>
        <v>0</v>
      </c>
      <c r="Y21" s="222">
        <f t="shared" ref="Y21" si="252">IF(X21=1,X21,IF($E20=Y$4,1,0))</f>
        <v>0</v>
      </c>
      <c r="Z21" s="222">
        <f t="shared" ref="Z21" si="253">IF(Y21=1,Y21,IF($E20=Z$4,1,0))</f>
        <v>0</v>
      </c>
      <c r="AA21" s="222">
        <f t="shared" ref="AA21" si="254">IF(Z21=1,Z21,IF($E20=AA$4,1,0))</f>
        <v>0</v>
      </c>
      <c r="AB21" s="222">
        <f t="shared" ref="AB21" si="255">IF(AA21=1,AA21,IF($E20=AB$4,1,0))</f>
        <v>0</v>
      </c>
      <c r="AC21" s="222">
        <f t="shared" ref="AC21" si="256">IF(AB21=1,AB21,IF($E20=AC$4,1,0))</f>
        <v>0</v>
      </c>
      <c r="AD21" s="222">
        <f t="shared" ref="AD21" si="257">IF(AC21=1,AC21,IF($E20=AD$4,1,0))</f>
        <v>1</v>
      </c>
      <c r="AE21" s="222">
        <f t="shared" ref="AE21" si="258">IF(AD21=1,AD21,IF($E20=AE$4,1,0))</f>
        <v>1</v>
      </c>
      <c r="AF21" s="222">
        <f t="shared" ref="AF21" si="259">IF(AE21=1,AE21,IF($E20=AF$4,1,0))</f>
        <v>1</v>
      </c>
      <c r="AG21" s="222">
        <f t="shared" ref="AG21" si="260">IF(AF21=1,AF21,IF($E20=AG$4,1,0))</f>
        <v>1</v>
      </c>
      <c r="AH21" s="222">
        <f t="shared" ref="AH21" si="261">IF(AG21=1,AG21,IF($E20=AH$4,1,0))</f>
        <v>1</v>
      </c>
      <c r="AI21" s="222">
        <f t="shared" ref="AI21" si="262">IF(AH21=1,AH21,IF($E20=AI$4,1,0))</f>
        <v>1</v>
      </c>
      <c r="AJ21" s="222">
        <f t="shared" ref="AJ21" si="263">IF(AI21=1,AI21,IF($E20=AJ$4,1,0))</f>
        <v>1</v>
      </c>
      <c r="AK21" s="222">
        <f t="shared" ref="AK21" si="264">IF(AJ21=1,AJ21,IF($E20=AK$4,1,0))</f>
        <v>1</v>
      </c>
      <c r="AL21" s="222">
        <f t="shared" ref="AL21" si="265">IF(AK21=1,AK21,IF($E20=AL$4,1,0))</f>
        <v>1</v>
      </c>
      <c r="AM21" s="222">
        <f t="shared" ref="AM21" si="266">IF(AL21=1,AL21,IF($E20=AM$4,1,0))</f>
        <v>1</v>
      </c>
      <c r="AN21" s="222">
        <f t="shared" ref="AN21" si="267">IF(AM21=1,AM21,IF($E20=AN$4,1,0))</f>
        <v>1</v>
      </c>
      <c r="AO21" s="222">
        <f t="shared" ref="AO21" si="268">IF(AN21=1,AN21,IF($E20=AO$4,1,0))</f>
        <v>1</v>
      </c>
      <c r="AP21" s="222">
        <f t="shared" ref="AP21" si="269">IF(AO21=1,AO21,IF($E20=AP$4,1,0))</f>
        <v>1</v>
      </c>
      <c r="AQ21" s="222">
        <f t="shared" ref="AQ21" si="270">IF(AP21=1,AP21,IF($E20=AQ$4,1,0))</f>
        <v>1</v>
      </c>
      <c r="AR21" s="222">
        <f t="shared" ref="AR21" si="271">IF(AQ21=1,AQ21,IF($E20=AR$4,1,0))</f>
        <v>1</v>
      </c>
      <c r="AS21" s="222">
        <f t="shared" ref="AS21" si="272">IF(AR21=1,AR21,IF($E20=AS$4,1,0))</f>
        <v>1</v>
      </c>
      <c r="AT21" s="222">
        <f t="shared" ref="AT21" si="273">IF(AS21=1,AS21,IF($E20=AT$4,1,0))</f>
        <v>1</v>
      </c>
      <c r="AU21" s="222">
        <f t="shared" ref="AU21" si="274">IF(AT21=1,AT21,IF($E20=AU$4,1,0))</f>
        <v>1</v>
      </c>
      <c r="AV21" s="222">
        <f t="shared" ref="AV21" si="275">IF(AU21=1,AU21,IF($E20=AV$4,1,0))</f>
        <v>1</v>
      </c>
      <c r="AW21" s="222">
        <f t="shared" ref="AW21" si="276">IF(AV21=1,AV21,IF($E20=AW$4,1,0))</f>
        <v>1</v>
      </c>
      <c r="AX21" s="222">
        <f t="shared" ref="AX21" si="277">IF(AW21=1,AW21,IF($E20=AX$4,1,0))</f>
        <v>1</v>
      </c>
      <c r="AY21" s="222">
        <f t="shared" ref="AY21" si="278">IF(AX21=1,AX21,IF($E20=AY$4,1,0))</f>
        <v>1</v>
      </c>
      <c r="AZ21" s="222">
        <f t="shared" ref="AZ21" si="279">IF(AY21=1,AY21,IF($E20=AZ$4,1,0))</f>
        <v>1</v>
      </c>
      <c r="BA21" s="222">
        <f t="shared" ref="BA21" si="280">IF(AZ21=1,AZ21,IF($E20=BA$4,1,0))</f>
        <v>1</v>
      </c>
      <c r="BB21" s="222">
        <f t="shared" ref="BB21" si="281">IF(BA21=1,BA21,IF($E20=BB$4,1,0))</f>
        <v>1</v>
      </c>
      <c r="BC21" s="222">
        <f t="shared" ref="BC21" si="282">IF(BB21=1,BB21,IF($E20=BC$4,1,0))</f>
        <v>1</v>
      </c>
      <c r="BD21" s="222">
        <f t="shared" ref="BD21" si="283">IF(BC21=1,BC21,IF($E20=BD$4,1,0))</f>
        <v>1</v>
      </c>
      <c r="BE21" s="222">
        <f t="shared" ref="BE21" si="284">IF(BD21=1,BD21,IF($E20=BE$4,1,0))</f>
        <v>1</v>
      </c>
      <c r="BF21" s="222">
        <f t="shared" ref="BF21" si="285">IF(BE21=1,BE21,IF($E20=BF$4,1,0))</f>
        <v>1</v>
      </c>
      <c r="BG21" s="222">
        <f t="shared" ref="BG21" si="286">IF(BF21=1,BF21,IF($E20=BG$4,1,0))</f>
        <v>1</v>
      </c>
      <c r="BH21" s="222">
        <f t="shared" ref="BH21" si="287">IF(BG21=1,BG21,IF($E20=BH$4,1,0))</f>
        <v>1</v>
      </c>
      <c r="BI21" s="222">
        <f t="shared" ref="BI21" si="288">IF(BH21=1,BH21,IF($E20=BI$4,1,0))</f>
        <v>1</v>
      </c>
      <c r="BJ21" s="222">
        <f t="shared" ref="BJ21" si="289">IF(BI21=1,BI21,IF($E20=BJ$4,1,0))</f>
        <v>1</v>
      </c>
      <c r="BK21" s="222">
        <f t="shared" ref="BK21" si="290">IF(BJ21=1,BJ21,IF($E20=BK$4,1,0))</f>
        <v>1</v>
      </c>
      <c r="BL21" s="222">
        <f t="shared" ref="BL21" si="291">IF(BK21=1,BK21,IF($E20=BL$4,1,0))</f>
        <v>1</v>
      </c>
      <c r="BM21" s="222">
        <f t="shared" ref="BM21" si="292">IF(BL21=1,BL21,IF($E20=BM$4,1,0))</f>
        <v>1</v>
      </c>
    </row>
    <row r="22" spans="2:65" x14ac:dyDescent="0.2">
      <c r="B22" s="209"/>
      <c r="E22" s="204"/>
      <c r="F22" s="32"/>
    </row>
    <row r="23" spans="2:65" ht="15" x14ac:dyDescent="0.35">
      <c r="B23" s="209"/>
      <c r="C23" s="122" t="s">
        <v>63</v>
      </c>
      <c r="E23" s="204"/>
      <c r="F23" s="4">
        <f>F24*F26</f>
        <v>0</v>
      </c>
      <c r="G23" s="4">
        <f t="shared" ref="G23:BM23" si="293">G24*G26</f>
        <v>0</v>
      </c>
      <c r="H23" s="4">
        <f t="shared" si="293"/>
        <v>0</v>
      </c>
      <c r="I23" s="4">
        <f t="shared" si="293"/>
        <v>0</v>
      </c>
      <c r="J23" s="4">
        <f t="shared" si="293"/>
        <v>0</v>
      </c>
      <c r="K23" s="4">
        <f t="shared" si="293"/>
        <v>0</v>
      </c>
      <c r="L23" s="4">
        <f t="shared" si="293"/>
        <v>0</v>
      </c>
      <c r="M23" s="4">
        <f t="shared" si="293"/>
        <v>0</v>
      </c>
      <c r="N23" s="4">
        <f t="shared" si="293"/>
        <v>0</v>
      </c>
      <c r="O23" s="4">
        <f t="shared" si="293"/>
        <v>0</v>
      </c>
      <c r="P23" s="4">
        <f t="shared" si="293"/>
        <v>0</v>
      </c>
      <c r="Q23" s="4">
        <f t="shared" si="293"/>
        <v>0</v>
      </c>
      <c r="R23" s="4">
        <f t="shared" si="293"/>
        <v>0</v>
      </c>
      <c r="S23" s="4">
        <f t="shared" si="293"/>
        <v>0</v>
      </c>
      <c r="T23" s="4">
        <f t="shared" si="293"/>
        <v>0</v>
      </c>
      <c r="U23" s="4">
        <f t="shared" si="293"/>
        <v>0</v>
      </c>
      <c r="V23" s="4">
        <f t="shared" si="293"/>
        <v>0</v>
      </c>
      <c r="W23" s="4">
        <f t="shared" si="293"/>
        <v>0</v>
      </c>
      <c r="X23" s="4">
        <f t="shared" si="293"/>
        <v>12.36</v>
      </c>
      <c r="Y23" s="4">
        <f t="shared" si="293"/>
        <v>12.36</v>
      </c>
      <c r="Z23" s="4">
        <f t="shared" si="293"/>
        <v>12.36</v>
      </c>
      <c r="AA23" s="4">
        <f t="shared" si="293"/>
        <v>12.36</v>
      </c>
      <c r="AB23" s="4">
        <f t="shared" si="293"/>
        <v>12.36</v>
      </c>
      <c r="AC23" s="4">
        <f t="shared" si="293"/>
        <v>12.36</v>
      </c>
      <c r="AD23" s="4">
        <f t="shared" si="293"/>
        <v>12.7308</v>
      </c>
      <c r="AE23" s="4">
        <f t="shared" si="293"/>
        <v>12.7308</v>
      </c>
      <c r="AF23" s="4">
        <f t="shared" si="293"/>
        <v>12.7308</v>
      </c>
      <c r="AG23" s="4">
        <f t="shared" si="293"/>
        <v>12.7308</v>
      </c>
      <c r="AH23" s="4">
        <f t="shared" si="293"/>
        <v>12.7308</v>
      </c>
      <c r="AI23" s="4">
        <f t="shared" si="293"/>
        <v>12.7308</v>
      </c>
      <c r="AJ23" s="4">
        <f t="shared" si="293"/>
        <v>12.7308</v>
      </c>
      <c r="AK23" s="4">
        <f t="shared" si="293"/>
        <v>12.7308</v>
      </c>
      <c r="AL23" s="4">
        <f t="shared" si="293"/>
        <v>12.7308</v>
      </c>
      <c r="AM23" s="4">
        <f t="shared" si="293"/>
        <v>12.7308</v>
      </c>
      <c r="AN23" s="4">
        <f t="shared" si="293"/>
        <v>12.7308</v>
      </c>
      <c r="AO23" s="4">
        <f t="shared" si="293"/>
        <v>12.7308</v>
      </c>
      <c r="AP23" s="4">
        <f t="shared" si="293"/>
        <v>13.112724</v>
      </c>
      <c r="AQ23" s="4">
        <f t="shared" si="293"/>
        <v>13.112724</v>
      </c>
      <c r="AR23" s="4">
        <f t="shared" si="293"/>
        <v>13.112724</v>
      </c>
      <c r="AS23" s="4">
        <f t="shared" si="293"/>
        <v>13.112724</v>
      </c>
      <c r="AT23" s="4">
        <f t="shared" si="293"/>
        <v>13.112724</v>
      </c>
      <c r="AU23" s="4">
        <f t="shared" si="293"/>
        <v>13.112724</v>
      </c>
      <c r="AV23" s="4">
        <f t="shared" si="293"/>
        <v>13.112724</v>
      </c>
      <c r="AW23" s="4">
        <f t="shared" si="293"/>
        <v>13.112724</v>
      </c>
      <c r="AX23" s="4">
        <f t="shared" si="293"/>
        <v>13.112724</v>
      </c>
      <c r="AY23" s="4">
        <f t="shared" si="293"/>
        <v>13.112724</v>
      </c>
      <c r="AZ23" s="4">
        <f t="shared" si="293"/>
        <v>13.112724</v>
      </c>
      <c r="BA23" s="4">
        <f t="shared" si="293"/>
        <v>13.112724</v>
      </c>
      <c r="BB23" s="4">
        <f t="shared" si="293"/>
        <v>13.506105720000001</v>
      </c>
      <c r="BC23" s="4">
        <f t="shared" si="293"/>
        <v>13.506105720000001</v>
      </c>
      <c r="BD23" s="4">
        <f t="shared" si="293"/>
        <v>13.506105720000001</v>
      </c>
      <c r="BE23" s="4">
        <f t="shared" si="293"/>
        <v>13.506105720000001</v>
      </c>
      <c r="BF23" s="4">
        <f t="shared" si="293"/>
        <v>13.506105720000001</v>
      </c>
      <c r="BG23" s="4">
        <f t="shared" si="293"/>
        <v>13.506105720000001</v>
      </c>
      <c r="BH23" s="4">
        <f t="shared" si="293"/>
        <v>13.506105720000001</v>
      </c>
      <c r="BI23" s="4">
        <f t="shared" si="293"/>
        <v>13.506105720000001</v>
      </c>
      <c r="BJ23" s="4">
        <f t="shared" si="293"/>
        <v>13.506105720000001</v>
      </c>
      <c r="BK23" s="4">
        <f t="shared" si="293"/>
        <v>13.506105720000001</v>
      </c>
      <c r="BL23" s="4">
        <f t="shared" si="293"/>
        <v>13.506105720000001</v>
      </c>
      <c r="BM23" s="4">
        <f t="shared" si="293"/>
        <v>13.506105720000001</v>
      </c>
    </row>
    <row r="24" spans="2:65" x14ac:dyDescent="0.2">
      <c r="B24" s="207">
        <f>MATCH(C24,Supuestos!$B$3:$B$181,0)</f>
        <v>160</v>
      </c>
      <c r="C24" s="8" t="s">
        <v>63</v>
      </c>
      <c r="E24" s="192">
        <v>12</v>
      </c>
      <c r="F24" s="1">
        <f>HLOOKUP(F$2,Supuestos!$D$3:$H$181,$B24,0)</f>
        <v>12</v>
      </c>
      <c r="G24" s="1">
        <f>HLOOKUP(G$2,Supuestos!$D$3:$H$181,$B24,0)</f>
        <v>12</v>
      </c>
      <c r="H24" s="1">
        <f>HLOOKUP(H$2,Supuestos!$D$3:$H$181,$B24,0)</f>
        <v>12</v>
      </c>
      <c r="I24" s="1">
        <f>HLOOKUP(I$2,Supuestos!$D$3:$H$181,$B24,0)</f>
        <v>12</v>
      </c>
      <c r="J24" s="1">
        <f>HLOOKUP(J$2,Supuestos!$D$3:$H$181,$B24,0)</f>
        <v>12</v>
      </c>
      <c r="K24" s="1">
        <f>HLOOKUP(K$2,Supuestos!$D$3:$H$181,$B24,0)</f>
        <v>12</v>
      </c>
      <c r="L24" s="1">
        <f>HLOOKUP(L$2,Supuestos!$D$3:$H$181,$B24,0)</f>
        <v>12</v>
      </c>
      <c r="M24" s="1">
        <f>HLOOKUP(M$2,Supuestos!$D$3:$H$181,$B24,0)</f>
        <v>12</v>
      </c>
      <c r="N24" s="1">
        <f>HLOOKUP(N$2,Supuestos!$D$3:$H$181,$B24,0)</f>
        <v>12</v>
      </c>
      <c r="O24" s="1">
        <f>HLOOKUP(O$2,Supuestos!$D$3:$H$181,$B24,0)</f>
        <v>12</v>
      </c>
      <c r="P24" s="1">
        <f>HLOOKUP(P$2,Supuestos!$D$3:$H$181,$B24,0)</f>
        <v>12</v>
      </c>
      <c r="Q24" s="1">
        <f>HLOOKUP(Q$2,Supuestos!$D$3:$H$181,$B24,0)</f>
        <v>12</v>
      </c>
      <c r="R24" s="1">
        <f>HLOOKUP(R$2,Supuestos!$D$3:$H$181,$B24,0)</f>
        <v>12.36</v>
      </c>
      <c r="S24" s="1">
        <f>HLOOKUP(S$2,Supuestos!$D$3:$H$181,$B24,0)</f>
        <v>12.36</v>
      </c>
      <c r="T24" s="1">
        <f>HLOOKUP(T$2,Supuestos!$D$3:$H$181,$B24,0)</f>
        <v>12.36</v>
      </c>
      <c r="U24" s="1">
        <f>HLOOKUP(U$2,Supuestos!$D$3:$H$181,$B24,0)</f>
        <v>12.36</v>
      </c>
      <c r="V24" s="1">
        <f>HLOOKUP(V$2,Supuestos!$D$3:$H$181,$B24,0)</f>
        <v>12.36</v>
      </c>
      <c r="W24" s="1">
        <f>HLOOKUP(W$2,Supuestos!$D$3:$H$181,$B24,0)</f>
        <v>12.36</v>
      </c>
      <c r="X24" s="1">
        <f>HLOOKUP(X$2,Supuestos!$D$3:$H$181,$B24,0)</f>
        <v>12.36</v>
      </c>
      <c r="Y24" s="1">
        <f>HLOOKUP(Y$2,Supuestos!$D$3:$H$181,$B24,0)</f>
        <v>12.36</v>
      </c>
      <c r="Z24" s="1">
        <f>HLOOKUP(Z$2,Supuestos!$D$3:$H$181,$B24,0)</f>
        <v>12.36</v>
      </c>
      <c r="AA24" s="1">
        <f>HLOOKUP(AA$2,Supuestos!$D$3:$H$181,$B24,0)</f>
        <v>12.36</v>
      </c>
      <c r="AB24" s="1">
        <f>HLOOKUP(AB$2,Supuestos!$D$3:$H$181,$B24,0)</f>
        <v>12.36</v>
      </c>
      <c r="AC24" s="1">
        <f>HLOOKUP(AC$2,Supuestos!$D$3:$H$181,$B24,0)</f>
        <v>12.36</v>
      </c>
      <c r="AD24" s="1">
        <f>HLOOKUP(AD$2,Supuestos!$D$3:$H$181,$B24,0)</f>
        <v>12.7308</v>
      </c>
      <c r="AE24" s="1">
        <f>HLOOKUP(AE$2,Supuestos!$D$3:$H$181,$B24,0)</f>
        <v>12.7308</v>
      </c>
      <c r="AF24" s="1">
        <f>HLOOKUP(AF$2,Supuestos!$D$3:$H$181,$B24,0)</f>
        <v>12.7308</v>
      </c>
      <c r="AG24" s="1">
        <f>HLOOKUP(AG$2,Supuestos!$D$3:$H$181,$B24,0)</f>
        <v>12.7308</v>
      </c>
      <c r="AH24" s="1">
        <f>HLOOKUP(AH$2,Supuestos!$D$3:$H$181,$B24,0)</f>
        <v>12.7308</v>
      </c>
      <c r="AI24" s="1">
        <f>HLOOKUP(AI$2,Supuestos!$D$3:$H$181,$B24,0)</f>
        <v>12.7308</v>
      </c>
      <c r="AJ24" s="1">
        <f>HLOOKUP(AJ$2,Supuestos!$D$3:$H$181,$B24,0)</f>
        <v>12.7308</v>
      </c>
      <c r="AK24" s="1">
        <f>HLOOKUP(AK$2,Supuestos!$D$3:$H$181,$B24,0)</f>
        <v>12.7308</v>
      </c>
      <c r="AL24" s="1">
        <f>HLOOKUP(AL$2,Supuestos!$D$3:$H$181,$B24,0)</f>
        <v>12.7308</v>
      </c>
      <c r="AM24" s="1">
        <f>HLOOKUP(AM$2,Supuestos!$D$3:$H$181,$B24,0)</f>
        <v>12.7308</v>
      </c>
      <c r="AN24" s="1">
        <f>HLOOKUP(AN$2,Supuestos!$D$3:$H$181,$B24,0)</f>
        <v>12.7308</v>
      </c>
      <c r="AO24" s="1">
        <f>HLOOKUP(AO$2,Supuestos!$D$3:$H$181,$B24,0)</f>
        <v>12.7308</v>
      </c>
      <c r="AP24" s="1">
        <f>HLOOKUP(AP$2,Supuestos!$D$3:$H$181,$B24,0)</f>
        <v>13.112724</v>
      </c>
      <c r="AQ24" s="1">
        <f>HLOOKUP(AQ$2,Supuestos!$D$3:$H$181,$B24,0)</f>
        <v>13.112724</v>
      </c>
      <c r="AR24" s="1">
        <f>HLOOKUP(AR$2,Supuestos!$D$3:$H$181,$B24,0)</f>
        <v>13.112724</v>
      </c>
      <c r="AS24" s="1">
        <f>HLOOKUP(AS$2,Supuestos!$D$3:$H$181,$B24,0)</f>
        <v>13.112724</v>
      </c>
      <c r="AT24" s="1">
        <f>HLOOKUP(AT$2,Supuestos!$D$3:$H$181,$B24,0)</f>
        <v>13.112724</v>
      </c>
      <c r="AU24" s="1">
        <f>HLOOKUP(AU$2,Supuestos!$D$3:$H$181,$B24,0)</f>
        <v>13.112724</v>
      </c>
      <c r="AV24" s="1">
        <f>HLOOKUP(AV$2,Supuestos!$D$3:$H$181,$B24,0)</f>
        <v>13.112724</v>
      </c>
      <c r="AW24" s="1">
        <f>HLOOKUP(AW$2,Supuestos!$D$3:$H$181,$B24,0)</f>
        <v>13.112724</v>
      </c>
      <c r="AX24" s="1">
        <f>HLOOKUP(AX$2,Supuestos!$D$3:$H$181,$B24,0)</f>
        <v>13.112724</v>
      </c>
      <c r="AY24" s="1">
        <f>HLOOKUP(AY$2,Supuestos!$D$3:$H$181,$B24,0)</f>
        <v>13.112724</v>
      </c>
      <c r="AZ24" s="1">
        <f>HLOOKUP(AZ$2,Supuestos!$D$3:$H$181,$B24,0)</f>
        <v>13.112724</v>
      </c>
      <c r="BA24" s="1">
        <f>HLOOKUP(BA$2,Supuestos!$D$3:$H$181,$B24,0)</f>
        <v>13.112724</v>
      </c>
      <c r="BB24" s="1">
        <f>HLOOKUP(BB$2,Supuestos!$D$3:$H$181,$B24,0)</f>
        <v>13.506105720000001</v>
      </c>
      <c r="BC24" s="1">
        <f>HLOOKUP(BC$2,Supuestos!$D$3:$H$181,$B24,0)</f>
        <v>13.506105720000001</v>
      </c>
      <c r="BD24" s="1">
        <f>HLOOKUP(BD$2,Supuestos!$D$3:$H$181,$B24,0)</f>
        <v>13.506105720000001</v>
      </c>
      <c r="BE24" s="1">
        <f>HLOOKUP(BE$2,Supuestos!$D$3:$H$181,$B24,0)</f>
        <v>13.506105720000001</v>
      </c>
      <c r="BF24" s="1">
        <f>HLOOKUP(BF$2,Supuestos!$D$3:$H$181,$B24,0)</f>
        <v>13.506105720000001</v>
      </c>
      <c r="BG24" s="1">
        <f>HLOOKUP(BG$2,Supuestos!$D$3:$H$181,$B24,0)</f>
        <v>13.506105720000001</v>
      </c>
      <c r="BH24" s="1">
        <f>HLOOKUP(BH$2,Supuestos!$D$3:$H$181,$B24,0)</f>
        <v>13.506105720000001</v>
      </c>
      <c r="BI24" s="1">
        <f>HLOOKUP(BI$2,Supuestos!$D$3:$H$181,$B24,0)</f>
        <v>13.506105720000001</v>
      </c>
      <c r="BJ24" s="1">
        <f>HLOOKUP(BJ$2,Supuestos!$D$3:$H$181,$B24,0)</f>
        <v>13.506105720000001</v>
      </c>
      <c r="BK24" s="1">
        <f>HLOOKUP(BK$2,Supuestos!$D$3:$H$181,$B24,0)</f>
        <v>13.506105720000001</v>
      </c>
      <c r="BL24" s="1">
        <f>HLOOKUP(BL$2,Supuestos!$D$3:$H$181,$B24,0)</f>
        <v>13.506105720000001</v>
      </c>
      <c r="BM24" s="1">
        <f>HLOOKUP(BM$2,Supuestos!$D$3:$H$181,$B24,0)</f>
        <v>13.506105720000001</v>
      </c>
    </row>
    <row r="25" spans="2:65" x14ac:dyDescent="0.2">
      <c r="B25" s="209"/>
      <c r="C25" s="36" t="s">
        <v>36</v>
      </c>
      <c r="E25" s="205">
        <f>Supuestos!D163</f>
        <v>19</v>
      </c>
    </row>
    <row r="26" spans="2:65" x14ac:dyDescent="0.2">
      <c r="B26" s="209"/>
      <c r="C26" s="36" t="s">
        <v>38</v>
      </c>
      <c r="E26" s="349">
        <v>0</v>
      </c>
      <c r="F26" s="37">
        <f>IF(E26=1,E26,IF($E25=F$4,1,0))</f>
        <v>0</v>
      </c>
      <c r="G26" s="37">
        <f t="shared" ref="G26:BM26" si="294">IF(F26=1,F26,IF($E25=G$4,1,0))</f>
        <v>0</v>
      </c>
      <c r="H26" s="37">
        <f t="shared" si="294"/>
        <v>0</v>
      </c>
      <c r="I26" s="37">
        <f t="shared" si="294"/>
        <v>0</v>
      </c>
      <c r="J26" s="37">
        <f t="shared" si="294"/>
        <v>0</v>
      </c>
      <c r="K26" s="37">
        <f t="shared" si="294"/>
        <v>0</v>
      </c>
      <c r="L26" s="37">
        <f t="shared" si="294"/>
        <v>0</v>
      </c>
      <c r="M26" s="37">
        <f t="shared" si="294"/>
        <v>0</v>
      </c>
      <c r="N26" s="37">
        <f t="shared" si="294"/>
        <v>0</v>
      </c>
      <c r="O26" s="37">
        <f t="shared" si="294"/>
        <v>0</v>
      </c>
      <c r="P26" s="37">
        <f t="shared" si="294"/>
        <v>0</v>
      </c>
      <c r="Q26" s="37">
        <f t="shared" si="294"/>
        <v>0</v>
      </c>
      <c r="R26" s="37">
        <f t="shared" si="294"/>
        <v>0</v>
      </c>
      <c r="S26" s="37">
        <f t="shared" si="294"/>
        <v>0</v>
      </c>
      <c r="T26" s="37">
        <f t="shared" si="294"/>
        <v>0</v>
      </c>
      <c r="U26" s="37">
        <f t="shared" si="294"/>
        <v>0</v>
      </c>
      <c r="V26" s="37">
        <f t="shared" si="294"/>
        <v>0</v>
      </c>
      <c r="W26" s="37">
        <f t="shared" si="294"/>
        <v>0</v>
      </c>
      <c r="X26" s="37">
        <f t="shared" si="294"/>
        <v>1</v>
      </c>
      <c r="Y26" s="37">
        <f t="shared" si="294"/>
        <v>1</v>
      </c>
      <c r="Z26" s="37">
        <f t="shared" si="294"/>
        <v>1</v>
      </c>
      <c r="AA26" s="37">
        <f t="shared" si="294"/>
        <v>1</v>
      </c>
      <c r="AB26" s="37">
        <f t="shared" si="294"/>
        <v>1</v>
      </c>
      <c r="AC26" s="37">
        <f t="shared" si="294"/>
        <v>1</v>
      </c>
      <c r="AD26" s="37">
        <f t="shared" si="294"/>
        <v>1</v>
      </c>
      <c r="AE26" s="37">
        <f t="shared" si="294"/>
        <v>1</v>
      </c>
      <c r="AF26" s="37">
        <f t="shared" si="294"/>
        <v>1</v>
      </c>
      <c r="AG26" s="37">
        <f t="shared" si="294"/>
        <v>1</v>
      </c>
      <c r="AH26" s="37">
        <f t="shared" si="294"/>
        <v>1</v>
      </c>
      <c r="AI26" s="37">
        <f t="shared" si="294"/>
        <v>1</v>
      </c>
      <c r="AJ26" s="37">
        <f t="shared" si="294"/>
        <v>1</v>
      </c>
      <c r="AK26" s="37">
        <f t="shared" si="294"/>
        <v>1</v>
      </c>
      <c r="AL26" s="37">
        <f t="shared" si="294"/>
        <v>1</v>
      </c>
      <c r="AM26" s="37">
        <f t="shared" si="294"/>
        <v>1</v>
      </c>
      <c r="AN26" s="37">
        <f t="shared" si="294"/>
        <v>1</v>
      </c>
      <c r="AO26" s="37">
        <f t="shared" si="294"/>
        <v>1</v>
      </c>
      <c r="AP26" s="37">
        <f t="shared" si="294"/>
        <v>1</v>
      </c>
      <c r="AQ26" s="37">
        <f t="shared" si="294"/>
        <v>1</v>
      </c>
      <c r="AR26" s="37">
        <f t="shared" si="294"/>
        <v>1</v>
      </c>
      <c r="AS26" s="37">
        <f t="shared" si="294"/>
        <v>1</v>
      </c>
      <c r="AT26" s="37">
        <f t="shared" si="294"/>
        <v>1</v>
      </c>
      <c r="AU26" s="37">
        <f t="shared" si="294"/>
        <v>1</v>
      </c>
      <c r="AV26" s="37">
        <f t="shared" si="294"/>
        <v>1</v>
      </c>
      <c r="AW26" s="37">
        <f t="shared" si="294"/>
        <v>1</v>
      </c>
      <c r="AX26" s="37">
        <f t="shared" si="294"/>
        <v>1</v>
      </c>
      <c r="AY26" s="37">
        <f t="shared" si="294"/>
        <v>1</v>
      </c>
      <c r="AZ26" s="37">
        <f t="shared" si="294"/>
        <v>1</v>
      </c>
      <c r="BA26" s="37">
        <f t="shared" si="294"/>
        <v>1</v>
      </c>
      <c r="BB26" s="37">
        <f t="shared" si="294"/>
        <v>1</v>
      </c>
      <c r="BC26" s="37">
        <f t="shared" si="294"/>
        <v>1</v>
      </c>
      <c r="BD26" s="37">
        <f t="shared" si="294"/>
        <v>1</v>
      </c>
      <c r="BE26" s="37">
        <f t="shared" si="294"/>
        <v>1</v>
      </c>
      <c r="BF26" s="37">
        <f t="shared" si="294"/>
        <v>1</v>
      </c>
      <c r="BG26" s="37">
        <f t="shared" si="294"/>
        <v>1</v>
      </c>
      <c r="BH26" s="37">
        <f t="shared" si="294"/>
        <v>1</v>
      </c>
      <c r="BI26" s="37">
        <f t="shared" si="294"/>
        <v>1</v>
      </c>
      <c r="BJ26" s="37">
        <f t="shared" si="294"/>
        <v>1</v>
      </c>
      <c r="BK26" s="37">
        <f t="shared" si="294"/>
        <v>1</v>
      </c>
      <c r="BL26" s="37">
        <f t="shared" si="294"/>
        <v>1</v>
      </c>
      <c r="BM26" s="37">
        <f t="shared" si="294"/>
        <v>1</v>
      </c>
    </row>
    <row r="27" spans="2:65" x14ac:dyDescent="0.2">
      <c r="B27" s="209"/>
      <c r="E27" s="28"/>
    </row>
    <row r="28" spans="2:65" ht="15" x14ac:dyDescent="0.35">
      <c r="B28" s="209"/>
      <c r="C28" s="121" t="s">
        <v>65</v>
      </c>
      <c r="E28" s="28"/>
      <c r="F28" s="4">
        <f>F29+(F30*F32)+(F33*F35)+(F36*F38)</f>
        <v>0.58333333333333337</v>
      </c>
      <c r="G28" s="4">
        <f t="shared" ref="G28:BM28" si="295">G29+(G30*G32)+(G33*G35)+(G36*G38)</f>
        <v>0.58333333333333337</v>
      </c>
      <c r="H28" s="4">
        <f t="shared" si="295"/>
        <v>0.58333333333333337</v>
      </c>
      <c r="I28" s="4">
        <f t="shared" si="295"/>
        <v>0.58333333333333337</v>
      </c>
      <c r="J28" s="4">
        <f t="shared" si="295"/>
        <v>0.58333333333333337</v>
      </c>
      <c r="K28" s="4">
        <f t="shared" si="295"/>
        <v>0.58333333333333337</v>
      </c>
      <c r="L28" s="4">
        <f t="shared" si="295"/>
        <v>0.58333333333333337</v>
      </c>
      <c r="M28" s="4">
        <f t="shared" si="295"/>
        <v>0.58333333333333337</v>
      </c>
      <c r="N28" s="4">
        <f t="shared" si="295"/>
        <v>0.58333333333333337</v>
      </c>
      <c r="O28" s="4">
        <f t="shared" si="295"/>
        <v>0.58333333333333337</v>
      </c>
      <c r="P28" s="4">
        <f t="shared" si="295"/>
        <v>0.58333333333333337</v>
      </c>
      <c r="Q28" s="4">
        <f t="shared" si="295"/>
        <v>0.58333333333333337</v>
      </c>
      <c r="R28" s="4">
        <f t="shared" si="295"/>
        <v>1.6308333333333334</v>
      </c>
      <c r="S28" s="4">
        <f t="shared" si="295"/>
        <v>1.6308333333333334</v>
      </c>
      <c r="T28" s="4">
        <f t="shared" si="295"/>
        <v>1.6308333333333334</v>
      </c>
      <c r="U28" s="4">
        <f t="shared" si="295"/>
        <v>1.6308333333333334</v>
      </c>
      <c r="V28" s="4">
        <f t="shared" si="295"/>
        <v>1.6308333333333334</v>
      </c>
      <c r="W28" s="4">
        <f t="shared" si="295"/>
        <v>1.6308333333333334</v>
      </c>
      <c r="X28" s="4">
        <f t="shared" si="295"/>
        <v>4.7208333333333332</v>
      </c>
      <c r="Y28" s="4">
        <f t="shared" si="295"/>
        <v>4.7208333333333332</v>
      </c>
      <c r="Z28" s="4">
        <f t="shared" si="295"/>
        <v>4.7208333333333332</v>
      </c>
      <c r="AA28" s="4">
        <f t="shared" si="295"/>
        <v>4.7208333333333332</v>
      </c>
      <c r="AB28" s="4">
        <f t="shared" si="295"/>
        <v>4.7208333333333332</v>
      </c>
      <c r="AC28" s="4">
        <f t="shared" si="295"/>
        <v>4.7208333333333332</v>
      </c>
      <c r="AD28" s="4">
        <f t="shared" si="295"/>
        <v>4.8624583333333335</v>
      </c>
      <c r="AE28" s="4">
        <f t="shared" si="295"/>
        <v>4.8624583333333335</v>
      </c>
      <c r="AF28" s="4">
        <f t="shared" si="295"/>
        <v>4.8624583333333335</v>
      </c>
      <c r="AG28" s="4">
        <f t="shared" si="295"/>
        <v>4.8624583333333335</v>
      </c>
      <c r="AH28" s="4">
        <f t="shared" si="295"/>
        <v>4.8624583333333335</v>
      </c>
      <c r="AI28" s="4">
        <f t="shared" si="295"/>
        <v>4.8624583333333335</v>
      </c>
      <c r="AJ28" s="4">
        <f t="shared" si="295"/>
        <v>4.8624583333333335</v>
      </c>
      <c r="AK28" s="4">
        <f t="shared" si="295"/>
        <v>4.8624583333333335</v>
      </c>
      <c r="AL28" s="4">
        <f t="shared" si="295"/>
        <v>4.8624583333333335</v>
      </c>
      <c r="AM28" s="4">
        <f t="shared" si="295"/>
        <v>4.8624583333333335</v>
      </c>
      <c r="AN28" s="4">
        <f t="shared" si="295"/>
        <v>4.8624583333333335</v>
      </c>
      <c r="AO28" s="4">
        <f t="shared" si="295"/>
        <v>4.8624583333333335</v>
      </c>
      <c r="AP28" s="4">
        <f t="shared" si="295"/>
        <v>5.0083320833333334</v>
      </c>
      <c r="AQ28" s="4">
        <f t="shared" si="295"/>
        <v>5.0083320833333334</v>
      </c>
      <c r="AR28" s="4">
        <f t="shared" si="295"/>
        <v>5.0083320833333334</v>
      </c>
      <c r="AS28" s="4">
        <f t="shared" si="295"/>
        <v>5.0083320833333334</v>
      </c>
      <c r="AT28" s="4">
        <f t="shared" si="295"/>
        <v>5.0083320833333334</v>
      </c>
      <c r="AU28" s="4">
        <f t="shared" si="295"/>
        <v>5.0083320833333334</v>
      </c>
      <c r="AV28" s="4">
        <f t="shared" si="295"/>
        <v>5.0083320833333334</v>
      </c>
      <c r="AW28" s="4">
        <f t="shared" si="295"/>
        <v>5.0083320833333334</v>
      </c>
      <c r="AX28" s="4">
        <f t="shared" si="295"/>
        <v>5.0083320833333334</v>
      </c>
      <c r="AY28" s="4">
        <f t="shared" si="295"/>
        <v>5.0083320833333334</v>
      </c>
      <c r="AZ28" s="4">
        <f t="shared" si="295"/>
        <v>5.0083320833333334</v>
      </c>
      <c r="BA28" s="4">
        <f t="shared" si="295"/>
        <v>5.0083320833333334</v>
      </c>
      <c r="BB28" s="4">
        <f t="shared" si="295"/>
        <v>5.1585820458333345</v>
      </c>
      <c r="BC28" s="4">
        <f t="shared" si="295"/>
        <v>5.1585820458333345</v>
      </c>
      <c r="BD28" s="4">
        <f t="shared" si="295"/>
        <v>5.1585820458333345</v>
      </c>
      <c r="BE28" s="4">
        <f t="shared" si="295"/>
        <v>5.1585820458333345</v>
      </c>
      <c r="BF28" s="4">
        <f t="shared" si="295"/>
        <v>5.1585820458333345</v>
      </c>
      <c r="BG28" s="4">
        <f t="shared" si="295"/>
        <v>5.1585820458333345</v>
      </c>
      <c r="BH28" s="4">
        <f t="shared" si="295"/>
        <v>5.1585820458333345</v>
      </c>
      <c r="BI28" s="4">
        <f t="shared" si="295"/>
        <v>5.1585820458333345</v>
      </c>
      <c r="BJ28" s="4">
        <f t="shared" si="295"/>
        <v>5.1585820458333345</v>
      </c>
      <c r="BK28" s="4">
        <f t="shared" si="295"/>
        <v>5.1585820458333345</v>
      </c>
      <c r="BL28" s="4">
        <f t="shared" si="295"/>
        <v>5.1585820458333345</v>
      </c>
      <c r="BM28" s="4">
        <f t="shared" si="295"/>
        <v>5.1585820458333345</v>
      </c>
    </row>
    <row r="29" spans="2:65" x14ac:dyDescent="0.2">
      <c r="B29" s="207">
        <f>MATCH(C29,Supuestos!$B$3:$B$181,0)</f>
        <v>163</v>
      </c>
      <c r="C29" s="8" t="s">
        <v>67</v>
      </c>
      <c r="E29" s="192">
        <f>7/12</f>
        <v>0.58333333333333337</v>
      </c>
      <c r="F29" s="1">
        <f>HLOOKUP(F$2,Supuestos!$D$3:$H$181,$B29,0)</f>
        <v>0.58333333333333337</v>
      </c>
      <c r="G29" s="1">
        <f>HLOOKUP(G$2,Supuestos!$D$3:$H$181,$B29,0)</f>
        <v>0.58333333333333337</v>
      </c>
      <c r="H29" s="1">
        <f>HLOOKUP(H$2,Supuestos!$D$3:$H$181,$B29,0)</f>
        <v>0.58333333333333337</v>
      </c>
      <c r="I29" s="1">
        <f>HLOOKUP(I$2,Supuestos!$D$3:$H$181,$B29,0)</f>
        <v>0.58333333333333337</v>
      </c>
      <c r="J29" s="1">
        <f>HLOOKUP(J$2,Supuestos!$D$3:$H$181,$B29,0)</f>
        <v>0.58333333333333337</v>
      </c>
      <c r="K29" s="1">
        <f>HLOOKUP(K$2,Supuestos!$D$3:$H$181,$B29,0)</f>
        <v>0.58333333333333337</v>
      </c>
      <c r="L29" s="1">
        <f>HLOOKUP(L$2,Supuestos!$D$3:$H$181,$B29,0)</f>
        <v>0.58333333333333337</v>
      </c>
      <c r="M29" s="1">
        <f>HLOOKUP(M$2,Supuestos!$D$3:$H$181,$B29,0)</f>
        <v>0.58333333333333337</v>
      </c>
      <c r="N29" s="1">
        <f>HLOOKUP(N$2,Supuestos!$D$3:$H$181,$B29,0)</f>
        <v>0.58333333333333337</v>
      </c>
      <c r="O29" s="1">
        <f>HLOOKUP(O$2,Supuestos!$D$3:$H$181,$B29,0)</f>
        <v>0.58333333333333337</v>
      </c>
      <c r="P29" s="1">
        <f>HLOOKUP(P$2,Supuestos!$D$3:$H$181,$B29,0)</f>
        <v>0.58333333333333337</v>
      </c>
      <c r="Q29" s="1">
        <f>HLOOKUP(Q$2,Supuestos!$D$3:$H$181,$B29,0)</f>
        <v>0.58333333333333337</v>
      </c>
      <c r="R29" s="1">
        <f>HLOOKUP(R$2,Supuestos!$D$3:$H$181,$B29,0)</f>
        <v>0.60083333333333344</v>
      </c>
      <c r="S29" s="1">
        <f>HLOOKUP(S$2,Supuestos!$D$3:$H$181,$B29,0)</f>
        <v>0.60083333333333344</v>
      </c>
      <c r="T29" s="1">
        <f>HLOOKUP(T$2,Supuestos!$D$3:$H$181,$B29,0)</f>
        <v>0.60083333333333344</v>
      </c>
      <c r="U29" s="1">
        <f>HLOOKUP(U$2,Supuestos!$D$3:$H$181,$B29,0)</f>
        <v>0.60083333333333344</v>
      </c>
      <c r="V29" s="1">
        <f>HLOOKUP(V$2,Supuestos!$D$3:$H$181,$B29,0)</f>
        <v>0.60083333333333344</v>
      </c>
      <c r="W29" s="1">
        <f>HLOOKUP(W$2,Supuestos!$D$3:$H$181,$B29,0)</f>
        <v>0.60083333333333344</v>
      </c>
      <c r="X29" s="1">
        <f>HLOOKUP(X$2,Supuestos!$D$3:$H$181,$B29,0)</f>
        <v>0.60083333333333344</v>
      </c>
      <c r="Y29" s="1">
        <f>HLOOKUP(Y$2,Supuestos!$D$3:$H$181,$B29,0)</f>
        <v>0.60083333333333344</v>
      </c>
      <c r="Z29" s="1">
        <f>HLOOKUP(Z$2,Supuestos!$D$3:$H$181,$B29,0)</f>
        <v>0.60083333333333344</v>
      </c>
      <c r="AA29" s="1">
        <f>HLOOKUP(AA$2,Supuestos!$D$3:$H$181,$B29,0)</f>
        <v>0.60083333333333344</v>
      </c>
      <c r="AB29" s="1">
        <f>HLOOKUP(AB$2,Supuestos!$D$3:$H$181,$B29,0)</f>
        <v>0.60083333333333344</v>
      </c>
      <c r="AC29" s="1">
        <f>HLOOKUP(AC$2,Supuestos!$D$3:$H$181,$B29,0)</f>
        <v>0.60083333333333344</v>
      </c>
      <c r="AD29" s="1">
        <f>HLOOKUP(AD$2,Supuestos!$D$3:$H$181,$B29,0)</f>
        <v>0.61885833333333351</v>
      </c>
      <c r="AE29" s="1">
        <f>HLOOKUP(AE$2,Supuestos!$D$3:$H$181,$B29,0)</f>
        <v>0.61885833333333351</v>
      </c>
      <c r="AF29" s="1">
        <f>HLOOKUP(AF$2,Supuestos!$D$3:$H$181,$B29,0)</f>
        <v>0.61885833333333351</v>
      </c>
      <c r="AG29" s="1">
        <f>HLOOKUP(AG$2,Supuestos!$D$3:$H$181,$B29,0)</f>
        <v>0.61885833333333351</v>
      </c>
      <c r="AH29" s="1">
        <f>HLOOKUP(AH$2,Supuestos!$D$3:$H$181,$B29,0)</f>
        <v>0.61885833333333351</v>
      </c>
      <c r="AI29" s="1">
        <f>HLOOKUP(AI$2,Supuestos!$D$3:$H$181,$B29,0)</f>
        <v>0.61885833333333351</v>
      </c>
      <c r="AJ29" s="1">
        <f>HLOOKUP(AJ$2,Supuestos!$D$3:$H$181,$B29,0)</f>
        <v>0.61885833333333351</v>
      </c>
      <c r="AK29" s="1">
        <f>HLOOKUP(AK$2,Supuestos!$D$3:$H$181,$B29,0)</f>
        <v>0.61885833333333351</v>
      </c>
      <c r="AL29" s="1">
        <f>HLOOKUP(AL$2,Supuestos!$D$3:$H$181,$B29,0)</f>
        <v>0.61885833333333351</v>
      </c>
      <c r="AM29" s="1">
        <f>HLOOKUP(AM$2,Supuestos!$D$3:$H$181,$B29,0)</f>
        <v>0.61885833333333351</v>
      </c>
      <c r="AN29" s="1">
        <f>HLOOKUP(AN$2,Supuestos!$D$3:$H$181,$B29,0)</f>
        <v>0.61885833333333351</v>
      </c>
      <c r="AO29" s="1">
        <f>HLOOKUP(AO$2,Supuestos!$D$3:$H$181,$B29,0)</f>
        <v>0.61885833333333351</v>
      </c>
      <c r="AP29" s="1">
        <f>HLOOKUP(AP$2,Supuestos!$D$3:$H$181,$B29,0)</f>
        <v>0.63742408333333356</v>
      </c>
      <c r="AQ29" s="1">
        <f>HLOOKUP(AQ$2,Supuestos!$D$3:$H$181,$B29,0)</f>
        <v>0.63742408333333356</v>
      </c>
      <c r="AR29" s="1">
        <f>HLOOKUP(AR$2,Supuestos!$D$3:$H$181,$B29,0)</f>
        <v>0.63742408333333356</v>
      </c>
      <c r="AS29" s="1">
        <f>HLOOKUP(AS$2,Supuestos!$D$3:$H$181,$B29,0)</f>
        <v>0.63742408333333356</v>
      </c>
      <c r="AT29" s="1">
        <f>HLOOKUP(AT$2,Supuestos!$D$3:$H$181,$B29,0)</f>
        <v>0.63742408333333356</v>
      </c>
      <c r="AU29" s="1">
        <f>HLOOKUP(AU$2,Supuestos!$D$3:$H$181,$B29,0)</f>
        <v>0.63742408333333356</v>
      </c>
      <c r="AV29" s="1">
        <f>HLOOKUP(AV$2,Supuestos!$D$3:$H$181,$B29,0)</f>
        <v>0.63742408333333356</v>
      </c>
      <c r="AW29" s="1">
        <f>HLOOKUP(AW$2,Supuestos!$D$3:$H$181,$B29,0)</f>
        <v>0.63742408333333356</v>
      </c>
      <c r="AX29" s="1">
        <f>HLOOKUP(AX$2,Supuestos!$D$3:$H$181,$B29,0)</f>
        <v>0.63742408333333356</v>
      </c>
      <c r="AY29" s="1">
        <f>HLOOKUP(AY$2,Supuestos!$D$3:$H$181,$B29,0)</f>
        <v>0.63742408333333356</v>
      </c>
      <c r="AZ29" s="1">
        <f>HLOOKUP(AZ$2,Supuestos!$D$3:$H$181,$B29,0)</f>
        <v>0.63742408333333356</v>
      </c>
      <c r="BA29" s="1">
        <f>HLOOKUP(BA$2,Supuestos!$D$3:$H$181,$B29,0)</f>
        <v>0.63742408333333356</v>
      </c>
      <c r="BB29" s="1">
        <f>HLOOKUP(BB$2,Supuestos!$D$3:$H$181,$B29,0)</f>
        <v>0.65654680583333358</v>
      </c>
      <c r="BC29" s="1">
        <f>HLOOKUP(BC$2,Supuestos!$D$3:$H$181,$B29,0)</f>
        <v>0.65654680583333358</v>
      </c>
      <c r="BD29" s="1">
        <f>HLOOKUP(BD$2,Supuestos!$D$3:$H$181,$B29,0)</f>
        <v>0.65654680583333358</v>
      </c>
      <c r="BE29" s="1">
        <f>HLOOKUP(BE$2,Supuestos!$D$3:$H$181,$B29,0)</f>
        <v>0.65654680583333358</v>
      </c>
      <c r="BF29" s="1">
        <f>HLOOKUP(BF$2,Supuestos!$D$3:$H$181,$B29,0)</f>
        <v>0.65654680583333358</v>
      </c>
      <c r="BG29" s="1">
        <f>HLOOKUP(BG$2,Supuestos!$D$3:$H$181,$B29,0)</f>
        <v>0.65654680583333358</v>
      </c>
      <c r="BH29" s="1">
        <f>HLOOKUP(BH$2,Supuestos!$D$3:$H$181,$B29,0)</f>
        <v>0.65654680583333358</v>
      </c>
      <c r="BI29" s="1">
        <f>HLOOKUP(BI$2,Supuestos!$D$3:$H$181,$B29,0)</f>
        <v>0.65654680583333358</v>
      </c>
      <c r="BJ29" s="1">
        <f>HLOOKUP(BJ$2,Supuestos!$D$3:$H$181,$B29,0)</f>
        <v>0.65654680583333358</v>
      </c>
      <c r="BK29" s="1">
        <f>HLOOKUP(BK$2,Supuestos!$D$3:$H$181,$B29,0)</f>
        <v>0.65654680583333358</v>
      </c>
      <c r="BL29" s="1">
        <f>HLOOKUP(BL$2,Supuestos!$D$3:$H$181,$B29,0)</f>
        <v>0.65654680583333358</v>
      </c>
      <c r="BM29" s="1">
        <f>HLOOKUP(BM$2,Supuestos!$D$3:$H$181,$B29,0)</f>
        <v>0.65654680583333358</v>
      </c>
    </row>
    <row r="30" spans="2:65" x14ac:dyDescent="0.2">
      <c r="B30" s="207">
        <f>MATCH(C30,Supuestos!$B$3:$B$181,0)</f>
        <v>164</v>
      </c>
      <c r="C30" s="8" t="s">
        <v>78</v>
      </c>
      <c r="E30" s="192">
        <v>5</v>
      </c>
      <c r="F30" s="1">
        <f>HLOOKUP(F$2,Supuestos!$D$3:$H$181,$B30,0)</f>
        <v>3</v>
      </c>
      <c r="G30" s="1">
        <f>HLOOKUP(G$2,Supuestos!$D$3:$H$181,$B30,0)</f>
        <v>3</v>
      </c>
      <c r="H30" s="1">
        <f>HLOOKUP(H$2,Supuestos!$D$3:$H$181,$B30,0)</f>
        <v>3</v>
      </c>
      <c r="I30" s="1">
        <f>HLOOKUP(I$2,Supuestos!$D$3:$H$181,$B30,0)</f>
        <v>3</v>
      </c>
      <c r="J30" s="1">
        <f>HLOOKUP(J$2,Supuestos!$D$3:$H$181,$B30,0)</f>
        <v>3</v>
      </c>
      <c r="K30" s="1">
        <f>HLOOKUP(K$2,Supuestos!$D$3:$H$181,$B30,0)</f>
        <v>3</v>
      </c>
      <c r="L30" s="1">
        <f>HLOOKUP(L$2,Supuestos!$D$3:$H$181,$B30,0)</f>
        <v>3</v>
      </c>
      <c r="M30" s="1">
        <f>HLOOKUP(M$2,Supuestos!$D$3:$H$181,$B30,0)</f>
        <v>3</v>
      </c>
      <c r="N30" s="1">
        <f>HLOOKUP(N$2,Supuestos!$D$3:$H$181,$B30,0)</f>
        <v>3</v>
      </c>
      <c r="O30" s="1">
        <f>HLOOKUP(O$2,Supuestos!$D$3:$H$181,$B30,0)</f>
        <v>3</v>
      </c>
      <c r="P30" s="1">
        <f>HLOOKUP(P$2,Supuestos!$D$3:$H$181,$B30,0)</f>
        <v>3</v>
      </c>
      <c r="Q30" s="1">
        <f>HLOOKUP(Q$2,Supuestos!$D$3:$H$181,$B30,0)</f>
        <v>3</v>
      </c>
      <c r="R30" s="1">
        <f>HLOOKUP(R$2,Supuestos!$D$3:$H$181,$B30,0)</f>
        <v>3.09</v>
      </c>
      <c r="S30" s="1">
        <f>HLOOKUP(S$2,Supuestos!$D$3:$H$181,$B30,0)</f>
        <v>3.09</v>
      </c>
      <c r="T30" s="1">
        <f>HLOOKUP(T$2,Supuestos!$D$3:$H$181,$B30,0)</f>
        <v>3.09</v>
      </c>
      <c r="U30" s="1">
        <f>HLOOKUP(U$2,Supuestos!$D$3:$H$181,$B30,0)</f>
        <v>3.09</v>
      </c>
      <c r="V30" s="1">
        <f>HLOOKUP(V$2,Supuestos!$D$3:$H$181,$B30,0)</f>
        <v>3.09</v>
      </c>
      <c r="W30" s="1">
        <f>HLOOKUP(W$2,Supuestos!$D$3:$H$181,$B30,0)</f>
        <v>3.09</v>
      </c>
      <c r="X30" s="1">
        <f>HLOOKUP(X$2,Supuestos!$D$3:$H$181,$B30,0)</f>
        <v>3.09</v>
      </c>
      <c r="Y30" s="1">
        <f>HLOOKUP(Y$2,Supuestos!$D$3:$H$181,$B30,0)</f>
        <v>3.09</v>
      </c>
      <c r="Z30" s="1">
        <f>HLOOKUP(Z$2,Supuestos!$D$3:$H$181,$B30,0)</f>
        <v>3.09</v>
      </c>
      <c r="AA30" s="1">
        <f>HLOOKUP(AA$2,Supuestos!$D$3:$H$181,$B30,0)</f>
        <v>3.09</v>
      </c>
      <c r="AB30" s="1">
        <f>HLOOKUP(AB$2,Supuestos!$D$3:$H$181,$B30,0)</f>
        <v>3.09</v>
      </c>
      <c r="AC30" s="1">
        <f>HLOOKUP(AC$2,Supuestos!$D$3:$H$181,$B30,0)</f>
        <v>3.09</v>
      </c>
      <c r="AD30" s="1">
        <f>HLOOKUP(AD$2,Supuestos!$D$3:$H$181,$B30,0)</f>
        <v>3.1827000000000001</v>
      </c>
      <c r="AE30" s="1">
        <f>HLOOKUP(AE$2,Supuestos!$D$3:$H$181,$B30,0)</f>
        <v>3.1827000000000001</v>
      </c>
      <c r="AF30" s="1">
        <f>HLOOKUP(AF$2,Supuestos!$D$3:$H$181,$B30,0)</f>
        <v>3.1827000000000001</v>
      </c>
      <c r="AG30" s="1">
        <f>HLOOKUP(AG$2,Supuestos!$D$3:$H$181,$B30,0)</f>
        <v>3.1827000000000001</v>
      </c>
      <c r="AH30" s="1">
        <f>HLOOKUP(AH$2,Supuestos!$D$3:$H$181,$B30,0)</f>
        <v>3.1827000000000001</v>
      </c>
      <c r="AI30" s="1">
        <f>HLOOKUP(AI$2,Supuestos!$D$3:$H$181,$B30,0)</f>
        <v>3.1827000000000001</v>
      </c>
      <c r="AJ30" s="1">
        <f>HLOOKUP(AJ$2,Supuestos!$D$3:$H$181,$B30,0)</f>
        <v>3.1827000000000001</v>
      </c>
      <c r="AK30" s="1">
        <f>HLOOKUP(AK$2,Supuestos!$D$3:$H$181,$B30,0)</f>
        <v>3.1827000000000001</v>
      </c>
      <c r="AL30" s="1">
        <f>HLOOKUP(AL$2,Supuestos!$D$3:$H$181,$B30,0)</f>
        <v>3.1827000000000001</v>
      </c>
      <c r="AM30" s="1">
        <f>HLOOKUP(AM$2,Supuestos!$D$3:$H$181,$B30,0)</f>
        <v>3.1827000000000001</v>
      </c>
      <c r="AN30" s="1">
        <f>HLOOKUP(AN$2,Supuestos!$D$3:$H$181,$B30,0)</f>
        <v>3.1827000000000001</v>
      </c>
      <c r="AO30" s="1">
        <f>HLOOKUP(AO$2,Supuestos!$D$3:$H$181,$B30,0)</f>
        <v>3.1827000000000001</v>
      </c>
      <c r="AP30" s="1">
        <f>HLOOKUP(AP$2,Supuestos!$D$3:$H$181,$B30,0)</f>
        <v>3.278181</v>
      </c>
      <c r="AQ30" s="1">
        <f>HLOOKUP(AQ$2,Supuestos!$D$3:$H$181,$B30,0)</f>
        <v>3.278181</v>
      </c>
      <c r="AR30" s="1">
        <f>HLOOKUP(AR$2,Supuestos!$D$3:$H$181,$B30,0)</f>
        <v>3.278181</v>
      </c>
      <c r="AS30" s="1">
        <f>HLOOKUP(AS$2,Supuestos!$D$3:$H$181,$B30,0)</f>
        <v>3.278181</v>
      </c>
      <c r="AT30" s="1">
        <f>HLOOKUP(AT$2,Supuestos!$D$3:$H$181,$B30,0)</f>
        <v>3.278181</v>
      </c>
      <c r="AU30" s="1">
        <f>HLOOKUP(AU$2,Supuestos!$D$3:$H$181,$B30,0)</f>
        <v>3.278181</v>
      </c>
      <c r="AV30" s="1">
        <f>HLOOKUP(AV$2,Supuestos!$D$3:$H$181,$B30,0)</f>
        <v>3.278181</v>
      </c>
      <c r="AW30" s="1">
        <f>HLOOKUP(AW$2,Supuestos!$D$3:$H$181,$B30,0)</f>
        <v>3.278181</v>
      </c>
      <c r="AX30" s="1">
        <f>HLOOKUP(AX$2,Supuestos!$D$3:$H$181,$B30,0)</f>
        <v>3.278181</v>
      </c>
      <c r="AY30" s="1">
        <f>HLOOKUP(AY$2,Supuestos!$D$3:$H$181,$B30,0)</f>
        <v>3.278181</v>
      </c>
      <c r="AZ30" s="1">
        <f>HLOOKUP(AZ$2,Supuestos!$D$3:$H$181,$B30,0)</f>
        <v>3.278181</v>
      </c>
      <c r="BA30" s="1">
        <f>HLOOKUP(BA$2,Supuestos!$D$3:$H$181,$B30,0)</f>
        <v>3.278181</v>
      </c>
      <c r="BB30" s="1">
        <f>HLOOKUP(BB$2,Supuestos!$D$3:$H$181,$B30,0)</f>
        <v>3.3765264300000002</v>
      </c>
      <c r="BC30" s="1">
        <f>HLOOKUP(BC$2,Supuestos!$D$3:$H$181,$B30,0)</f>
        <v>3.3765264300000002</v>
      </c>
      <c r="BD30" s="1">
        <f>HLOOKUP(BD$2,Supuestos!$D$3:$H$181,$B30,0)</f>
        <v>3.3765264300000002</v>
      </c>
      <c r="BE30" s="1">
        <f>HLOOKUP(BE$2,Supuestos!$D$3:$H$181,$B30,0)</f>
        <v>3.3765264300000002</v>
      </c>
      <c r="BF30" s="1">
        <f>HLOOKUP(BF$2,Supuestos!$D$3:$H$181,$B30,0)</f>
        <v>3.3765264300000002</v>
      </c>
      <c r="BG30" s="1">
        <f>HLOOKUP(BG$2,Supuestos!$D$3:$H$181,$B30,0)</f>
        <v>3.3765264300000002</v>
      </c>
      <c r="BH30" s="1">
        <f>HLOOKUP(BH$2,Supuestos!$D$3:$H$181,$B30,0)</f>
        <v>3.3765264300000002</v>
      </c>
      <c r="BI30" s="1">
        <f>HLOOKUP(BI$2,Supuestos!$D$3:$H$181,$B30,0)</f>
        <v>3.3765264300000002</v>
      </c>
      <c r="BJ30" s="1">
        <f>HLOOKUP(BJ$2,Supuestos!$D$3:$H$181,$B30,0)</f>
        <v>3.3765264300000002</v>
      </c>
      <c r="BK30" s="1">
        <f>HLOOKUP(BK$2,Supuestos!$D$3:$H$181,$B30,0)</f>
        <v>3.3765264300000002</v>
      </c>
      <c r="BL30" s="1">
        <f>HLOOKUP(BL$2,Supuestos!$D$3:$H$181,$B30,0)</f>
        <v>3.3765264300000002</v>
      </c>
      <c r="BM30" s="1">
        <f>HLOOKUP(BM$2,Supuestos!$D$3:$H$181,$B30,0)</f>
        <v>3.3765264300000002</v>
      </c>
    </row>
    <row r="31" spans="2:65" s="43" customFormat="1" x14ac:dyDescent="0.2">
      <c r="B31" s="208"/>
      <c r="C31" s="134" t="s">
        <v>36</v>
      </c>
      <c r="E31" s="202">
        <f>Supuestos!D167</f>
        <v>19</v>
      </c>
    </row>
    <row r="32" spans="2:65" s="43" customFormat="1" x14ac:dyDescent="0.2">
      <c r="B32" s="208"/>
      <c r="C32" s="134" t="s">
        <v>38</v>
      </c>
      <c r="E32" s="348">
        <v>0</v>
      </c>
      <c r="F32" s="222">
        <f>IF(E32=1,E32,IF($E31=F$4,1,0))</f>
        <v>0</v>
      </c>
      <c r="G32" s="222">
        <f t="shared" ref="G32:BM32" si="296">IF(F32=1,F32,IF($E31=G$4,1,0))</f>
        <v>0</v>
      </c>
      <c r="H32" s="222">
        <f t="shared" si="296"/>
        <v>0</v>
      </c>
      <c r="I32" s="222">
        <f t="shared" si="296"/>
        <v>0</v>
      </c>
      <c r="J32" s="222">
        <f t="shared" si="296"/>
        <v>0</v>
      </c>
      <c r="K32" s="222">
        <f t="shared" si="296"/>
        <v>0</v>
      </c>
      <c r="L32" s="222">
        <f t="shared" si="296"/>
        <v>0</v>
      </c>
      <c r="M32" s="222">
        <f t="shared" si="296"/>
        <v>0</v>
      </c>
      <c r="N32" s="222">
        <f t="shared" si="296"/>
        <v>0</v>
      </c>
      <c r="O32" s="222">
        <f t="shared" si="296"/>
        <v>0</v>
      </c>
      <c r="P32" s="222">
        <f t="shared" si="296"/>
        <v>0</v>
      </c>
      <c r="Q32" s="222">
        <f t="shared" si="296"/>
        <v>0</v>
      </c>
      <c r="R32" s="222">
        <f t="shared" si="296"/>
        <v>0</v>
      </c>
      <c r="S32" s="222">
        <f t="shared" si="296"/>
        <v>0</v>
      </c>
      <c r="T32" s="222">
        <f t="shared" si="296"/>
        <v>0</v>
      </c>
      <c r="U32" s="222">
        <f t="shared" si="296"/>
        <v>0</v>
      </c>
      <c r="V32" s="222">
        <f t="shared" si="296"/>
        <v>0</v>
      </c>
      <c r="W32" s="222">
        <f t="shared" si="296"/>
        <v>0</v>
      </c>
      <c r="X32" s="222">
        <f t="shared" si="296"/>
        <v>1</v>
      </c>
      <c r="Y32" s="222">
        <f t="shared" si="296"/>
        <v>1</v>
      </c>
      <c r="Z32" s="222">
        <f t="shared" si="296"/>
        <v>1</v>
      </c>
      <c r="AA32" s="222">
        <f t="shared" si="296"/>
        <v>1</v>
      </c>
      <c r="AB32" s="222">
        <f t="shared" si="296"/>
        <v>1</v>
      </c>
      <c r="AC32" s="222">
        <f t="shared" si="296"/>
        <v>1</v>
      </c>
      <c r="AD32" s="222">
        <f t="shared" si="296"/>
        <v>1</v>
      </c>
      <c r="AE32" s="222">
        <f t="shared" si="296"/>
        <v>1</v>
      </c>
      <c r="AF32" s="222">
        <f t="shared" si="296"/>
        <v>1</v>
      </c>
      <c r="AG32" s="222">
        <f t="shared" si="296"/>
        <v>1</v>
      </c>
      <c r="AH32" s="222">
        <f t="shared" si="296"/>
        <v>1</v>
      </c>
      <c r="AI32" s="222">
        <f t="shared" si="296"/>
        <v>1</v>
      </c>
      <c r="AJ32" s="222">
        <f t="shared" si="296"/>
        <v>1</v>
      </c>
      <c r="AK32" s="222">
        <f t="shared" si="296"/>
        <v>1</v>
      </c>
      <c r="AL32" s="222">
        <f t="shared" si="296"/>
        <v>1</v>
      </c>
      <c r="AM32" s="222">
        <f t="shared" si="296"/>
        <v>1</v>
      </c>
      <c r="AN32" s="222">
        <f t="shared" si="296"/>
        <v>1</v>
      </c>
      <c r="AO32" s="222">
        <f t="shared" si="296"/>
        <v>1</v>
      </c>
      <c r="AP32" s="222">
        <f t="shared" si="296"/>
        <v>1</v>
      </c>
      <c r="AQ32" s="222">
        <f t="shared" si="296"/>
        <v>1</v>
      </c>
      <c r="AR32" s="222">
        <f t="shared" si="296"/>
        <v>1</v>
      </c>
      <c r="AS32" s="222">
        <f t="shared" si="296"/>
        <v>1</v>
      </c>
      <c r="AT32" s="222">
        <f t="shared" si="296"/>
        <v>1</v>
      </c>
      <c r="AU32" s="222">
        <f t="shared" si="296"/>
        <v>1</v>
      </c>
      <c r="AV32" s="222">
        <f t="shared" si="296"/>
        <v>1</v>
      </c>
      <c r="AW32" s="222">
        <f t="shared" si="296"/>
        <v>1</v>
      </c>
      <c r="AX32" s="222">
        <f t="shared" si="296"/>
        <v>1</v>
      </c>
      <c r="AY32" s="222">
        <f t="shared" si="296"/>
        <v>1</v>
      </c>
      <c r="AZ32" s="222">
        <f t="shared" si="296"/>
        <v>1</v>
      </c>
      <c r="BA32" s="222">
        <f t="shared" si="296"/>
        <v>1</v>
      </c>
      <c r="BB32" s="222">
        <f t="shared" si="296"/>
        <v>1</v>
      </c>
      <c r="BC32" s="222">
        <f t="shared" si="296"/>
        <v>1</v>
      </c>
      <c r="BD32" s="222">
        <f t="shared" si="296"/>
        <v>1</v>
      </c>
      <c r="BE32" s="222">
        <f t="shared" si="296"/>
        <v>1</v>
      </c>
      <c r="BF32" s="222">
        <f t="shared" si="296"/>
        <v>1</v>
      </c>
      <c r="BG32" s="222">
        <f t="shared" si="296"/>
        <v>1</v>
      </c>
      <c r="BH32" s="222">
        <f t="shared" si="296"/>
        <v>1</v>
      </c>
      <c r="BI32" s="222">
        <f t="shared" si="296"/>
        <v>1</v>
      </c>
      <c r="BJ32" s="222">
        <f t="shared" si="296"/>
        <v>1</v>
      </c>
      <c r="BK32" s="222">
        <f t="shared" si="296"/>
        <v>1</v>
      </c>
      <c r="BL32" s="222">
        <f t="shared" si="296"/>
        <v>1</v>
      </c>
      <c r="BM32" s="222">
        <f t="shared" si="296"/>
        <v>1</v>
      </c>
    </row>
    <row r="33" spans="2:65" x14ac:dyDescent="0.2">
      <c r="B33" s="207">
        <f>MATCH(C33,Supuestos!$B$3:$B$181,0)</f>
        <v>166</v>
      </c>
      <c r="C33" s="8" t="s">
        <v>66</v>
      </c>
      <c r="E33" s="192">
        <f>Supuestos!D168</f>
        <v>1</v>
      </c>
      <c r="F33" s="1">
        <f>HLOOKUP(F$2,Supuestos!$D$3:$H$181,$B33,0)</f>
        <v>1</v>
      </c>
      <c r="G33" s="1">
        <f>HLOOKUP(G$2,Supuestos!$D$3:$H$181,$B33,0)</f>
        <v>1</v>
      </c>
      <c r="H33" s="1">
        <f>HLOOKUP(H$2,Supuestos!$D$3:$H$181,$B33,0)</f>
        <v>1</v>
      </c>
      <c r="I33" s="1">
        <f>HLOOKUP(I$2,Supuestos!$D$3:$H$181,$B33,0)</f>
        <v>1</v>
      </c>
      <c r="J33" s="1">
        <f>HLOOKUP(J$2,Supuestos!$D$3:$H$181,$B33,0)</f>
        <v>1</v>
      </c>
      <c r="K33" s="1">
        <f>HLOOKUP(K$2,Supuestos!$D$3:$H$181,$B33,0)</f>
        <v>1</v>
      </c>
      <c r="L33" s="1">
        <f>HLOOKUP(L$2,Supuestos!$D$3:$H$181,$B33,0)</f>
        <v>1</v>
      </c>
      <c r="M33" s="1">
        <f>HLOOKUP(M$2,Supuestos!$D$3:$H$181,$B33,0)</f>
        <v>1</v>
      </c>
      <c r="N33" s="1">
        <f>HLOOKUP(N$2,Supuestos!$D$3:$H$181,$B33,0)</f>
        <v>1</v>
      </c>
      <c r="O33" s="1">
        <f>HLOOKUP(O$2,Supuestos!$D$3:$H$181,$B33,0)</f>
        <v>1</v>
      </c>
      <c r="P33" s="1">
        <f>HLOOKUP(P$2,Supuestos!$D$3:$H$181,$B33,0)</f>
        <v>1</v>
      </c>
      <c r="Q33" s="1">
        <f>HLOOKUP(Q$2,Supuestos!$D$3:$H$181,$B33,0)</f>
        <v>1</v>
      </c>
      <c r="R33" s="1">
        <f>HLOOKUP(R$2,Supuestos!$D$3:$H$181,$B33,0)</f>
        <v>1.03</v>
      </c>
      <c r="S33" s="1">
        <f>HLOOKUP(S$2,Supuestos!$D$3:$H$181,$B33,0)</f>
        <v>1.03</v>
      </c>
      <c r="T33" s="1">
        <f>HLOOKUP(T$2,Supuestos!$D$3:$H$181,$B33,0)</f>
        <v>1.03</v>
      </c>
      <c r="U33" s="1">
        <f>HLOOKUP(U$2,Supuestos!$D$3:$H$181,$B33,0)</f>
        <v>1.03</v>
      </c>
      <c r="V33" s="1">
        <f>HLOOKUP(V$2,Supuestos!$D$3:$H$181,$B33,0)</f>
        <v>1.03</v>
      </c>
      <c r="W33" s="1">
        <f>HLOOKUP(W$2,Supuestos!$D$3:$H$181,$B33,0)</f>
        <v>1.03</v>
      </c>
      <c r="X33" s="1">
        <f>HLOOKUP(X$2,Supuestos!$D$3:$H$181,$B33,0)</f>
        <v>1.03</v>
      </c>
      <c r="Y33" s="1">
        <f>HLOOKUP(Y$2,Supuestos!$D$3:$H$181,$B33,0)</f>
        <v>1.03</v>
      </c>
      <c r="Z33" s="1">
        <f>HLOOKUP(Z$2,Supuestos!$D$3:$H$181,$B33,0)</f>
        <v>1.03</v>
      </c>
      <c r="AA33" s="1">
        <f>HLOOKUP(AA$2,Supuestos!$D$3:$H$181,$B33,0)</f>
        <v>1.03</v>
      </c>
      <c r="AB33" s="1">
        <f>HLOOKUP(AB$2,Supuestos!$D$3:$H$181,$B33,0)</f>
        <v>1.03</v>
      </c>
      <c r="AC33" s="1">
        <f>HLOOKUP(AC$2,Supuestos!$D$3:$H$181,$B33,0)</f>
        <v>1.03</v>
      </c>
      <c r="AD33" s="1">
        <f>HLOOKUP(AD$2,Supuestos!$D$3:$H$181,$B33,0)</f>
        <v>1.0609</v>
      </c>
      <c r="AE33" s="1">
        <f>HLOOKUP(AE$2,Supuestos!$D$3:$H$181,$B33,0)</f>
        <v>1.0609</v>
      </c>
      <c r="AF33" s="1">
        <f>HLOOKUP(AF$2,Supuestos!$D$3:$H$181,$B33,0)</f>
        <v>1.0609</v>
      </c>
      <c r="AG33" s="1">
        <f>HLOOKUP(AG$2,Supuestos!$D$3:$H$181,$B33,0)</f>
        <v>1.0609</v>
      </c>
      <c r="AH33" s="1">
        <f>HLOOKUP(AH$2,Supuestos!$D$3:$H$181,$B33,0)</f>
        <v>1.0609</v>
      </c>
      <c r="AI33" s="1">
        <f>HLOOKUP(AI$2,Supuestos!$D$3:$H$181,$B33,0)</f>
        <v>1.0609</v>
      </c>
      <c r="AJ33" s="1">
        <f>HLOOKUP(AJ$2,Supuestos!$D$3:$H$181,$B33,0)</f>
        <v>1.0609</v>
      </c>
      <c r="AK33" s="1">
        <f>HLOOKUP(AK$2,Supuestos!$D$3:$H$181,$B33,0)</f>
        <v>1.0609</v>
      </c>
      <c r="AL33" s="1">
        <f>HLOOKUP(AL$2,Supuestos!$D$3:$H$181,$B33,0)</f>
        <v>1.0609</v>
      </c>
      <c r="AM33" s="1">
        <f>HLOOKUP(AM$2,Supuestos!$D$3:$H$181,$B33,0)</f>
        <v>1.0609</v>
      </c>
      <c r="AN33" s="1">
        <f>HLOOKUP(AN$2,Supuestos!$D$3:$H$181,$B33,0)</f>
        <v>1.0609</v>
      </c>
      <c r="AO33" s="1">
        <f>HLOOKUP(AO$2,Supuestos!$D$3:$H$181,$B33,0)</f>
        <v>1.0609</v>
      </c>
      <c r="AP33" s="1">
        <f>HLOOKUP(AP$2,Supuestos!$D$3:$H$181,$B33,0)</f>
        <v>1.092727</v>
      </c>
      <c r="AQ33" s="1">
        <f>HLOOKUP(AQ$2,Supuestos!$D$3:$H$181,$B33,0)</f>
        <v>1.092727</v>
      </c>
      <c r="AR33" s="1">
        <f>HLOOKUP(AR$2,Supuestos!$D$3:$H$181,$B33,0)</f>
        <v>1.092727</v>
      </c>
      <c r="AS33" s="1">
        <f>HLOOKUP(AS$2,Supuestos!$D$3:$H$181,$B33,0)</f>
        <v>1.092727</v>
      </c>
      <c r="AT33" s="1">
        <f>HLOOKUP(AT$2,Supuestos!$D$3:$H$181,$B33,0)</f>
        <v>1.092727</v>
      </c>
      <c r="AU33" s="1">
        <f>HLOOKUP(AU$2,Supuestos!$D$3:$H$181,$B33,0)</f>
        <v>1.092727</v>
      </c>
      <c r="AV33" s="1">
        <f>HLOOKUP(AV$2,Supuestos!$D$3:$H$181,$B33,0)</f>
        <v>1.092727</v>
      </c>
      <c r="AW33" s="1">
        <f>HLOOKUP(AW$2,Supuestos!$D$3:$H$181,$B33,0)</f>
        <v>1.092727</v>
      </c>
      <c r="AX33" s="1">
        <f>HLOOKUP(AX$2,Supuestos!$D$3:$H$181,$B33,0)</f>
        <v>1.092727</v>
      </c>
      <c r="AY33" s="1">
        <f>HLOOKUP(AY$2,Supuestos!$D$3:$H$181,$B33,0)</f>
        <v>1.092727</v>
      </c>
      <c r="AZ33" s="1">
        <f>HLOOKUP(AZ$2,Supuestos!$D$3:$H$181,$B33,0)</f>
        <v>1.092727</v>
      </c>
      <c r="BA33" s="1">
        <f>HLOOKUP(BA$2,Supuestos!$D$3:$H$181,$B33,0)</f>
        <v>1.092727</v>
      </c>
      <c r="BB33" s="1">
        <f>HLOOKUP(BB$2,Supuestos!$D$3:$H$181,$B33,0)</f>
        <v>1.1255088100000001</v>
      </c>
      <c r="BC33" s="1">
        <f>HLOOKUP(BC$2,Supuestos!$D$3:$H$181,$B33,0)</f>
        <v>1.1255088100000001</v>
      </c>
      <c r="BD33" s="1">
        <f>HLOOKUP(BD$2,Supuestos!$D$3:$H$181,$B33,0)</f>
        <v>1.1255088100000001</v>
      </c>
      <c r="BE33" s="1">
        <f>HLOOKUP(BE$2,Supuestos!$D$3:$H$181,$B33,0)</f>
        <v>1.1255088100000001</v>
      </c>
      <c r="BF33" s="1">
        <f>HLOOKUP(BF$2,Supuestos!$D$3:$H$181,$B33,0)</f>
        <v>1.1255088100000001</v>
      </c>
      <c r="BG33" s="1">
        <f>HLOOKUP(BG$2,Supuestos!$D$3:$H$181,$B33,0)</f>
        <v>1.1255088100000001</v>
      </c>
      <c r="BH33" s="1">
        <f>HLOOKUP(BH$2,Supuestos!$D$3:$H$181,$B33,0)</f>
        <v>1.1255088100000001</v>
      </c>
      <c r="BI33" s="1">
        <f>HLOOKUP(BI$2,Supuestos!$D$3:$H$181,$B33,0)</f>
        <v>1.1255088100000001</v>
      </c>
      <c r="BJ33" s="1">
        <f>HLOOKUP(BJ$2,Supuestos!$D$3:$H$181,$B33,0)</f>
        <v>1.1255088100000001</v>
      </c>
      <c r="BK33" s="1">
        <f>HLOOKUP(BK$2,Supuestos!$D$3:$H$181,$B33,0)</f>
        <v>1.1255088100000001</v>
      </c>
      <c r="BL33" s="1">
        <f>HLOOKUP(BL$2,Supuestos!$D$3:$H$181,$B33,0)</f>
        <v>1.1255088100000001</v>
      </c>
      <c r="BM33" s="1">
        <f>HLOOKUP(BM$2,Supuestos!$D$3:$H$181,$B33,0)</f>
        <v>1.1255088100000001</v>
      </c>
    </row>
    <row r="34" spans="2:65" s="43" customFormat="1" x14ac:dyDescent="0.2">
      <c r="B34" s="208"/>
      <c r="C34" s="134" t="s">
        <v>36</v>
      </c>
      <c r="E34" s="202">
        <f>Supuestos!D169</f>
        <v>13</v>
      </c>
    </row>
    <row r="35" spans="2:65" s="43" customFormat="1" x14ac:dyDescent="0.2">
      <c r="B35" s="208"/>
      <c r="C35" s="134" t="s">
        <v>38</v>
      </c>
      <c r="E35" s="348">
        <v>0</v>
      </c>
      <c r="F35" s="222">
        <f>IF(E35=1,E35,IF($E34=F$4,1,0))</f>
        <v>0</v>
      </c>
      <c r="G35" s="222">
        <f t="shared" ref="G35:BM35" si="297">IF(F35=1,F35,IF($E34=G$4,1,0))</f>
        <v>0</v>
      </c>
      <c r="H35" s="222">
        <f t="shared" si="297"/>
        <v>0</v>
      </c>
      <c r="I35" s="222">
        <f t="shared" si="297"/>
        <v>0</v>
      </c>
      <c r="J35" s="222">
        <f t="shared" si="297"/>
        <v>0</v>
      </c>
      <c r="K35" s="222">
        <f t="shared" si="297"/>
        <v>0</v>
      </c>
      <c r="L35" s="222">
        <f t="shared" si="297"/>
        <v>0</v>
      </c>
      <c r="M35" s="222">
        <f t="shared" si="297"/>
        <v>0</v>
      </c>
      <c r="N35" s="222">
        <f t="shared" si="297"/>
        <v>0</v>
      </c>
      <c r="O35" s="222">
        <f t="shared" si="297"/>
        <v>0</v>
      </c>
      <c r="P35" s="222">
        <f t="shared" si="297"/>
        <v>0</v>
      </c>
      <c r="Q35" s="222">
        <f t="shared" si="297"/>
        <v>0</v>
      </c>
      <c r="R35" s="222">
        <f t="shared" si="297"/>
        <v>1</v>
      </c>
      <c r="S35" s="222">
        <f t="shared" si="297"/>
        <v>1</v>
      </c>
      <c r="T35" s="222">
        <f t="shared" si="297"/>
        <v>1</v>
      </c>
      <c r="U35" s="222">
        <f t="shared" si="297"/>
        <v>1</v>
      </c>
      <c r="V35" s="222">
        <f t="shared" si="297"/>
        <v>1</v>
      </c>
      <c r="W35" s="222">
        <f t="shared" si="297"/>
        <v>1</v>
      </c>
      <c r="X35" s="222">
        <f t="shared" si="297"/>
        <v>1</v>
      </c>
      <c r="Y35" s="222">
        <f t="shared" si="297"/>
        <v>1</v>
      </c>
      <c r="Z35" s="222">
        <f t="shared" si="297"/>
        <v>1</v>
      </c>
      <c r="AA35" s="222">
        <f t="shared" si="297"/>
        <v>1</v>
      </c>
      <c r="AB35" s="222">
        <f t="shared" si="297"/>
        <v>1</v>
      </c>
      <c r="AC35" s="222">
        <f t="shared" si="297"/>
        <v>1</v>
      </c>
      <c r="AD35" s="222">
        <f t="shared" si="297"/>
        <v>1</v>
      </c>
      <c r="AE35" s="222">
        <f t="shared" si="297"/>
        <v>1</v>
      </c>
      <c r="AF35" s="222">
        <f t="shared" si="297"/>
        <v>1</v>
      </c>
      <c r="AG35" s="222">
        <f t="shared" si="297"/>
        <v>1</v>
      </c>
      <c r="AH35" s="222">
        <f t="shared" si="297"/>
        <v>1</v>
      </c>
      <c r="AI35" s="222">
        <f t="shared" si="297"/>
        <v>1</v>
      </c>
      <c r="AJ35" s="222">
        <f t="shared" si="297"/>
        <v>1</v>
      </c>
      <c r="AK35" s="222">
        <f t="shared" si="297"/>
        <v>1</v>
      </c>
      <c r="AL35" s="222">
        <f t="shared" si="297"/>
        <v>1</v>
      </c>
      <c r="AM35" s="222">
        <f t="shared" si="297"/>
        <v>1</v>
      </c>
      <c r="AN35" s="222">
        <f t="shared" si="297"/>
        <v>1</v>
      </c>
      <c r="AO35" s="222">
        <f t="shared" si="297"/>
        <v>1</v>
      </c>
      <c r="AP35" s="222">
        <f t="shared" si="297"/>
        <v>1</v>
      </c>
      <c r="AQ35" s="222">
        <f t="shared" si="297"/>
        <v>1</v>
      </c>
      <c r="AR35" s="222">
        <f t="shared" si="297"/>
        <v>1</v>
      </c>
      <c r="AS35" s="222">
        <f t="shared" si="297"/>
        <v>1</v>
      </c>
      <c r="AT35" s="222">
        <f t="shared" si="297"/>
        <v>1</v>
      </c>
      <c r="AU35" s="222">
        <f t="shared" si="297"/>
        <v>1</v>
      </c>
      <c r="AV35" s="222">
        <f t="shared" si="297"/>
        <v>1</v>
      </c>
      <c r="AW35" s="222">
        <f t="shared" si="297"/>
        <v>1</v>
      </c>
      <c r="AX35" s="222">
        <f t="shared" si="297"/>
        <v>1</v>
      </c>
      <c r="AY35" s="222">
        <f t="shared" si="297"/>
        <v>1</v>
      </c>
      <c r="AZ35" s="222">
        <f t="shared" si="297"/>
        <v>1</v>
      </c>
      <c r="BA35" s="222">
        <f t="shared" si="297"/>
        <v>1</v>
      </c>
      <c r="BB35" s="222">
        <f t="shared" si="297"/>
        <v>1</v>
      </c>
      <c r="BC35" s="222">
        <f t="shared" si="297"/>
        <v>1</v>
      </c>
      <c r="BD35" s="222">
        <f t="shared" si="297"/>
        <v>1</v>
      </c>
      <c r="BE35" s="222">
        <f t="shared" si="297"/>
        <v>1</v>
      </c>
      <c r="BF35" s="222">
        <f t="shared" si="297"/>
        <v>1</v>
      </c>
      <c r="BG35" s="222">
        <f t="shared" si="297"/>
        <v>1</v>
      </c>
      <c r="BH35" s="222">
        <f t="shared" si="297"/>
        <v>1</v>
      </c>
      <c r="BI35" s="222">
        <f t="shared" si="297"/>
        <v>1</v>
      </c>
      <c r="BJ35" s="222">
        <f t="shared" si="297"/>
        <v>1</v>
      </c>
      <c r="BK35" s="222">
        <f t="shared" si="297"/>
        <v>1</v>
      </c>
      <c r="BL35" s="222">
        <f t="shared" si="297"/>
        <v>1</v>
      </c>
      <c r="BM35" s="222">
        <f t="shared" si="297"/>
        <v>1</v>
      </c>
    </row>
    <row r="36" spans="2:65" x14ac:dyDescent="0.2">
      <c r="B36" s="207">
        <f>MATCH(C36,Supuestos!$B$3:$B$181,0)</f>
        <v>168</v>
      </c>
      <c r="C36" s="8" t="s">
        <v>125</v>
      </c>
      <c r="E36" s="192">
        <f>Supuestos!D170</f>
        <v>0</v>
      </c>
      <c r="F36" s="1">
        <f>HLOOKUP(F$2,Supuestos!$D$3:$H$181,$B36,0)</f>
        <v>0</v>
      </c>
      <c r="G36" s="1">
        <f t="shared" ref="G36:BM36" si="298">F36</f>
        <v>0</v>
      </c>
      <c r="H36" s="1">
        <f t="shared" si="298"/>
        <v>0</v>
      </c>
      <c r="I36" s="1">
        <f t="shared" si="298"/>
        <v>0</v>
      </c>
      <c r="J36" s="1">
        <f t="shared" si="298"/>
        <v>0</v>
      </c>
      <c r="K36" s="1">
        <f t="shared" si="298"/>
        <v>0</v>
      </c>
      <c r="L36" s="1">
        <f t="shared" si="298"/>
        <v>0</v>
      </c>
      <c r="M36" s="1">
        <f t="shared" si="298"/>
        <v>0</v>
      </c>
      <c r="N36" s="1">
        <f t="shared" si="298"/>
        <v>0</v>
      </c>
      <c r="O36" s="1">
        <f t="shared" si="298"/>
        <v>0</v>
      </c>
      <c r="P36" s="1">
        <f t="shared" si="298"/>
        <v>0</v>
      </c>
      <c r="Q36" s="1">
        <f t="shared" si="298"/>
        <v>0</v>
      </c>
      <c r="R36" s="1">
        <f t="shared" si="298"/>
        <v>0</v>
      </c>
      <c r="S36" s="1">
        <f t="shared" si="298"/>
        <v>0</v>
      </c>
      <c r="T36" s="1">
        <f t="shared" si="298"/>
        <v>0</v>
      </c>
      <c r="U36" s="1">
        <f t="shared" si="298"/>
        <v>0</v>
      </c>
      <c r="V36" s="1">
        <f t="shared" si="298"/>
        <v>0</v>
      </c>
      <c r="W36" s="1">
        <f t="shared" si="298"/>
        <v>0</v>
      </c>
      <c r="X36" s="1">
        <f t="shared" si="298"/>
        <v>0</v>
      </c>
      <c r="Y36" s="1">
        <f t="shared" si="298"/>
        <v>0</v>
      </c>
      <c r="Z36" s="1">
        <f t="shared" si="298"/>
        <v>0</v>
      </c>
      <c r="AA36" s="1">
        <f t="shared" si="298"/>
        <v>0</v>
      </c>
      <c r="AB36" s="1">
        <f t="shared" si="298"/>
        <v>0</v>
      </c>
      <c r="AC36" s="1">
        <f t="shared" si="298"/>
        <v>0</v>
      </c>
      <c r="AD36" s="1">
        <f t="shared" si="298"/>
        <v>0</v>
      </c>
      <c r="AE36" s="1">
        <f t="shared" si="298"/>
        <v>0</v>
      </c>
      <c r="AF36" s="1">
        <f t="shared" si="298"/>
        <v>0</v>
      </c>
      <c r="AG36" s="1">
        <f t="shared" si="298"/>
        <v>0</v>
      </c>
      <c r="AH36" s="1">
        <f t="shared" si="298"/>
        <v>0</v>
      </c>
      <c r="AI36" s="1">
        <f t="shared" si="298"/>
        <v>0</v>
      </c>
      <c r="AJ36" s="1">
        <f t="shared" si="298"/>
        <v>0</v>
      </c>
      <c r="AK36" s="1">
        <f t="shared" si="298"/>
        <v>0</v>
      </c>
      <c r="AL36" s="1">
        <f t="shared" si="298"/>
        <v>0</v>
      </c>
      <c r="AM36" s="1">
        <f t="shared" si="298"/>
        <v>0</v>
      </c>
      <c r="AN36" s="1">
        <f t="shared" si="298"/>
        <v>0</v>
      </c>
      <c r="AO36" s="1">
        <f t="shared" si="298"/>
        <v>0</v>
      </c>
      <c r="AP36" s="1">
        <f t="shared" si="298"/>
        <v>0</v>
      </c>
      <c r="AQ36" s="1">
        <f t="shared" si="298"/>
        <v>0</v>
      </c>
      <c r="AR36" s="1">
        <f t="shared" si="298"/>
        <v>0</v>
      </c>
      <c r="AS36" s="1">
        <f t="shared" si="298"/>
        <v>0</v>
      </c>
      <c r="AT36" s="1">
        <f t="shared" si="298"/>
        <v>0</v>
      </c>
      <c r="AU36" s="1">
        <f t="shared" si="298"/>
        <v>0</v>
      </c>
      <c r="AV36" s="1">
        <f t="shared" si="298"/>
        <v>0</v>
      </c>
      <c r="AW36" s="1">
        <f t="shared" si="298"/>
        <v>0</v>
      </c>
      <c r="AX36" s="1">
        <f t="shared" si="298"/>
        <v>0</v>
      </c>
      <c r="AY36" s="1">
        <f t="shared" si="298"/>
        <v>0</v>
      </c>
      <c r="AZ36" s="1">
        <f t="shared" si="298"/>
        <v>0</v>
      </c>
      <c r="BA36" s="1">
        <f t="shared" si="298"/>
        <v>0</v>
      </c>
      <c r="BB36" s="1">
        <f t="shared" si="298"/>
        <v>0</v>
      </c>
      <c r="BC36" s="1">
        <f t="shared" si="298"/>
        <v>0</v>
      </c>
      <c r="BD36" s="1">
        <f t="shared" si="298"/>
        <v>0</v>
      </c>
      <c r="BE36" s="1">
        <f t="shared" si="298"/>
        <v>0</v>
      </c>
      <c r="BF36" s="1">
        <f t="shared" si="298"/>
        <v>0</v>
      </c>
      <c r="BG36" s="1">
        <f t="shared" si="298"/>
        <v>0</v>
      </c>
      <c r="BH36" s="1">
        <f t="shared" si="298"/>
        <v>0</v>
      </c>
      <c r="BI36" s="1">
        <f t="shared" si="298"/>
        <v>0</v>
      </c>
      <c r="BJ36" s="1">
        <f t="shared" si="298"/>
        <v>0</v>
      </c>
      <c r="BK36" s="1">
        <f t="shared" si="298"/>
        <v>0</v>
      </c>
      <c r="BL36" s="1">
        <f t="shared" si="298"/>
        <v>0</v>
      </c>
      <c r="BM36" s="1">
        <f t="shared" si="298"/>
        <v>0</v>
      </c>
    </row>
    <row r="37" spans="2:65" s="43" customFormat="1" x14ac:dyDescent="0.2">
      <c r="B37" s="208"/>
      <c r="C37" s="134" t="s">
        <v>36</v>
      </c>
      <c r="E37" s="202">
        <f>Supuestos!D171</f>
        <v>61</v>
      </c>
    </row>
    <row r="38" spans="2:65" s="43" customFormat="1" x14ac:dyDescent="0.2">
      <c r="B38" s="208"/>
      <c r="C38" s="134" t="s">
        <v>38</v>
      </c>
      <c r="E38" s="348">
        <v>0</v>
      </c>
      <c r="F38" s="222">
        <f>IF(E38=1,E38,IF($E37=F$4,1,0))</f>
        <v>0</v>
      </c>
      <c r="G38" s="222">
        <f t="shared" ref="G38" si="299">IF(F38=1,F38,IF($E37=G$4,1,0))</f>
        <v>0</v>
      </c>
      <c r="H38" s="222">
        <f t="shared" ref="H38" si="300">IF(G38=1,G38,IF($E37=H$4,1,0))</f>
        <v>0</v>
      </c>
      <c r="I38" s="222">
        <f t="shared" ref="I38" si="301">IF(H38=1,H38,IF($E37=I$4,1,0))</f>
        <v>0</v>
      </c>
      <c r="J38" s="222">
        <f t="shared" ref="J38" si="302">IF(I38=1,I38,IF($E37=J$4,1,0))</f>
        <v>0</v>
      </c>
      <c r="K38" s="222">
        <f t="shared" ref="K38" si="303">IF(J38=1,J38,IF($E37=K$4,1,0))</f>
        <v>0</v>
      </c>
      <c r="L38" s="222">
        <f t="shared" ref="L38" si="304">IF(K38=1,K38,IF($E37=L$4,1,0))</f>
        <v>0</v>
      </c>
      <c r="M38" s="222">
        <f t="shared" ref="M38" si="305">IF(L38=1,L38,IF($E37=M$4,1,0))</f>
        <v>0</v>
      </c>
      <c r="N38" s="222">
        <f t="shared" ref="N38" si="306">IF(M38=1,M38,IF($E37=N$4,1,0))</f>
        <v>0</v>
      </c>
      <c r="O38" s="222">
        <f t="shared" ref="O38" si="307">IF(N38=1,N38,IF($E37=O$4,1,0))</f>
        <v>0</v>
      </c>
      <c r="P38" s="222">
        <f t="shared" ref="P38" si="308">IF(O38=1,O38,IF($E37=P$4,1,0))</f>
        <v>0</v>
      </c>
      <c r="Q38" s="222">
        <f t="shared" ref="Q38" si="309">IF(P38=1,P38,IF($E37=Q$4,1,0))</f>
        <v>0</v>
      </c>
      <c r="R38" s="222">
        <f t="shared" ref="R38" si="310">IF(Q38=1,Q38,IF($E37=R$4,1,0))</f>
        <v>0</v>
      </c>
      <c r="S38" s="222">
        <f t="shared" ref="S38" si="311">IF(R38=1,R38,IF($E37=S$4,1,0))</f>
        <v>0</v>
      </c>
      <c r="T38" s="222">
        <f t="shared" ref="T38" si="312">IF(S38=1,S38,IF($E37=T$4,1,0))</f>
        <v>0</v>
      </c>
      <c r="U38" s="222">
        <f t="shared" ref="U38" si="313">IF(T38=1,T38,IF($E37=U$4,1,0))</f>
        <v>0</v>
      </c>
      <c r="V38" s="222">
        <f t="shared" ref="V38" si="314">IF(U38=1,U38,IF($E37=V$4,1,0))</f>
        <v>0</v>
      </c>
      <c r="W38" s="222">
        <f t="shared" ref="W38" si="315">IF(V38=1,V38,IF($E37=W$4,1,0))</f>
        <v>0</v>
      </c>
      <c r="X38" s="222">
        <f t="shared" ref="X38" si="316">IF(W38=1,W38,IF($E37=X$4,1,0))</f>
        <v>0</v>
      </c>
      <c r="Y38" s="222">
        <f t="shared" ref="Y38" si="317">IF(X38=1,X38,IF($E37=Y$4,1,0))</f>
        <v>0</v>
      </c>
      <c r="Z38" s="222">
        <f t="shared" ref="Z38" si="318">IF(Y38=1,Y38,IF($E37=Z$4,1,0))</f>
        <v>0</v>
      </c>
      <c r="AA38" s="222">
        <f t="shared" ref="AA38" si="319">IF(Z38=1,Z38,IF($E37=AA$4,1,0))</f>
        <v>0</v>
      </c>
      <c r="AB38" s="222">
        <f t="shared" ref="AB38" si="320">IF(AA38=1,AA38,IF($E37=AB$4,1,0))</f>
        <v>0</v>
      </c>
      <c r="AC38" s="222">
        <f t="shared" ref="AC38" si="321">IF(AB38=1,AB38,IF($E37=AC$4,1,0))</f>
        <v>0</v>
      </c>
      <c r="AD38" s="222">
        <f t="shared" ref="AD38" si="322">IF(AC38=1,AC38,IF($E37=AD$4,1,0))</f>
        <v>0</v>
      </c>
      <c r="AE38" s="222">
        <f t="shared" ref="AE38" si="323">IF(AD38=1,AD38,IF($E37=AE$4,1,0))</f>
        <v>0</v>
      </c>
      <c r="AF38" s="222">
        <f t="shared" ref="AF38" si="324">IF(AE38=1,AE38,IF($E37=AF$4,1,0))</f>
        <v>0</v>
      </c>
      <c r="AG38" s="222">
        <f t="shared" ref="AG38" si="325">IF(AF38=1,AF38,IF($E37=AG$4,1,0))</f>
        <v>0</v>
      </c>
      <c r="AH38" s="222">
        <f t="shared" ref="AH38" si="326">IF(AG38=1,AG38,IF($E37=AH$4,1,0))</f>
        <v>0</v>
      </c>
      <c r="AI38" s="222">
        <f t="shared" ref="AI38" si="327">IF(AH38=1,AH38,IF($E37=AI$4,1,0))</f>
        <v>0</v>
      </c>
      <c r="AJ38" s="222">
        <f t="shared" ref="AJ38" si="328">IF(AI38=1,AI38,IF($E37=AJ$4,1,0))</f>
        <v>0</v>
      </c>
      <c r="AK38" s="222">
        <f t="shared" ref="AK38" si="329">IF(AJ38=1,AJ38,IF($E37=AK$4,1,0))</f>
        <v>0</v>
      </c>
      <c r="AL38" s="222">
        <f t="shared" ref="AL38" si="330">IF(AK38=1,AK38,IF($E37=AL$4,1,0))</f>
        <v>0</v>
      </c>
      <c r="AM38" s="222">
        <f t="shared" ref="AM38" si="331">IF(AL38=1,AL38,IF($E37=AM$4,1,0))</f>
        <v>0</v>
      </c>
      <c r="AN38" s="222">
        <f t="shared" ref="AN38" si="332">IF(AM38=1,AM38,IF($E37=AN$4,1,0))</f>
        <v>0</v>
      </c>
      <c r="AO38" s="222">
        <f t="shared" ref="AO38" si="333">IF(AN38=1,AN38,IF($E37=AO$4,1,0))</f>
        <v>0</v>
      </c>
      <c r="AP38" s="222">
        <f t="shared" ref="AP38" si="334">IF(AO38=1,AO38,IF($E37=AP$4,1,0))</f>
        <v>0</v>
      </c>
      <c r="AQ38" s="222">
        <f t="shared" ref="AQ38" si="335">IF(AP38=1,AP38,IF($E37=AQ$4,1,0))</f>
        <v>0</v>
      </c>
      <c r="AR38" s="222">
        <f t="shared" ref="AR38" si="336">IF(AQ38=1,AQ38,IF($E37=AR$4,1,0))</f>
        <v>0</v>
      </c>
      <c r="AS38" s="222">
        <f t="shared" ref="AS38" si="337">IF(AR38=1,AR38,IF($E37=AS$4,1,0))</f>
        <v>0</v>
      </c>
      <c r="AT38" s="222">
        <f t="shared" ref="AT38" si="338">IF(AS38=1,AS38,IF($E37=AT$4,1,0))</f>
        <v>0</v>
      </c>
      <c r="AU38" s="222">
        <f t="shared" ref="AU38" si="339">IF(AT38=1,AT38,IF($E37=AU$4,1,0))</f>
        <v>0</v>
      </c>
      <c r="AV38" s="222">
        <f t="shared" ref="AV38" si="340">IF(AU38=1,AU38,IF($E37=AV$4,1,0))</f>
        <v>0</v>
      </c>
      <c r="AW38" s="222">
        <f t="shared" ref="AW38" si="341">IF(AV38=1,AV38,IF($E37=AW$4,1,0))</f>
        <v>0</v>
      </c>
      <c r="AX38" s="222">
        <f t="shared" ref="AX38" si="342">IF(AW38=1,AW38,IF($E37=AX$4,1,0))</f>
        <v>0</v>
      </c>
      <c r="AY38" s="222">
        <f t="shared" ref="AY38" si="343">IF(AX38=1,AX38,IF($E37=AY$4,1,0))</f>
        <v>0</v>
      </c>
      <c r="AZ38" s="222">
        <f t="shared" ref="AZ38" si="344">IF(AY38=1,AY38,IF($E37=AZ$4,1,0))</f>
        <v>0</v>
      </c>
      <c r="BA38" s="222">
        <f t="shared" ref="BA38" si="345">IF(AZ38=1,AZ38,IF($E37=BA$4,1,0))</f>
        <v>0</v>
      </c>
      <c r="BB38" s="222">
        <f t="shared" ref="BB38" si="346">IF(BA38=1,BA38,IF($E37=BB$4,1,0))</f>
        <v>0</v>
      </c>
      <c r="BC38" s="222">
        <f t="shared" ref="BC38" si="347">IF(BB38=1,BB38,IF($E37=BC$4,1,0))</f>
        <v>0</v>
      </c>
      <c r="BD38" s="222">
        <f t="shared" ref="BD38" si="348">IF(BC38=1,BC38,IF($E37=BD$4,1,0))</f>
        <v>0</v>
      </c>
      <c r="BE38" s="222">
        <f t="shared" ref="BE38" si="349">IF(BD38=1,BD38,IF($E37=BE$4,1,0))</f>
        <v>0</v>
      </c>
      <c r="BF38" s="222">
        <f t="shared" ref="BF38" si="350">IF(BE38=1,BE38,IF($E37=BF$4,1,0))</f>
        <v>0</v>
      </c>
      <c r="BG38" s="222">
        <f t="shared" ref="BG38" si="351">IF(BF38=1,BF38,IF($E37=BG$4,1,0))</f>
        <v>0</v>
      </c>
      <c r="BH38" s="222">
        <f t="shared" ref="BH38" si="352">IF(BG38=1,BG38,IF($E37=BH$4,1,0))</f>
        <v>0</v>
      </c>
      <c r="BI38" s="222">
        <f t="shared" ref="BI38" si="353">IF(BH38=1,BH38,IF($E37=BI$4,1,0))</f>
        <v>0</v>
      </c>
      <c r="BJ38" s="222">
        <f t="shared" ref="BJ38" si="354">IF(BI38=1,BI38,IF($E37=BJ$4,1,0))</f>
        <v>0</v>
      </c>
      <c r="BK38" s="222">
        <f t="shared" ref="BK38" si="355">IF(BJ38=1,BJ38,IF($E37=BK$4,1,0))</f>
        <v>0</v>
      </c>
      <c r="BL38" s="222">
        <f t="shared" ref="BL38" si="356">IF(BK38=1,BK38,IF($E37=BL$4,1,0))</f>
        <v>0</v>
      </c>
      <c r="BM38" s="222">
        <f t="shared" ref="BM38" si="357">IF(BL38=1,BL38,IF($E37=BM$4,1,0))</f>
        <v>0</v>
      </c>
    </row>
    <row r="39" spans="2:65" x14ac:dyDescent="0.2">
      <c r="B39" s="209"/>
      <c r="C39" s="8"/>
      <c r="E39" s="28"/>
    </row>
    <row r="40" spans="2:65" ht="15" x14ac:dyDescent="0.35">
      <c r="B40" s="209"/>
      <c r="C40" s="122" t="s">
        <v>124</v>
      </c>
      <c r="E40" s="204"/>
      <c r="F40" s="4">
        <f>F41*F43</f>
        <v>0</v>
      </c>
      <c r="G40" s="4">
        <f t="shared" ref="G40:BM40" si="358">G41*G43</f>
        <v>0</v>
      </c>
      <c r="H40" s="4">
        <f t="shared" si="358"/>
        <v>0</v>
      </c>
      <c r="I40" s="4">
        <f t="shared" si="358"/>
        <v>0</v>
      </c>
      <c r="J40" s="4">
        <f t="shared" si="358"/>
        <v>0</v>
      </c>
      <c r="K40" s="4">
        <f t="shared" si="358"/>
        <v>0</v>
      </c>
      <c r="L40" s="4">
        <f t="shared" si="358"/>
        <v>0</v>
      </c>
      <c r="M40" s="4">
        <f t="shared" si="358"/>
        <v>0</v>
      </c>
      <c r="N40" s="4">
        <f t="shared" si="358"/>
        <v>0</v>
      </c>
      <c r="O40" s="4">
        <f t="shared" si="358"/>
        <v>0</v>
      </c>
      <c r="P40" s="4">
        <f t="shared" si="358"/>
        <v>0</v>
      </c>
      <c r="Q40" s="4">
        <f t="shared" si="358"/>
        <v>0</v>
      </c>
      <c r="R40" s="4">
        <f t="shared" si="358"/>
        <v>4.12</v>
      </c>
      <c r="S40" s="4">
        <f t="shared" si="358"/>
        <v>4.12</v>
      </c>
      <c r="T40" s="4">
        <f t="shared" si="358"/>
        <v>4.12</v>
      </c>
      <c r="U40" s="4">
        <f t="shared" si="358"/>
        <v>4.12</v>
      </c>
      <c r="V40" s="4">
        <f t="shared" si="358"/>
        <v>4.12</v>
      </c>
      <c r="W40" s="4">
        <f t="shared" si="358"/>
        <v>4.12</v>
      </c>
      <c r="X40" s="4">
        <f t="shared" si="358"/>
        <v>4.12</v>
      </c>
      <c r="Y40" s="4">
        <f t="shared" si="358"/>
        <v>4.12</v>
      </c>
      <c r="Z40" s="4">
        <f t="shared" si="358"/>
        <v>4.12</v>
      </c>
      <c r="AA40" s="4">
        <f t="shared" si="358"/>
        <v>4.12</v>
      </c>
      <c r="AB40" s="4">
        <f t="shared" si="358"/>
        <v>4.12</v>
      </c>
      <c r="AC40" s="4">
        <f t="shared" si="358"/>
        <v>4.12</v>
      </c>
      <c r="AD40" s="4">
        <f t="shared" si="358"/>
        <v>4.2435999999999998</v>
      </c>
      <c r="AE40" s="4">
        <f t="shared" si="358"/>
        <v>4.2435999999999998</v>
      </c>
      <c r="AF40" s="4">
        <f t="shared" si="358"/>
        <v>4.2435999999999998</v>
      </c>
      <c r="AG40" s="4">
        <f t="shared" si="358"/>
        <v>4.2435999999999998</v>
      </c>
      <c r="AH40" s="4">
        <f t="shared" si="358"/>
        <v>4.2435999999999998</v>
      </c>
      <c r="AI40" s="4">
        <f t="shared" si="358"/>
        <v>4.2435999999999998</v>
      </c>
      <c r="AJ40" s="4">
        <f t="shared" si="358"/>
        <v>4.2435999999999998</v>
      </c>
      <c r="AK40" s="4">
        <f t="shared" si="358"/>
        <v>4.2435999999999998</v>
      </c>
      <c r="AL40" s="4">
        <f t="shared" si="358"/>
        <v>4.2435999999999998</v>
      </c>
      <c r="AM40" s="4">
        <f t="shared" si="358"/>
        <v>4.2435999999999998</v>
      </c>
      <c r="AN40" s="4">
        <f t="shared" si="358"/>
        <v>4.2435999999999998</v>
      </c>
      <c r="AO40" s="4">
        <f t="shared" si="358"/>
        <v>4.2435999999999998</v>
      </c>
      <c r="AP40" s="4">
        <f t="shared" si="358"/>
        <v>4.370908</v>
      </c>
      <c r="AQ40" s="4">
        <f t="shared" si="358"/>
        <v>4.370908</v>
      </c>
      <c r="AR40" s="4">
        <f t="shared" si="358"/>
        <v>4.370908</v>
      </c>
      <c r="AS40" s="4">
        <f t="shared" si="358"/>
        <v>4.370908</v>
      </c>
      <c r="AT40" s="4">
        <f t="shared" si="358"/>
        <v>4.370908</v>
      </c>
      <c r="AU40" s="4">
        <f t="shared" si="358"/>
        <v>4.370908</v>
      </c>
      <c r="AV40" s="4">
        <f t="shared" si="358"/>
        <v>4.370908</v>
      </c>
      <c r="AW40" s="4">
        <f t="shared" si="358"/>
        <v>4.370908</v>
      </c>
      <c r="AX40" s="4">
        <f t="shared" si="358"/>
        <v>4.370908</v>
      </c>
      <c r="AY40" s="4">
        <f t="shared" si="358"/>
        <v>4.370908</v>
      </c>
      <c r="AZ40" s="4">
        <f t="shared" si="358"/>
        <v>4.370908</v>
      </c>
      <c r="BA40" s="4">
        <f t="shared" si="358"/>
        <v>4.370908</v>
      </c>
      <c r="BB40" s="4">
        <f t="shared" si="358"/>
        <v>4.5020352400000005</v>
      </c>
      <c r="BC40" s="4">
        <f t="shared" si="358"/>
        <v>4.5020352400000005</v>
      </c>
      <c r="BD40" s="4">
        <f t="shared" si="358"/>
        <v>4.5020352400000005</v>
      </c>
      <c r="BE40" s="4">
        <f t="shared" si="358"/>
        <v>4.5020352400000005</v>
      </c>
      <c r="BF40" s="4">
        <f t="shared" si="358"/>
        <v>4.5020352400000005</v>
      </c>
      <c r="BG40" s="4">
        <f t="shared" si="358"/>
        <v>4.5020352400000005</v>
      </c>
      <c r="BH40" s="4">
        <f t="shared" si="358"/>
        <v>4.5020352400000005</v>
      </c>
      <c r="BI40" s="4">
        <f t="shared" si="358"/>
        <v>4.5020352400000005</v>
      </c>
      <c r="BJ40" s="4">
        <f t="shared" si="358"/>
        <v>4.5020352400000005</v>
      </c>
      <c r="BK40" s="4">
        <f t="shared" si="358"/>
        <v>4.5020352400000005</v>
      </c>
      <c r="BL40" s="4">
        <f t="shared" si="358"/>
        <v>4.5020352400000005</v>
      </c>
      <c r="BM40" s="4">
        <f t="shared" si="358"/>
        <v>4.5020352400000005</v>
      </c>
    </row>
    <row r="41" spans="2:65" x14ac:dyDescent="0.2">
      <c r="B41" s="207">
        <f>MATCH(C41,Supuestos!$B$3:$B$181,0)</f>
        <v>170</v>
      </c>
      <c r="C41" s="8" t="s">
        <v>124</v>
      </c>
      <c r="E41" s="192">
        <f>Supuestos!D172</f>
        <v>4</v>
      </c>
      <c r="F41" s="1">
        <f>HLOOKUP(F$2,Supuestos!$D$3:$H$181,$B41,0)</f>
        <v>4</v>
      </c>
      <c r="G41" s="1">
        <f>HLOOKUP(G$2,Supuestos!$D$3:$H$181,$B41,0)</f>
        <v>4</v>
      </c>
      <c r="H41" s="1">
        <f>HLOOKUP(H$2,Supuestos!$D$3:$H$181,$B41,0)</f>
        <v>4</v>
      </c>
      <c r="I41" s="1">
        <f>HLOOKUP(I$2,Supuestos!$D$3:$H$181,$B41,0)</f>
        <v>4</v>
      </c>
      <c r="J41" s="1">
        <f>HLOOKUP(J$2,Supuestos!$D$3:$H$181,$B41,0)</f>
        <v>4</v>
      </c>
      <c r="K41" s="1">
        <f>HLOOKUP(K$2,Supuestos!$D$3:$H$181,$B41,0)</f>
        <v>4</v>
      </c>
      <c r="L41" s="1">
        <f>HLOOKUP(L$2,Supuestos!$D$3:$H$181,$B41,0)</f>
        <v>4</v>
      </c>
      <c r="M41" s="1">
        <f>HLOOKUP(M$2,Supuestos!$D$3:$H$181,$B41,0)</f>
        <v>4</v>
      </c>
      <c r="N41" s="1">
        <f>HLOOKUP(N$2,Supuestos!$D$3:$H$181,$B41,0)</f>
        <v>4</v>
      </c>
      <c r="O41" s="1">
        <f>HLOOKUP(O$2,Supuestos!$D$3:$H$181,$B41,0)</f>
        <v>4</v>
      </c>
      <c r="P41" s="1">
        <f>HLOOKUP(P$2,Supuestos!$D$3:$H$181,$B41,0)</f>
        <v>4</v>
      </c>
      <c r="Q41" s="1">
        <f>HLOOKUP(Q$2,Supuestos!$D$3:$H$181,$B41,0)</f>
        <v>4</v>
      </c>
      <c r="R41" s="1">
        <f>HLOOKUP(R$2,Supuestos!$D$3:$H$181,$B41,0)</f>
        <v>4.12</v>
      </c>
      <c r="S41" s="1">
        <f>HLOOKUP(S$2,Supuestos!$D$3:$H$181,$B41,0)</f>
        <v>4.12</v>
      </c>
      <c r="T41" s="1">
        <f>HLOOKUP(T$2,Supuestos!$D$3:$H$181,$B41,0)</f>
        <v>4.12</v>
      </c>
      <c r="U41" s="1">
        <f>HLOOKUP(U$2,Supuestos!$D$3:$H$181,$B41,0)</f>
        <v>4.12</v>
      </c>
      <c r="V41" s="1">
        <f>HLOOKUP(V$2,Supuestos!$D$3:$H$181,$B41,0)</f>
        <v>4.12</v>
      </c>
      <c r="W41" s="1">
        <f>HLOOKUP(W$2,Supuestos!$D$3:$H$181,$B41,0)</f>
        <v>4.12</v>
      </c>
      <c r="X41" s="1">
        <f>HLOOKUP(X$2,Supuestos!$D$3:$H$181,$B41,0)</f>
        <v>4.12</v>
      </c>
      <c r="Y41" s="1">
        <f>HLOOKUP(Y$2,Supuestos!$D$3:$H$181,$B41,0)</f>
        <v>4.12</v>
      </c>
      <c r="Z41" s="1">
        <f>HLOOKUP(Z$2,Supuestos!$D$3:$H$181,$B41,0)</f>
        <v>4.12</v>
      </c>
      <c r="AA41" s="1">
        <f>HLOOKUP(AA$2,Supuestos!$D$3:$H$181,$B41,0)</f>
        <v>4.12</v>
      </c>
      <c r="AB41" s="1">
        <f>HLOOKUP(AB$2,Supuestos!$D$3:$H$181,$B41,0)</f>
        <v>4.12</v>
      </c>
      <c r="AC41" s="1">
        <f>HLOOKUP(AC$2,Supuestos!$D$3:$H$181,$B41,0)</f>
        <v>4.12</v>
      </c>
      <c r="AD41" s="1">
        <f>HLOOKUP(AD$2,Supuestos!$D$3:$H$181,$B41,0)</f>
        <v>4.2435999999999998</v>
      </c>
      <c r="AE41" s="1">
        <f>HLOOKUP(AE$2,Supuestos!$D$3:$H$181,$B41,0)</f>
        <v>4.2435999999999998</v>
      </c>
      <c r="AF41" s="1">
        <f>HLOOKUP(AF$2,Supuestos!$D$3:$H$181,$B41,0)</f>
        <v>4.2435999999999998</v>
      </c>
      <c r="AG41" s="1">
        <f>HLOOKUP(AG$2,Supuestos!$D$3:$H$181,$B41,0)</f>
        <v>4.2435999999999998</v>
      </c>
      <c r="AH41" s="1">
        <f>HLOOKUP(AH$2,Supuestos!$D$3:$H$181,$B41,0)</f>
        <v>4.2435999999999998</v>
      </c>
      <c r="AI41" s="1">
        <f>HLOOKUP(AI$2,Supuestos!$D$3:$H$181,$B41,0)</f>
        <v>4.2435999999999998</v>
      </c>
      <c r="AJ41" s="1">
        <f>HLOOKUP(AJ$2,Supuestos!$D$3:$H$181,$B41,0)</f>
        <v>4.2435999999999998</v>
      </c>
      <c r="AK41" s="1">
        <f>HLOOKUP(AK$2,Supuestos!$D$3:$H$181,$B41,0)</f>
        <v>4.2435999999999998</v>
      </c>
      <c r="AL41" s="1">
        <f>HLOOKUP(AL$2,Supuestos!$D$3:$H$181,$B41,0)</f>
        <v>4.2435999999999998</v>
      </c>
      <c r="AM41" s="1">
        <f>HLOOKUP(AM$2,Supuestos!$D$3:$H$181,$B41,0)</f>
        <v>4.2435999999999998</v>
      </c>
      <c r="AN41" s="1">
        <f>HLOOKUP(AN$2,Supuestos!$D$3:$H$181,$B41,0)</f>
        <v>4.2435999999999998</v>
      </c>
      <c r="AO41" s="1">
        <f>HLOOKUP(AO$2,Supuestos!$D$3:$H$181,$B41,0)</f>
        <v>4.2435999999999998</v>
      </c>
      <c r="AP41" s="1">
        <f>HLOOKUP(AP$2,Supuestos!$D$3:$H$181,$B41,0)</f>
        <v>4.370908</v>
      </c>
      <c r="AQ41" s="1">
        <f>HLOOKUP(AQ$2,Supuestos!$D$3:$H$181,$B41,0)</f>
        <v>4.370908</v>
      </c>
      <c r="AR41" s="1">
        <f>HLOOKUP(AR$2,Supuestos!$D$3:$H$181,$B41,0)</f>
        <v>4.370908</v>
      </c>
      <c r="AS41" s="1">
        <f>HLOOKUP(AS$2,Supuestos!$D$3:$H$181,$B41,0)</f>
        <v>4.370908</v>
      </c>
      <c r="AT41" s="1">
        <f>HLOOKUP(AT$2,Supuestos!$D$3:$H$181,$B41,0)</f>
        <v>4.370908</v>
      </c>
      <c r="AU41" s="1">
        <f>HLOOKUP(AU$2,Supuestos!$D$3:$H$181,$B41,0)</f>
        <v>4.370908</v>
      </c>
      <c r="AV41" s="1">
        <f>HLOOKUP(AV$2,Supuestos!$D$3:$H$181,$B41,0)</f>
        <v>4.370908</v>
      </c>
      <c r="AW41" s="1">
        <f>HLOOKUP(AW$2,Supuestos!$D$3:$H$181,$B41,0)</f>
        <v>4.370908</v>
      </c>
      <c r="AX41" s="1">
        <f>HLOOKUP(AX$2,Supuestos!$D$3:$H$181,$B41,0)</f>
        <v>4.370908</v>
      </c>
      <c r="AY41" s="1">
        <f>HLOOKUP(AY$2,Supuestos!$D$3:$H$181,$B41,0)</f>
        <v>4.370908</v>
      </c>
      <c r="AZ41" s="1">
        <f>HLOOKUP(AZ$2,Supuestos!$D$3:$H$181,$B41,0)</f>
        <v>4.370908</v>
      </c>
      <c r="BA41" s="1">
        <f>HLOOKUP(BA$2,Supuestos!$D$3:$H$181,$B41,0)</f>
        <v>4.370908</v>
      </c>
      <c r="BB41" s="1">
        <f>HLOOKUP(BB$2,Supuestos!$D$3:$H$181,$B41,0)</f>
        <v>4.5020352400000005</v>
      </c>
      <c r="BC41" s="1">
        <f>HLOOKUP(BC$2,Supuestos!$D$3:$H$181,$B41,0)</f>
        <v>4.5020352400000005</v>
      </c>
      <c r="BD41" s="1">
        <f>HLOOKUP(BD$2,Supuestos!$D$3:$H$181,$B41,0)</f>
        <v>4.5020352400000005</v>
      </c>
      <c r="BE41" s="1">
        <f>HLOOKUP(BE$2,Supuestos!$D$3:$H$181,$B41,0)</f>
        <v>4.5020352400000005</v>
      </c>
      <c r="BF41" s="1">
        <f>HLOOKUP(BF$2,Supuestos!$D$3:$H$181,$B41,0)</f>
        <v>4.5020352400000005</v>
      </c>
      <c r="BG41" s="1">
        <f>HLOOKUP(BG$2,Supuestos!$D$3:$H$181,$B41,0)</f>
        <v>4.5020352400000005</v>
      </c>
      <c r="BH41" s="1">
        <f>HLOOKUP(BH$2,Supuestos!$D$3:$H$181,$B41,0)</f>
        <v>4.5020352400000005</v>
      </c>
      <c r="BI41" s="1">
        <f>HLOOKUP(BI$2,Supuestos!$D$3:$H$181,$B41,0)</f>
        <v>4.5020352400000005</v>
      </c>
      <c r="BJ41" s="1">
        <f>HLOOKUP(BJ$2,Supuestos!$D$3:$H$181,$B41,0)</f>
        <v>4.5020352400000005</v>
      </c>
      <c r="BK41" s="1">
        <f>HLOOKUP(BK$2,Supuestos!$D$3:$H$181,$B41,0)</f>
        <v>4.5020352400000005</v>
      </c>
      <c r="BL41" s="1">
        <f>HLOOKUP(BL$2,Supuestos!$D$3:$H$181,$B41,0)</f>
        <v>4.5020352400000005</v>
      </c>
      <c r="BM41" s="1">
        <f>HLOOKUP(BM$2,Supuestos!$D$3:$H$181,$B41,0)</f>
        <v>4.5020352400000005</v>
      </c>
    </row>
    <row r="42" spans="2:65" s="43" customFormat="1" x14ac:dyDescent="0.2">
      <c r="B42" s="208"/>
      <c r="C42" s="134" t="s">
        <v>36</v>
      </c>
      <c r="E42" s="202">
        <f>Supuestos!D173</f>
        <v>13</v>
      </c>
    </row>
    <row r="43" spans="2:65" s="43" customFormat="1" x14ac:dyDescent="0.2">
      <c r="B43" s="208"/>
      <c r="C43" s="134" t="s">
        <v>38</v>
      </c>
      <c r="E43" s="348">
        <v>0</v>
      </c>
      <c r="F43" s="222">
        <f>IF(E43=1,E43,IF($E42=F$4,1,0))</f>
        <v>0</v>
      </c>
      <c r="G43" s="222">
        <f t="shared" ref="G43" si="359">IF(F43=1,F43,IF($E42=G$4,1,0))</f>
        <v>0</v>
      </c>
      <c r="H43" s="222">
        <f t="shared" ref="H43" si="360">IF(G43=1,G43,IF($E42=H$4,1,0))</f>
        <v>0</v>
      </c>
      <c r="I43" s="222">
        <f t="shared" ref="I43" si="361">IF(H43=1,H43,IF($E42=I$4,1,0))</f>
        <v>0</v>
      </c>
      <c r="J43" s="222">
        <f t="shared" ref="J43" si="362">IF(I43=1,I43,IF($E42=J$4,1,0))</f>
        <v>0</v>
      </c>
      <c r="K43" s="222">
        <f t="shared" ref="K43" si="363">IF(J43=1,J43,IF($E42=K$4,1,0))</f>
        <v>0</v>
      </c>
      <c r="L43" s="222">
        <f t="shared" ref="L43" si="364">IF(K43=1,K43,IF($E42=L$4,1,0))</f>
        <v>0</v>
      </c>
      <c r="M43" s="222">
        <f t="shared" ref="M43" si="365">IF(L43=1,L43,IF($E42=M$4,1,0))</f>
        <v>0</v>
      </c>
      <c r="N43" s="222">
        <f t="shared" ref="N43" si="366">IF(M43=1,M43,IF($E42=N$4,1,0))</f>
        <v>0</v>
      </c>
      <c r="O43" s="222">
        <f t="shared" ref="O43" si="367">IF(N43=1,N43,IF($E42=O$4,1,0))</f>
        <v>0</v>
      </c>
      <c r="P43" s="222">
        <f t="shared" ref="P43" si="368">IF(O43=1,O43,IF($E42=P$4,1,0))</f>
        <v>0</v>
      </c>
      <c r="Q43" s="222">
        <f t="shared" ref="Q43" si="369">IF(P43=1,P43,IF($E42=Q$4,1,0))</f>
        <v>0</v>
      </c>
      <c r="R43" s="222">
        <f t="shared" ref="R43" si="370">IF(Q43=1,Q43,IF($E42=R$4,1,0))</f>
        <v>1</v>
      </c>
      <c r="S43" s="222">
        <f t="shared" ref="S43" si="371">IF(R43=1,R43,IF($E42=S$4,1,0))</f>
        <v>1</v>
      </c>
      <c r="T43" s="222">
        <f t="shared" ref="T43" si="372">IF(S43=1,S43,IF($E42=T$4,1,0))</f>
        <v>1</v>
      </c>
      <c r="U43" s="222">
        <f t="shared" ref="U43" si="373">IF(T43=1,T43,IF($E42=U$4,1,0))</f>
        <v>1</v>
      </c>
      <c r="V43" s="222">
        <f t="shared" ref="V43" si="374">IF(U43=1,U43,IF($E42=V$4,1,0))</f>
        <v>1</v>
      </c>
      <c r="W43" s="222">
        <f t="shared" ref="W43" si="375">IF(V43=1,V43,IF($E42=W$4,1,0))</f>
        <v>1</v>
      </c>
      <c r="X43" s="222">
        <f t="shared" ref="X43" si="376">IF(W43=1,W43,IF($E42=X$4,1,0))</f>
        <v>1</v>
      </c>
      <c r="Y43" s="222">
        <f t="shared" ref="Y43" si="377">IF(X43=1,X43,IF($E42=Y$4,1,0))</f>
        <v>1</v>
      </c>
      <c r="Z43" s="222">
        <f t="shared" ref="Z43" si="378">IF(Y43=1,Y43,IF($E42=Z$4,1,0))</f>
        <v>1</v>
      </c>
      <c r="AA43" s="222">
        <f t="shared" ref="AA43" si="379">IF(Z43=1,Z43,IF($E42=AA$4,1,0))</f>
        <v>1</v>
      </c>
      <c r="AB43" s="222">
        <f t="shared" ref="AB43" si="380">IF(AA43=1,AA43,IF($E42=AB$4,1,0))</f>
        <v>1</v>
      </c>
      <c r="AC43" s="222">
        <f t="shared" ref="AC43" si="381">IF(AB43=1,AB43,IF($E42=AC$4,1,0))</f>
        <v>1</v>
      </c>
      <c r="AD43" s="222">
        <f t="shared" ref="AD43" si="382">IF(AC43=1,AC43,IF($E42=AD$4,1,0))</f>
        <v>1</v>
      </c>
      <c r="AE43" s="222">
        <f t="shared" ref="AE43" si="383">IF(AD43=1,AD43,IF($E42=AE$4,1,0))</f>
        <v>1</v>
      </c>
      <c r="AF43" s="222">
        <f t="shared" ref="AF43" si="384">IF(AE43=1,AE43,IF($E42=AF$4,1,0))</f>
        <v>1</v>
      </c>
      <c r="AG43" s="222">
        <f t="shared" ref="AG43" si="385">IF(AF43=1,AF43,IF($E42=AG$4,1,0))</f>
        <v>1</v>
      </c>
      <c r="AH43" s="222">
        <f t="shared" ref="AH43" si="386">IF(AG43=1,AG43,IF($E42=AH$4,1,0))</f>
        <v>1</v>
      </c>
      <c r="AI43" s="222">
        <f t="shared" ref="AI43" si="387">IF(AH43=1,AH43,IF($E42=AI$4,1,0))</f>
        <v>1</v>
      </c>
      <c r="AJ43" s="222">
        <f t="shared" ref="AJ43" si="388">IF(AI43=1,AI43,IF($E42=AJ$4,1,0))</f>
        <v>1</v>
      </c>
      <c r="AK43" s="222">
        <f t="shared" ref="AK43" si="389">IF(AJ43=1,AJ43,IF($E42=AK$4,1,0))</f>
        <v>1</v>
      </c>
      <c r="AL43" s="222">
        <f t="shared" ref="AL43" si="390">IF(AK43=1,AK43,IF($E42=AL$4,1,0))</f>
        <v>1</v>
      </c>
      <c r="AM43" s="222">
        <f t="shared" ref="AM43" si="391">IF(AL43=1,AL43,IF($E42=AM$4,1,0))</f>
        <v>1</v>
      </c>
      <c r="AN43" s="222">
        <f t="shared" ref="AN43" si="392">IF(AM43=1,AM43,IF($E42=AN$4,1,0))</f>
        <v>1</v>
      </c>
      <c r="AO43" s="222">
        <f t="shared" ref="AO43" si="393">IF(AN43=1,AN43,IF($E42=AO$4,1,0))</f>
        <v>1</v>
      </c>
      <c r="AP43" s="222">
        <f t="shared" ref="AP43" si="394">IF(AO43=1,AO43,IF($E42=AP$4,1,0))</f>
        <v>1</v>
      </c>
      <c r="AQ43" s="222">
        <f t="shared" ref="AQ43" si="395">IF(AP43=1,AP43,IF($E42=AQ$4,1,0))</f>
        <v>1</v>
      </c>
      <c r="AR43" s="222">
        <f t="shared" ref="AR43" si="396">IF(AQ43=1,AQ43,IF($E42=AR$4,1,0))</f>
        <v>1</v>
      </c>
      <c r="AS43" s="222">
        <f t="shared" ref="AS43" si="397">IF(AR43=1,AR43,IF($E42=AS$4,1,0))</f>
        <v>1</v>
      </c>
      <c r="AT43" s="222">
        <f t="shared" ref="AT43" si="398">IF(AS43=1,AS43,IF($E42=AT$4,1,0))</f>
        <v>1</v>
      </c>
      <c r="AU43" s="222">
        <f t="shared" ref="AU43" si="399">IF(AT43=1,AT43,IF($E42=AU$4,1,0))</f>
        <v>1</v>
      </c>
      <c r="AV43" s="222">
        <f t="shared" ref="AV43" si="400">IF(AU43=1,AU43,IF($E42=AV$4,1,0))</f>
        <v>1</v>
      </c>
      <c r="AW43" s="222">
        <f t="shared" ref="AW43" si="401">IF(AV43=1,AV43,IF($E42=AW$4,1,0))</f>
        <v>1</v>
      </c>
      <c r="AX43" s="222">
        <f t="shared" ref="AX43" si="402">IF(AW43=1,AW43,IF($E42=AX$4,1,0))</f>
        <v>1</v>
      </c>
      <c r="AY43" s="222">
        <f t="shared" ref="AY43" si="403">IF(AX43=1,AX43,IF($E42=AY$4,1,0))</f>
        <v>1</v>
      </c>
      <c r="AZ43" s="222">
        <f t="shared" ref="AZ43" si="404">IF(AY43=1,AY43,IF($E42=AZ$4,1,0))</f>
        <v>1</v>
      </c>
      <c r="BA43" s="222">
        <f t="shared" ref="BA43" si="405">IF(AZ43=1,AZ43,IF($E42=BA$4,1,0))</f>
        <v>1</v>
      </c>
      <c r="BB43" s="222">
        <f t="shared" ref="BB43" si="406">IF(BA43=1,BA43,IF($E42=BB$4,1,0))</f>
        <v>1</v>
      </c>
      <c r="BC43" s="222">
        <f t="shared" ref="BC43" si="407">IF(BB43=1,BB43,IF($E42=BC$4,1,0))</f>
        <v>1</v>
      </c>
      <c r="BD43" s="222">
        <f t="shared" ref="BD43" si="408">IF(BC43=1,BC43,IF($E42=BD$4,1,0))</f>
        <v>1</v>
      </c>
      <c r="BE43" s="222">
        <f t="shared" ref="BE43" si="409">IF(BD43=1,BD43,IF($E42=BE$4,1,0))</f>
        <v>1</v>
      </c>
      <c r="BF43" s="222">
        <f t="shared" ref="BF43" si="410">IF(BE43=1,BE43,IF($E42=BF$4,1,0))</f>
        <v>1</v>
      </c>
      <c r="BG43" s="222">
        <f t="shared" ref="BG43" si="411">IF(BF43=1,BF43,IF($E42=BG$4,1,0))</f>
        <v>1</v>
      </c>
      <c r="BH43" s="222">
        <f t="shared" ref="BH43" si="412">IF(BG43=1,BG43,IF($E42=BH$4,1,0))</f>
        <v>1</v>
      </c>
      <c r="BI43" s="222">
        <f t="shared" ref="BI43" si="413">IF(BH43=1,BH43,IF($E42=BI$4,1,0))</f>
        <v>1</v>
      </c>
      <c r="BJ43" s="222">
        <f t="shared" ref="BJ43" si="414">IF(BI43=1,BI43,IF($E42=BJ$4,1,0))</f>
        <v>1</v>
      </c>
      <c r="BK43" s="222">
        <f t="shared" ref="BK43" si="415">IF(BJ43=1,BJ43,IF($E42=BK$4,1,0))</f>
        <v>1</v>
      </c>
      <c r="BL43" s="222">
        <f t="shared" ref="BL43" si="416">IF(BK43=1,BK43,IF($E42=BL$4,1,0))</f>
        <v>1</v>
      </c>
      <c r="BM43" s="222">
        <f t="shared" ref="BM43" si="417">IF(BL43=1,BL43,IF($E42=BM$4,1,0))</f>
        <v>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M53"/>
  <sheetViews>
    <sheetView showGridLines="0" zoomScale="110" zoomScaleNormal="110" workbookViewId="0">
      <pane xSplit="5" ySplit="6" topLeftCell="XES7" activePane="bottomRight" state="frozen"/>
      <selection pane="topRight" activeCell="F1" sqref="F1"/>
      <selection pane="bottomLeft" activeCell="A7" sqref="A7"/>
      <selection pane="bottomRight" activeCell="F1" sqref="F1:XFD1"/>
    </sheetView>
  </sheetViews>
  <sheetFormatPr baseColWidth="10" defaultRowHeight="12.75" x14ac:dyDescent="0.2"/>
  <cols>
    <col min="1" max="1" width="2.85546875" customWidth="1"/>
    <col min="2" max="2" width="6.5703125" customWidth="1"/>
    <col min="4" max="4" width="10.140625" customWidth="1"/>
    <col min="5" max="5" width="10.28515625" customWidth="1"/>
  </cols>
  <sheetData>
    <row r="1" spans="1:65" s="402" customFormat="1" x14ac:dyDescent="0.2">
      <c r="A1" s="404"/>
      <c r="B1" s="404" t="str">
        <f>'Flujo de Caja'!$A$1</f>
        <v>valores $ en COP '000,000</v>
      </c>
      <c r="C1" s="404"/>
      <c r="D1" s="404"/>
      <c r="E1" s="404"/>
      <c r="F1" s="403" t="str">
        <f>'Ingresos detallado'!F1</f>
        <v>Año</v>
      </c>
      <c r="G1" s="403" t="str">
        <f>'Ingresos detallado'!G1</f>
        <v>Año</v>
      </c>
      <c r="H1" s="403" t="str">
        <f>'Ingresos detallado'!H1</f>
        <v>Año</v>
      </c>
      <c r="I1" s="403" t="str">
        <f>'Ingresos detallado'!I1</f>
        <v>Año</v>
      </c>
      <c r="J1" s="403" t="str">
        <f>'Ingresos detallado'!J1</f>
        <v>Año</v>
      </c>
      <c r="K1" s="403" t="str">
        <f>'Ingresos detallado'!K1</f>
        <v>Año</v>
      </c>
      <c r="L1" s="403" t="str">
        <f>'Ingresos detallado'!L1</f>
        <v>Año</v>
      </c>
      <c r="M1" s="403" t="str">
        <f>'Ingresos detallado'!M1</f>
        <v>Año</v>
      </c>
      <c r="N1" s="403" t="str">
        <f>'Ingresos detallado'!N1</f>
        <v>Año</v>
      </c>
      <c r="O1" s="403" t="str">
        <f>'Ingresos detallado'!O1</f>
        <v>Año</v>
      </c>
      <c r="P1" s="403" t="str">
        <f>'Ingresos detallado'!P1</f>
        <v>Año</v>
      </c>
      <c r="Q1" s="403" t="str">
        <f>'Ingresos detallado'!Q1</f>
        <v>Año</v>
      </c>
      <c r="R1" s="403" t="str">
        <f>'Ingresos detallado'!R1</f>
        <v>Año</v>
      </c>
      <c r="S1" s="403" t="str">
        <f>'Ingresos detallado'!S1</f>
        <v>Año</v>
      </c>
      <c r="T1" s="403" t="str">
        <f>'Ingresos detallado'!T1</f>
        <v>Año</v>
      </c>
      <c r="U1" s="403" t="str">
        <f>'Ingresos detallado'!U1</f>
        <v>Año</v>
      </c>
      <c r="V1" s="403" t="str">
        <f>'Ingresos detallado'!V1</f>
        <v>Año</v>
      </c>
      <c r="W1" s="403" t="str">
        <f>'Ingresos detallado'!W1</f>
        <v>Año</v>
      </c>
      <c r="X1" s="403" t="str">
        <f>'Ingresos detallado'!X1</f>
        <v>Año</v>
      </c>
      <c r="Y1" s="403" t="str">
        <f>'Ingresos detallado'!Y1</f>
        <v>Año</v>
      </c>
      <c r="Z1" s="403" t="str">
        <f>'Ingresos detallado'!Z1</f>
        <v>Año</v>
      </c>
      <c r="AA1" s="403" t="str">
        <f>'Ingresos detallado'!AA1</f>
        <v>Año</v>
      </c>
      <c r="AB1" s="403" t="str">
        <f>'Ingresos detallado'!AB1</f>
        <v>Año</v>
      </c>
      <c r="AC1" s="403" t="str">
        <f>'Ingresos detallado'!AC1</f>
        <v>Año</v>
      </c>
      <c r="AD1" s="403" t="str">
        <f>'Ingresos detallado'!AD1</f>
        <v>Año</v>
      </c>
      <c r="AE1" s="403" t="str">
        <f>'Ingresos detallado'!AE1</f>
        <v>Año</v>
      </c>
      <c r="AF1" s="403" t="str">
        <f>'Ingresos detallado'!AF1</f>
        <v>Año</v>
      </c>
      <c r="AG1" s="403" t="str">
        <f>'Ingresos detallado'!AG1</f>
        <v>Año</v>
      </c>
      <c r="AH1" s="403" t="str">
        <f>'Ingresos detallado'!AH1</f>
        <v>Año</v>
      </c>
      <c r="AI1" s="403" t="str">
        <f>'Ingresos detallado'!AI1</f>
        <v>Año</v>
      </c>
      <c r="AJ1" s="403" t="str">
        <f>'Ingresos detallado'!AJ1</f>
        <v>Año</v>
      </c>
      <c r="AK1" s="403" t="str">
        <f>'Ingresos detallado'!AK1</f>
        <v>Año</v>
      </c>
      <c r="AL1" s="403" t="str">
        <f>'Ingresos detallado'!AL1</f>
        <v>Año</v>
      </c>
      <c r="AM1" s="403" t="str">
        <f>'Ingresos detallado'!AM1</f>
        <v>Año</v>
      </c>
      <c r="AN1" s="403" t="str">
        <f>'Ingresos detallado'!AN1</f>
        <v>Año</v>
      </c>
      <c r="AO1" s="403" t="str">
        <f>'Ingresos detallado'!AO1</f>
        <v>Año</v>
      </c>
      <c r="AP1" s="403" t="str">
        <f>'Ingresos detallado'!AP1</f>
        <v>Año</v>
      </c>
      <c r="AQ1" s="403" t="str">
        <f>'Ingresos detallado'!AQ1</f>
        <v>Año</v>
      </c>
      <c r="AR1" s="403" t="str">
        <f>'Ingresos detallado'!AR1</f>
        <v>Año</v>
      </c>
      <c r="AS1" s="403" t="str">
        <f>'Ingresos detallado'!AS1</f>
        <v>Año</v>
      </c>
      <c r="AT1" s="403" t="str">
        <f>'Ingresos detallado'!AT1</f>
        <v>Año</v>
      </c>
      <c r="AU1" s="403" t="str">
        <f>'Ingresos detallado'!AU1</f>
        <v>Año</v>
      </c>
      <c r="AV1" s="403" t="str">
        <f>'Ingresos detallado'!AV1</f>
        <v>Año</v>
      </c>
      <c r="AW1" s="403" t="str">
        <f>'Ingresos detallado'!AW1</f>
        <v>Año</v>
      </c>
      <c r="AX1" s="403" t="str">
        <f>'Ingresos detallado'!AX1</f>
        <v>Año</v>
      </c>
      <c r="AY1" s="403" t="str">
        <f>'Ingresos detallado'!AY1</f>
        <v>Año</v>
      </c>
      <c r="AZ1" s="403" t="str">
        <f>'Ingresos detallado'!AZ1</f>
        <v>Año</v>
      </c>
      <c r="BA1" s="403" t="str">
        <f>'Ingresos detallado'!BA1</f>
        <v>Año</v>
      </c>
      <c r="BB1" s="403" t="str">
        <f>'Ingresos detallado'!BB1</f>
        <v>Año</v>
      </c>
      <c r="BC1" s="403" t="str">
        <f>'Ingresos detallado'!BC1</f>
        <v>Año</v>
      </c>
      <c r="BD1" s="403" t="str">
        <f>'Ingresos detallado'!BD1</f>
        <v>Año</v>
      </c>
      <c r="BE1" s="403" t="str">
        <f>'Ingresos detallado'!BE1</f>
        <v>Año</v>
      </c>
      <c r="BF1" s="403" t="str">
        <f>'Ingresos detallado'!BF1</f>
        <v>Año</v>
      </c>
      <c r="BG1" s="403" t="str">
        <f>'Ingresos detallado'!BG1</f>
        <v>Año</v>
      </c>
      <c r="BH1" s="403" t="str">
        <f>'Ingresos detallado'!BH1</f>
        <v>Año</v>
      </c>
      <c r="BI1" s="403" t="str">
        <f>'Ingresos detallado'!BI1</f>
        <v>Año</v>
      </c>
      <c r="BJ1" s="403" t="str">
        <f>'Ingresos detallado'!BJ1</f>
        <v>Año</v>
      </c>
      <c r="BK1" s="403" t="str">
        <f>'Ingresos detallado'!BK1</f>
        <v>Año</v>
      </c>
      <c r="BL1" s="403" t="str">
        <f>'Ingresos detallado'!BL1</f>
        <v>Año</v>
      </c>
      <c r="BM1" s="403" t="str">
        <f>'Ingresos detallado'!BM1</f>
        <v>Año</v>
      </c>
    </row>
    <row r="2" spans="1:65" x14ac:dyDescent="0.2">
      <c r="F2" s="22">
        <f>'Ingresos detallado'!F2</f>
        <v>1</v>
      </c>
      <c r="G2" s="22">
        <f>'Ingresos detallado'!G2</f>
        <v>1</v>
      </c>
      <c r="H2" s="22">
        <f>'Ingresos detallado'!H2</f>
        <v>1</v>
      </c>
      <c r="I2" s="22">
        <f>'Ingresos detallado'!I2</f>
        <v>1</v>
      </c>
      <c r="J2" s="22">
        <f>'Ingresos detallado'!J2</f>
        <v>1</v>
      </c>
      <c r="K2" s="22">
        <f>'Ingresos detallado'!K2</f>
        <v>1</v>
      </c>
      <c r="L2" s="22">
        <f>'Ingresos detallado'!L2</f>
        <v>1</v>
      </c>
      <c r="M2" s="22">
        <f>'Ingresos detallado'!M2</f>
        <v>1</v>
      </c>
      <c r="N2" s="22">
        <f>'Ingresos detallado'!N2</f>
        <v>1</v>
      </c>
      <c r="O2" s="22">
        <f>'Ingresos detallado'!O2</f>
        <v>1</v>
      </c>
      <c r="P2" s="22">
        <f>'Ingresos detallado'!P2</f>
        <v>1</v>
      </c>
      <c r="Q2" s="22">
        <f>'Ingresos detallado'!Q2</f>
        <v>1</v>
      </c>
      <c r="R2" s="22">
        <f>'Ingresos detallado'!R2</f>
        <v>2</v>
      </c>
      <c r="S2" s="22">
        <f>'Ingresos detallado'!S2</f>
        <v>2</v>
      </c>
      <c r="T2" s="22">
        <f>'Ingresos detallado'!T2</f>
        <v>2</v>
      </c>
      <c r="U2" s="22">
        <f>'Ingresos detallado'!U2</f>
        <v>2</v>
      </c>
      <c r="V2" s="22">
        <f>'Ingresos detallado'!V2</f>
        <v>2</v>
      </c>
      <c r="W2" s="22">
        <f>'Ingresos detallado'!W2</f>
        <v>2</v>
      </c>
      <c r="X2" s="22">
        <f>'Ingresos detallado'!X2</f>
        <v>2</v>
      </c>
      <c r="Y2" s="22">
        <f>'Ingresos detallado'!Y2</f>
        <v>2</v>
      </c>
      <c r="Z2" s="22">
        <f>'Ingresos detallado'!Z2</f>
        <v>2</v>
      </c>
      <c r="AA2" s="22">
        <f>'Ingresos detallado'!AA2</f>
        <v>2</v>
      </c>
      <c r="AB2" s="22">
        <f>'Ingresos detallado'!AB2</f>
        <v>2</v>
      </c>
      <c r="AC2" s="22">
        <f>'Ingresos detallado'!AC2</f>
        <v>2</v>
      </c>
      <c r="AD2" s="22">
        <f>'Ingresos detallado'!AD2</f>
        <v>3</v>
      </c>
      <c r="AE2" s="22">
        <f>'Ingresos detallado'!AE2</f>
        <v>3</v>
      </c>
      <c r="AF2" s="22">
        <f>'Ingresos detallado'!AF2</f>
        <v>3</v>
      </c>
      <c r="AG2" s="22">
        <f>'Ingresos detallado'!AG2</f>
        <v>3</v>
      </c>
      <c r="AH2" s="22">
        <f>'Ingresos detallado'!AH2</f>
        <v>3</v>
      </c>
      <c r="AI2" s="22">
        <f>'Ingresos detallado'!AI2</f>
        <v>3</v>
      </c>
      <c r="AJ2" s="22">
        <f>'Ingresos detallado'!AJ2</f>
        <v>3</v>
      </c>
      <c r="AK2" s="22">
        <f>'Ingresos detallado'!AK2</f>
        <v>3</v>
      </c>
      <c r="AL2" s="22">
        <f>'Ingresos detallado'!AL2</f>
        <v>3</v>
      </c>
      <c r="AM2" s="22">
        <f>'Ingresos detallado'!AM2</f>
        <v>3</v>
      </c>
      <c r="AN2" s="22">
        <f>'Ingresos detallado'!AN2</f>
        <v>3</v>
      </c>
      <c r="AO2" s="22">
        <f>'Ingresos detallado'!AO2</f>
        <v>3</v>
      </c>
      <c r="AP2" s="22">
        <f>'Ingresos detallado'!AP2</f>
        <v>4</v>
      </c>
      <c r="AQ2" s="22">
        <f>'Ingresos detallado'!AQ2</f>
        <v>4</v>
      </c>
      <c r="AR2" s="22">
        <f>'Ingresos detallado'!AR2</f>
        <v>4</v>
      </c>
      <c r="AS2" s="22">
        <f>'Ingresos detallado'!AS2</f>
        <v>4</v>
      </c>
      <c r="AT2" s="22">
        <f>'Ingresos detallado'!AT2</f>
        <v>4</v>
      </c>
      <c r="AU2" s="22">
        <f>'Ingresos detallado'!AU2</f>
        <v>4</v>
      </c>
      <c r="AV2" s="22">
        <f>'Ingresos detallado'!AV2</f>
        <v>4</v>
      </c>
      <c r="AW2" s="22">
        <f>'Ingresos detallado'!AW2</f>
        <v>4</v>
      </c>
      <c r="AX2" s="22">
        <f>'Ingresos detallado'!AX2</f>
        <v>4</v>
      </c>
      <c r="AY2" s="22">
        <f>'Ingresos detallado'!AY2</f>
        <v>4</v>
      </c>
      <c r="AZ2" s="22">
        <f>'Ingresos detallado'!AZ2</f>
        <v>4</v>
      </c>
      <c r="BA2" s="22">
        <f>'Ingresos detallado'!BA2</f>
        <v>4</v>
      </c>
      <c r="BB2" s="22">
        <f>'Ingresos detallado'!BB2</f>
        <v>5</v>
      </c>
      <c r="BC2" s="22">
        <f>'Ingresos detallado'!BC2</f>
        <v>5</v>
      </c>
      <c r="BD2" s="22">
        <f>'Ingresos detallado'!BD2</f>
        <v>5</v>
      </c>
      <c r="BE2" s="22">
        <f>'Ingresos detallado'!BE2</f>
        <v>5</v>
      </c>
      <c r="BF2" s="22">
        <f>'Ingresos detallado'!BF2</f>
        <v>5</v>
      </c>
      <c r="BG2" s="22">
        <f>'Ingresos detallado'!BG2</f>
        <v>5</v>
      </c>
      <c r="BH2" s="22">
        <f>'Ingresos detallado'!BH2</f>
        <v>5</v>
      </c>
      <c r="BI2" s="22">
        <f>'Ingresos detallado'!BI2</f>
        <v>5</v>
      </c>
      <c r="BJ2" s="22">
        <f>'Ingresos detallado'!BJ2</f>
        <v>5</v>
      </c>
      <c r="BK2" s="22">
        <f>'Ingresos detallado'!BK2</f>
        <v>5</v>
      </c>
      <c r="BL2" s="22">
        <f>'Ingresos detallado'!BL2</f>
        <v>5</v>
      </c>
      <c r="BM2" s="22">
        <f>'Ingresos detallado'!BM2</f>
        <v>5</v>
      </c>
    </row>
    <row r="3" spans="1:65" x14ac:dyDescent="0.2">
      <c r="F3" s="22" t="str">
        <f>'Ingresos detallado'!F3</f>
        <v>Mes</v>
      </c>
      <c r="G3" s="22" t="str">
        <f>'Ingresos detallado'!G3</f>
        <v>Mes</v>
      </c>
      <c r="H3" s="22" t="str">
        <f>'Ingresos detallado'!H3</f>
        <v>Mes</v>
      </c>
      <c r="I3" s="22" t="str">
        <f>'Ingresos detallado'!I3</f>
        <v>Mes</v>
      </c>
      <c r="J3" s="22" t="str">
        <f>'Ingresos detallado'!J3</f>
        <v>Mes</v>
      </c>
      <c r="K3" s="22" t="str">
        <f>'Ingresos detallado'!K3</f>
        <v>Mes</v>
      </c>
      <c r="L3" s="22" t="str">
        <f>'Ingresos detallado'!L3</f>
        <v>Mes</v>
      </c>
      <c r="M3" s="22" t="str">
        <f>'Ingresos detallado'!M3</f>
        <v>Mes</v>
      </c>
      <c r="N3" s="22" t="str">
        <f>'Ingresos detallado'!N3</f>
        <v>Mes</v>
      </c>
      <c r="O3" s="22" t="str">
        <f>'Ingresos detallado'!O3</f>
        <v>Mes</v>
      </c>
      <c r="P3" s="22" t="str">
        <f>'Ingresos detallado'!P3</f>
        <v>Mes</v>
      </c>
      <c r="Q3" s="22" t="str">
        <f>'Ingresos detallado'!Q3</f>
        <v>Mes</v>
      </c>
      <c r="R3" s="22" t="str">
        <f>'Ingresos detallado'!R3</f>
        <v>Mes</v>
      </c>
      <c r="S3" s="22" t="str">
        <f>'Ingresos detallado'!S3</f>
        <v>Mes</v>
      </c>
      <c r="T3" s="22" t="str">
        <f>'Ingresos detallado'!T3</f>
        <v>Mes</v>
      </c>
      <c r="U3" s="22" t="str">
        <f>'Ingresos detallado'!U3</f>
        <v>Mes</v>
      </c>
      <c r="V3" s="22" t="str">
        <f>'Ingresos detallado'!V3</f>
        <v>Mes</v>
      </c>
      <c r="W3" s="22" t="str">
        <f>'Ingresos detallado'!W3</f>
        <v>Mes</v>
      </c>
      <c r="X3" s="22" t="str">
        <f>'Ingresos detallado'!X3</f>
        <v>Mes</v>
      </c>
      <c r="Y3" s="22" t="str">
        <f>'Ingresos detallado'!Y3</f>
        <v>Mes</v>
      </c>
      <c r="Z3" s="22" t="str">
        <f>'Ingresos detallado'!Z3</f>
        <v>Mes</v>
      </c>
      <c r="AA3" s="22" t="str">
        <f>'Ingresos detallado'!AA3</f>
        <v>Mes</v>
      </c>
      <c r="AB3" s="22" t="str">
        <f>'Ingresos detallado'!AB3</f>
        <v>Mes</v>
      </c>
      <c r="AC3" s="22" t="str">
        <f>'Ingresos detallado'!AC3</f>
        <v>Mes</v>
      </c>
      <c r="AD3" s="22" t="str">
        <f>'Ingresos detallado'!AD3</f>
        <v>Mes</v>
      </c>
      <c r="AE3" s="22" t="str">
        <f>'Ingresos detallado'!AE3</f>
        <v>Mes</v>
      </c>
      <c r="AF3" s="22" t="str">
        <f>'Ingresos detallado'!AF3</f>
        <v>Mes</v>
      </c>
      <c r="AG3" s="22" t="str">
        <f>'Ingresos detallado'!AG3</f>
        <v>Mes</v>
      </c>
      <c r="AH3" s="22" t="str">
        <f>'Ingresos detallado'!AH3</f>
        <v>Mes</v>
      </c>
      <c r="AI3" s="22" t="str">
        <f>'Ingresos detallado'!AI3</f>
        <v>Mes</v>
      </c>
      <c r="AJ3" s="22" t="str">
        <f>'Ingresos detallado'!AJ3</f>
        <v>Mes</v>
      </c>
      <c r="AK3" s="22" t="str">
        <f>'Ingresos detallado'!AK3</f>
        <v>Mes</v>
      </c>
      <c r="AL3" s="22" t="str">
        <f>'Ingresos detallado'!AL3</f>
        <v>Mes</v>
      </c>
      <c r="AM3" s="22" t="str">
        <f>'Ingresos detallado'!AM3</f>
        <v>Mes</v>
      </c>
      <c r="AN3" s="22" t="str">
        <f>'Ingresos detallado'!AN3</f>
        <v>Mes</v>
      </c>
      <c r="AO3" s="22" t="str">
        <f>'Ingresos detallado'!AO3</f>
        <v>Mes</v>
      </c>
      <c r="AP3" s="22" t="str">
        <f>'Ingresos detallado'!AP3</f>
        <v>Mes</v>
      </c>
      <c r="AQ3" s="22" t="str">
        <f>'Ingresos detallado'!AQ3</f>
        <v>Mes</v>
      </c>
      <c r="AR3" s="22" t="str">
        <f>'Ingresos detallado'!AR3</f>
        <v>Mes</v>
      </c>
      <c r="AS3" s="22" t="str">
        <f>'Ingresos detallado'!AS3</f>
        <v>Mes</v>
      </c>
      <c r="AT3" s="22" t="str">
        <f>'Ingresos detallado'!AT3</f>
        <v>Mes</v>
      </c>
      <c r="AU3" s="22" t="str">
        <f>'Ingresos detallado'!AU3</f>
        <v>Mes</v>
      </c>
      <c r="AV3" s="22" t="str">
        <f>'Ingresos detallado'!AV3</f>
        <v>Mes</v>
      </c>
      <c r="AW3" s="22" t="str">
        <f>'Ingresos detallado'!AW3</f>
        <v>Mes</v>
      </c>
      <c r="AX3" s="22" t="str">
        <f>'Ingresos detallado'!AX3</f>
        <v>Mes</v>
      </c>
      <c r="AY3" s="22" t="str">
        <f>'Ingresos detallado'!AY3</f>
        <v>Mes</v>
      </c>
      <c r="AZ3" s="22" t="str">
        <f>'Ingresos detallado'!AZ3</f>
        <v>Mes</v>
      </c>
      <c r="BA3" s="22" t="str">
        <f>'Ingresos detallado'!BA3</f>
        <v>Mes</v>
      </c>
      <c r="BB3" s="22" t="str">
        <f>'Ingresos detallado'!BB3</f>
        <v>Mes</v>
      </c>
      <c r="BC3" s="22" t="str">
        <f>'Ingresos detallado'!BC3</f>
        <v>Mes</v>
      </c>
      <c r="BD3" s="22" t="str">
        <f>'Ingresos detallado'!BD3</f>
        <v>Mes</v>
      </c>
      <c r="BE3" s="22" t="str">
        <f>'Ingresos detallado'!BE3</f>
        <v>Mes</v>
      </c>
      <c r="BF3" s="22" t="str">
        <f>'Ingresos detallado'!BF3</f>
        <v>Mes</v>
      </c>
      <c r="BG3" s="22" t="str">
        <f>'Ingresos detallado'!BG3</f>
        <v>Mes</v>
      </c>
      <c r="BH3" s="22" t="str">
        <f>'Ingresos detallado'!BH3</f>
        <v>Mes</v>
      </c>
      <c r="BI3" s="22" t="str">
        <f>'Ingresos detallado'!BI3</f>
        <v>Mes</v>
      </c>
      <c r="BJ3" s="22" t="str">
        <f>'Ingresos detallado'!BJ3</f>
        <v>Mes</v>
      </c>
      <c r="BK3" s="22" t="str">
        <f>'Ingresos detallado'!BK3</f>
        <v>Mes</v>
      </c>
      <c r="BL3" s="22" t="str">
        <f>'Ingresos detallado'!BL3</f>
        <v>Mes</v>
      </c>
      <c r="BM3" s="22" t="str">
        <f>'Ingresos detallado'!BM3</f>
        <v>Mes</v>
      </c>
    </row>
    <row r="4" spans="1:65" x14ac:dyDescent="0.2">
      <c r="F4" s="22">
        <f>'Ingresos detallado'!F4</f>
        <v>1</v>
      </c>
      <c r="G4" s="22">
        <f>'Ingresos detallado'!G4</f>
        <v>2</v>
      </c>
      <c r="H4" s="22">
        <f>'Ingresos detallado'!H4</f>
        <v>3</v>
      </c>
      <c r="I4" s="22">
        <f>'Ingresos detallado'!I4</f>
        <v>4</v>
      </c>
      <c r="J4" s="22">
        <f>'Ingresos detallado'!J4</f>
        <v>5</v>
      </c>
      <c r="K4" s="22">
        <f>'Ingresos detallado'!K4</f>
        <v>6</v>
      </c>
      <c r="L4" s="22">
        <f>'Ingresos detallado'!L4</f>
        <v>7</v>
      </c>
      <c r="M4" s="22">
        <f>'Ingresos detallado'!M4</f>
        <v>8</v>
      </c>
      <c r="N4" s="22">
        <f>'Ingresos detallado'!N4</f>
        <v>9</v>
      </c>
      <c r="O4" s="22">
        <f>'Ingresos detallado'!O4</f>
        <v>10</v>
      </c>
      <c r="P4" s="22">
        <f>'Ingresos detallado'!P4</f>
        <v>11</v>
      </c>
      <c r="Q4" s="22">
        <f>'Ingresos detallado'!Q4</f>
        <v>12</v>
      </c>
      <c r="R4" s="22">
        <f>'Ingresos detallado'!R4</f>
        <v>13</v>
      </c>
      <c r="S4" s="22">
        <f>'Ingresos detallado'!S4</f>
        <v>14</v>
      </c>
      <c r="T4" s="22">
        <f>'Ingresos detallado'!T4</f>
        <v>15</v>
      </c>
      <c r="U4" s="22">
        <f>'Ingresos detallado'!U4</f>
        <v>16</v>
      </c>
      <c r="V4" s="22">
        <f>'Ingresos detallado'!V4</f>
        <v>17</v>
      </c>
      <c r="W4" s="22">
        <f>'Ingresos detallado'!W4</f>
        <v>18</v>
      </c>
      <c r="X4" s="22">
        <f>'Ingresos detallado'!X4</f>
        <v>19</v>
      </c>
      <c r="Y4" s="22">
        <f>'Ingresos detallado'!Y4</f>
        <v>20</v>
      </c>
      <c r="Z4" s="22">
        <f>'Ingresos detallado'!Z4</f>
        <v>21</v>
      </c>
      <c r="AA4" s="22">
        <f>'Ingresos detallado'!AA4</f>
        <v>22</v>
      </c>
      <c r="AB4" s="22">
        <f>'Ingresos detallado'!AB4</f>
        <v>23</v>
      </c>
      <c r="AC4" s="22">
        <f>'Ingresos detallado'!AC4</f>
        <v>24</v>
      </c>
      <c r="AD4" s="22">
        <f>'Ingresos detallado'!AD4</f>
        <v>25</v>
      </c>
      <c r="AE4" s="22">
        <f>'Ingresos detallado'!AE4</f>
        <v>26</v>
      </c>
      <c r="AF4" s="22">
        <f>'Ingresos detallado'!AF4</f>
        <v>27</v>
      </c>
      <c r="AG4" s="22">
        <f>'Ingresos detallado'!AG4</f>
        <v>28</v>
      </c>
      <c r="AH4" s="22">
        <f>'Ingresos detallado'!AH4</f>
        <v>29</v>
      </c>
      <c r="AI4" s="22">
        <f>'Ingresos detallado'!AI4</f>
        <v>30</v>
      </c>
      <c r="AJ4" s="22">
        <f>'Ingresos detallado'!AJ4</f>
        <v>31</v>
      </c>
      <c r="AK4" s="22">
        <f>'Ingresos detallado'!AK4</f>
        <v>32</v>
      </c>
      <c r="AL4" s="22">
        <f>'Ingresos detallado'!AL4</f>
        <v>33</v>
      </c>
      <c r="AM4" s="22">
        <f>'Ingresos detallado'!AM4</f>
        <v>34</v>
      </c>
      <c r="AN4" s="22">
        <f>'Ingresos detallado'!AN4</f>
        <v>35</v>
      </c>
      <c r="AO4" s="22">
        <f>'Ingresos detallado'!AO4</f>
        <v>36</v>
      </c>
      <c r="AP4" s="22">
        <f>'Ingresos detallado'!AP4</f>
        <v>37</v>
      </c>
      <c r="AQ4" s="22">
        <f>'Ingresos detallado'!AQ4</f>
        <v>38</v>
      </c>
      <c r="AR4" s="22">
        <f>'Ingresos detallado'!AR4</f>
        <v>39</v>
      </c>
      <c r="AS4" s="22">
        <f>'Ingresos detallado'!AS4</f>
        <v>40</v>
      </c>
      <c r="AT4" s="22">
        <f>'Ingresos detallado'!AT4</f>
        <v>41</v>
      </c>
      <c r="AU4" s="22">
        <f>'Ingresos detallado'!AU4</f>
        <v>42</v>
      </c>
      <c r="AV4" s="22">
        <f>'Ingresos detallado'!AV4</f>
        <v>43</v>
      </c>
      <c r="AW4" s="22">
        <f>'Ingresos detallado'!AW4</f>
        <v>44</v>
      </c>
      <c r="AX4" s="22">
        <f>'Ingresos detallado'!AX4</f>
        <v>45</v>
      </c>
      <c r="AY4" s="22">
        <f>'Ingresos detallado'!AY4</f>
        <v>46</v>
      </c>
      <c r="AZ4" s="22">
        <f>'Ingresos detallado'!AZ4</f>
        <v>47</v>
      </c>
      <c r="BA4" s="22">
        <f>'Ingresos detallado'!BA4</f>
        <v>48</v>
      </c>
      <c r="BB4" s="22">
        <f>'Ingresos detallado'!BB4</f>
        <v>49</v>
      </c>
      <c r="BC4" s="22">
        <f>'Ingresos detallado'!BC4</f>
        <v>50</v>
      </c>
      <c r="BD4" s="22">
        <f>'Ingresos detallado'!BD4</f>
        <v>51</v>
      </c>
      <c r="BE4" s="22">
        <f>'Ingresos detallado'!BE4</f>
        <v>52</v>
      </c>
      <c r="BF4" s="22">
        <f>'Ingresos detallado'!BF4</f>
        <v>53</v>
      </c>
      <c r="BG4" s="22">
        <f>'Ingresos detallado'!BG4</f>
        <v>54</v>
      </c>
      <c r="BH4" s="22">
        <f>'Ingresos detallado'!BH4</f>
        <v>55</v>
      </c>
      <c r="BI4" s="22">
        <f>'Ingresos detallado'!BI4</f>
        <v>56</v>
      </c>
      <c r="BJ4" s="22">
        <f>'Ingresos detallado'!BJ4</f>
        <v>57</v>
      </c>
      <c r="BK4" s="22">
        <f>'Ingresos detallado'!BK4</f>
        <v>58</v>
      </c>
      <c r="BL4" s="22">
        <f>'Ingresos detallado'!BL4</f>
        <v>59</v>
      </c>
      <c r="BM4" s="22">
        <f>'Ingresos detallado'!BM4</f>
        <v>60</v>
      </c>
    </row>
    <row r="6" spans="1:65" ht="17.25" x14ac:dyDescent="0.4">
      <c r="B6" s="121" t="s">
        <v>69</v>
      </c>
      <c r="F6" s="35">
        <f>F25+F32+F39+F47</f>
        <v>0</v>
      </c>
      <c r="G6" s="35">
        <f t="shared" ref="G6:AL6" si="0">G25+G32+G39</f>
        <v>0</v>
      </c>
      <c r="H6" s="35">
        <f t="shared" si="0"/>
        <v>0</v>
      </c>
      <c r="I6" s="35">
        <f t="shared" si="0"/>
        <v>0</v>
      </c>
      <c r="J6" s="35">
        <f t="shared" si="0"/>
        <v>0</v>
      </c>
      <c r="K6" s="35">
        <f t="shared" si="0"/>
        <v>0</v>
      </c>
      <c r="L6" s="35">
        <f t="shared" si="0"/>
        <v>0</v>
      </c>
      <c r="M6" s="35">
        <f t="shared" si="0"/>
        <v>0</v>
      </c>
      <c r="N6" s="35">
        <f t="shared" si="0"/>
        <v>0</v>
      </c>
      <c r="O6" s="35">
        <f t="shared" si="0"/>
        <v>0</v>
      </c>
      <c r="P6" s="35">
        <f t="shared" si="0"/>
        <v>0</v>
      </c>
      <c r="Q6" s="35">
        <f t="shared" si="0"/>
        <v>0</v>
      </c>
      <c r="R6" s="35">
        <f t="shared" si="0"/>
        <v>47.379999999999995</v>
      </c>
      <c r="S6" s="35">
        <f t="shared" si="0"/>
        <v>44.805</v>
      </c>
      <c r="T6" s="35">
        <f t="shared" si="0"/>
        <v>44.805</v>
      </c>
      <c r="U6" s="35">
        <f t="shared" si="0"/>
        <v>21.114999999999998</v>
      </c>
      <c r="V6" s="35">
        <f t="shared" si="0"/>
        <v>17.509999999999998</v>
      </c>
      <c r="W6" s="35">
        <f t="shared" si="0"/>
        <v>17.509999999999998</v>
      </c>
      <c r="X6" s="35">
        <f t="shared" si="0"/>
        <v>47.379999999999995</v>
      </c>
      <c r="Y6" s="35">
        <f t="shared" si="0"/>
        <v>42.23</v>
      </c>
      <c r="Z6" s="35">
        <f t="shared" si="0"/>
        <v>44.805</v>
      </c>
      <c r="AA6" s="35">
        <f t="shared" si="0"/>
        <v>23.689999999999998</v>
      </c>
      <c r="AB6" s="35">
        <f t="shared" si="0"/>
        <v>17.509999999999998</v>
      </c>
      <c r="AC6" s="35">
        <f t="shared" si="0"/>
        <v>0</v>
      </c>
      <c r="AD6" s="35">
        <f t="shared" si="0"/>
        <v>70.549850000000006</v>
      </c>
      <c r="AE6" s="35">
        <f t="shared" si="0"/>
        <v>67.897600000000011</v>
      </c>
      <c r="AF6" s="35">
        <f t="shared" si="0"/>
        <v>67.897600000000011</v>
      </c>
      <c r="AG6" s="35">
        <f t="shared" si="0"/>
        <v>21.748449999999998</v>
      </c>
      <c r="AH6" s="35">
        <f t="shared" si="0"/>
        <v>18.035299999999999</v>
      </c>
      <c r="AI6" s="35">
        <f t="shared" si="0"/>
        <v>18.035299999999999</v>
      </c>
      <c r="AJ6" s="35">
        <f t="shared" si="0"/>
        <v>70.549850000000006</v>
      </c>
      <c r="AK6" s="35">
        <f t="shared" si="0"/>
        <v>49.862300000000005</v>
      </c>
      <c r="AL6" s="35">
        <f t="shared" si="0"/>
        <v>67.897600000000011</v>
      </c>
      <c r="AM6" s="35">
        <f t="shared" ref="AM6:BM6" si="1">AM25+AM32+AM39</f>
        <v>27.052950000000003</v>
      </c>
      <c r="AN6" s="35">
        <f t="shared" si="1"/>
        <v>18.035299999999999</v>
      </c>
      <c r="AO6" s="35">
        <f t="shared" si="1"/>
        <v>0</v>
      </c>
      <c r="AP6" s="35">
        <f t="shared" si="1"/>
        <v>95.067249000000004</v>
      </c>
      <c r="AQ6" s="35">
        <f t="shared" si="1"/>
        <v>95.067249000000004</v>
      </c>
      <c r="AR6" s="35">
        <f t="shared" si="1"/>
        <v>95.067249000000004</v>
      </c>
      <c r="AS6" s="35">
        <f t="shared" si="1"/>
        <v>22.400903500000002</v>
      </c>
      <c r="AT6" s="35">
        <f t="shared" si="1"/>
        <v>21.308176500000002</v>
      </c>
      <c r="AU6" s="35">
        <f t="shared" si="1"/>
        <v>21.308176500000002</v>
      </c>
      <c r="AV6" s="35">
        <f t="shared" si="1"/>
        <v>95.067249000000004</v>
      </c>
      <c r="AW6" s="35">
        <f t="shared" si="1"/>
        <v>73.759072500000002</v>
      </c>
      <c r="AX6" s="35">
        <f t="shared" si="1"/>
        <v>95.067249000000004</v>
      </c>
      <c r="AY6" s="35">
        <f t="shared" si="1"/>
        <v>40.977262500000002</v>
      </c>
      <c r="AZ6" s="35">
        <f t="shared" si="1"/>
        <v>21.308176500000002</v>
      </c>
      <c r="BA6" s="35">
        <f t="shared" si="1"/>
        <v>0</v>
      </c>
      <c r="BB6" s="35">
        <f t="shared" si="1"/>
        <v>123.8059691</v>
      </c>
      <c r="BC6" s="35">
        <f t="shared" si="1"/>
        <v>114.23914421500001</v>
      </c>
      <c r="BD6" s="35">
        <f t="shared" si="1"/>
        <v>114.23914421500001</v>
      </c>
      <c r="BE6" s="35">
        <f t="shared" si="1"/>
        <v>23.072930605000003</v>
      </c>
      <c r="BF6" s="35">
        <f t="shared" si="1"/>
        <v>38.267299540000003</v>
      </c>
      <c r="BG6" s="35">
        <f t="shared" si="1"/>
        <v>38.267299540000003</v>
      </c>
      <c r="BH6" s="35">
        <f t="shared" si="1"/>
        <v>123.8059691</v>
      </c>
      <c r="BI6" s="35">
        <f t="shared" si="1"/>
        <v>78.785616699999991</v>
      </c>
      <c r="BJ6" s="35">
        <f t="shared" si="1"/>
        <v>114.23914421500001</v>
      </c>
      <c r="BK6" s="35">
        <f t="shared" si="1"/>
        <v>45.0203524</v>
      </c>
      <c r="BL6" s="35">
        <f t="shared" si="1"/>
        <v>38.267299540000003</v>
      </c>
      <c r="BM6" s="35">
        <f t="shared" si="1"/>
        <v>0</v>
      </c>
    </row>
    <row r="7" spans="1:65" x14ac:dyDescent="0.2">
      <c r="B7" s="200">
        <f>MATCH(C7,Supuestos!$B$3:$B$154,0)</f>
        <v>4</v>
      </c>
      <c r="C7" s="319" t="str">
        <f>Supuestos!B6</f>
        <v>Costos administrativos</v>
      </c>
      <c r="D7" s="34" t="s">
        <v>265</v>
      </c>
      <c r="F7" s="320">
        <f>HLOOKUP(F$2,Supuestos!$D$3:$H$75,$B$7,0)*F6</f>
        <v>0</v>
      </c>
      <c r="G7" s="320">
        <f>HLOOKUP(G$2,Supuestos!$D$3:$H$75,$B$7,0)*G6</f>
        <v>0</v>
      </c>
      <c r="H7" s="320">
        <f>HLOOKUP(H$2,Supuestos!$D$3:$H$75,$B$7,0)*H6</f>
        <v>0</v>
      </c>
      <c r="I7" s="320">
        <f>HLOOKUP(I$2,Supuestos!$D$3:$H$75,$B$7,0)*I6</f>
        <v>0</v>
      </c>
      <c r="J7" s="320">
        <f>HLOOKUP(J$2,Supuestos!$D$3:$H$75,$B$7,0)*J6</f>
        <v>0</v>
      </c>
      <c r="K7" s="320">
        <f>HLOOKUP(K$2,Supuestos!$D$3:$H$75,$B$7,0)*K6</f>
        <v>0</v>
      </c>
      <c r="L7" s="320">
        <f>HLOOKUP(L$2,Supuestos!$D$3:$H$75,$B$7,0)*L6</f>
        <v>0</v>
      </c>
      <c r="M7" s="320">
        <f>HLOOKUP(M$2,Supuestos!$D$3:$H$75,$B$7,0)*M6</f>
        <v>0</v>
      </c>
      <c r="N7" s="320">
        <f>HLOOKUP(N$2,Supuestos!$D$3:$H$75,$B$7,0)*N6</f>
        <v>0</v>
      </c>
      <c r="O7" s="320">
        <f>HLOOKUP(O$2,Supuestos!$D$3:$H$75,$B$7,0)*O6</f>
        <v>0</v>
      </c>
      <c r="P7" s="320">
        <f>HLOOKUP(P$2,Supuestos!$D$3:$H$75,$B$7,0)*P6</f>
        <v>0</v>
      </c>
      <c r="Q7" s="320">
        <f>HLOOKUP(Q$2,Supuestos!$D$3:$H$75,$B$7,0)*Q6</f>
        <v>0</v>
      </c>
      <c r="R7" s="320">
        <f>HLOOKUP(R$2,Supuestos!$D$3:$H$75,$B$7,0)*R6</f>
        <v>1.8951999999999998</v>
      </c>
      <c r="S7" s="320">
        <f>HLOOKUP(S$2,Supuestos!$D$3:$H$75,$B$7,0)*S6</f>
        <v>1.7922</v>
      </c>
      <c r="T7" s="320">
        <f>HLOOKUP(T$2,Supuestos!$D$3:$H$75,$B$7,0)*T6</f>
        <v>1.7922</v>
      </c>
      <c r="U7" s="320">
        <f>HLOOKUP(U$2,Supuestos!$D$3:$H$75,$B$7,0)*U6</f>
        <v>0.84459999999999991</v>
      </c>
      <c r="V7" s="320">
        <f>HLOOKUP(V$2,Supuestos!$D$3:$H$75,$B$7,0)*V6</f>
        <v>0.70039999999999991</v>
      </c>
      <c r="W7" s="320">
        <f>HLOOKUP(W$2,Supuestos!$D$3:$H$75,$B$7,0)*W6</f>
        <v>0.70039999999999991</v>
      </c>
      <c r="X7" s="320">
        <f>HLOOKUP(X$2,Supuestos!$D$3:$H$75,$B$7,0)*X6</f>
        <v>1.8951999999999998</v>
      </c>
      <c r="Y7" s="320">
        <f>HLOOKUP(Y$2,Supuestos!$D$3:$H$75,$B$7,0)*Y6</f>
        <v>1.6891999999999998</v>
      </c>
      <c r="Z7" s="320">
        <f>HLOOKUP(Z$2,Supuestos!$D$3:$H$75,$B$7,0)*Z6</f>
        <v>1.7922</v>
      </c>
      <c r="AA7" s="320">
        <f>HLOOKUP(AA$2,Supuestos!$D$3:$H$75,$B$7,0)*AA6</f>
        <v>0.94759999999999989</v>
      </c>
      <c r="AB7" s="320">
        <f>HLOOKUP(AB$2,Supuestos!$D$3:$H$75,$B$7,0)*AB6</f>
        <v>0.70039999999999991</v>
      </c>
      <c r="AC7" s="320">
        <f>HLOOKUP(AC$2,Supuestos!$D$3:$H$75,$B$7,0)*AC6</f>
        <v>0</v>
      </c>
      <c r="AD7" s="320">
        <f>HLOOKUP(AD$2,Supuestos!$D$3:$H$75,$B$7,0)*AD6</f>
        <v>2.8219940000000001</v>
      </c>
      <c r="AE7" s="320">
        <f>HLOOKUP(AE$2,Supuestos!$D$3:$H$75,$B$7,0)*AE6</f>
        <v>2.7159040000000005</v>
      </c>
      <c r="AF7" s="320">
        <f>HLOOKUP(AF$2,Supuestos!$D$3:$H$75,$B$7,0)*AF6</f>
        <v>2.7159040000000005</v>
      </c>
      <c r="AG7" s="320">
        <f>HLOOKUP(AG$2,Supuestos!$D$3:$H$75,$B$7,0)*AG6</f>
        <v>0.86993799999999999</v>
      </c>
      <c r="AH7" s="320">
        <f>HLOOKUP(AH$2,Supuestos!$D$3:$H$75,$B$7,0)*AH6</f>
        <v>0.72141199999999994</v>
      </c>
      <c r="AI7" s="320">
        <f>HLOOKUP(AI$2,Supuestos!$D$3:$H$75,$B$7,0)*AI6</f>
        <v>0.72141199999999994</v>
      </c>
      <c r="AJ7" s="320">
        <f>HLOOKUP(AJ$2,Supuestos!$D$3:$H$75,$B$7,0)*AJ6</f>
        <v>2.8219940000000001</v>
      </c>
      <c r="AK7" s="320">
        <f>HLOOKUP(AK$2,Supuestos!$D$3:$H$75,$B$7,0)*AK6</f>
        <v>1.9944920000000002</v>
      </c>
      <c r="AL7" s="320">
        <f>HLOOKUP(AL$2,Supuestos!$D$3:$H$75,$B$7,0)*AL6</f>
        <v>2.7159040000000005</v>
      </c>
      <c r="AM7" s="320">
        <f>HLOOKUP(AM$2,Supuestos!$D$3:$H$75,$B$7,0)*AM6</f>
        <v>1.0821180000000001</v>
      </c>
      <c r="AN7" s="320">
        <f>HLOOKUP(AN$2,Supuestos!$D$3:$H$75,$B$7,0)*AN6</f>
        <v>0.72141199999999994</v>
      </c>
      <c r="AO7" s="320">
        <f>HLOOKUP(AO$2,Supuestos!$D$3:$H$75,$B$7,0)*AO6</f>
        <v>0</v>
      </c>
      <c r="AP7" s="320">
        <f>HLOOKUP(AP$2,Supuestos!$D$3:$H$75,$B$7,0)*AP6</f>
        <v>3.8026899600000004</v>
      </c>
      <c r="AQ7" s="320">
        <f>HLOOKUP(AQ$2,Supuestos!$D$3:$H$75,$B$7,0)*AQ6</f>
        <v>3.8026899600000004</v>
      </c>
      <c r="AR7" s="320">
        <f>HLOOKUP(AR$2,Supuestos!$D$3:$H$75,$B$7,0)*AR6</f>
        <v>3.8026899600000004</v>
      </c>
      <c r="AS7" s="320">
        <f>HLOOKUP(AS$2,Supuestos!$D$3:$H$75,$B$7,0)*AS6</f>
        <v>0.89603614000000009</v>
      </c>
      <c r="AT7" s="320">
        <f>HLOOKUP(AT$2,Supuestos!$D$3:$H$75,$B$7,0)*AT6</f>
        <v>0.85232706000000014</v>
      </c>
      <c r="AU7" s="320">
        <f>HLOOKUP(AU$2,Supuestos!$D$3:$H$75,$B$7,0)*AU6</f>
        <v>0.85232706000000014</v>
      </c>
      <c r="AV7" s="320">
        <f>HLOOKUP(AV$2,Supuestos!$D$3:$H$75,$B$7,0)*AV6</f>
        <v>3.8026899600000004</v>
      </c>
      <c r="AW7" s="320">
        <f>HLOOKUP(AW$2,Supuestos!$D$3:$H$75,$B$7,0)*AW6</f>
        <v>2.9503629</v>
      </c>
      <c r="AX7" s="320">
        <f>HLOOKUP(AX$2,Supuestos!$D$3:$H$75,$B$7,0)*AX6</f>
        <v>3.8026899600000004</v>
      </c>
      <c r="AY7" s="320">
        <f>HLOOKUP(AY$2,Supuestos!$D$3:$H$75,$B$7,0)*AY6</f>
        <v>1.6390905</v>
      </c>
      <c r="AZ7" s="320">
        <f>HLOOKUP(AZ$2,Supuestos!$D$3:$H$75,$B$7,0)*AZ6</f>
        <v>0.85232706000000014</v>
      </c>
      <c r="BA7" s="320">
        <f>HLOOKUP(BA$2,Supuestos!$D$3:$H$75,$B$7,0)*BA6</f>
        <v>0</v>
      </c>
      <c r="BB7" s="320">
        <f>HLOOKUP(BB$2,Supuestos!$D$3:$H$75,$B$7,0)*BB6</f>
        <v>4.9522387639999996</v>
      </c>
      <c r="BC7" s="320">
        <f>HLOOKUP(BC$2,Supuestos!$D$3:$H$75,$B$7,0)*BC6</f>
        <v>4.5695657686000004</v>
      </c>
      <c r="BD7" s="320">
        <f>HLOOKUP(BD$2,Supuestos!$D$3:$H$75,$B$7,0)*BD6</f>
        <v>4.5695657686000004</v>
      </c>
      <c r="BE7" s="320">
        <f>HLOOKUP(BE$2,Supuestos!$D$3:$H$75,$B$7,0)*BE6</f>
        <v>0.92291722420000011</v>
      </c>
      <c r="BF7" s="320">
        <f>HLOOKUP(BF$2,Supuestos!$D$3:$H$75,$B$7,0)*BF6</f>
        <v>1.5306919816000002</v>
      </c>
      <c r="BG7" s="320">
        <f>HLOOKUP(BG$2,Supuestos!$D$3:$H$75,$B$7,0)*BG6</f>
        <v>1.5306919816000002</v>
      </c>
      <c r="BH7" s="320">
        <f>HLOOKUP(BH$2,Supuestos!$D$3:$H$75,$B$7,0)*BH6</f>
        <v>4.9522387639999996</v>
      </c>
      <c r="BI7" s="320">
        <f>HLOOKUP(BI$2,Supuestos!$D$3:$H$75,$B$7,0)*BI6</f>
        <v>3.1514246679999998</v>
      </c>
      <c r="BJ7" s="320">
        <f>HLOOKUP(BJ$2,Supuestos!$D$3:$H$75,$B$7,0)*BJ6</f>
        <v>4.5695657686000004</v>
      </c>
      <c r="BK7" s="320">
        <f>HLOOKUP(BK$2,Supuestos!$D$3:$H$75,$B$7,0)*BK6</f>
        <v>1.8008140960000001</v>
      </c>
      <c r="BL7" s="320">
        <f>HLOOKUP(BL$2,Supuestos!$D$3:$H$75,$B$7,0)*BL6</f>
        <v>1.5306919816000002</v>
      </c>
      <c r="BM7" s="320">
        <f>HLOOKUP(BM$2,Supuestos!$D$3:$H$75,$B$7,0)*BM6</f>
        <v>0</v>
      </c>
    </row>
    <row r="9" spans="1:65" x14ac:dyDescent="0.2">
      <c r="C9" s="40" t="s">
        <v>70</v>
      </c>
    </row>
    <row r="10" spans="1:65" ht="15" x14ac:dyDescent="0.35">
      <c r="C10" s="121" t="s">
        <v>70</v>
      </c>
      <c r="F10" s="42">
        <f>SUM(F11:F14)</f>
        <v>0</v>
      </c>
      <c r="G10" s="42">
        <f t="shared" ref="G10:BM10" si="2">SUM(G11:G14)</f>
        <v>0</v>
      </c>
      <c r="H10" s="42">
        <f t="shared" si="2"/>
        <v>0</v>
      </c>
      <c r="I10" s="42">
        <f t="shared" si="2"/>
        <v>0</v>
      </c>
      <c r="J10" s="42">
        <f t="shared" si="2"/>
        <v>0</v>
      </c>
      <c r="K10" s="42">
        <f t="shared" si="2"/>
        <v>0</v>
      </c>
      <c r="L10" s="42">
        <f t="shared" si="2"/>
        <v>0</v>
      </c>
      <c r="M10" s="42">
        <f t="shared" si="2"/>
        <v>0</v>
      </c>
      <c r="N10" s="42">
        <f t="shared" si="2"/>
        <v>0</v>
      </c>
      <c r="O10" s="42">
        <f t="shared" si="2"/>
        <v>0</v>
      </c>
      <c r="P10" s="42">
        <f t="shared" si="2"/>
        <v>0</v>
      </c>
      <c r="Q10" s="42">
        <f t="shared" si="2"/>
        <v>0</v>
      </c>
      <c r="R10" s="42">
        <f t="shared" si="2"/>
        <v>14</v>
      </c>
      <c r="S10" s="42">
        <f t="shared" si="2"/>
        <v>12</v>
      </c>
      <c r="T10" s="42">
        <f t="shared" si="2"/>
        <v>12</v>
      </c>
      <c r="U10" s="42">
        <f t="shared" si="2"/>
        <v>2</v>
      </c>
      <c r="V10" s="42">
        <f t="shared" si="2"/>
        <v>3</v>
      </c>
      <c r="W10" s="42">
        <f t="shared" si="2"/>
        <v>3</v>
      </c>
      <c r="X10" s="42">
        <f t="shared" si="2"/>
        <v>14</v>
      </c>
      <c r="Y10" s="42">
        <f t="shared" si="2"/>
        <v>9</v>
      </c>
      <c r="Z10" s="42">
        <f t="shared" si="2"/>
        <v>12</v>
      </c>
      <c r="AA10" s="42">
        <f t="shared" si="2"/>
        <v>5</v>
      </c>
      <c r="AB10" s="42">
        <f t="shared" si="2"/>
        <v>3</v>
      </c>
      <c r="AC10" s="42">
        <f t="shared" si="2"/>
        <v>0</v>
      </c>
      <c r="AD10" s="42">
        <f t="shared" si="2"/>
        <v>18</v>
      </c>
      <c r="AE10" s="42">
        <f t="shared" si="2"/>
        <v>16</v>
      </c>
      <c r="AF10" s="42">
        <f t="shared" si="2"/>
        <v>16</v>
      </c>
      <c r="AG10" s="42">
        <f t="shared" si="2"/>
        <v>2</v>
      </c>
      <c r="AH10" s="42">
        <f t="shared" si="2"/>
        <v>4</v>
      </c>
      <c r="AI10" s="42">
        <f t="shared" si="2"/>
        <v>4</v>
      </c>
      <c r="AJ10" s="42">
        <f t="shared" si="2"/>
        <v>18</v>
      </c>
      <c r="AK10" s="42">
        <f t="shared" si="2"/>
        <v>12</v>
      </c>
      <c r="AL10" s="42">
        <f t="shared" si="2"/>
        <v>16</v>
      </c>
      <c r="AM10" s="42">
        <f t="shared" si="2"/>
        <v>6</v>
      </c>
      <c r="AN10" s="42">
        <f t="shared" si="2"/>
        <v>4</v>
      </c>
      <c r="AO10" s="42">
        <f t="shared" si="2"/>
        <v>0</v>
      </c>
      <c r="AP10" s="42">
        <f t="shared" si="2"/>
        <v>24</v>
      </c>
      <c r="AQ10" s="42">
        <f t="shared" si="2"/>
        <v>21</v>
      </c>
      <c r="AR10" s="42">
        <f t="shared" si="2"/>
        <v>21</v>
      </c>
      <c r="AS10" s="42">
        <f t="shared" si="2"/>
        <v>3</v>
      </c>
      <c r="AT10" s="42">
        <f t="shared" si="2"/>
        <v>5</v>
      </c>
      <c r="AU10" s="42">
        <f t="shared" si="2"/>
        <v>5</v>
      </c>
      <c r="AV10" s="42">
        <f t="shared" si="2"/>
        <v>24</v>
      </c>
      <c r="AW10" s="42">
        <f t="shared" si="2"/>
        <v>16</v>
      </c>
      <c r="AX10" s="42">
        <f t="shared" si="2"/>
        <v>21</v>
      </c>
      <c r="AY10" s="42">
        <f t="shared" si="2"/>
        <v>8</v>
      </c>
      <c r="AZ10" s="42">
        <f t="shared" si="2"/>
        <v>5</v>
      </c>
      <c r="BA10" s="42">
        <f t="shared" si="2"/>
        <v>0</v>
      </c>
      <c r="BB10" s="42">
        <f t="shared" si="2"/>
        <v>31</v>
      </c>
      <c r="BC10" s="42">
        <f t="shared" si="2"/>
        <v>27</v>
      </c>
      <c r="BD10" s="42">
        <f t="shared" si="2"/>
        <v>27</v>
      </c>
      <c r="BE10" s="42">
        <f t="shared" si="2"/>
        <v>4</v>
      </c>
      <c r="BF10" s="42">
        <f t="shared" si="2"/>
        <v>7</v>
      </c>
      <c r="BG10" s="42">
        <f t="shared" si="2"/>
        <v>7</v>
      </c>
      <c r="BH10" s="42">
        <f t="shared" si="2"/>
        <v>31</v>
      </c>
      <c r="BI10" s="42">
        <f t="shared" si="2"/>
        <v>20</v>
      </c>
      <c r="BJ10" s="42">
        <f t="shared" si="2"/>
        <v>27</v>
      </c>
      <c r="BK10" s="42">
        <f t="shared" si="2"/>
        <v>11</v>
      </c>
      <c r="BL10" s="42">
        <f t="shared" si="2"/>
        <v>7</v>
      </c>
      <c r="BM10" s="42">
        <f t="shared" si="2"/>
        <v>0</v>
      </c>
    </row>
    <row r="11" spans="1:65" s="156" customFormat="1" x14ac:dyDescent="0.2">
      <c r="C11" s="157" t="s">
        <v>85</v>
      </c>
      <c r="F11" s="158">
        <f>'Ingresos detallado'!F137</f>
        <v>0</v>
      </c>
      <c r="G11" s="158">
        <f>'Ingresos detallado'!G137</f>
        <v>0</v>
      </c>
      <c r="H11" s="158">
        <f>'Ingresos detallado'!H137</f>
        <v>0</v>
      </c>
      <c r="I11" s="158">
        <f>'Ingresos detallado'!I137</f>
        <v>0</v>
      </c>
      <c r="J11" s="158">
        <f>'Ingresos detallado'!J137</f>
        <v>0</v>
      </c>
      <c r="K11" s="158">
        <f>'Ingresos detallado'!K137</f>
        <v>0</v>
      </c>
      <c r="L11" s="158">
        <f>'Ingresos detallado'!L137</f>
        <v>0</v>
      </c>
      <c r="M11" s="158">
        <f>'Ingresos detallado'!M137</f>
        <v>0</v>
      </c>
      <c r="N11" s="158">
        <f>'Ingresos detallado'!N137</f>
        <v>0</v>
      </c>
      <c r="O11" s="158">
        <f>'Ingresos detallado'!O137</f>
        <v>0</v>
      </c>
      <c r="P11" s="158">
        <f>'Ingresos detallado'!P137</f>
        <v>0</v>
      </c>
      <c r="Q11" s="158">
        <f>'Ingresos detallado'!Q137</f>
        <v>0</v>
      </c>
      <c r="R11" s="158">
        <f>'Ingresos detallado'!R137</f>
        <v>3</v>
      </c>
      <c r="S11" s="158">
        <f>'Ingresos detallado'!S137</f>
        <v>3</v>
      </c>
      <c r="T11" s="158">
        <f>'Ingresos detallado'!T137</f>
        <v>3</v>
      </c>
      <c r="U11" s="158">
        <f>'Ingresos detallado'!U137</f>
        <v>0</v>
      </c>
      <c r="V11" s="158">
        <f>'Ingresos detallado'!V137</f>
        <v>0</v>
      </c>
      <c r="W11" s="158">
        <f>'Ingresos detallado'!W137</f>
        <v>0</v>
      </c>
      <c r="X11" s="158">
        <f>'Ingresos detallado'!X137</f>
        <v>3</v>
      </c>
      <c r="Y11" s="158">
        <f>'Ingresos detallado'!Y137</f>
        <v>3</v>
      </c>
      <c r="Z11" s="158">
        <f>'Ingresos detallado'!Z137</f>
        <v>3</v>
      </c>
      <c r="AA11" s="158">
        <f>'Ingresos detallado'!AA137</f>
        <v>0</v>
      </c>
      <c r="AB11" s="158">
        <f>'Ingresos detallado'!AB137</f>
        <v>0</v>
      </c>
      <c r="AC11" s="158">
        <f>'Ingresos detallado'!AC137</f>
        <v>0</v>
      </c>
      <c r="AD11" s="158">
        <f>'Ingresos detallado'!AD137</f>
        <v>4</v>
      </c>
      <c r="AE11" s="158">
        <f>'Ingresos detallado'!AE137</f>
        <v>4</v>
      </c>
      <c r="AF11" s="158">
        <f>'Ingresos detallado'!AF137</f>
        <v>4</v>
      </c>
      <c r="AG11" s="158">
        <f>'Ingresos detallado'!AG137</f>
        <v>0</v>
      </c>
      <c r="AH11" s="158">
        <f>'Ingresos detallado'!AH137</f>
        <v>0</v>
      </c>
      <c r="AI11" s="158">
        <f>'Ingresos detallado'!AI137</f>
        <v>0</v>
      </c>
      <c r="AJ11" s="158">
        <f>'Ingresos detallado'!AJ137</f>
        <v>4</v>
      </c>
      <c r="AK11" s="158">
        <f>'Ingresos detallado'!AK137</f>
        <v>4</v>
      </c>
      <c r="AL11" s="158">
        <f>'Ingresos detallado'!AL137</f>
        <v>4</v>
      </c>
      <c r="AM11" s="158">
        <f>'Ingresos detallado'!AM137</f>
        <v>0</v>
      </c>
      <c r="AN11" s="158">
        <f>'Ingresos detallado'!AN137</f>
        <v>0</v>
      </c>
      <c r="AO11" s="158">
        <f>'Ingresos detallado'!AO137</f>
        <v>0</v>
      </c>
      <c r="AP11" s="158">
        <f>'Ingresos detallado'!AP137</f>
        <v>5</v>
      </c>
      <c r="AQ11" s="158">
        <f>'Ingresos detallado'!AQ137</f>
        <v>5</v>
      </c>
      <c r="AR11" s="158">
        <f>'Ingresos detallado'!AR137</f>
        <v>5</v>
      </c>
      <c r="AS11" s="158">
        <f>'Ingresos detallado'!AS137</f>
        <v>0</v>
      </c>
      <c r="AT11" s="158">
        <f>'Ingresos detallado'!AT137</f>
        <v>0</v>
      </c>
      <c r="AU11" s="158">
        <f>'Ingresos detallado'!AU137</f>
        <v>0</v>
      </c>
      <c r="AV11" s="158">
        <f>'Ingresos detallado'!AV137</f>
        <v>5</v>
      </c>
      <c r="AW11" s="158">
        <f>'Ingresos detallado'!AW137</f>
        <v>5</v>
      </c>
      <c r="AX11" s="158">
        <f>'Ingresos detallado'!AX137</f>
        <v>5</v>
      </c>
      <c r="AY11" s="158">
        <f>'Ingresos detallado'!AY137</f>
        <v>0</v>
      </c>
      <c r="AZ11" s="158">
        <f>'Ingresos detallado'!AZ137</f>
        <v>0</v>
      </c>
      <c r="BA11" s="158">
        <f>'Ingresos detallado'!BA137</f>
        <v>0</v>
      </c>
      <c r="BB11" s="158">
        <f>'Ingresos detallado'!BB137</f>
        <v>7</v>
      </c>
      <c r="BC11" s="158">
        <f>'Ingresos detallado'!BC137</f>
        <v>7</v>
      </c>
      <c r="BD11" s="158">
        <f>'Ingresos detallado'!BD137</f>
        <v>7</v>
      </c>
      <c r="BE11" s="158">
        <f>'Ingresos detallado'!BE137</f>
        <v>0</v>
      </c>
      <c r="BF11" s="158">
        <f>'Ingresos detallado'!BF137</f>
        <v>0</v>
      </c>
      <c r="BG11" s="158">
        <f>'Ingresos detallado'!BG137</f>
        <v>0</v>
      </c>
      <c r="BH11" s="158">
        <f>'Ingresos detallado'!BH137</f>
        <v>7</v>
      </c>
      <c r="BI11" s="158">
        <f>'Ingresos detallado'!BI137</f>
        <v>7</v>
      </c>
      <c r="BJ11" s="158">
        <f>'Ingresos detallado'!BJ137</f>
        <v>7</v>
      </c>
      <c r="BK11" s="158">
        <f>'Ingresos detallado'!BK137</f>
        <v>0</v>
      </c>
      <c r="BL11" s="158">
        <f>'Ingresos detallado'!BL137</f>
        <v>0</v>
      </c>
      <c r="BM11" s="158">
        <f>'Ingresos detallado'!BM137</f>
        <v>0</v>
      </c>
    </row>
    <row r="12" spans="1:65" s="156" customFormat="1" x14ac:dyDescent="0.2">
      <c r="C12" s="157" t="s">
        <v>86</v>
      </c>
      <c r="F12" s="158">
        <f>'Ingresos detallado'!F149</f>
        <v>0</v>
      </c>
      <c r="G12" s="158">
        <f>'Ingresos detallado'!G149</f>
        <v>0</v>
      </c>
      <c r="H12" s="158">
        <f>'Ingresos detallado'!H149</f>
        <v>0</v>
      </c>
      <c r="I12" s="158">
        <f>'Ingresos detallado'!I149</f>
        <v>0</v>
      </c>
      <c r="J12" s="158">
        <f>'Ingresos detallado'!J149</f>
        <v>0</v>
      </c>
      <c r="K12" s="158">
        <f>'Ingresos detallado'!K149</f>
        <v>0</v>
      </c>
      <c r="L12" s="158">
        <f>'Ingresos detallado'!L149</f>
        <v>0</v>
      </c>
      <c r="M12" s="158">
        <f>'Ingresos detallado'!M149</f>
        <v>0</v>
      </c>
      <c r="N12" s="158">
        <f>'Ingresos detallado'!N149</f>
        <v>0</v>
      </c>
      <c r="O12" s="158">
        <f>'Ingresos detallado'!O149</f>
        <v>0</v>
      </c>
      <c r="P12" s="158">
        <f>'Ingresos detallado'!P149</f>
        <v>0</v>
      </c>
      <c r="Q12" s="158">
        <f>'Ingresos detallado'!Q149</f>
        <v>0</v>
      </c>
      <c r="R12" s="158">
        <f>'Ingresos detallado'!R149</f>
        <v>3</v>
      </c>
      <c r="S12" s="158">
        <f>'Ingresos detallado'!S149</f>
        <v>3</v>
      </c>
      <c r="T12" s="158">
        <f>'Ingresos detallado'!T149</f>
        <v>3</v>
      </c>
      <c r="U12" s="158">
        <f>'Ingresos detallado'!U149</f>
        <v>0</v>
      </c>
      <c r="V12" s="158">
        <f>'Ingresos detallado'!V149</f>
        <v>3</v>
      </c>
      <c r="W12" s="158">
        <f>'Ingresos detallado'!W149</f>
        <v>3</v>
      </c>
      <c r="X12" s="158">
        <f>'Ingresos detallado'!X149</f>
        <v>3</v>
      </c>
      <c r="Y12" s="158">
        <f>'Ingresos detallado'!Y149</f>
        <v>0</v>
      </c>
      <c r="Z12" s="158">
        <f>'Ingresos detallado'!Z149</f>
        <v>3</v>
      </c>
      <c r="AA12" s="158">
        <f>'Ingresos detallado'!AA149</f>
        <v>3</v>
      </c>
      <c r="AB12" s="158">
        <f>'Ingresos detallado'!AB149</f>
        <v>3</v>
      </c>
      <c r="AC12" s="158">
        <f>'Ingresos detallado'!AC149</f>
        <v>0</v>
      </c>
      <c r="AD12" s="158">
        <f>'Ingresos detallado'!AD149</f>
        <v>4</v>
      </c>
      <c r="AE12" s="158">
        <f>'Ingresos detallado'!AE149</f>
        <v>4</v>
      </c>
      <c r="AF12" s="158">
        <f>'Ingresos detallado'!AF149</f>
        <v>4</v>
      </c>
      <c r="AG12" s="158">
        <f>'Ingresos detallado'!AG149</f>
        <v>0</v>
      </c>
      <c r="AH12" s="158">
        <f>'Ingresos detallado'!AH149</f>
        <v>4</v>
      </c>
      <c r="AI12" s="158">
        <f>'Ingresos detallado'!AI149</f>
        <v>4</v>
      </c>
      <c r="AJ12" s="158">
        <f>'Ingresos detallado'!AJ149</f>
        <v>4</v>
      </c>
      <c r="AK12" s="158">
        <f>'Ingresos detallado'!AK149</f>
        <v>0</v>
      </c>
      <c r="AL12" s="158">
        <f>'Ingresos detallado'!AL149</f>
        <v>4</v>
      </c>
      <c r="AM12" s="158">
        <f>'Ingresos detallado'!AM149</f>
        <v>4</v>
      </c>
      <c r="AN12" s="158">
        <f>'Ingresos detallado'!AN149</f>
        <v>4</v>
      </c>
      <c r="AO12" s="158">
        <f>'Ingresos detallado'!AO149</f>
        <v>0</v>
      </c>
      <c r="AP12" s="158">
        <f>'Ingresos detallado'!AP149</f>
        <v>5</v>
      </c>
      <c r="AQ12" s="158">
        <f>'Ingresos detallado'!AQ149</f>
        <v>5</v>
      </c>
      <c r="AR12" s="158">
        <f>'Ingresos detallado'!AR149</f>
        <v>5</v>
      </c>
      <c r="AS12" s="158">
        <f>'Ingresos detallado'!AS149</f>
        <v>0</v>
      </c>
      <c r="AT12" s="158">
        <f>'Ingresos detallado'!AT149</f>
        <v>5</v>
      </c>
      <c r="AU12" s="158">
        <f>'Ingresos detallado'!AU149</f>
        <v>5</v>
      </c>
      <c r="AV12" s="158">
        <f>'Ingresos detallado'!AV149</f>
        <v>5</v>
      </c>
      <c r="AW12" s="158">
        <f>'Ingresos detallado'!AW149</f>
        <v>0</v>
      </c>
      <c r="AX12" s="158">
        <f>'Ingresos detallado'!AX149</f>
        <v>5</v>
      </c>
      <c r="AY12" s="158">
        <f>'Ingresos detallado'!AY149</f>
        <v>5</v>
      </c>
      <c r="AZ12" s="158">
        <f>'Ingresos detallado'!AZ149</f>
        <v>5</v>
      </c>
      <c r="BA12" s="158">
        <f>'Ingresos detallado'!BA149</f>
        <v>0</v>
      </c>
      <c r="BB12" s="158">
        <f>'Ingresos detallado'!BB149</f>
        <v>7</v>
      </c>
      <c r="BC12" s="158">
        <f>'Ingresos detallado'!BC149</f>
        <v>7</v>
      </c>
      <c r="BD12" s="158">
        <f>'Ingresos detallado'!BD149</f>
        <v>7</v>
      </c>
      <c r="BE12" s="158">
        <f>'Ingresos detallado'!BE149</f>
        <v>0</v>
      </c>
      <c r="BF12" s="158">
        <f>'Ingresos detallado'!BF149</f>
        <v>7</v>
      </c>
      <c r="BG12" s="158">
        <f>'Ingresos detallado'!BG149</f>
        <v>7</v>
      </c>
      <c r="BH12" s="158">
        <f>'Ingresos detallado'!BH149</f>
        <v>7</v>
      </c>
      <c r="BI12" s="158">
        <f>'Ingresos detallado'!BI149</f>
        <v>0</v>
      </c>
      <c r="BJ12" s="158">
        <f>'Ingresos detallado'!BJ149</f>
        <v>7</v>
      </c>
      <c r="BK12" s="158">
        <f>'Ingresos detallado'!BK149</f>
        <v>7</v>
      </c>
      <c r="BL12" s="158">
        <f>'Ingresos detallado'!BL149</f>
        <v>7</v>
      </c>
      <c r="BM12" s="158">
        <f>'Ingresos detallado'!BM149</f>
        <v>0</v>
      </c>
    </row>
    <row r="13" spans="1:65" s="156" customFormat="1" x14ac:dyDescent="0.2">
      <c r="C13" s="157" t="s">
        <v>47</v>
      </c>
      <c r="F13" s="158">
        <f>'Ingresos detallado'!F48</f>
        <v>0</v>
      </c>
      <c r="G13" s="158">
        <f>'Ingresos detallado'!G48</f>
        <v>0</v>
      </c>
      <c r="H13" s="158">
        <f>'Ingresos detallado'!H48</f>
        <v>0</v>
      </c>
      <c r="I13" s="158">
        <f>'Ingresos detallado'!I48</f>
        <v>0</v>
      </c>
      <c r="J13" s="158">
        <f>'Ingresos detallado'!J48</f>
        <v>0</v>
      </c>
      <c r="K13" s="158">
        <f>'Ingresos detallado'!K48</f>
        <v>0</v>
      </c>
      <c r="L13" s="158">
        <f>'Ingresos detallado'!L48</f>
        <v>0</v>
      </c>
      <c r="M13" s="158">
        <f>'Ingresos detallado'!M48</f>
        <v>0</v>
      </c>
      <c r="N13" s="158">
        <f>'Ingresos detallado'!N48</f>
        <v>0</v>
      </c>
      <c r="O13" s="158">
        <f>'Ingresos detallado'!O48</f>
        <v>0</v>
      </c>
      <c r="P13" s="158">
        <f>'Ingresos detallado'!P48</f>
        <v>0</v>
      </c>
      <c r="Q13" s="158">
        <f>'Ingresos detallado'!Q48</f>
        <v>0</v>
      </c>
      <c r="R13" s="158">
        <f>'Ingresos detallado'!R48</f>
        <v>2</v>
      </c>
      <c r="S13" s="158">
        <f>'Ingresos detallado'!S48</f>
        <v>0</v>
      </c>
      <c r="T13" s="158">
        <f>'Ingresos detallado'!T48</f>
        <v>0</v>
      </c>
      <c r="U13" s="158">
        <f>'Ingresos detallado'!U48</f>
        <v>2</v>
      </c>
      <c r="V13" s="158">
        <f>'Ingresos detallado'!V48</f>
        <v>0</v>
      </c>
      <c r="W13" s="158">
        <f>'Ingresos detallado'!W48</f>
        <v>0</v>
      </c>
      <c r="X13" s="158">
        <f>'Ingresos detallado'!X48</f>
        <v>2</v>
      </c>
      <c r="Y13" s="158">
        <f>'Ingresos detallado'!Y48</f>
        <v>0</v>
      </c>
      <c r="Z13" s="158">
        <f>'Ingresos detallado'!Z48</f>
        <v>0</v>
      </c>
      <c r="AA13" s="158">
        <f>'Ingresos detallado'!AA48</f>
        <v>2</v>
      </c>
      <c r="AB13" s="158">
        <f>'Ingresos detallado'!AB48</f>
        <v>0</v>
      </c>
      <c r="AC13" s="158">
        <f>'Ingresos detallado'!AC48</f>
        <v>0</v>
      </c>
      <c r="AD13" s="158">
        <f>'Ingresos detallado'!AD48</f>
        <v>2</v>
      </c>
      <c r="AE13" s="158">
        <f>'Ingresos detallado'!AE48</f>
        <v>0</v>
      </c>
      <c r="AF13" s="158">
        <f>'Ingresos detallado'!AF48</f>
        <v>0</v>
      </c>
      <c r="AG13" s="158">
        <f>'Ingresos detallado'!AG48</f>
        <v>2</v>
      </c>
      <c r="AH13" s="158">
        <f>'Ingresos detallado'!AH48</f>
        <v>0</v>
      </c>
      <c r="AI13" s="158">
        <f>'Ingresos detallado'!AI48</f>
        <v>0</v>
      </c>
      <c r="AJ13" s="158">
        <f>'Ingresos detallado'!AJ48</f>
        <v>2</v>
      </c>
      <c r="AK13" s="158">
        <f>'Ingresos detallado'!AK48</f>
        <v>0</v>
      </c>
      <c r="AL13" s="158">
        <f>'Ingresos detallado'!AL48</f>
        <v>0</v>
      </c>
      <c r="AM13" s="158">
        <f>'Ingresos detallado'!AM48</f>
        <v>2</v>
      </c>
      <c r="AN13" s="158">
        <f>'Ingresos detallado'!AN48</f>
        <v>0</v>
      </c>
      <c r="AO13" s="158">
        <f>'Ingresos detallado'!AO48</f>
        <v>0</v>
      </c>
      <c r="AP13" s="158">
        <f>'Ingresos detallado'!AP48</f>
        <v>3</v>
      </c>
      <c r="AQ13" s="158">
        <f>'Ingresos detallado'!AQ48</f>
        <v>0</v>
      </c>
      <c r="AR13" s="158">
        <f>'Ingresos detallado'!AR48</f>
        <v>0</v>
      </c>
      <c r="AS13" s="158">
        <f>'Ingresos detallado'!AS48</f>
        <v>3</v>
      </c>
      <c r="AT13" s="158">
        <f>'Ingresos detallado'!AT48</f>
        <v>0</v>
      </c>
      <c r="AU13" s="158">
        <f>'Ingresos detallado'!AU48</f>
        <v>0</v>
      </c>
      <c r="AV13" s="158">
        <f>'Ingresos detallado'!AV48</f>
        <v>3</v>
      </c>
      <c r="AW13" s="158">
        <f>'Ingresos detallado'!AW48</f>
        <v>0</v>
      </c>
      <c r="AX13" s="158">
        <f>'Ingresos detallado'!AX48</f>
        <v>0</v>
      </c>
      <c r="AY13" s="158">
        <f>'Ingresos detallado'!AY48</f>
        <v>3</v>
      </c>
      <c r="AZ13" s="158">
        <f>'Ingresos detallado'!AZ48</f>
        <v>0</v>
      </c>
      <c r="BA13" s="158">
        <f>'Ingresos detallado'!BA48</f>
        <v>0</v>
      </c>
      <c r="BB13" s="158">
        <f>'Ingresos detallado'!BB48</f>
        <v>4</v>
      </c>
      <c r="BC13" s="158">
        <f>'Ingresos detallado'!BC48</f>
        <v>0</v>
      </c>
      <c r="BD13" s="158">
        <f>'Ingresos detallado'!BD48</f>
        <v>0</v>
      </c>
      <c r="BE13" s="158">
        <f>'Ingresos detallado'!BE48</f>
        <v>4</v>
      </c>
      <c r="BF13" s="158">
        <f>'Ingresos detallado'!BF48</f>
        <v>0</v>
      </c>
      <c r="BG13" s="158">
        <f>'Ingresos detallado'!BG48</f>
        <v>0</v>
      </c>
      <c r="BH13" s="158">
        <f>'Ingresos detallado'!BH48</f>
        <v>4</v>
      </c>
      <c r="BI13" s="158">
        <f>'Ingresos detallado'!BI48</f>
        <v>0</v>
      </c>
      <c r="BJ13" s="158">
        <f>'Ingresos detallado'!BJ48</f>
        <v>0</v>
      </c>
      <c r="BK13" s="158">
        <f>'Ingresos detallado'!BK48</f>
        <v>4</v>
      </c>
      <c r="BL13" s="158">
        <f>'Ingresos detallado'!BL48</f>
        <v>0</v>
      </c>
      <c r="BM13" s="158">
        <f>'Ingresos detallado'!BM48</f>
        <v>0</v>
      </c>
    </row>
    <row r="14" spans="1:65" s="156" customFormat="1" x14ac:dyDescent="0.2">
      <c r="C14" s="157" t="s">
        <v>248</v>
      </c>
      <c r="F14" s="158">
        <f>'Ingresos detallado'!F58</f>
        <v>0</v>
      </c>
      <c r="G14" s="158">
        <f>'Ingresos detallado'!G58</f>
        <v>0</v>
      </c>
      <c r="H14" s="158">
        <f>'Ingresos detallado'!H58</f>
        <v>0</v>
      </c>
      <c r="I14" s="158">
        <f>'Ingresos detallado'!I58</f>
        <v>0</v>
      </c>
      <c r="J14" s="158">
        <f>'Ingresos detallado'!J58</f>
        <v>0</v>
      </c>
      <c r="K14" s="158">
        <f>'Ingresos detallado'!K58</f>
        <v>0</v>
      </c>
      <c r="L14" s="158">
        <f>'Ingresos detallado'!L58</f>
        <v>0</v>
      </c>
      <c r="M14" s="158">
        <f>'Ingresos detallado'!M58</f>
        <v>0</v>
      </c>
      <c r="N14" s="158">
        <f>'Ingresos detallado'!N58</f>
        <v>0</v>
      </c>
      <c r="O14" s="158">
        <f>'Ingresos detallado'!O58</f>
        <v>0</v>
      </c>
      <c r="P14" s="158">
        <f>'Ingresos detallado'!P58</f>
        <v>0</v>
      </c>
      <c r="Q14" s="158">
        <f>'Ingresos detallado'!Q58</f>
        <v>0</v>
      </c>
      <c r="R14" s="158">
        <f>'Ingresos detallado'!R58</f>
        <v>6</v>
      </c>
      <c r="S14" s="158">
        <f>'Ingresos detallado'!S58</f>
        <v>6</v>
      </c>
      <c r="T14" s="158">
        <f>'Ingresos detallado'!T58</f>
        <v>6</v>
      </c>
      <c r="U14" s="158">
        <f>'Ingresos detallado'!U58</f>
        <v>0</v>
      </c>
      <c r="V14" s="158">
        <f>'Ingresos detallado'!V58</f>
        <v>0</v>
      </c>
      <c r="W14" s="158">
        <f>'Ingresos detallado'!W58</f>
        <v>0</v>
      </c>
      <c r="X14" s="158">
        <f>'Ingresos detallado'!X58</f>
        <v>6</v>
      </c>
      <c r="Y14" s="158">
        <f>'Ingresos detallado'!Y58</f>
        <v>6</v>
      </c>
      <c r="Z14" s="158">
        <f>'Ingresos detallado'!Z58</f>
        <v>6</v>
      </c>
      <c r="AA14" s="158">
        <f>'Ingresos detallado'!AA58</f>
        <v>0</v>
      </c>
      <c r="AB14" s="158">
        <f>'Ingresos detallado'!AB58</f>
        <v>0</v>
      </c>
      <c r="AC14" s="158">
        <f>'Ingresos detallado'!AC58</f>
        <v>0</v>
      </c>
      <c r="AD14" s="158">
        <f>'Ingresos detallado'!AD58</f>
        <v>8</v>
      </c>
      <c r="AE14" s="158">
        <f>'Ingresos detallado'!AE58</f>
        <v>8</v>
      </c>
      <c r="AF14" s="158">
        <f>'Ingresos detallado'!AF58</f>
        <v>8</v>
      </c>
      <c r="AG14" s="158">
        <f>'Ingresos detallado'!AG58</f>
        <v>0</v>
      </c>
      <c r="AH14" s="158">
        <f>'Ingresos detallado'!AH58</f>
        <v>0</v>
      </c>
      <c r="AI14" s="158">
        <f>'Ingresos detallado'!AI58</f>
        <v>0</v>
      </c>
      <c r="AJ14" s="158">
        <f>'Ingresos detallado'!AJ58</f>
        <v>8</v>
      </c>
      <c r="AK14" s="158">
        <f>'Ingresos detallado'!AK58</f>
        <v>8</v>
      </c>
      <c r="AL14" s="158">
        <f>'Ingresos detallado'!AL58</f>
        <v>8</v>
      </c>
      <c r="AM14" s="158">
        <f>'Ingresos detallado'!AM58</f>
        <v>0</v>
      </c>
      <c r="AN14" s="158">
        <f>'Ingresos detallado'!AN58</f>
        <v>0</v>
      </c>
      <c r="AO14" s="158">
        <f>'Ingresos detallado'!AO58</f>
        <v>0</v>
      </c>
      <c r="AP14" s="158">
        <f>'Ingresos detallado'!AP58</f>
        <v>11</v>
      </c>
      <c r="AQ14" s="158">
        <f>'Ingresos detallado'!AQ58</f>
        <v>11</v>
      </c>
      <c r="AR14" s="158">
        <f>'Ingresos detallado'!AR58</f>
        <v>11</v>
      </c>
      <c r="AS14" s="158">
        <f>'Ingresos detallado'!AS58</f>
        <v>0</v>
      </c>
      <c r="AT14" s="158">
        <f>'Ingresos detallado'!AT58</f>
        <v>0</v>
      </c>
      <c r="AU14" s="158">
        <f>'Ingresos detallado'!AU58</f>
        <v>0</v>
      </c>
      <c r="AV14" s="158">
        <f>'Ingresos detallado'!AV58</f>
        <v>11</v>
      </c>
      <c r="AW14" s="158">
        <f>'Ingresos detallado'!AW58</f>
        <v>11</v>
      </c>
      <c r="AX14" s="158">
        <f>'Ingresos detallado'!AX58</f>
        <v>11</v>
      </c>
      <c r="AY14" s="158">
        <f>'Ingresos detallado'!AY58</f>
        <v>0</v>
      </c>
      <c r="AZ14" s="158">
        <f>'Ingresos detallado'!AZ58</f>
        <v>0</v>
      </c>
      <c r="BA14" s="158">
        <f>'Ingresos detallado'!BA58</f>
        <v>0</v>
      </c>
      <c r="BB14" s="158">
        <f>'Ingresos detallado'!BB58</f>
        <v>13</v>
      </c>
      <c r="BC14" s="158">
        <f>'Ingresos detallado'!BC58</f>
        <v>13</v>
      </c>
      <c r="BD14" s="158">
        <f>'Ingresos detallado'!BD58</f>
        <v>13</v>
      </c>
      <c r="BE14" s="158">
        <f>'Ingresos detallado'!BE58</f>
        <v>0</v>
      </c>
      <c r="BF14" s="158">
        <f>'Ingresos detallado'!BF58</f>
        <v>0</v>
      </c>
      <c r="BG14" s="158">
        <f>'Ingresos detallado'!BG58</f>
        <v>0</v>
      </c>
      <c r="BH14" s="158">
        <f>'Ingresos detallado'!BH58</f>
        <v>13</v>
      </c>
      <c r="BI14" s="158">
        <f>'Ingresos detallado'!BI58</f>
        <v>13</v>
      </c>
      <c r="BJ14" s="158">
        <f>'Ingresos detallado'!BJ58</f>
        <v>13</v>
      </c>
      <c r="BK14" s="158">
        <f>'Ingresos detallado'!BK58</f>
        <v>0</v>
      </c>
      <c r="BL14" s="158">
        <f>'Ingresos detallado'!BL58</f>
        <v>0</v>
      </c>
      <c r="BM14" s="158">
        <f>'Ingresos detallado'!BM58</f>
        <v>0</v>
      </c>
    </row>
    <row r="15" spans="1:65" s="156" customFormat="1" x14ac:dyDescent="0.2">
      <c r="C15" s="157" t="s">
        <v>48</v>
      </c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158"/>
    </row>
    <row r="16" spans="1:65" s="156" customFormat="1" x14ac:dyDescent="0.2">
      <c r="C16" s="157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158"/>
      <c r="BK16" s="158"/>
      <c r="BL16" s="158"/>
      <c r="BM16" s="158"/>
    </row>
    <row r="18" spans="2:65" ht="15" x14ac:dyDescent="0.35">
      <c r="C18" s="122" t="s">
        <v>73</v>
      </c>
      <c r="F18" s="42">
        <f>SUM(F19:F21)</f>
        <v>0</v>
      </c>
      <c r="G18" s="42">
        <f t="shared" ref="G18:BM18" si="3">SUM(G19:G21)</f>
        <v>0</v>
      </c>
      <c r="H18" s="42">
        <f t="shared" si="3"/>
        <v>0</v>
      </c>
      <c r="I18" s="42">
        <f t="shared" si="3"/>
        <v>0</v>
      </c>
      <c r="J18" s="42">
        <f t="shared" si="3"/>
        <v>0</v>
      </c>
      <c r="K18" s="42">
        <f t="shared" si="3"/>
        <v>0</v>
      </c>
      <c r="L18" s="42">
        <f t="shared" si="3"/>
        <v>0</v>
      </c>
      <c r="M18" s="42">
        <f t="shared" si="3"/>
        <v>0</v>
      </c>
      <c r="N18" s="42">
        <f t="shared" si="3"/>
        <v>0</v>
      </c>
      <c r="O18" s="42">
        <f t="shared" si="3"/>
        <v>0</v>
      </c>
      <c r="P18" s="42">
        <f t="shared" si="3"/>
        <v>0</v>
      </c>
      <c r="Q18" s="42">
        <f t="shared" si="3"/>
        <v>0</v>
      </c>
      <c r="R18" s="42">
        <f t="shared" si="3"/>
        <v>8</v>
      </c>
      <c r="S18" s="42">
        <f t="shared" si="3"/>
        <v>7</v>
      </c>
      <c r="T18" s="42">
        <f t="shared" si="3"/>
        <v>7</v>
      </c>
      <c r="U18" s="42">
        <f t="shared" si="3"/>
        <v>3</v>
      </c>
      <c r="V18" s="42">
        <f t="shared" si="3"/>
        <v>3</v>
      </c>
      <c r="W18" s="42">
        <f t="shared" si="3"/>
        <v>3</v>
      </c>
      <c r="X18" s="42">
        <f t="shared" si="3"/>
        <v>8</v>
      </c>
      <c r="Y18" s="42">
        <f t="shared" si="3"/>
        <v>6</v>
      </c>
      <c r="Z18" s="42">
        <f t="shared" si="3"/>
        <v>7</v>
      </c>
      <c r="AA18" s="42">
        <f t="shared" si="3"/>
        <v>4</v>
      </c>
      <c r="AB18" s="42">
        <f t="shared" si="3"/>
        <v>3</v>
      </c>
      <c r="AC18" s="42">
        <f t="shared" si="3"/>
        <v>0</v>
      </c>
      <c r="AD18" s="42">
        <f t="shared" si="3"/>
        <v>11</v>
      </c>
      <c r="AE18" s="42">
        <f t="shared" si="3"/>
        <v>10</v>
      </c>
      <c r="AF18" s="42">
        <f t="shared" si="3"/>
        <v>10</v>
      </c>
      <c r="AG18" s="42">
        <f t="shared" si="3"/>
        <v>3</v>
      </c>
      <c r="AH18" s="42">
        <f t="shared" si="3"/>
        <v>3</v>
      </c>
      <c r="AI18" s="42">
        <f t="shared" si="3"/>
        <v>3</v>
      </c>
      <c r="AJ18" s="42">
        <f t="shared" si="3"/>
        <v>11</v>
      </c>
      <c r="AK18" s="42">
        <f t="shared" si="3"/>
        <v>7</v>
      </c>
      <c r="AL18" s="42">
        <f t="shared" si="3"/>
        <v>10</v>
      </c>
      <c r="AM18" s="42">
        <f t="shared" si="3"/>
        <v>5</v>
      </c>
      <c r="AN18" s="42">
        <f t="shared" si="3"/>
        <v>3</v>
      </c>
      <c r="AO18" s="42">
        <f t="shared" si="3"/>
        <v>0</v>
      </c>
      <c r="AP18" s="42">
        <f t="shared" si="3"/>
        <v>14</v>
      </c>
      <c r="AQ18" s="42">
        <f t="shared" si="3"/>
        <v>14</v>
      </c>
      <c r="AR18" s="42">
        <f t="shared" si="3"/>
        <v>14</v>
      </c>
      <c r="AS18" s="42">
        <f t="shared" si="3"/>
        <v>3</v>
      </c>
      <c r="AT18" s="42">
        <f t="shared" si="3"/>
        <v>4</v>
      </c>
      <c r="AU18" s="42">
        <f t="shared" si="3"/>
        <v>4</v>
      </c>
      <c r="AV18" s="42">
        <f t="shared" si="3"/>
        <v>14</v>
      </c>
      <c r="AW18" s="42">
        <f t="shared" si="3"/>
        <v>10</v>
      </c>
      <c r="AX18" s="42">
        <f t="shared" si="3"/>
        <v>14</v>
      </c>
      <c r="AY18" s="42">
        <f t="shared" si="3"/>
        <v>6</v>
      </c>
      <c r="AZ18" s="42">
        <f t="shared" si="3"/>
        <v>4</v>
      </c>
      <c r="BA18" s="42">
        <f t="shared" si="3"/>
        <v>0</v>
      </c>
      <c r="BB18" s="42">
        <f t="shared" si="3"/>
        <v>18</v>
      </c>
      <c r="BC18" s="42">
        <f t="shared" si="3"/>
        <v>16</v>
      </c>
      <c r="BD18" s="42">
        <f t="shared" si="3"/>
        <v>16</v>
      </c>
      <c r="BE18" s="42">
        <f t="shared" si="3"/>
        <v>3</v>
      </c>
      <c r="BF18" s="42">
        <f t="shared" si="3"/>
        <v>6</v>
      </c>
      <c r="BG18" s="42">
        <f t="shared" si="3"/>
        <v>6</v>
      </c>
      <c r="BH18" s="42">
        <f t="shared" si="3"/>
        <v>18</v>
      </c>
      <c r="BI18" s="42">
        <f t="shared" si="3"/>
        <v>11</v>
      </c>
      <c r="BJ18" s="42">
        <f t="shared" si="3"/>
        <v>16</v>
      </c>
      <c r="BK18" s="42">
        <f t="shared" si="3"/>
        <v>7</v>
      </c>
      <c r="BL18" s="42">
        <f t="shared" si="3"/>
        <v>6</v>
      </c>
      <c r="BM18" s="42">
        <f t="shared" si="3"/>
        <v>0</v>
      </c>
    </row>
    <row r="19" spans="2:65" s="156" customFormat="1" x14ac:dyDescent="0.2">
      <c r="C19" s="157" t="s">
        <v>71</v>
      </c>
      <c r="F19" s="159">
        <f>ROUNDUP((F11*Supuestos!$D$128)+(Consult_Bogotech!F12*Supuestos!$D$129)+(Consult_Bogotech!F13*Supuestos!$D$132)+(Consult_Bogotech!F14*Supuestos!$D$133),0)</f>
        <v>0</v>
      </c>
      <c r="G19" s="159">
        <f>ROUNDUP((G11*Supuestos!$D$128)+(Consult_Bogotech!G12*Supuestos!$D$129)+(Consult_Bogotech!G13*Supuestos!$D$132)+(Consult_Bogotech!G14*Supuestos!$D$133),0)</f>
        <v>0</v>
      </c>
      <c r="H19" s="159">
        <f>ROUNDUP((H11*Supuestos!$D$128)+(Consult_Bogotech!H12*Supuestos!$D$129)+(Consult_Bogotech!H13*Supuestos!$D$132)+(Consult_Bogotech!H14*Supuestos!$D$133),0)</f>
        <v>0</v>
      </c>
      <c r="I19" s="159">
        <f>ROUNDUP((I11*Supuestos!$D$128)+(Consult_Bogotech!I12*Supuestos!$D$129)+(Consult_Bogotech!I13*Supuestos!$D$132)+(Consult_Bogotech!I14*Supuestos!$D$133),0)</f>
        <v>0</v>
      </c>
      <c r="J19" s="159">
        <f>ROUNDUP((J11*Supuestos!$D$128)+(Consult_Bogotech!J12*Supuestos!$D$129)+(Consult_Bogotech!J13*Supuestos!$D$132)+(Consult_Bogotech!J14*Supuestos!$D$133),0)</f>
        <v>0</v>
      </c>
      <c r="K19" s="159">
        <f>ROUNDUP((K11*Supuestos!$D$128)+(Consult_Bogotech!K12*Supuestos!$D$129)+(Consult_Bogotech!K13*Supuestos!$D$132)+(Consult_Bogotech!K14*Supuestos!$D$133),0)</f>
        <v>0</v>
      </c>
      <c r="L19" s="159">
        <f>ROUNDUP((L11*Supuestos!$D$128)+(Consult_Bogotech!L12*Supuestos!$D$129)+(Consult_Bogotech!L13*Supuestos!$D$132)+(Consult_Bogotech!L14*Supuestos!$D$133),0)</f>
        <v>0</v>
      </c>
      <c r="M19" s="159">
        <f>ROUNDUP((M11*Supuestos!$D$128)+(Consult_Bogotech!M12*Supuestos!$D$129)+(Consult_Bogotech!M13*Supuestos!$D$132)+(Consult_Bogotech!M14*Supuestos!$D$133),0)</f>
        <v>0</v>
      </c>
      <c r="N19" s="159">
        <f>ROUNDUP((N11*Supuestos!$D$128)+(Consult_Bogotech!N12*Supuestos!$D$129)+(Consult_Bogotech!N13*Supuestos!$D$132)+(Consult_Bogotech!N14*Supuestos!$D$133),0)</f>
        <v>0</v>
      </c>
      <c r="O19" s="159">
        <f>ROUNDUP((O11*Supuestos!$D$128)+(Consult_Bogotech!O12*Supuestos!$D$129)+(Consult_Bogotech!O13*Supuestos!$D$132)+(Consult_Bogotech!O14*Supuestos!$D$133),0)</f>
        <v>0</v>
      </c>
      <c r="P19" s="159">
        <f>ROUNDUP((P11*Supuestos!$D$128)+(Consult_Bogotech!P12*Supuestos!$D$129)+(Consult_Bogotech!P13*Supuestos!$D$132)+(Consult_Bogotech!P14*Supuestos!$D$133),0)</f>
        <v>0</v>
      </c>
      <c r="Q19" s="159">
        <f>ROUNDUP((Q11*Supuestos!$D$128)+(Consult_Bogotech!Q12*Supuestos!$D$129)+(Consult_Bogotech!Q13*Supuestos!$D$132)+(Consult_Bogotech!Q14*Supuestos!$D$133),0)</f>
        <v>0</v>
      </c>
      <c r="R19" s="159">
        <f>ROUNDUP((R11*Supuestos!$D$128)+(Consult_Bogotech!R12*Supuestos!$D$129)+(Consult_Bogotech!R13*Supuestos!$D$132)+(Consult_Bogotech!R14*Supuestos!$D$133),0)</f>
        <v>2</v>
      </c>
      <c r="S19" s="159">
        <f>ROUNDUP((S11*Supuestos!$D$128)+(Consult_Bogotech!S12*Supuestos!$D$129)+(Consult_Bogotech!S13*Supuestos!$D$132)+(Consult_Bogotech!S14*Supuestos!$D$133),0)</f>
        <v>2</v>
      </c>
      <c r="T19" s="159">
        <f>ROUNDUP((T11*Supuestos!$D$128)+(Consult_Bogotech!T12*Supuestos!$D$129)+(Consult_Bogotech!T13*Supuestos!$D$132)+(Consult_Bogotech!T14*Supuestos!$D$133),0)</f>
        <v>2</v>
      </c>
      <c r="U19" s="159">
        <f>ROUNDUP((U11*Supuestos!$D$128)+(Consult_Bogotech!U12*Supuestos!$D$129)+(Consult_Bogotech!U13*Supuestos!$D$132)+(Consult_Bogotech!U14*Supuestos!$D$133),0)</f>
        <v>1</v>
      </c>
      <c r="V19" s="159">
        <f>ROUNDUP((V11*Supuestos!$D$128)+(Consult_Bogotech!V12*Supuestos!$D$129)+(Consult_Bogotech!V13*Supuestos!$D$132)+(Consult_Bogotech!V14*Supuestos!$D$133),0)</f>
        <v>1</v>
      </c>
      <c r="W19" s="159">
        <f>ROUNDUP((W11*Supuestos!$D$128)+(Consult_Bogotech!W12*Supuestos!$D$129)+(Consult_Bogotech!W13*Supuestos!$D$132)+(Consult_Bogotech!W14*Supuestos!$D$133),0)</f>
        <v>1</v>
      </c>
      <c r="X19" s="159">
        <f>ROUNDUP((X11*Supuestos!$D$128)+(Consult_Bogotech!X12*Supuestos!$D$129)+(Consult_Bogotech!X13*Supuestos!$D$132)+(Consult_Bogotech!X14*Supuestos!$D$133),0)</f>
        <v>2</v>
      </c>
      <c r="Y19" s="159">
        <f>ROUNDUP((Y11*Supuestos!$D$128)+(Consult_Bogotech!Y12*Supuestos!$D$129)+(Consult_Bogotech!Y13*Supuestos!$D$132)+(Consult_Bogotech!Y14*Supuestos!$D$133),0)</f>
        <v>2</v>
      </c>
      <c r="Z19" s="159">
        <f>ROUNDUP((Z11*Supuestos!$D$128)+(Consult_Bogotech!Z12*Supuestos!$D$129)+(Consult_Bogotech!Z13*Supuestos!$D$132)+(Consult_Bogotech!Z14*Supuestos!$D$133),0)</f>
        <v>2</v>
      </c>
      <c r="AA19" s="159">
        <f>ROUNDUP((AA11*Supuestos!$D$128)+(Consult_Bogotech!AA12*Supuestos!$D$129)+(Consult_Bogotech!AA13*Supuestos!$D$132)+(Consult_Bogotech!AA14*Supuestos!$D$133),0)</f>
        <v>1</v>
      </c>
      <c r="AB19" s="159">
        <f>ROUNDUP((AB11*Supuestos!$D$128)+(Consult_Bogotech!AB12*Supuestos!$D$129)+(Consult_Bogotech!AB13*Supuestos!$D$132)+(Consult_Bogotech!AB14*Supuestos!$D$133),0)</f>
        <v>1</v>
      </c>
      <c r="AC19" s="159">
        <f>ROUNDUP((AC11*Supuestos!$D$128)+(Consult_Bogotech!AC12*Supuestos!$D$129)+(Consult_Bogotech!AC13*Supuestos!$D$132)+(Consult_Bogotech!AC14*Supuestos!$D$133),0)</f>
        <v>0</v>
      </c>
      <c r="AD19" s="159">
        <f>ROUNDUP((AD11*Supuestos!$D$128)+(Consult_Bogotech!AD12*Supuestos!$D$129)+(Consult_Bogotech!AD13*Supuestos!$D$132)+(Consult_Bogotech!AD14*Supuestos!$D$133),0)</f>
        <v>3</v>
      </c>
      <c r="AE19" s="159">
        <f>ROUNDUP((AE11*Supuestos!$D$128)+(Consult_Bogotech!AE12*Supuestos!$D$129)+(Consult_Bogotech!AE13*Supuestos!$D$132)+(Consult_Bogotech!AE14*Supuestos!$D$133),0)</f>
        <v>3</v>
      </c>
      <c r="AF19" s="159">
        <f>ROUNDUP((AF11*Supuestos!$D$128)+(Consult_Bogotech!AF12*Supuestos!$D$129)+(Consult_Bogotech!AF13*Supuestos!$D$132)+(Consult_Bogotech!AF14*Supuestos!$D$133),0)</f>
        <v>3</v>
      </c>
      <c r="AG19" s="159">
        <f>ROUNDUP((AG11*Supuestos!$D$128)+(Consult_Bogotech!AG12*Supuestos!$D$129)+(Consult_Bogotech!AG13*Supuestos!$D$132)+(Consult_Bogotech!AG14*Supuestos!$D$133),0)</f>
        <v>1</v>
      </c>
      <c r="AH19" s="159">
        <f>ROUNDUP((AH11*Supuestos!$D$128)+(Consult_Bogotech!AH12*Supuestos!$D$129)+(Consult_Bogotech!AH13*Supuestos!$D$132)+(Consult_Bogotech!AH14*Supuestos!$D$133),0)</f>
        <v>1</v>
      </c>
      <c r="AI19" s="159">
        <f>ROUNDUP((AI11*Supuestos!$D$128)+(Consult_Bogotech!AI12*Supuestos!$D$129)+(Consult_Bogotech!AI13*Supuestos!$D$132)+(Consult_Bogotech!AI14*Supuestos!$D$133),0)</f>
        <v>1</v>
      </c>
      <c r="AJ19" s="159">
        <f>ROUNDUP((AJ11*Supuestos!$D$128)+(Consult_Bogotech!AJ12*Supuestos!$D$129)+(Consult_Bogotech!AJ13*Supuestos!$D$132)+(Consult_Bogotech!AJ14*Supuestos!$D$133),0)</f>
        <v>3</v>
      </c>
      <c r="AK19" s="159">
        <f>ROUNDUP((AK11*Supuestos!$D$128)+(Consult_Bogotech!AK12*Supuestos!$D$129)+(Consult_Bogotech!AK13*Supuestos!$D$132)+(Consult_Bogotech!AK14*Supuestos!$D$133),0)</f>
        <v>2</v>
      </c>
      <c r="AL19" s="159">
        <f>ROUNDUP((AL11*Supuestos!$D$128)+(Consult_Bogotech!AL12*Supuestos!$D$129)+(Consult_Bogotech!AL13*Supuestos!$D$132)+(Consult_Bogotech!AL14*Supuestos!$D$133),0)</f>
        <v>3</v>
      </c>
      <c r="AM19" s="159">
        <f>ROUNDUP((AM11*Supuestos!$D$128)+(Consult_Bogotech!AM12*Supuestos!$D$129)+(Consult_Bogotech!AM13*Supuestos!$D$132)+(Consult_Bogotech!AM14*Supuestos!$D$133),0)</f>
        <v>1</v>
      </c>
      <c r="AN19" s="159">
        <f>ROUNDUP((AN11*Supuestos!$D$128)+(Consult_Bogotech!AN12*Supuestos!$D$129)+(Consult_Bogotech!AN13*Supuestos!$D$132)+(Consult_Bogotech!AN14*Supuestos!$D$133),0)</f>
        <v>1</v>
      </c>
      <c r="AO19" s="159">
        <f>ROUNDUP((AO11*Supuestos!$D$128)+(Consult_Bogotech!AO12*Supuestos!$D$129)+(Consult_Bogotech!AO13*Supuestos!$D$132)+(Consult_Bogotech!AO14*Supuestos!$D$133),0)</f>
        <v>0</v>
      </c>
      <c r="AP19" s="159">
        <f>ROUNDUP((AP11*Supuestos!$D$128)+(Consult_Bogotech!AP12*Supuestos!$D$129)+(Consult_Bogotech!AP13*Supuestos!$D$132)+(Consult_Bogotech!AP14*Supuestos!$D$133),0)</f>
        <v>4</v>
      </c>
      <c r="AQ19" s="159">
        <f>ROUNDUP((AQ11*Supuestos!$D$128)+(Consult_Bogotech!AQ12*Supuestos!$D$129)+(Consult_Bogotech!AQ13*Supuestos!$D$132)+(Consult_Bogotech!AQ14*Supuestos!$D$133),0)</f>
        <v>4</v>
      </c>
      <c r="AR19" s="159">
        <f>ROUNDUP((AR11*Supuestos!$D$128)+(Consult_Bogotech!AR12*Supuestos!$D$129)+(Consult_Bogotech!AR13*Supuestos!$D$132)+(Consult_Bogotech!AR14*Supuestos!$D$133),0)</f>
        <v>4</v>
      </c>
      <c r="AS19" s="159">
        <f>ROUNDUP((AS11*Supuestos!$D$128)+(Consult_Bogotech!AS12*Supuestos!$D$129)+(Consult_Bogotech!AS13*Supuestos!$D$132)+(Consult_Bogotech!AS14*Supuestos!$D$133),0)</f>
        <v>1</v>
      </c>
      <c r="AT19" s="159">
        <f>ROUNDUP((AT11*Supuestos!$D$128)+(Consult_Bogotech!AT12*Supuestos!$D$129)+(Consult_Bogotech!AT13*Supuestos!$D$132)+(Consult_Bogotech!AT14*Supuestos!$D$133),0)</f>
        <v>1</v>
      </c>
      <c r="AU19" s="159">
        <f>ROUNDUP((AU11*Supuestos!$D$128)+(Consult_Bogotech!AU12*Supuestos!$D$129)+(Consult_Bogotech!AU13*Supuestos!$D$132)+(Consult_Bogotech!AU14*Supuestos!$D$133),0)</f>
        <v>1</v>
      </c>
      <c r="AV19" s="159">
        <f>ROUNDUP((AV11*Supuestos!$D$128)+(Consult_Bogotech!AV12*Supuestos!$D$129)+(Consult_Bogotech!AV13*Supuestos!$D$132)+(Consult_Bogotech!AV14*Supuestos!$D$133),0)</f>
        <v>4</v>
      </c>
      <c r="AW19" s="159">
        <f>ROUNDUP((AW11*Supuestos!$D$128)+(Consult_Bogotech!AW12*Supuestos!$D$129)+(Consult_Bogotech!AW13*Supuestos!$D$132)+(Consult_Bogotech!AW14*Supuestos!$D$133),0)</f>
        <v>3</v>
      </c>
      <c r="AX19" s="159">
        <f>ROUNDUP((AX11*Supuestos!$D$128)+(Consult_Bogotech!AX12*Supuestos!$D$129)+(Consult_Bogotech!AX13*Supuestos!$D$132)+(Consult_Bogotech!AX14*Supuestos!$D$133),0)</f>
        <v>4</v>
      </c>
      <c r="AY19" s="159">
        <f>ROUNDUP((AY11*Supuestos!$D$128)+(Consult_Bogotech!AY12*Supuestos!$D$129)+(Consult_Bogotech!AY13*Supuestos!$D$132)+(Consult_Bogotech!AY14*Supuestos!$D$133),0)</f>
        <v>2</v>
      </c>
      <c r="AZ19" s="159">
        <f>ROUNDUP((AZ11*Supuestos!$D$128)+(Consult_Bogotech!AZ12*Supuestos!$D$129)+(Consult_Bogotech!AZ13*Supuestos!$D$132)+(Consult_Bogotech!AZ14*Supuestos!$D$133),0)</f>
        <v>1</v>
      </c>
      <c r="BA19" s="159">
        <f>ROUNDUP((BA11*Supuestos!$D$128)+(Consult_Bogotech!BA12*Supuestos!$D$129)+(Consult_Bogotech!BA13*Supuestos!$D$132)+(Consult_Bogotech!BA14*Supuestos!$D$133),0)</f>
        <v>0</v>
      </c>
      <c r="BB19" s="159">
        <f>ROUNDUP((BB11*Supuestos!$D$128)+(Consult_Bogotech!BB12*Supuestos!$D$129)+(Consult_Bogotech!BB13*Supuestos!$D$132)+(Consult_Bogotech!BB14*Supuestos!$D$133),0)</f>
        <v>5</v>
      </c>
      <c r="BC19" s="159">
        <f>ROUNDUP((BC11*Supuestos!$D$128)+(Consult_Bogotech!BC12*Supuestos!$D$129)+(Consult_Bogotech!BC13*Supuestos!$D$132)+(Consult_Bogotech!BC14*Supuestos!$D$133),0)</f>
        <v>5</v>
      </c>
      <c r="BD19" s="159">
        <f>ROUNDUP((BD11*Supuestos!$D$128)+(Consult_Bogotech!BD12*Supuestos!$D$129)+(Consult_Bogotech!BD13*Supuestos!$D$132)+(Consult_Bogotech!BD14*Supuestos!$D$133),0)</f>
        <v>5</v>
      </c>
      <c r="BE19" s="159">
        <f>ROUNDUP((BE11*Supuestos!$D$128)+(Consult_Bogotech!BE12*Supuestos!$D$129)+(Consult_Bogotech!BE13*Supuestos!$D$132)+(Consult_Bogotech!BE14*Supuestos!$D$133),0)</f>
        <v>1</v>
      </c>
      <c r="BF19" s="159">
        <f>ROUNDUP((BF11*Supuestos!$D$128)+(Consult_Bogotech!BF12*Supuestos!$D$129)+(Consult_Bogotech!BF13*Supuestos!$D$132)+(Consult_Bogotech!BF14*Supuestos!$D$133),0)</f>
        <v>2</v>
      </c>
      <c r="BG19" s="159">
        <f>ROUNDUP((BG11*Supuestos!$D$128)+(Consult_Bogotech!BG12*Supuestos!$D$129)+(Consult_Bogotech!BG13*Supuestos!$D$132)+(Consult_Bogotech!BG14*Supuestos!$D$133),0)</f>
        <v>2</v>
      </c>
      <c r="BH19" s="159">
        <f>ROUNDUP((BH11*Supuestos!$D$128)+(Consult_Bogotech!BH12*Supuestos!$D$129)+(Consult_Bogotech!BH13*Supuestos!$D$132)+(Consult_Bogotech!BH14*Supuestos!$D$133),0)</f>
        <v>5</v>
      </c>
      <c r="BI19" s="159">
        <f>ROUNDUP((BI11*Supuestos!$D$128)+(Consult_Bogotech!BI12*Supuestos!$D$129)+(Consult_Bogotech!BI13*Supuestos!$D$132)+(Consult_Bogotech!BI14*Supuestos!$D$133),0)</f>
        <v>3</v>
      </c>
      <c r="BJ19" s="159">
        <f>ROUNDUP((BJ11*Supuestos!$D$128)+(Consult_Bogotech!BJ12*Supuestos!$D$129)+(Consult_Bogotech!BJ13*Supuestos!$D$132)+(Consult_Bogotech!BJ14*Supuestos!$D$133),0)</f>
        <v>5</v>
      </c>
      <c r="BK19" s="159">
        <f>ROUNDUP((BK11*Supuestos!$D$128)+(Consult_Bogotech!BK12*Supuestos!$D$129)+(Consult_Bogotech!BK13*Supuestos!$D$132)+(Consult_Bogotech!BK14*Supuestos!$D$133),0)</f>
        <v>2</v>
      </c>
      <c r="BL19" s="159">
        <f>ROUNDUP((BL11*Supuestos!$D$128)+(Consult_Bogotech!BL12*Supuestos!$D$129)+(Consult_Bogotech!BL13*Supuestos!$D$132)+(Consult_Bogotech!BL14*Supuestos!$D$133),0)</f>
        <v>2</v>
      </c>
      <c r="BM19" s="159">
        <f>ROUNDUP((BM11*Supuestos!$D$128)+(Consult_Bogotech!BM12*Supuestos!$D$129)+(Consult_Bogotech!BM13*Supuestos!$D$132)+(Consult_Bogotech!BM14*Supuestos!$D$133),0)</f>
        <v>0</v>
      </c>
    </row>
    <row r="20" spans="2:65" s="156" customFormat="1" x14ac:dyDescent="0.2">
      <c r="C20" s="157" t="s">
        <v>123</v>
      </c>
      <c r="F20" s="159">
        <f>ROUNDUP((F11*Supuestos!$E$128)+(Consult_Bogotech!F12*Supuestos!E129)+(F13*Supuestos!$E$132)+(Consult_Bogotech!F14*Supuestos!$E$133),0)</f>
        <v>0</v>
      </c>
      <c r="G20" s="159">
        <f>ROUNDUP((G11*Supuestos!$E$128)+(Consult_Bogotech!G12*Supuestos!F129)+(G13*Supuestos!$E$132)+(Consult_Bogotech!G14*Supuestos!$E$133),0)</f>
        <v>0</v>
      </c>
      <c r="H20" s="159">
        <f>ROUNDUP((H11*Supuestos!$E$128)+(Consult_Bogotech!H12*Supuestos!G129)+(H13*Supuestos!$E$132)+(Consult_Bogotech!H14*Supuestos!$E$133),0)</f>
        <v>0</v>
      </c>
      <c r="I20" s="159">
        <f>ROUNDUP((I11*Supuestos!$E$128)+(Consult_Bogotech!I12*Supuestos!H129)+(I13*Supuestos!$E$132)+(Consult_Bogotech!I14*Supuestos!$E$133),0)</f>
        <v>0</v>
      </c>
      <c r="J20" s="159">
        <f>ROUNDUP((J11*Supuestos!$E$128)+(Consult_Bogotech!J12*Supuestos!I129)+(J13*Supuestos!$E$132)+(Consult_Bogotech!J14*Supuestos!$E$133),0)</f>
        <v>0</v>
      </c>
      <c r="K20" s="159">
        <f>ROUNDUP((K11*Supuestos!$E$128)+(Consult_Bogotech!K12*Supuestos!J129)+(K13*Supuestos!$E$132)+(Consult_Bogotech!K14*Supuestos!$E$133),0)</f>
        <v>0</v>
      </c>
      <c r="L20" s="159">
        <f>ROUNDUP((L11*Supuestos!$E$128)+(Consult_Bogotech!L12*Supuestos!K129)+(L13*Supuestos!$E$132)+(Consult_Bogotech!L14*Supuestos!$E$133),0)</f>
        <v>0</v>
      </c>
      <c r="M20" s="159">
        <f>ROUNDUP((M11*Supuestos!$E$128)+(Consult_Bogotech!M12*Supuestos!L129)+(M13*Supuestos!$E$132)+(Consult_Bogotech!M14*Supuestos!$E$133),0)</f>
        <v>0</v>
      </c>
      <c r="N20" s="159">
        <f>ROUNDUP((N11*Supuestos!$E$128)+(Consult_Bogotech!N12*Supuestos!M129)+(N13*Supuestos!$E$132)+(Consult_Bogotech!N14*Supuestos!$E$133),0)</f>
        <v>0</v>
      </c>
      <c r="O20" s="159">
        <f>ROUNDUP((O11*Supuestos!$E$128)+(Consult_Bogotech!O12*Supuestos!N129)+(O13*Supuestos!$E$132)+(Consult_Bogotech!O14*Supuestos!$E$133),0)</f>
        <v>0</v>
      </c>
      <c r="P20" s="159">
        <f>ROUNDUP((P11*Supuestos!$E$128)+(Consult_Bogotech!P12*Supuestos!O129)+(P13*Supuestos!$E$132)+(Consult_Bogotech!P14*Supuestos!$E$133),0)</f>
        <v>0</v>
      </c>
      <c r="Q20" s="159">
        <f>ROUNDUP((Q11*Supuestos!$E$128)+(Consult_Bogotech!Q12*Supuestos!P129)+(Q13*Supuestos!$E$132)+(Consult_Bogotech!Q14*Supuestos!$E$133),0)</f>
        <v>0</v>
      </c>
      <c r="R20" s="159">
        <f>ROUNDUP((R11*Supuestos!$E$128)+(Consult_Bogotech!R12*Supuestos!Q129)+(R13*Supuestos!$E$132)+(Consult_Bogotech!R14*Supuestos!$E$133),0)</f>
        <v>2</v>
      </c>
      <c r="S20" s="159">
        <f>ROUNDUP((S11*Supuestos!$E$128)+(Consult_Bogotech!S12*Supuestos!R129)+(S13*Supuestos!$E$132)+(Consult_Bogotech!S14*Supuestos!$E$133),0)</f>
        <v>2</v>
      </c>
      <c r="T20" s="159">
        <f>ROUNDUP((T11*Supuestos!$E$128)+(Consult_Bogotech!T12*Supuestos!S129)+(T13*Supuestos!$E$132)+(Consult_Bogotech!T14*Supuestos!$E$133),0)</f>
        <v>2</v>
      </c>
      <c r="U20" s="159">
        <f>ROUNDUP((U11*Supuestos!$E$128)+(Consult_Bogotech!U12*Supuestos!T129)+(U13*Supuestos!$E$132)+(Consult_Bogotech!U14*Supuestos!$E$133),0)</f>
        <v>1</v>
      </c>
      <c r="V20" s="159">
        <f>ROUNDUP((V11*Supuestos!$E$128)+(Consult_Bogotech!V12*Supuestos!U129)+(V13*Supuestos!$E$132)+(Consult_Bogotech!V14*Supuestos!$E$133),0)</f>
        <v>0</v>
      </c>
      <c r="W20" s="159">
        <f>ROUNDUP((W11*Supuestos!$E$128)+(Consult_Bogotech!W12*Supuestos!V129)+(W13*Supuestos!$E$132)+(Consult_Bogotech!W14*Supuestos!$E$133),0)</f>
        <v>0</v>
      </c>
      <c r="X20" s="159">
        <f>ROUNDUP((X11*Supuestos!$E$128)+(Consult_Bogotech!X12*Supuestos!W129)+(X13*Supuestos!$E$132)+(Consult_Bogotech!X14*Supuestos!$E$133),0)</f>
        <v>2</v>
      </c>
      <c r="Y20" s="159">
        <f>ROUNDUP((Y11*Supuestos!$E$128)+(Consult_Bogotech!Y12*Supuestos!X129)+(Y13*Supuestos!$E$132)+(Consult_Bogotech!Y14*Supuestos!$E$133),0)</f>
        <v>2</v>
      </c>
      <c r="Z20" s="159">
        <f>ROUNDUP((Z11*Supuestos!$E$128)+(Consult_Bogotech!Z12*Supuestos!Y129)+(Z13*Supuestos!$E$132)+(Consult_Bogotech!Z14*Supuestos!$E$133),0)</f>
        <v>2</v>
      </c>
      <c r="AA20" s="159">
        <f>ROUNDUP((AA11*Supuestos!$E$128)+(Consult_Bogotech!AA12*Supuestos!Z129)+(AA13*Supuestos!$E$132)+(Consult_Bogotech!AA14*Supuestos!$E$133),0)</f>
        <v>1</v>
      </c>
      <c r="AB20" s="159">
        <f>ROUNDUP((AB11*Supuestos!$E$128)+(Consult_Bogotech!AB12*Supuestos!AA129)+(AB13*Supuestos!$E$132)+(Consult_Bogotech!AB14*Supuestos!$E$133),0)</f>
        <v>0</v>
      </c>
      <c r="AC20" s="159">
        <f>ROUNDUP((AC11*Supuestos!$E$128)+(Consult_Bogotech!AC12*Supuestos!AB129)+(AC13*Supuestos!$E$132)+(Consult_Bogotech!AC14*Supuestos!$E$133),0)</f>
        <v>0</v>
      </c>
      <c r="AD20" s="159">
        <f>ROUNDUP((AD11*Supuestos!$E$128)+(Consult_Bogotech!AD12*Supuestos!AC129)+(AD13*Supuestos!$E$132)+(Consult_Bogotech!AD14*Supuestos!$E$133),0)</f>
        <v>3</v>
      </c>
      <c r="AE20" s="159">
        <f>ROUNDUP((AE11*Supuestos!$E$128)+(Consult_Bogotech!AE12*Supuestos!AD129)+(AE13*Supuestos!$E$132)+(Consult_Bogotech!AE14*Supuestos!$E$133),0)</f>
        <v>3</v>
      </c>
      <c r="AF20" s="159">
        <f>ROUNDUP((AF11*Supuestos!$E$128)+(Consult_Bogotech!AF12*Supuestos!AE129)+(AF13*Supuestos!$E$132)+(Consult_Bogotech!AF14*Supuestos!$E$133),0)</f>
        <v>3</v>
      </c>
      <c r="AG20" s="159">
        <f>ROUNDUP((AG11*Supuestos!$E$128)+(Consult_Bogotech!AG12*Supuestos!AF129)+(AG13*Supuestos!$E$132)+(Consult_Bogotech!AG14*Supuestos!$E$133),0)</f>
        <v>1</v>
      </c>
      <c r="AH20" s="159">
        <f>ROUNDUP((AH11*Supuestos!$E$128)+(Consult_Bogotech!AH12*Supuestos!AG129)+(AH13*Supuestos!$E$132)+(Consult_Bogotech!AH14*Supuestos!$E$133),0)</f>
        <v>0</v>
      </c>
      <c r="AI20" s="159">
        <f>ROUNDUP((AI11*Supuestos!$E$128)+(Consult_Bogotech!AI12*Supuestos!AH129)+(AI13*Supuestos!$E$132)+(Consult_Bogotech!AI14*Supuestos!$E$133),0)</f>
        <v>0</v>
      </c>
      <c r="AJ20" s="159">
        <f>ROUNDUP((AJ11*Supuestos!$E$128)+(Consult_Bogotech!AJ12*Supuestos!AI129)+(AJ13*Supuestos!$E$132)+(Consult_Bogotech!AJ14*Supuestos!$E$133),0)</f>
        <v>3</v>
      </c>
      <c r="AK20" s="159">
        <f>ROUNDUP((AK11*Supuestos!$E$128)+(Consult_Bogotech!AK12*Supuestos!AJ129)+(AK13*Supuestos!$E$132)+(Consult_Bogotech!AK14*Supuestos!$E$133),0)</f>
        <v>3</v>
      </c>
      <c r="AL20" s="159">
        <f>ROUNDUP((AL11*Supuestos!$E$128)+(Consult_Bogotech!AL12*Supuestos!AK129)+(AL13*Supuestos!$E$132)+(Consult_Bogotech!AL14*Supuestos!$E$133),0)</f>
        <v>3</v>
      </c>
      <c r="AM20" s="159">
        <f>ROUNDUP((AM11*Supuestos!$E$128)+(Consult_Bogotech!AM12*Supuestos!AL129)+(AM13*Supuestos!$E$132)+(Consult_Bogotech!AM14*Supuestos!$E$133),0)</f>
        <v>1</v>
      </c>
      <c r="AN20" s="159">
        <f>ROUNDUP((AN11*Supuestos!$E$128)+(Consult_Bogotech!AN12*Supuestos!AM129)+(AN13*Supuestos!$E$132)+(Consult_Bogotech!AN14*Supuestos!$E$133),0)</f>
        <v>0</v>
      </c>
      <c r="AO20" s="159">
        <f>ROUNDUP((AO11*Supuestos!$E$128)+(Consult_Bogotech!AO12*Supuestos!AN129)+(AO13*Supuestos!$E$132)+(Consult_Bogotech!AO14*Supuestos!$E$133),0)</f>
        <v>0</v>
      </c>
      <c r="AP20" s="159">
        <f>ROUNDUP((AP11*Supuestos!$E$128)+(Consult_Bogotech!AP12*Supuestos!AO129)+(AP13*Supuestos!$E$132)+(Consult_Bogotech!AP14*Supuestos!$E$133),0)</f>
        <v>4</v>
      </c>
      <c r="AQ20" s="159">
        <f>ROUNDUP((AQ11*Supuestos!$E$128)+(Consult_Bogotech!AQ12*Supuestos!AP129)+(AQ13*Supuestos!$E$132)+(Consult_Bogotech!AQ14*Supuestos!$E$133),0)</f>
        <v>4</v>
      </c>
      <c r="AR20" s="159">
        <f>ROUNDUP((AR11*Supuestos!$E$128)+(Consult_Bogotech!AR12*Supuestos!AQ129)+(AR13*Supuestos!$E$132)+(Consult_Bogotech!AR14*Supuestos!$E$133),0)</f>
        <v>4</v>
      </c>
      <c r="AS20" s="159">
        <f>ROUNDUP((AS11*Supuestos!$E$128)+(Consult_Bogotech!AS12*Supuestos!AR129)+(AS13*Supuestos!$E$132)+(Consult_Bogotech!AS14*Supuestos!$E$133),0)</f>
        <v>1</v>
      </c>
      <c r="AT20" s="159">
        <f>ROUNDUP((AT11*Supuestos!$E$128)+(Consult_Bogotech!AT12*Supuestos!AS129)+(AT13*Supuestos!$E$132)+(Consult_Bogotech!AT14*Supuestos!$E$133),0)</f>
        <v>0</v>
      </c>
      <c r="AU20" s="159">
        <f>ROUNDUP((AU11*Supuestos!$E$128)+(Consult_Bogotech!AU12*Supuestos!AT129)+(AU13*Supuestos!$E$132)+(Consult_Bogotech!AU14*Supuestos!$E$133),0)</f>
        <v>0</v>
      </c>
      <c r="AV20" s="159">
        <f>ROUNDUP((AV11*Supuestos!$E$128)+(Consult_Bogotech!AV12*Supuestos!AU129)+(AV13*Supuestos!$E$132)+(Consult_Bogotech!AV14*Supuestos!$E$133),0)</f>
        <v>4</v>
      </c>
      <c r="AW20" s="159">
        <f>ROUNDUP((AW11*Supuestos!$E$128)+(Consult_Bogotech!AW12*Supuestos!AV129)+(AW13*Supuestos!$E$132)+(Consult_Bogotech!AW14*Supuestos!$E$133),0)</f>
        <v>4</v>
      </c>
      <c r="AX20" s="159">
        <f>ROUNDUP((AX11*Supuestos!$E$128)+(Consult_Bogotech!AX12*Supuestos!AW129)+(AX13*Supuestos!$E$132)+(Consult_Bogotech!AX14*Supuestos!$E$133),0)</f>
        <v>4</v>
      </c>
      <c r="AY20" s="159">
        <f>ROUNDUP((AY11*Supuestos!$E$128)+(Consult_Bogotech!AY12*Supuestos!AX129)+(AY13*Supuestos!$E$132)+(Consult_Bogotech!AY14*Supuestos!$E$133),0)</f>
        <v>1</v>
      </c>
      <c r="AZ20" s="159">
        <f>ROUNDUP((AZ11*Supuestos!$E$128)+(Consult_Bogotech!AZ12*Supuestos!AY129)+(AZ13*Supuestos!$E$132)+(Consult_Bogotech!AZ14*Supuestos!$E$133),0)</f>
        <v>0</v>
      </c>
      <c r="BA20" s="159">
        <f>ROUNDUP((BA11*Supuestos!$E$128)+(Consult_Bogotech!BA12*Supuestos!AZ129)+(BA13*Supuestos!$E$132)+(Consult_Bogotech!BA14*Supuestos!$E$133),0)</f>
        <v>0</v>
      </c>
      <c r="BB20" s="159">
        <f>ROUNDUP((BB11*Supuestos!$E$128)+(Consult_Bogotech!BB12*Supuestos!BA129)+(BB13*Supuestos!$E$132)+(Consult_Bogotech!BB14*Supuestos!$E$133),0)</f>
        <v>5</v>
      </c>
      <c r="BC20" s="159">
        <f>ROUNDUP((BC11*Supuestos!$E$128)+(Consult_Bogotech!BC12*Supuestos!BB129)+(BC13*Supuestos!$E$132)+(Consult_Bogotech!BC14*Supuestos!$E$133),0)</f>
        <v>4</v>
      </c>
      <c r="BD20" s="159">
        <f>ROUNDUP((BD11*Supuestos!$E$128)+(Consult_Bogotech!BD12*Supuestos!BC129)+(BD13*Supuestos!$E$132)+(Consult_Bogotech!BD14*Supuestos!$E$133),0)</f>
        <v>4</v>
      </c>
      <c r="BE20" s="159">
        <f>ROUNDUP((BE11*Supuestos!$E$128)+(Consult_Bogotech!BE12*Supuestos!BD129)+(BE13*Supuestos!$E$132)+(Consult_Bogotech!BE14*Supuestos!$E$133),0)</f>
        <v>1</v>
      </c>
      <c r="BF20" s="159">
        <f>ROUNDUP((BF11*Supuestos!$E$128)+(Consult_Bogotech!BF12*Supuestos!BE129)+(BF13*Supuestos!$E$132)+(Consult_Bogotech!BF14*Supuestos!$E$133),0)</f>
        <v>0</v>
      </c>
      <c r="BG20" s="159">
        <f>ROUNDUP((BG11*Supuestos!$E$128)+(Consult_Bogotech!BG12*Supuestos!BF129)+(BG13*Supuestos!$E$132)+(Consult_Bogotech!BG14*Supuestos!$E$133),0)</f>
        <v>0</v>
      </c>
      <c r="BH20" s="159">
        <f>ROUNDUP((BH11*Supuestos!$E$128)+(Consult_Bogotech!BH12*Supuestos!BG129)+(BH13*Supuestos!$E$132)+(Consult_Bogotech!BH14*Supuestos!$E$133),0)</f>
        <v>5</v>
      </c>
      <c r="BI20" s="159">
        <f>ROUNDUP((BI11*Supuestos!$E$128)+(Consult_Bogotech!BI12*Supuestos!BH129)+(BI13*Supuestos!$E$132)+(Consult_Bogotech!BI14*Supuestos!$E$133),0)</f>
        <v>4</v>
      </c>
      <c r="BJ20" s="159">
        <f>ROUNDUP((BJ11*Supuestos!$E$128)+(Consult_Bogotech!BJ12*Supuestos!BI129)+(BJ13*Supuestos!$E$132)+(Consult_Bogotech!BJ14*Supuestos!$E$133),0)</f>
        <v>4</v>
      </c>
      <c r="BK20" s="159">
        <f>ROUNDUP((BK11*Supuestos!$E$128)+(Consult_Bogotech!BK12*Supuestos!BJ129)+(BK13*Supuestos!$E$132)+(Consult_Bogotech!BK14*Supuestos!$E$133),0)</f>
        <v>1</v>
      </c>
      <c r="BL20" s="159">
        <f>ROUNDUP((BL11*Supuestos!$E$128)+(Consult_Bogotech!BL12*Supuestos!BK129)+(BL13*Supuestos!$E$132)+(Consult_Bogotech!BL14*Supuestos!$E$133),0)</f>
        <v>0</v>
      </c>
      <c r="BM20" s="159">
        <f>ROUNDUP((BM11*Supuestos!$E$128)+(Consult_Bogotech!BM12*Supuestos!BL129)+(BM13*Supuestos!$E$132)+(Consult_Bogotech!BM14*Supuestos!$E$133),0)</f>
        <v>0</v>
      </c>
    </row>
    <row r="21" spans="2:65" s="156" customFormat="1" x14ac:dyDescent="0.2">
      <c r="C21" s="157" t="s">
        <v>72</v>
      </c>
      <c r="F21" s="159">
        <f>ROUNDUP((F11*Supuestos!$F$128)+(Consult_Bogotech!F12*Supuestos!$F$129)+(F13*Supuestos!$F$132)+(Consult_Bogotech!F14*Supuestos!$F$133),0)</f>
        <v>0</v>
      </c>
      <c r="G21" s="159">
        <f>ROUNDUP((G11*Supuestos!$F$128)+(Consult_Bogotech!G12*Supuestos!$F$129)+(G13*Supuestos!$F$132)+(Consult_Bogotech!G14*Supuestos!$F$133),0)</f>
        <v>0</v>
      </c>
      <c r="H21" s="159">
        <f>ROUNDUP((H11*Supuestos!$F$128)+(Consult_Bogotech!H12*Supuestos!$F$129)+(H13*Supuestos!$F$132)+(Consult_Bogotech!H14*Supuestos!$F$133),0)</f>
        <v>0</v>
      </c>
      <c r="I21" s="159">
        <f>ROUNDUP((I11*Supuestos!$F$128)+(Consult_Bogotech!I12*Supuestos!$F$129)+(I13*Supuestos!$F$132)+(Consult_Bogotech!I14*Supuestos!$F$133),0)</f>
        <v>0</v>
      </c>
      <c r="J21" s="159">
        <f>ROUNDUP((J11*Supuestos!$F$128)+(Consult_Bogotech!J12*Supuestos!$F$129)+(J13*Supuestos!$F$132)+(Consult_Bogotech!J14*Supuestos!$F$133),0)</f>
        <v>0</v>
      </c>
      <c r="K21" s="159">
        <f>ROUNDUP((K11*Supuestos!$F$128)+(Consult_Bogotech!K12*Supuestos!$F$129)+(K13*Supuestos!$F$132)+(Consult_Bogotech!K14*Supuestos!$F$133),0)</f>
        <v>0</v>
      </c>
      <c r="L21" s="159">
        <f>ROUNDUP((L11*Supuestos!$F$128)+(Consult_Bogotech!L12*Supuestos!$F$129)+(L13*Supuestos!$F$132)+(Consult_Bogotech!L14*Supuestos!$F$133),0)</f>
        <v>0</v>
      </c>
      <c r="M21" s="159">
        <f>ROUNDUP((M11*Supuestos!$F$128)+(Consult_Bogotech!M12*Supuestos!$F$129)+(M13*Supuestos!$F$132)+(Consult_Bogotech!M14*Supuestos!$F$133),0)</f>
        <v>0</v>
      </c>
      <c r="N21" s="159">
        <f>ROUNDUP((N11*Supuestos!$F$128)+(Consult_Bogotech!N12*Supuestos!$F$129)+(N13*Supuestos!$F$132)+(Consult_Bogotech!N14*Supuestos!$F$133),0)</f>
        <v>0</v>
      </c>
      <c r="O21" s="159">
        <f>ROUNDUP((O11*Supuestos!$F$128)+(Consult_Bogotech!O12*Supuestos!$F$129)+(O13*Supuestos!$F$132)+(Consult_Bogotech!O14*Supuestos!$F$133),0)</f>
        <v>0</v>
      </c>
      <c r="P21" s="159">
        <f>ROUNDUP((P11*Supuestos!$F$128)+(Consult_Bogotech!P12*Supuestos!$F$129)+(P13*Supuestos!$F$132)+(Consult_Bogotech!P14*Supuestos!$F$133),0)</f>
        <v>0</v>
      </c>
      <c r="Q21" s="159">
        <f>ROUNDUP((Q11*Supuestos!$F$128)+(Consult_Bogotech!Q12*Supuestos!$F$129)+(Q13*Supuestos!$F$132)+(Consult_Bogotech!Q14*Supuestos!$F$133),0)</f>
        <v>0</v>
      </c>
      <c r="R21" s="159">
        <f>ROUNDUP((R11*Supuestos!$F$128)+(Consult_Bogotech!R12*Supuestos!$F$129)+(R13*Supuestos!$F$132)+(Consult_Bogotech!R14*Supuestos!$F$133),0)</f>
        <v>4</v>
      </c>
      <c r="S21" s="159">
        <f>ROUNDUP((S11*Supuestos!$F$128)+(Consult_Bogotech!S12*Supuestos!$F$129)+(S13*Supuestos!$F$132)+(Consult_Bogotech!S14*Supuestos!$F$133),0)</f>
        <v>3</v>
      </c>
      <c r="T21" s="159">
        <f>ROUNDUP((T11*Supuestos!$F$128)+(Consult_Bogotech!T12*Supuestos!$F$129)+(T13*Supuestos!$F$132)+(Consult_Bogotech!T14*Supuestos!$F$133),0)</f>
        <v>3</v>
      </c>
      <c r="U21" s="159">
        <f>ROUNDUP((U11*Supuestos!$F$128)+(Consult_Bogotech!U12*Supuestos!$F$129)+(U13*Supuestos!$F$132)+(Consult_Bogotech!U14*Supuestos!$F$133),0)</f>
        <v>1</v>
      </c>
      <c r="V21" s="159">
        <f>ROUNDUP((V11*Supuestos!$F$128)+(Consult_Bogotech!V12*Supuestos!$F$129)+(V13*Supuestos!$F$132)+(Consult_Bogotech!V14*Supuestos!$F$133),0)</f>
        <v>2</v>
      </c>
      <c r="W21" s="159">
        <f>ROUNDUP((W11*Supuestos!$F$128)+(Consult_Bogotech!W12*Supuestos!$F$129)+(W13*Supuestos!$F$132)+(Consult_Bogotech!W14*Supuestos!$F$133),0)</f>
        <v>2</v>
      </c>
      <c r="X21" s="159">
        <f>ROUNDUP((X11*Supuestos!$F$128)+(Consult_Bogotech!X12*Supuestos!$F$129)+(X13*Supuestos!$F$132)+(Consult_Bogotech!X14*Supuestos!$F$133),0)</f>
        <v>4</v>
      </c>
      <c r="Y21" s="159">
        <f>ROUNDUP((Y11*Supuestos!$F$128)+(Consult_Bogotech!Y12*Supuestos!$F$129)+(Y13*Supuestos!$F$132)+(Consult_Bogotech!Y14*Supuestos!$F$133),0)</f>
        <v>2</v>
      </c>
      <c r="Z21" s="159">
        <f>ROUNDUP((Z11*Supuestos!$F$128)+(Consult_Bogotech!Z12*Supuestos!$F$129)+(Z13*Supuestos!$F$132)+(Consult_Bogotech!Z14*Supuestos!$F$133),0)</f>
        <v>3</v>
      </c>
      <c r="AA21" s="159">
        <f>ROUNDUP((AA11*Supuestos!$F$128)+(Consult_Bogotech!AA12*Supuestos!$F$129)+(AA13*Supuestos!$F$132)+(Consult_Bogotech!AA14*Supuestos!$F$133),0)</f>
        <v>2</v>
      </c>
      <c r="AB21" s="159">
        <f>ROUNDUP((AB11*Supuestos!$F$128)+(Consult_Bogotech!AB12*Supuestos!$F$129)+(AB13*Supuestos!$F$132)+(Consult_Bogotech!AB14*Supuestos!$F$133),0)</f>
        <v>2</v>
      </c>
      <c r="AC21" s="159">
        <f>ROUNDUP((AC11*Supuestos!$F$128)+(Consult_Bogotech!AC12*Supuestos!$F$129)+(AC13*Supuestos!$F$132)+(Consult_Bogotech!AC14*Supuestos!$F$133),0)</f>
        <v>0</v>
      </c>
      <c r="AD21" s="159">
        <f>ROUNDUP((AD11*Supuestos!$F$128)+(Consult_Bogotech!AD12*Supuestos!$F$129)+(AD13*Supuestos!$F$132)+(Consult_Bogotech!AD14*Supuestos!$F$133),0)</f>
        <v>5</v>
      </c>
      <c r="AE21" s="159">
        <f>ROUNDUP((AE11*Supuestos!$F$128)+(Consult_Bogotech!AE12*Supuestos!$F$129)+(AE13*Supuestos!$F$132)+(Consult_Bogotech!AE14*Supuestos!$F$133),0)</f>
        <v>4</v>
      </c>
      <c r="AF21" s="159">
        <f>ROUNDUP((AF11*Supuestos!$F$128)+(Consult_Bogotech!AF12*Supuestos!$F$129)+(AF13*Supuestos!$F$132)+(Consult_Bogotech!AF14*Supuestos!$F$133),0)</f>
        <v>4</v>
      </c>
      <c r="AG21" s="159">
        <f>ROUNDUP((AG11*Supuestos!$F$128)+(Consult_Bogotech!AG12*Supuestos!$F$129)+(AG13*Supuestos!$F$132)+(Consult_Bogotech!AG14*Supuestos!$F$133),0)</f>
        <v>1</v>
      </c>
      <c r="AH21" s="159">
        <f>ROUNDUP((AH11*Supuestos!$F$128)+(Consult_Bogotech!AH12*Supuestos!$F$129)+(AH13*Supuestos!$F$132)+(Consult_Bogotech!AH14*Supuestos!$F$133),0)</f>
        <v>2</v>
      </c>
      <c r="AI21" s="159">
        <f>ROUNDUP((AI11*Supuestos!$F$128)+(Consult_Bogotech!AI12*Supuestos!$F$129)+(AI13*Supuestos!$F$132)+(Consult_Bogotech!AI14*Supuestos!$F$133),0)</f>
        <v>2</v>
      </c>
      <c r="AJ21" s="159">
        <f>ROUNDUP((AJ11*Supuestos!$F$128)+(Consult_Bogotech!AJ12*Supuestos!$F$129)+(AJ13*Supuestos!$F$132)+(Consult_Bogotech!AJ14*Supuestos!$F$133),0)</f>
        <v>5</v>
      </c>
      <c r="AK21" s="159">
        <f>ROUNDUP((AK11*Supuestos!$F$128)+(Consult_Bogotech!AK12*Supuestos!$F$129)+(AK13*Supuestos!$F$132)+(Consult_Bogotech!AK14*Supuestos!$F$133),0)</f>
        <v>2</v>
      </c>
      <c r="AL21" s="159">
        <f>ROUNDUP((AL11*Supuestos!$F$128)+(Consult_Bogotech!AL12*Supuestos!$F$129)+(AL13*Supuestos!$F$132)+(Consult_Bogotech!AL14*Supuestos!$F$133),0)</f>
        <v>4</v>
      </c>
      <c r="AM21" s="159">
        <f>ROUNDUP((AM11*Supuestos!$F$128)+(Consult_Bogotech!AM12*Supuestos!$F$129)+(AM13*Supuestos!$F$132)+(Consult_Bogotech!AM14*Supuestos!$F$133),0)</f>
        <v>3</v>
      </c>
      <c r="AN21" s="159">
        <f>ROUNDUP((AN11*Supuestos!$F$128)+(Consult_Bogotech!AN12*Supuestos!$F$129)+(AN13*Supuestos!$F$132)+(Consult_Bogotech!AN14*Supuestos!$F$133),0)</f>
        <v>2</v>
      </c>
      <c r="AO21" s="159">
        <f>ROUNDUP((AO11*Supuestos!$F$128)+(Consult_Bogotech!AO12*Supuestos!$F$129)+(AO13*Supuestos!$F$132)+(Consult_Bogotech!AO14*Supuestos!$F$133),0)</f>
        <v>0</v>
      </c>
      <c r="AP21" s="159">
        <f>ROUNDUP((AP11*Supuestos!$F$128)+(Consult_Bogotech!AP12*Supuestos!$F$129)+(AP13*Supuestos!$F$132)+(Consult_Bogotech!AP14*Supuestos!$F$133),0)</f>
        <v>6</v>
      </c>
      <c r="AQ21" s="159">
        <f>ROUNDUP((AQ11*Supuestos!$F$128)+(Consult_Bogotech!AQ12*Supuestos!$F$129)+(AQ13*Supuestos!$F$132)+(Consult_Bogotech!AQ14*Supuestos!$F$133),0)</f>
        <v>6</v>
      </c>
      <c r="AR21" s="159">
        <f>ROUNDUP((AR11*Supuestos!$F$128)+(Consult_Bogotech!AR12*Supuestos!$F$129)+(AR13*Supuestos!$F$132)+(Consult_Bogotech!AR14*Supuestos!$F$133),0)</f>
        <v>6</v>
      </c>
      <c r="AS21" s="159">
        <f>ROUNDUP((AS11*Supuestos!$F$128)+(Consult_Bogotech!AS12*Supuestos!$F$129)+(AS13*Supuestos!$F$132)+(Consult_Bogotech!AS14*Supuestos!$F$133),0)</f>
        <v>1</v>
      </c>
      <c r="AT21" s="159">
        <f>ROUNDUP((AT11*Supuestos!$F$128)+(Consult_Bogotech!AT12*Supuestos!$F$129)+(AT13*Supuestos!$F$132)+(Consult_Bogotech!AT14*Supuestos!$F$133),0)</f>
        <v>3</v>
      </c>
      <c r="AU21" s="159">
        <f>ROUNDUP((AU11*Supuestos!$F$128)+(Consult_Bogotech!AU12*Supuestos!$F$129)+(AU13*Supuestos!$F$132)+(Consult_Bogotech!AU14*Supuestos!$F$133),0)</f>
        <v>3</v>
      </c>
      <c r="AV21" s="159">
        <f>ROUNDUP((AV11*Supuestos!$F$128)+(Consult_Bogotech!AV12*Supuestos!$F$129)+(AV13*Supuestos!$F$132)+(Consult_Bogotech!AV14*Supuestos!$F$133),0)</f>
        <v>6</v>
      </c>
      <c r="AW21" s="159">
        <f>ROUNDUP((AW11*Supuestos!$F$128)+(Consult_Bogotech!AW12*Supuestos!$F$129)+(AW13*Supuestos!$F$132)+(Consult_Bogotech!AW14*Supuestos!$F$133),0)</f>
        <v>3</v>
      </c>
      <c r="AX21" s="159">
        <f>ROUNDUP((AX11*Supuestos!$F$128)+(Consult_Bogotech!AX12*Supuestos!$F$129)+(AX13*Supuestos!$F$132)+(Consult_Bogotech!AX14*Supuestos!$F$133),0)</f>
        <v>6</v>
      </c>
      <c r="AY21" s="159">
        <f>ROUNDUP((AY11*Supuestos!$F$128)+(Consult_Bogotech!AY12*Supuestos!$F$129)+(AY13*Supuestos!$F$132)+(Consult_Bogotech!AY14*Supuestos!$F$133),0)</f>
        <v>3</v>
      </c>
      <c r="AZ21" s="159">
        <f>ROUNDUP((AZ11*Supuestos!$F$128)+(Consult_Bogotech!AZ12*Supuestos!$F$129)+(AZ13*Supuestos!$F$132)+(Consult_Bogotech!AZ14*Supuestos!$F$133),0)</f>
        <v>3</v>
      </c>
      <c r="BA21" s="159">
        <f>ROUNDUP((BA11*Supuestos!$F$128)+(Consult_Bogotech!BA12*Supuestos!$F$129)+(BA13*Supuestos!$F$132)+(Consult_Bogotech!BA14*Supuestos!$F$133),0)</f>
        <v>0</v>
      </c>
      <c r="BB21" s="159">
        <f>ROUNDUP((BB11*Supuestos!$F$128)+(Consult_Bogotech!BB12*Supuestos!$F$129)+(BB13*Supuestos!$F$132)+(Consult_Bogotech!BB14*Supuestos!$F$133),0)</f>
        <v>8</v>
      </c>
      <c r="BC21" s="159">
        <f>ROUNDUP((BC11*Supuestos!$F$128)+(Consult_Bogotech!BC12*Supuestos!$F$129)+(BC13*Supuestos!$F$132)+(Consult_Bogotech!BC14*Supuestos!$F$133),0)</f>
        <v>7</v>
      </c>
      <c r="BD21" s="159">
        <f>ROUNDUP((BD11*Supuestos!$F$128)+(Consult_Bogotech!BD12*Supuestos!$F$129)+(BD13*Supuestos!$F$132)+(Consult_Bogotech!BD14*Supuestos!$F$133),0)</f>
        <v>7</v>
      </c>
      <c r="BE21" s="159">
        <f>ROUNDUP((BE11*Supuestos!$F$128)+(Consult_Bogotech!BE12*Supuestos!$F$129)+(BE13*Supuestos!$F$132)+(Consult_Bogotech!BE14*Supuestos!$F$133),0)</f>
        <v>1</v>
      </c>
      <c r="BF21" s="159">
        <f>ROUNDUP((BF11*Supuestos!$F$128)+(Consult_Bogotech!BF12*Supuestos!$F$129)+(BF13*Supuestos!$F$132)+(Consult_Bogotech!BF14*Supuestos!$F$133),0)</f>
        <v>4</v>
      </c>
      <c r="BG21" s="159">
        <f>ROUNDUP((BG11*Supuestos!$F$128)+(Consult_Bogotech!BG12*Supuestos!$F$129)+(BG13*Supuestos!$F$132)+(Consult_Bogotech!BG14*Supuestos!$F$133),0)</f>
        <v>4</v>
      </c>
      <c r="BH21" s="159">
        <f>ROUNDUP((BH11*Supuestos!$F$128)+(Consult_Bogotech!BH12*Supuestos!$F$129)+(BH13*Supuestos!$F$132)+(Consult_Bogotech!BH14*Supuestos!$F$133),0)</f>
        <v>8</v>
      </c>
      <c r="BI21" s="159">
        <f>ROUNDUP((BI11*Supuestos!$F$128)+(Consult_Bogotech!BI12*Supuestos!$F$129)+(BI13*Supuestos!$F$132)+(Consult_Bogotech!BI14*Supuestos!$F$133),0)</f>
        <v>4</v>
      </c>
      <c r="BJ21" s="159">
        <f>ROUNDUP((BJ11*Supuestos!$F$128)+(Consult_Bogotech!BJ12*Supuestos!$F$129)+(BJ13*Supuestos!$F$132)+(Consult_Bogotech!BJ14*Supuestos!$F$133),0)</f>
        <v>7</v>
      </c>
      <c r="BK21" s="159">
        <f>ROUNDUP((BK11*Supuestos!$F$128)+(Consult_Bogotech!BK12*Supuestos!$F$129)+(BK13*Supuestos!$F$132)+(Consult_Bogotech!BK14*Supuestos!$F$133),0)</f>
        <v>4</v>
      </c>
      <c r="BL21" s="159">
        <f>ROUNDUP((BL11*Supuestos!$F$128)+(Consult_Bogotech!BL12*Supuestos!$F$129)+(BL13*Supuestos!$F$132)+(Consult_Bogotech!BL14*Supuestos!$F$133),0)</f>
        <v>4</v>
      </c>
      <c r="BM21" s="159">
        <f>ROUNDUP((BM11*Supuestos!$F$128)+(Consult_Bogotech!BM12*Supuestos!$F$129)+(BM13*Supuestos!$F$132)+(Consult_Bogotech!BM14*Supuestos!$F$133),0)</f>
        <v>0</v>
      </c>
    </row>
    <row r="25" spans="2:65" ht="15" x14ac:dyDescent="0.35">
      <c r="C25" t="s">
        <v>155</v>
      </c>
      <c r="F25" s="4">
        <f t="shared" ref="F25:Q25" si="4">(F26*(1+F27))*F30</f>
        <v>0</v>
      </c>
      <c r="G25" s="4">
        <f t="shared" si="4"/>
        <v>0</v>
      </c>
      <c r="H25" s="4">
        <f t="shared" si="4"/>
        <v>0</v>
      </c>
      <c r="I25" s="4">
        <f t="shared" si="4"/>
        <v>0</v>
      </c>
      <c r="J25" s="4">
        <f t="shared" si="4"/>
        <v>0</v>
      </c>
      <c r="K25" s="4">
        <f t="shared" si="4"/>
        <v>0</v>
      </c>
      <c r="L25" s="4">
        <f t="shared" si="4"/>
        <v>0</v>
      </c>
      <c r="M25" s="4">
        <f t="shared" si="4"/>
        <v>0</v>
      </c>
      <c r="N25" s="4">
        <f t="shared" si="4"/>
        <v>0</v>
      </c>
      <c r="O25" s="4">
        <f t="shared" si="4"/>
        <v>0</v>
      </c>
      <c r="P25" s="4">
        <f t="shared" si="4"/>
        <v>0</v>
      </c>
      <c r="Q25" s="4">
        <f t="shared" si="4"/>
        <v>0</v>
      </c>
      <c r="R25" s="4">
        <f>(R26*(1+R27))*R30</f>
        <v>24.72</v>
      </c>
      <c r="S25" s="4">
        <f t="shared" ref="S25:BM25" si="5">(S26*(1+S27))*S30</f>
        <v>24.72</v>
      </c>
      <c r="T25" s="4">
        <f t="shared" si="5"/>
        <v>24.72</v>
      </c>
      <c r="U25" s="4">
        <f t="shared" si="5"/>
        <v>12.36</v>
      </c>
      <c r="V25" s="4">
        <f t="shared" si="5"/>
        <v>12.36</v>
      </c>
      <c r="W25" s="4">
        <f t="shared" si="5"/>
        <v>12.36</v>
      </c>
      <c r="X25" s="4">
        <f t="shared" si="5"/>
        <v>24.72</v>
      </c>
      <c r="Y25" s="4">
        <f t="shared" si="5"/>
        <v>24.72</v>
      </c>
      <c r="Z25" s="4">
        <f t="shared" si="5"/>
        <v>24.72</v>
      </c>
      <c r="AA25" s="4">
        <f t="shared" si="5"/>
        <v>12.36</v>
      </c>
      <c r="AB25" s="4">
        <f t="shared" si="5"/>
        <v>12.36</v>
      </c>
      <c r="AC25" s="4">
        <f t="shared" si="5"/>
        <v>0</v>
      </c>
      <c r="AD25" s="4">
        <f t="shared" si="5"/>
        <v>38.192399999999999</v>
      </c>
      <c r="AE25" s="4">
        <f t="shared" si="5"/>
        <v>38.192399999999999</v>
      </c>
      <c r="AF25" s="4">
        <f t="shared" si="5"/>
        <v>38.192399999999999</v>
      </c>
      <c r="AG25" s="4">
        <f t="shared" si="5"/>
        <v>12.7308</v>
      </c>
      <c r="AH25" s="4">
        <f t="shared" si="5"/>
        <v>12.7308</v>
      </c>
      <c r="AI25" s="4">
        <f t="shared" si="5"/>
        <v>12.7308</v>
      </c>
      <c r="AJ25" s="4">
        <f t="shared" si="5"/>
        <v>38.192399999999999</v>
      </c>
      <c r="AK25" s="4">
        <f t="shared" si="5"/>
        <v>25.461600000000001</v>
      </c>
      <c r="AL25" s="4">
        <f t="shared" si="5"/>
        <v>38.192399999999999</v>
      </c>
      <c r="AM25" s="4">
        <f t="shared" si="5"/>
        <v>12.7308</v>
      </c>
      <c r="AN25" s="4">
        <f t="shared" si="5"/>
        <v>12.7308</v>
      </c>
      <c r="AO25" s="4">
        <f t="shared" si="5"/>
        <v>0</v>
      </c>
      <c r="AP25" s="4">
        <f t="shared" si="5"/>
        <v>52.450896</v>
      </c>
      <c r="AQ25" s="4">
        <f t="shared" si="5"/>
        <v>52.450896</v>
      </c>
      <c r="AR25" s="4">
        <f t="shared" si="5"/>
        <v>52.450896</v>
      </c>
      <c r="AS25" s="4">
        <f t="shared" si="5"/>
        <v>13.112724</v>
      </c>
      <c r="AT25" s="4">
        <f t="shared" si="5"/>
        <v>13.112724</v>
      </c>
      <c r="AU25" s="4">
        <f t="shared" si="5"/>
        <v>13.112724</v>
      </c>
      <c r="AV25" s="4">
        <f t="shared" si="5"/>
        <v>52.450896</v>
      </c>
      <c r="AW25" s="4">
        <f t="shared" si="5"/>
        <v>39.338172</v>
      </c>
      <c r="AX25" s="4">
        <f t="shared" si="5"/>
        <v>52.450896</v>
      </c>
      <c r="AY25" s="4">
        <f t="shared" si="5"/>
        <v>26.225448</v>
      </c>
      <c r="AZ25" s="4">
        <f t="shared" si="5"/>
        <v>13.112724</v>
      </c>
      <c r="BA25" s="4">
        <f t="shared" si="5"/>
        <v>0</v>
      </c>
      <c r="BB25" s="4">
        <f t="shared" si="5"/>
        <v>67.530528599999997</v>
      </c>
      <c r="BC25" s="4">
        <f t="shared" si="5"/>
        <v>67.530528599999997</v>
      </c>
      <c r="BD25" s="4">
        <f t="shared" si="5"/>
        <v>67.530528599999997</v>
      </c>
      <c r="BE25" s="4">
        <f t="shared" si="5"/>
        <v>13.506105720000001</v>
      </c>
      <c r="BF25" s="4">
        <f t="shared" si="5"/>
        <v>27.012211440000002</v>
      </c>
      <c r="BG25" s="4">
        <f t="shared" si="5"/>
        <v>27.012211440000002</v>
      </c>
      <c r="BH25" s="4">
        <f t="shared" si="5"/>
        <v>67.530528599999997</v>
      </c>
      <c r="BI25" s="4">
        <f t="shared" si="5"/>
        <v>40.518317160000002</v>
      </c>
      <c r="BJ25" s="4">
        <f t="shared" si="5"/>
        <v>67.530528599999997</v>
      </c>
      <c r="BK25" s="4">
        <f t="shared" si="5"/>
        <v>27.012211440000002</v>
      </c>
      <c r="BL25" s="4">
        <f t="shared" si="5"/>
        <v>27.012211440000002</v>
      </c>
      <c r="BM25" s="4">
        <f t="shared" si="5"/>
        <v>0</v>
      </c>
    </row>
    <row r="26" spans="2:65" x14ac:dyDescent="0.2">
      <c r="B26" s="52">
        <f>MATCH(C26,Supuestos!$B$3:$B$157,0)</f>
        <v>135</v>
      </c>
      <c r="C26" s="8" t="s">
        <v>155</v>
      </c>
      <c r="E26" s="192">
        <f>Supuestos!D137</f>
        <v>12</v>
      </c>
      <c r="F26" s="1">
        <f>HLOOKUP(F$2,Supuestos!$D$3:$H$149,$B$26,0)</f>
        <v>12</v>
      </c>
      <c r="G26" s="1">
        <f>HLOOKUP(G$2,Supuestos!$D$3:$H$149,$B$26,0)</f>
        <v>12</v>
      </c>
      <c r="H26" s="1">
        <f>HLOOKUP(H$2,Supuestos!$D$3:$H$149,$B$26,0)</f>
        <v>12</v>
      </c>
      <c r="I26" s="1">
        <f>HLOOKUP(I$2,Supuestos!$D$3:$H$149,$B$26,0)</f>
        <v>12</v>
      </c>
      <c r="J26" s="1">
        <f>HLOOKUP(J$2,Supuestos!$D$3:$H$149,$B$26,0)</f>
        <v>12</v>
      </c>
      <c r="K26" s="1">
        <f>HLOOKUP(K$2,Supuestos!$D$3:$H$149,$B$26,0)</f>
        <v>12</v>
      </c>
      <c r="L26" s="1">
        <f>HLOOKUP(L$2,Supuestos!$D$3:$H$149,$B$26,0)</f>
        <v>12</v>
      </c>
      <c r="M26" s="1">
        <f>HLOOKUP(M$2,Supuestos!$D$3:$H$149,$B$26,0)</f>
        <v>12</v>
      </c>
      <c r="N26" s="1">
        <f>HLOOKUP(N$2,Supuestos!$D$3:$H$149,$B$26,0)</f>
        <v>12</v>
      </c>
      <c r="O26" s="1">
        <f>HLOOKUP(O$2,Supuestos!$D$3:$H$149,$B$26,0)</f>
        <v>12</v>
      </c>
      <c r="P26" s="1">
        <f>HLOOKUP(P$2,Supuestos!$D$3:$H$149,$B$26,0)</f>
        <v>12</v>
      </c>
      <c r="Q26" s="1">
        <f>HLOOKUP(Q$2,Supuestos!$D$3:$H$149,$B$26,0)</f>
        <v>12</v>
      </c>
      <c r="R26" s="1">
        <f>HLOOKUP(R$2,Supuestos!$D$3:$H$149,$B$26,0)</f>
        <v>12.36</v>
      </c>
      <c r="S26" s="1">
        <f>HLOOKUP(S$2,Supuestos!$D$3:$H$149,$B$26,0)</f>
        <v>12.36</v>
      </c>
      <c r="T26" s="1">
        <f>HLOOKUP(T$2,Supuestos!$D$3:$H$149,$B$26,0)</f>
        <v>12.36</v>
      </c>
      <c r="U26" s="1">
        <f>HLOOKUP(U$2,Supuestos!$D$3:$H$149,$B$26,0)</f>
        <v>12.36</v>
      </c>
      <c r="V26" s="1">
        <f>HLOOKUP(V$2,Supuestos!$D$3:$H$149,$B$26,0)</f>
        <v>12.36</v>
      </c>
      <c r="W26" s="1">
        <f>HLOOKUP(W$2,Supuestos!$D$3:$H$149,$B$26,0)</f>
        <v>12.36</v>
      </c>
      <c r="X26" s="1">
        <f>HLOOKUP(X$2,Supuestos!$D$3:$H$149,$B$26,0)</f>
        <v>12.36</v>
      </c>
      <c r="Y26" s="1">
        <f>HLOOKUP(Y$2,Supuestos!$D$3:$H$149,$B$26,0)</f>
        <v>12.36</v>
      </c>
      <c r="Z26" s="1">
        <f>HLOOKUP(Z$2,Supuestos!$D$3:$H$149,$B$26,0)</f>
        <v>12.36</v>
      </c>
      <c r="AA26" s="1">
        <f>HLOOKUP(AA$2,Supuestos!$D$3:$H$149,$B$26,0)</f>
        <v>12.36</v>
      </c>
      <c r="AB26" s="1">
        <f>HLOOKUP(AB$2,Supuestos!$D$3:$H$149,$B$26,0)</f>
        <v>12.36</v>
      </c>
      <c r="AC26" s="1">
        <f>HLOOKUP(AC$2,Supuestos!$D$3:$H$149,$B$26,0)</f>
        <v>12.36</v>
      </c>
      <c r="AD26" s="1">
        <f>HLOOKUP(AD$2,Supuestos!$D$3:$H$149,$B$26,0)</f>
        <v>12.7308</v>
      </c>
      <c r="AE26" s="1">
        <f>HLOOKUP(AE$2,Supuestos!$D$3:$H$149,$B$26,0)</f>
        <v>12.7308</v>
      </c>
      <c r="AF26" s="1">
        <f>HLOOKUP(AF$2,Supuestos!$D$3:$H$149,$B$26,0)</f>
        <v>12.7308</v>
      </c>
      <c r="AG26" s="1">
        <f>HLOOKUP(AG$2,Supuestos!$D$3:$H$149,$B$26,0)</f>
        <v>12.7308</v>
      </c>
      <c r="AH26" s="1">
        <f>HLOOKUP(AH$2,Supuestos!$D$3:$H$149,$B$26,0)</f>
        <v>12.7308</v>
      </c>
      <c r="AI26" s="1">
        <f>HLOOKUP(AI$2,Supuestos!$D$3:$H$149,$B$26,0)</f>
        <v>12.7308</v>
      </c>
      <c r="AJ26" s="1">
        <f>HLOOKUP(AJ$2,Supuestos!$D$3:$H$149,$B$26,0)</f>
        <v>12.7308</v>
      </c>
      <c r="AK26" s="1">
        <f>HLOOKUP(AK$2,Supuestos!$D$3:$H$149,$B$26,0)</f>
        <v>12.7308</v>
      </c>
      <c r="AL26" s="1">
        <f>HLOOKUP(AL$2,Supuestos!$D$3:$H$149,$B$26,0)</f>
        <v>12.7308</v>
      </c>
      <c r="AM26" s="1">
        <f>HLOOKUP(AM$2,Supuestos!$D$3:$H$149,$B$26,0)</f>
        <v>12.7308</v>
      </c>
      <c r="AN26" s="1">
        <f>HLOOKUP(AN$2,Supuestos!$D$3:$H$149,$B$26,0)</f>
        <v>12.7308</v>
      </c>
      <c r="AO26" s="1">
        <f>HLOOKUP(AO$2,Supuestos!$D$3:$H$149,$B$26,0)</f>
        <v>12.7308</v>
      </c>
      <c r="AP26" s="1">
        <f>HLOOKUP(AP$2,Supuestos!$D$3:$H$149,$B$26,0)</f>
        <v>13.112724</v>
      </c>
      <c r="AQ26" s="1">
        <f>HLOOKUP(AQ$2,Supuestos!$D$3:$H$149,$B$26,0)</f>
        <v>13.112724</v>
      </c>
      <c r="AR26" s="1">
        <f>HLOOKUP(AR$2,Supuestos!$D$3:$H$149,$B$26,0)</f>
        <v>13.112724</v>
      </c>
      <c r="AS26" s="1">
        <f>HLOOKUP(AS$2,Supuestos!$D$3:$H$149,$B$26,0)</f>
        <v>13.112724</v>
      </c>
      <c r="AT26" s="1">
        <f>HLOOKUP(AT$2,Supuestos!$D$3:$H$149,$B$26,0)</f>
        <v>13.112724</v>
      </c>
      <c r="AU26" s="1">
        <f>HLOOKUP(AU$2,Supuestos!$D$3:$H$149,$B$26,0)</f>
        <v>13.112724</v>
      </c>
      <c r="AV26" s="1">
        <f>HLOOKUP(AV$2,Supuestos!$D$3:$H$149,$B$26,0)</f>
        <v>13.112724</v>
      </c>
      <c r="AW26" s="1">
        <f>HLOOKUP(AW$2,Supuestos!$D$3:$H$149,$B$26,0)</f>
        <v>13.112724</v>
      </c>
      <c r="AX26" s="1">
        <f>HLOOKUP(AX$2,Supuestos!$D$3:$H$149,$B$26,0)</f>
        <v>13.112724</v>
      </c>
      <c r="AY26" s="1">
        <f>HLOOKUP(AY$2,Supuestos!$D$3:$H$149,$B$26,0)</f>
        <v>13.112724</v>
      </c>
      <c r="AZ26" s="1">
        <f>HLOOKUP(AZ$2,Supuestos!$D$3:$H$149,$B$26,0)</f>
        <v>13.112724</v>
      </c>
      <c r="BA26" s="1">
        <f>HLOOKUP(BA$2,Supuestos!$D$3:$H$149,$B$26,0)</f>
        <v>13.112724</v>
      </c>
      <c r="BB26" s="1">
        <f>HLOOKUP(BB$2,Supuestos!$D$3:$H$149,$B$26,0)</f>
        <v>13.506105720000001</v>
      </c>
      <c r="BC26" s="1">
        <f>HLOOKUP(BC$2,Supuestos!$D$3:$H$149,$B$26,0)</f>
        <v>13.506105720000001</v>
      </c>
      <c r="BD26" s="1">
        <f>HLOOKUP(BD$2,Supuestos!$D$3:$H$149,$B$26,0)</f>
        <v>13.506105720000001</v>
      </c>
      <c r="BE26" s="1">
        <f>HLOOKUP(BE$2,Supuestos!$D$3:$H$149,$B$26,0)</f>
        <v>13.506105720000001</v>
      </c>
      <c r="BF26" s="1">
        <f>HLOOKUP(BF$2,Supuestos!$D$3:$H$149,$B$26,0)</f>
        <v>13.506105720000001</v>
      </c>
      <c r="BG26" s="1">
        <f>HLOOKUP(BG$2,Supuestos!$D$3:$H$149,$B$26,0)</f>
        <v>13.506105720000001</v>
      </c>
      <c r="BH26" s="1">
        <f>HLOOKUP(BH$2,Supuestos!$D$3:$H$149,$B$26,0)</f>
        <v>13.506105720000001</v>
      </c>
      <c r="BI26" s="1">
        <f>HLOOKUP(BI$2,Supuestos!$D$3:$H$149,$B$26,0)</f>
        <v>13.506105720000001</v>
      </c>
      <c r="BJ26" s="1">
        <f>HLOOKUP(BJ$2,Supuestos!$D$3:$H$149,$B$26,0)</f>
        <v>13.506105720000001</v>
      </c>
      <c r="BK26" s="1">
        <f>HLOOKUP(BK$2,Supuestos!$D$3:$H$149,$B$26,0)</f>
        <v>13.506105720000001</v>
      </c>
      <c r="BL26" s="1">
        <f>HLOOKUP(BL$2,Supuestos!$D$3:$H$149,$B$26,0)</f>
        <v>13.506105720000001</v>
      </c>
      <c r="BM26" s="1">
        <f>HLOOKUP(BM$2,Supuestos!$D$3:$H$149,$B$26,0)</f>
        <v>13.506105720000001</v>
      </c>
    </row>
    <row r="27" spans="2:65" x14ac:dyDescent="0.2">
      <c r="B27" s="52">
        <f>MATCH(C27,Supuestos!$B$3:$B$157,0)</f>
        <v>3</v>
      </c>
      <c r="C27" s="8" t="s">
        <v>37</v>
      </c>
      <c r="E27" s="210"/>
      <c r="F27" s="31">
        <f>HLOOKUP(F$2,Supuestos!$D$3:$H$181,$B27,0)</f>
        <v>0</v>
      </c>
      <c r="G27" s="31">
        <f>HLOOKUP(G$2,Supuestos!$D$3:$H$181,$B27,0)</f>
        <v>0</v>
      </c>
      <c r="H27" s="31">
        <f>HLOOKUP(H$2,Supuestos!$D$3:$H$181,$B27,0)</f>
        <v>0</v>
      </c>
      <c r="I27" s="31">
        <f>HLOOKUP(I$2,Supuestos!$D$3:$H$181,$B27,0)</f>
        <v>0</v>
      </c>
      <c r="J27" s="31">
        <f>HLOOKUP(J$2,Supuestos!$D$3:$H$181,$B27,0)</f>
        <v>0</v>
      </c>
      <c r="K27" s="31">
        <f>HLOOKUP(K$2,Supuestos!$D$3:$H$181,$B27,0)</f>
        <v>0</v>
      </c>
      <c r="L27" s="31">
        <f>HLOOKUP(L$2,Supuestos!$D$3:$H$181,$B27,0)</f>
        <v>0</v>
      </c>
      <c r="M27" s="31">
        <f>HLOOKUP(M$2,Supuestos!$D$3:$H$181,$B27,0)</f>
        <v>0</v>
      </c>
      <c r="N27" s="31">
        <f>HLOOKUP(N$2,Supuestos!$D$3:$H$181,$B27,0)</f>
        <v>0</v>
      </c>
      <c r="O27" s="31">
        <f>HLOOKUP(O$2,Supuestos!$D$3:$H$181,$B27,0)</f>
        <v>0</v>
      </c>
      <c r="P27" s="31">
        <f>HLOOKUP(P$2,Supuestos!$D$3:$H$181,$B27,0)</f>
        <v>0</v>
      </c>
      <c r="Q27" s="31">
        <f>HLOOKUP(Q$2,Supuestos!$D$3:$H$181,$B27,0)</f>
        <v>0</v>
      </c>
      <c r="R27" s="31">
        <f>HLOOKUP(R$2,Supuestos!$D$3:$H$181,$B27,0)</f>
        <v>0</v>
      </c>
      <c r="S27" s="31">
        <f>HLOOKUP(S$2,Supuestos!$D$3:$H$181,$B27,0)</f>
        <v>0</v>
      </c>
      <c r="T27" s="31">
        <f>HLOOKUP(T$2,Supuestos!$D$3:$H$181,$B27,0)</f>
        <v>0</v>
      </c>
      <c r="U27" s="31">
        <f>HLOOKUP(U$2,Supuestos!$D$3:$H$181,$B27,0)</f>
        <v>0</v>
      </c>
      <c r="V27" s="31">
        <f>HLOOKUP(V$2,Supuestos!$D$3:$H$181,$B27,0)</f>
        <v>0</v>
      </c>
      <c r="W27" s="31">
        <f>HLOOKUP(W$2,Supuestos!$D$3:$H$181,$B27,0)</f>
        <v>0</v>
      </c>
      <c r="X27" s="31">
        <f>HLOOKUP(X$2,Supuestos!$D$3:$H$181,$B27,0)</f>
        <v>0</v>
      </c>
      <c r="Y27" s="31">
        <f>HLOOKUP(Y$2,Supuestos!$D$3:$H$181,$B27,0)</f>
        <v>0</v>
      </c>
      <c r="Z27" s="31">
        <f>HLOOKUP(Z$2,Supuestos!$D$3:$H$181,$B27,0)</f>
        <v>0</v>
      </c>
      <c r="AA27" s="31">
        <f>HLOOKUP(AA$2,Supuestos!$D$3:$H$181,$B27,0)</f>
        <v>0</v>
      </c>
      <c r="AB27" s="31">
        <f>HLOOKUP(AB$2,Supuestos!$D$3:$H$181,$B27,0)</f>
        <v>0</v>
      </c>
      <c r="AC27" s="31">
        <f>HLOOKUP(AC$2,Supuestos!$D$3:$H$181,$B27,0)</f>
        <v>0</v>
      </c>
      <c r="AD27" s="31">
        <f>HLOOKUP(AD$2,Supuestos!$D$3:$H$181,$B27,0)</f>
        <v>0</v>
      </c>
      <c r="AE27" s="31">
        <f>HLOOKUP(AE$2,Supuestos!$D$3:$H$181,$B27,0)</f>
        <v>0</v>
      </c>
      <c r="AF27" s="31">
        <f>HLOOKUP(AF$2,Supuestos!$D$3:$H$181,$B27,0)</f>
        <v>0</v>
      </c>
      <c r="AG27" s="31">
        <f>HLOOKUP(AG$2,Supuestos!$D$3:$H$181,$B27,0)</f>
        <v>0</v>
      </c>
      <c r="AH27" s="31">
        <f>HLOOKUP(AH$2,Supuestos!$D$3:$H$181,$B27,0)</f>
        <v>0</v>
      </c>
      <c r="AI27" s="31">
        <f>HLOOKUP(AI$2,Supuestos!$D$3:$H$181,$B27,0)</f>
        <v>0</v>
      </c>
      <c r="AJ27" s="31">
        <f>HLOOKUP(AJ$2,Supuestos!$D$3:$H$181,$B27,0)</f>
        <v>0</v>
      </c>
      <c r="AK27" s="31">
        <f>HLOOKUP(AK$2,Supuestos!$D$3:$H$181,$B27,0)</f>
        <v>0</v>
      </c>
      <c r="AL27" s="31">
        <f>HLOOKUP(AL$2,Supuestos!$D$3:$H$181,$B27,0)</f>
        <v>0</v>
      </c>
      <c r="AM27" s="31">
        <f>HLOOKUP(AM$2,Supuestos!$D$3:$H$181,$B27,0)</f>
        <v>0</v>
      </c>
      <c r="AN27" s="31">
        <f>HLOOKUP(AN$2,Supuestos!$D$3:$H$181,$B27,0)</f>
        <v>0</v>
      </c>
      <c r="AO27" s="31">
        <f>HLOOKUP(AO$2,Supuestos!$D$3:$H$181,$B27,0)</f>
        <v>0</v>
      </c>
      <c r="AP27" s="31">
        <f>HLOOKUP(AP$2,Supuestos!$D$3:$H$181,$B27,0)</f>
        <v>0</v>
      </c>
      <c r="AQ27" s="31">
        <f>HLOOKUP(AQ$2,Supuestos!$D$3:$H$181,$B27,0)</f>
        <v>0</v>
      </c>
      <c r="AR27" s="31">
        <f>HLOOKUP(AR$2,Supuestos!$D$3:$H$181,$B27,0)</f>
        <v>0</v>
      </c>
      <c r="AS27" s="31">
        <f>HLOOKUP(AS$2,Supuestos!$D$3:$H$181,$B27,0)</f>
        <v>0</v>
      </c>
      <c r="AT27" s="31">
        <f>HLOOKUP(AT$2,Supuestos!$D$3:$H$181,$B27,0)</f>
        <v>0</v>
      </c>
      <c r="AU27" s="31">
        <f>HLOOKUP(AU$2,Supuestos!$D$3:$H$181,$B27,0)</f>
        <v>0</v>
      </c>
      <c r="AV27" s="31">
        <f>HLOOKUP(AV$2,Supuestos!$D$3:$H$181,$B27,0)</f>
        <v>0</v>
      </c>
      <c r="AW27" s="31">
        <f>HLOOKUP(AW$2,Supuestos!$D$3:$H$181,$B27,0)</f>
        <v>0</v>
      </c>
      <c r="AX27" s="31">
        <f>HLOOKUP(AX$2,Supuestos!$D$3:$H$181,$B27,0)</f>
        <v>0</v>
      </c>
      <c r="AY27" s="31">
        <f>HLOOKUP(AY$2,Supuestos!$D$3:$H$181,$B27,0)</f>
        <v>0</v>
      </c>
      <c r="AZ27" s="31">
        <f>HLOOKUP(AZ$2,Supuestos!$D$3:$H$181,$B27,0)</f>
        <v>0</v>
      </c>
      <c r="BA27" s="31">
        <f>HLOOKUP(BA$2,Supuestos!$D$3:$H$181,$B27,0)</f>
        <v>0</v>
      </c>
      <c r="BB27" s="31">
        <f>HLOOKUP(BB$2,Supuestos!$D$3:$H$181,$B27,0)</f>
        <v>0</v>
      </c>
      <c r="BC27" s="31">
        <f>HLOOKUP(BC$2,Supuestos!$D$3:$H$181,$B27,0)</f>
        <v>0</v>
      </c>
      <c r="BD27" s="31">
        <f>HLOOKUP(BD$2,Supuestos!$D$3:$H$181,$B27,0)</f>
        <v>0</v>
      </c>
      <c r="BE27" s="31">
        <f>HLOOKUP(BE$2,Supuestos!$D$3:$H$181,$B27,0)</f>
        <v>0</v>
      </c>
      <c r="BF27" s="31">
        <f>HLOOKUP(BF$2,Supuestos!$D$3:$H$181,$B27,0)</f>
        <v>0</v>
      </c>
      <c r="BG27" s="31">
        <f>HLOOKUP(BG$2,Supuestos!$D$3:$H$181,$B27,0)</f>
        <v>0</v>
      </c>
      <c r="BH27" s="31">
        <f>HLOOKUP(BH$2,Supuestos!$D$3:$H$181,$B27,0)</f>
        <v>0</v>
      </c>
      <c r="BI27" s="31">
        <f>HLOOKUP(BI$2,Supuestos!$D$3:$H$181,$B27,0)</f>
        <v>0</v>
      </c>
      <c r="BJ27" s="31">
        <f>HLOOKUP(BJ$2,Supuestos!$D$3:$H$181,$B27,0)</f>
        <v>0</v>
      </c>
      <c r="BK27" s="31">
        <f>HLOOKUP(BK$2,Supuestos!$D$3:$H$181,$B27,0)</f>
        <v>0</v>
      </c>
      <c r="BL27" s="31">
        <f>HLOOKUP(BL$2,Supuestos!$D$3:$H$181,$B27,0)</f>
        <v>0</v>
      </c>
      <c r="BM27" s="31">
        <f>HLOOKUP(BM$2,Supuestos!$D$3:$H$181,$B27,0)</f>
        <v>0</v>
      </c>
    </row>
    <row r="28" spans="2:65" x14ac:dyDescent="0.2">
      <c r="C28" s="8" t="s">
        <v>35</v>
      </c>
      <c r="E28" s="28">
        <v>12</v>
      </c>
    </row>
    <row r="29" spans="2:65" x14ac:dyDescent="0.2">
      <c r="C29" s="8" t="s">
        <v>36</v>
      </c>
      <c r="E29" s="193">
        <f>Supuestos!D138</f>
        <v>10</v>
      </c>
    </row>
    <row r="30" spans="2:65" x14ac:dyDescent="0.2">
      <c r="C30" s="8" t="s">
        <v>39</v>
      </c>
      <c r="E30" s="204"/>
      <c r="F30" s="296">
        <f t="shared" ref="F30:Q30" si="6">F19</f>
        <v>0</v>
      </c>
      <c r="G30" s="296">
        <f t="shared" si="6"/>
        <v>0</v>
      </c>
      <c r="H30" s="296">
        <f t="shared" si="6"/>
        <v>0</v>
      </c>
      <c r="I30" s="296">
        <f t="shared" si="6"/>
        <v>0</v>
      </c>
      <c r="J30" s="296">
        <f t="shared" si="6"/>
        <v>0</v>
      </c>
      <c r="K30" s="296">
        <f t="shared" si="6"/>
        <v>0</v>
      </c>
      <c r="L30" s="296">
        <f t="shared" si="6"/>
        <v>0</v>
      </c>
      <c r="M30" s="296">
        <f t="shared" si="6"/>
        <v>0</v>
      </c>
      <c r="N30" s="296">
        <f t="shared" si="6"/>
        <v>0</v>
      </c>
      <c r="O30" s="296">
        <f t="shared" si="6"/>
        <v>0</v>
      </c>
      <c r="P30" s="296">
        <f t="shared" si="6"/>
        <v>0</v>
      </c>
      <c r="Q30" s="296">
        <f t="shared" si="6"/>
        <v>0</v>
      </c>
      <c r="R30" s="296">
        <f>R19</f>
        <v>2</v>
      </c>
      <c r="S30" s="296">
        <f t="shared" ref="S30:BM30" si="7">S19</f>
        <v>2</v>
      </c>
      <c r="T30" s="296">
        <f t="shared" si="7"/>
        <v>2</v>
      </c>
      <c r="U30" s="296">
        <f t="shared" si="7"/>
        <v>1</v>
      </c>
      <c r="V30" s="296">
        <f t="shared" si="7"/>
        <v>1</v>
      </c>
      <c r="W30" s="296">
        <f t="shared" si="7"/>
        <v>1</v>
      </c>
      <c r="X30" s="296">
        <f t="shared" si="7"/>
        <v>2</v>
      </c>
      <c r="Y30" s="296">
        <f t="shared" si="7"/>
        <v>2</v>
      </c>
      <c r="Z30" s="296">
        <f t="shared" si="7"/>
        <v>2</v>
      </c>
      <c r="AA30" s="296">
        <f t="shared" si="7"/>
        <v>1</v>
      </c>
      <c r="AB30" s="296">
        <f t="shared" si="7"/>
        <v>1</v>
      </c>
      <c r="AC30" s="296">
        <f t="shared" si="7"/>
        <v>0</v>
      </c>
      <c r="AD30" s="296">
        <f t="shared" si="7"/>
        <v>3</v>
      </c>
      <c r="AE30" s="296">
        <f t="shared" si="7"/>
        <v>3</v>
      </c>
      <c r="AF30" s="296">
        <f t="shared" si="7"/>
        <v>3</v>
      </c>
      <c r="AG30" s="296">
        <f t="shared" si="7"/>
        <v>1</v>
      </c>
      <c r="AH30" s="296">
        <f t="shared" si="7"/>
        <v>1</v>
      </c>
      <c r="AI30" s="296">
        <f t="shared" si="7"/>
        <v>1</v>
      </c>
      <c r="AJ30" s="296">
        <f t="shared" si="7"/>
        <v>3</v>
      </c>
      <c r="AK30" s="296">
        <f t="shared" si="7"/>
        <v>2</v>
      </c>
      <c r="AL30" s="296">
        <f t="shared" si="7"/>
        <v>3</v>
      </c>
      <c r="AM30" s="296">
        <f t="shared" si="7"/>
        <v>1</v>
      </c>
      <c r="AN30" s="296">
        <f t="shared" si="7"/>
        <v>1</v>
      </c>
      <c r="AO30" s="296">
        <f t="shared" si="7"/>
        <v>0</v>
      </c>
      <c r="AP30" s="296">
        <f t="shared" si="7"/>
        <v>4</v>
      </c>
      <c r="AQ30" s="296">
        <f t="shared" si="7"/>
        <v>4</v>
      </c>
      <c r="AR30" s="296">
        <f t="shared" si="7"/>
        <v>4</v>
      </c>
      <c r="AS30" s="296">
        <f t="shared" si="7"/>
        <v>1</v>
      </c>
      <c r="AT30" s="296">
        <f t="shared" si="7"/>
        <v>1</v>
      </c>
      <c r="AU30" s="296">
        <f t="shared" si="7"/>
        <v>1</v>
      </c>
      <c r="AV30" s="296">
        <f t="shared" si="7"/>
        <v>4</v>
      </c>
      <c r="AW30" s="296">
        <f t="shared" si="7"/>
        <v>3</v>
      </c>
      <c r="AX30" s="296">
        <f t="shared" si="7"/>
        <v>4</v>
      </c>
      <c r="AY30" s="296">
        <f t="shared" si="7"/>
        <v>2</v>
      </c>
      <c r="AZ30" s="296">
        <f t="shared" si="7"/>
        <v>1</v>
      </c>
      <c r="BA30" s="296">
        <f t="shared" si="7"/>
        <v>0</v>
      </c>
      <c r="BB30" s="296">
        <f t="shared" si="7"/>
        <v>5</v>
      </c>
      <c r="BC30" s="296">
        <f t="shared" si="7"/>
        <v>5</v>
      </c>
      <c r="BD30" s="296">
        <f t="shared" si="7"/>
        <v>5</v>
      </c>
      <c r="BE30" s="296">
        <f t="shared" si="7"/>
        <v>1</v>
      </c>
      <c r="BF30" s="296">
        <f t="shared" si="7"/>
        <v>2</v>
      </c>
      <c r="BG30" s="296">
        <f t="shared" si="7"/>
        <v>2</v>
      </c>
      <c r="BH30" s="296">
        <f t="shared" si="7"/>
        <v>5</v>
      </c>
      <c r="BI30" s="296">
        <f t="shared" si="7"/>
        <v>3</v>
      </c>
      <c r="BJ30" s="296">
        <f t="shared" si="7"/>
        <v>5</v>
      </c>
      <c r="BK30" s="296">
        <f t="shared" si="7"/>
        <v>2</v>
      </c>
      <c r="BL30" s="296">
        <f t="shared" si="7"/>
        <v>2</v>
      </c>
      <c r="BM30" s="296">
        <f t="shared" si="7"/>
        <v>0</v>
      </c>
    </row>
    <row r="31" spans="2:65" x14ac:dyDescent="0.2">
      <c r="E31" s="28"/>
    </row>
    <row r="32" spans="2:65" ht="15" x14ac:dyDescent="0.35">
      <c r="B32" s="52"/>
      <c r="C32" s="33" t="s">
        <v>156</v>
      </c>
      <c r="E32" s="28"/>
      <c r="F32" s="4">
        <f t="shared" ref="F32:K32" si="8">(F33*(1+F34))*F37</f>
        <v>0</v>
      </c>
      <c r="G32" s="4">
        <f t="shared" si="8"/>
        <v>0</v>
      </c>
      <c r="H32" s="4">
        <f t="shared" si="8"/>
        <v>0</v>
      </c>
      <c r="I32" s="4">
        <f t="shared" si="8"/>
        <v>0</v>
      </c>
      <c r="J32" s="4">
        <f t="shared" si="8"/>
        <v>0</v>
      </c>
      <c r="K32" s="4">
        <f t="shared" si="8"/>
        <v>0</v>
      </c>
      <c r="L32" s="4">
        <f>(L33*(1+L34))*L37</f>
        <v>0</v>
      </c>
      <c r="M32" s="4">
        <f t="shared" ref="M32:BM32" si="9">(M33*(1+M34))*M37</f>
        <v>0</v>
      </c>
      <c r="N32" s="4">
        <f t="shared" si="9"/>
        <v>0</v>
      </c>
      <c r="O32" s="4">
        <f t="shared" si="9"/>
        <v>0</v>
      </c>
      <c r="P32" s="4">
        <f t="shared" si="9"/>
        <v>0</v>
      </c>
      <c r="Q32" s="4">
        <f t="shared" si="9"/>
        <v>0</v>
      </c>
      <c r="R32" s="4">
        <f t="shared" si="9"/>
        <v>12.36</v>
      </c>
      <c r="S32" s="4">
        <f t="shared" si="9"/>
        <v>12.36</v>
      </c>
      <c r="T32" s="4">
        <f t="shared" si="9"/>
        <v>12.36</v>
      </c>
      <c r="U32" s="4">
        <f t="shared" si="9"/>
        <v>6.18</v>
      </c>
      <c r="V32" s="4">
        <f t="shared" si="9"/>
        <v>0</v>
      </c>
      <c r="W32" s="4">
        <f t="shared" si="9"/>
        <v>0</v>
      </c>
      <c r="X32" s="4">
        <f t="shared" si="9"/>
        <v>12.36</v>
      </c>
      <c r="Y32" s="4">
        <f t="shared" si="9"/>
        <v>12.36</v>
      </c>
      <c r="Z32" s="4">
        <f t="shared" si="9"/>
        <v>12.36</v>
      </c>
      <c r="AA32" s="4">
        <f t="shared" si="9"/>
        <v>6.18</v>
      </c>
      <c r="AB32" s="4">
        <f t="shared" si="9"/>
        <v>0</v>
      </c>
      <c r="AC32" s="4">
        <f t="shared" si="9"/>
        <v>0</v>
      </c>
      <c r="AD32" s="4">
        <f t="shared" si="9"/>
        <v>19.0962</v>
      </c>
      <c r="AE32" s="4">
        <f t="shared" si="9"/>
        <v>19.0962</v>
      </c>
      <c r="AF32" s="4">
        <f t="shared" si="9"/>
        <v>19.0962</v>
      </c>
      <c r="AG32" s="4">
        <f t="shared" si="9"/>
        <v>6.3654000000000002</v>
      </c>
      <c r="AH32" s="4">
        <f t="shared" si="9"/>
        <v>0</v>
      </c>
      <c r="AI32" s="4">
        <f t="shared" si="9"/>
        <v>0</v>
      </c>
      <c r="AJ32" s="4">
        <f t="shared" si="9"/>
        <v>19.0962</v>
      </c>
      <c r="AK32" s="4">
        <f t="shared" si="9"/>
        <v>19.0962</v>
      </c>
      <c r="AL32" s="4">
        <f t="shared" si="9"/>
        <v>19.0962</v>
      </c>
      <c r="AM32" s="4">
        <f t="shared" si="9"/>
        <v>6.3654000000000002</v>
      </c>
      <c r="AN32" s="4">
        <f t="shared" si="9"/>
        <v>0</v>
      </c>
      <c r="AO32" s="4">
        <f t="shared" si="9"/>
        <v>0</v>
      </c>
      <c r="AP32" s="4">
        <f t="shared" si="9"/>
        <v>26.225448</v>
      </c>
      <c r="AQ32" s="4">
        <f t="shared" si="9"/>
        <v>26.225448</v>
      </c>
      <c r="AR32" s="4">
        <f t="shared" si="9"/>
        <v>26.225448</v>
      </c>
      <c r="AS32" s="4">
        <f t="shared" si="9"/>
        <v>6.556362</v>
      </c>
      <c r="AT32" s="4">
        <f t="shared" si="9"/>
        <v>0</v>
      </c>
      <c r="AU32" s="4">
        <f t="shared" si="9"/>
        <v>0</v>
      </c>
      <c r="AV32" s="4">
        <f t="shared" si="9"/>
        <v>26.225448</v>
      </c>
      <c r="AW32" s="4">
        <f t="shared" si="9"/>
        <v>26.225448</v>
      </c>
      <c r="AX32" s="4">
        <f t="shared" si="9"/>
        <v>26.225448</v>
      </c>
      <c r="AY32" s="4">
        <f t="shared" si="9"/>
        <v>6.556362</v>
      </c>
      <c r="AZ32" s="4">
        <f t="shared" si="9"/>
        <v>0</v>
      </c>
      <c r="BA32" s="4">
        <f t="shared" si="9"/>
        <v>0</v>
      </c>
      <c r="BB32" s="4">
        <f t="shared" si="9"/>
        <v>33.765264299999998</v>
      </c>
      <c r="BC32" s="4">
        <f t="shared" si="9"/>
        <v>27.012211440000002</v>
      </c>
      <c r="BD32" s="4">
        <f t="shared" si="9"/>
        <v>27.012211440000002</v>
      </c>
      <c r="BE32" s="4">
        <f t="shared" si="9"/>
        <v>6.7530528600000004</v>
      </c>
      <c r="BF32" s="4">
        <f t="shared" si="9"/>
        <v>0</v>
      </c>
      <c r="BG32" s="4">
        <f t="shared" si="9"/>
        <v>0</v>
      </c>
      <c r="BH32" s="4">
        <f t="shared" si="9"/>
        <v>33.765264299999998</v>
      </c>
      <c r="BI32" s="4">
        <f t="shared" si="9"/>
        <v>27.012211440000002</v>
      </c>
      <c r="BJ32" s="4">
        <f t="shared" si="9"/>
        <v>27.012211440000002</v>
      </c>
      <c r="BK32" s="4">
        <f t="shared" si="9"/>
        <v>6.7530528600000004</v>
      </c>
      <c r="BL32" s="4">
        <f t="shared" si="9"/>
        <v>0</v>
      </c>
      <c r="BM32" s="4">
        <f t="shared" si="9"/>
        <v>0</v>
      </c>
    </row>
    <row r="33" spans="2:65" x14ac:dyDescent="0.2">
      <c r="B33" s="52">
        <f>MATCH(C33,Supuestos!$B$3:$B$157,0)</f>
        <v>138</v>
      </c>
      <c r="C33" s="8" t="s">
        <v>154</v>
      </c>
      <c r="E33" s="192">
        <f>Supuestos!D140</f>
        <v>6</v>
      </c>
      <c r="F33" s="1">
        <f>HLOOKUP(F$2,Supuestos!$D$3:$H$149,$B$33,0)</f>
        <v>6</v>
      </c>
      <c r="G33" s="1">
        <f>HLOOKUP(G$2,Supuestos!$D$3:$H$149,$B$33,0)</f>
        <v>6</v>
      </c>
      <c r="H33" s="1">
        <f>HLOOKUP(H$2,Supuestos!$D$3:$H$149,$B$33,0)</f>
        <v>6</v>
      </c>
      <c r="I33" s="1">
        <f>HLOOKUP(I$2,Supuestos!$D$3:$H$149,$B$33,0)</f>
        <v>6</v>
      </c>
      <c r="J33" s="1">
        <f>HLOOKUP(J$2,Supuestos!$D$3:$H$149,$B$33,0)</f>
        <v>6</v>
      </c>
      <c r="K33" s="1">
        <f>HLOOKUP(K$2,Supuestos!$D$3:$H$149,$B$33,0)</f>
        <v>6</v>
      </c>
      <c r="L33" s="1">
        <f>HLOOKUP(L$2,Supuestos!$D$3:$H$149,$B$33,0)</f>
        <v>6</v>
      </c>
      <c r="M33" s="1">
        <f>HLOOKUP(M$2,Supuestos!$D$3:$H$149,$B$33,0)</f>
        <v>6</v>
      </c>
      <c r="N33" s="1">
        <f>HLOOKUP(N$2,Supuestos!$D$3:$H$149,$B$33,0)</f>
        <v>6</v>
      </c>
      <c r="O33" s="1">
        <f>HLOOKUP(O$2,Supuestos!$D$3:$H$149,$B$33,0)</f>
        <v>6</v>
      </c>
      <c r="P33" s="1">
        <f>HLOOKUP(P$2,Supuestos!$D$3:$H$149,$B$33,0)</f>
        <v>6</v>
      </c>
      <c r="Q33" s="1">
        <f>HLOOKUP(Q$2,Supuestos!$D$3:$H$149,$B$33,0)</f>
        <v>6</v>
      </c>
      <c r="R33" s="1">
        <f>HLOOKUP(R$2,Supuestos!$D$3:$H$149,$B$33,0)</f>
        <v>6.18</v>
      </c>
      <c r="S33" s="1">
        <f>HLOOKUP(S$2,Supuestos!$D$3:$H$149,$B$33,0)</f>
        <v>6.18</v>
      </c>
      <c r="T33" s="1">
        <f>HLOOKUP(T$2,Supuestos!$D$3:$H$149,$B$33,0)</f>
        <v>6.18</v>
      </c>
      <c r="U33" s="1">
        <f>HLOOKUP(U$2,Supuestos!$D$3:$H$149,$B$33,0)</f>
        <v>6.18</v>
      </c>
      <c r="V33" s="1">
        <f>HLOOKUP(V$2,Supuestos!$D$3:$H$149,$B$33,0)</f>
        <v>6.18</v>
      </c>
      <c r="W33" s="1">
        <f>HLOOKUP(W$2,Supuestos!$D$3:$H$149,$B$33,0)</f>
        <v>6.18</v>
      </c>
      <c r="X33" s="1">
        <f>HLOOKUP(X$2,Supuestos!$D$3:$H$149,$B$33,0)</f>
        <v>6.18</v>
      </c>
      <c r="Y33" s="1">
        <f>HLOOKUP(Y$2,Supuestos!$D$3:$H$149,$B$33,0)</f>
        <v>6.18</v>
      </c>
      <c r="Z33" s="1">
        <f>HLOOKUP(Z$2,Supuestos!$D$3:$H$149,$B$33,0)</f>
        <v>6.18</v>
      </c>
      <c r="AA33" s="1">
        <f>HLOOKUP(AA$2,Supuestos!$D$3:$H$149,$B$33,0)</f>
        <v>6.18</v>
      </c>
      <c r="AB33" s="1">
        <f>HLOOKUP(AB$2,Supuestos!$D$3:$H$149,$B$33,0)</f>
        <v>6.18</v>
      </c>
      <c r="AC33" s="1">
        <f>HLOOKUP(AC$2,Supuestos!$D$3:$H$149,$B$33,0)</f>
        <v>6.18</v>
      </c>
      <c r="AD33" s="1">
        <f>HLOOKUP(AD$2,Supuestos!$D$3:$H$149,$B$33,0)</f>
        <v>6.3654000000000002</v>
      </c>
      <c r="AE33" s="1">
        <f>HLOOKUP(AE$2,Supuestos!$D$3:$H$149,$B$33,0)</f>
        <v>6.3654000000000002</v>
      </c>
      <c r="AF33" s="1">
        <f>HLOOKUP(AF$2,Supuestos!$D$3:$H$149,$B$33,0)</f>
        <v>6.3654000000000002</v>
      </c>
      <c r="AG33" s="1">
        <f>HLOOKUP(AG$2,Supuestos!$D$3:$H$149,$B$33,0)</f>
        <v>6.3654000000000002</v>
      </c>
      <c r="AH33" s="1">
        <f>HLOOKUP(AH$2,Supuestos!$D$3:$H$149,$B$33,0)</f>
        <v>6.3654000000000002</v>
      </c>
      <c r="AI33" s="1">
        <f>HLOOKUP(AI$2,Supuestos!$D$3:$H$149,$B$33,0)</f>
        <v>6.3654000000000002</v>
      </c>
      <c r="AJ33" s="1">
        <f>HLOOKUP(AJ$2,Supuestos!$D$3:$H$149,$B$33,0)</f>
        <v>6.3654000000000002</v>
      </c>
      <c r="AK33" s="1">
        <f>HLOOKUP(AK$2,Supuestos!$D$3:$H$149,$B$33,0)</f>
        <v>6.3654000000000002</v>
      </c>
      <c r="AL33" s="1">
        <f>HLOOKUP(AL$2,Supuestos!$D$3:$H$149,$B$33,0)</f>
        <v>6.3654000000000002</v>
      </c>
      <c r="AM33" s="1">
        <f>HLOOKUP(AM$2,Supuestos!$D$3:$H$149,$B$33,0)</f>
        <v>6.3654000000000002</v>
      </c>
      <c r="AN33" s="1">
        <f>HLOOKUP(AN$2,Supuestos!$D$3:$H$149,$B$33,0)</f>
        <v>6.3654000000000002</v>
      </c>
      <c r="AO33" s="1">
        <f>HLOOKUP(AO$2,Supuestos!$D$3:$H$149,$B$33,0)</f>
        <v>6.3654000000000002</v>
      </c>
      <c r="AP33" s="1">
        <f>HLOOKUP(AP$2,Supuestos!$D$3:$H$149,$B$33,0)</f>
        <v>6.556362</v>
      </c>
      <c r="AQ33" s="1">
        <f>HLOOKUP(AQ$2,Supuestos!$D$3:$H$149,$B$33,0)</f>
        <v>6.556362</v>
      </c>
      <c r="AR33" s="1">
        <f>HLOOKUP(AR$2,Supuestos!$D$3:$H$149,$B$33,0)</f>
        <v>6.556362</v>
      </c>
      <c r="AS33" s="1">
        <f>HLOOKUP(AS$2,Supuestos!$D$3:$H$149,$B$33,0)</f>
        <v>6.556362</v>
      </c>
      <c r="AT33" s="1">
        <f>HLOOKUP(AT$2,Supuestos!$D$3:$H$149,$B$33,0)</f>
        <v>6.556362</v>
      </c>
      <c r="AU33" s="1">
        <f>HLOOKUP(AU$2,Supuestos!$D$3:$H$149,$B$33,0)</f>
        <v>6.556362</v>
      </c>
      <c r="AV33" s="1">
        <f>HLOOKUP(AV$2,Supuestos!$D$3:$H$149,$B$33,0)</f>
        <v>6.556362</v>
      </c>
      <c r="AW33" s="1">
        <f>HLOOKUP(AW$2,Supuestos!$D$3:$H$149,$B$33,0)</f>
        <v>6.556362</v>
      </c>
      <c r="AX33" s="1">
        <f>HLOOKUP(AX$2,Supuestos!$D$3:$H$149,$B$33,0)</f>
        <v>6.556362</v>
      </c>
      <c r="AY33" s="1">
        <f>HLOOKUP(AY$2,Supuestos!$D$3:$H$149,$B$33,0)</f>
        <v>6.556362</v>
      </c>
      <c r="AZ33" s="1">
        <f>HLOOKUP(AZ$2,Supuestos!$D$3:$H$149,$B$33,0)</f>
        <v>6.556362</v>
      </c>
      <c r="BA33" s="1">
        <f>HLOOKUP(BA$2,Supuestos!$D$3:$H$149,$B$33,0)</f>
        <v>6.556362</v>
      </c>
      <c r="BB33" s="1">
        <f>HLOOKUP(BB$2,Supuestos!$D$3:$H$149,$B$33,0)</f>
        <v>6.7530528600000004</v>
      </c>
      <c r="BC33" s="1">
        <f>HLOOKUP(BC$2,Supuestos!$D$3:$H$149,$B$33,0)</f>
        <v>6.7530528600000004</v>
      </c>
      <c r="BD33" s="1">
        <f>HLOOKUP(BD$2,Supuestos!$D$3:$H$149,$B$33,0)</f>
        <v>6.7530528600000004</v>
      </c>
      <c r="BE33" s="1">
        <f>HLOOKUP(BE$2,Supuestos!$D$3:$H$149,$B$33,0)</f>
        <v>6.7530528600000004</v>
      </c>
      <c r="BF33" s="1">
        <f>HLOOKUP(BF$2,Supuestos!$D$3:$H$149,$B$33,0)</f>
        <v>6.7530528600000004</v>
      </c>
      <c r="BG33" s="1">
        <f>HLOOKUP(BG$2,Supuestos!$D$3:$H$149,$B$33,0)</f>
        <v>6.7530528600000004</v>
      </c>
      <c r="BH33" s="1">
        <f>HLOOKUP(BH$2,Supuestos!$D$3:$H$149,$B$33,0)</f>
        <v>6.7530528600000004</v>
      </c>
      <c r="BI33" s="1">
        <f>HLOOKUP(BI$2,Supuestos!$D$3:$H$149,$B$33,0)</f>
        <v>6.7530528600000004</v>
      </c>
      <c r="BJ33" s="1">
        <f>HLOOKUP(BJ$2,Supuestos!$D$3:$H$149,$B$33,0)</f>
        <v>6.7530528600000004</v>
      </c>
      <c r="BK33" s="1">
        <f>HLOOKUP(BK$2,Supuestos!$D$3:$H$149,$B$33,0)</f>
        <v>6.7530528600000004</v>
      </c>
      <c r="BL33" s="1">
        <f>HLOOKUP(BL$2,Supuestos!$D$3:$H$149,$B$33,0)</f>
        <v>6.7530528600000004</v>
      </c>
      <c r="BM33" s="1">
        <f>HLOOKUP(BM$2,Supuestos!$D$3:$H$149,$B$33,0)</f>
        <v>6.7530528600000004</v>
      </c>
    </row>
    <row r="34" spans="2:65" x14ac:dyDescent="0.2">
      <c r="B34" s="52">
        <f>MATCH(C34,Supuestos!$B$3:$B$157,0)</f>
        <v>3</v>
      </c>
      <c r="C34" s="8" t="s">
        <v>37</v>
      </c>
      <c r="E34" s="210"/>
      <c r="F34" s="31">
        <f>HLOOKUP(F$2,Supuestos!$D$3:$H$181,$B34,0)</f>
        <v>0</v>
      </c>
      <c r="G34" s="31">
        <f>HLOOKUP(G$2,Supuestos!$D$3:$H$181,$B34,0)</f>
        <v>0</v>
      </c>
      <c r="H34" s="31">
        <f>HLOOKUP(H$2,Supuestos!$D$3:$H$181,$B34,0)</f>
        <v>0</v>
      </c>
      <c r="I34" s="31">
        <f>HLOOKUP(I$2,Supuestos!$D$3:$H$181,$B34,0)</f>
        <v>0</v>
      </c>
      <c r="J34" s="31">
        <f>HLOOKUP(J$2,Supuestos!$D$3:$H$181,$B34,0)</f>
        <v>0</v>
      </c>
      <c r="K34" s="31">
        <f>HLOOKUP(K$2,Supuestos!$D$3:$H$181,$B34,0)</f>
        <v>0</v>
      </c>
      <c r="L34" s="31">
        <f>HLOOKUP(L$2,Supuestos!$D$3:$H$181,$B34,0)</f>
        <v>0</v>
      </c>
      <c r="M34" s="31">
        <f>HLOOKUP(M$2,Supuestos!$D$3:$H$181,$B34,0)</f>
        <v>0</v>
      </c>
      <c r="N34" s="31">
        <f>HLOOKUP(N$2,Supuestos!$D$3:$H$181,$B34,0)</f>
        <v>0</v>
      </c>
      <c r="O34" s="31">
        <f>HLOOKUP(O$2,Supuestos!$D$3:$H$181,$B34,0)</f>
        <v>0</v>
      </c>
      <c r="P34" s="31">
        <f>HLOOKUP(P$2,Supuestos!$D$3:$H$181,$B34,0)</f>
        <v>0</v>
      </c>
      <c r="Q34" s="31">
        <f>HLOOKUP(Q$2,Supuestos!$D$3:$H$181,$B34,0)</f>
        <v>0</v>
      </c>
      <c r="R34" s="31">
        <f>HLOOKUP(R$2,Supuestos!$D$3:$H$181,$B34,0)</f>
        <v>0</v>
      </c>
      <c r="S34" s="31">
        <f>HLOOKUP(S$2,Supuestos!$D$3:$H$181,$B34,0)</f>
        <v>0</v>
      </c>
      <c r="T34" s="31">
        <f>HLOOKUP(T$2,Supuestos!$D$3:$H$181,$B34,0)</f>
        <v>0</v>
      </c>
      <c r="U34" s="31">
        <f>HLOOKUP(U$2,Supuestos!$D$3:$H$181,$B34,0)</f>
        <v>0</v>
      </c>
      <c r="V34" s="31">
        <f>HLOOKUP(V$2,Supuestos!$D$3:$H$181,$B34,0)</f>
        <v>0</v>
      </c>
      <c r="W34" s="31">
        <f>HLOOKUP(W$2,Supuestos!$D$3:$H$181,$B34,0)</f>
        <v>0</v>
      </c>
      <c r="X34" s="31">
        <f>HLOOKUP(X$2,Supuestos!$D$3:$H$181,$B34,0)</f>
        <v>0</v>
      </c>
      <c r="Y34" s="31">
        <f>HLOOKUP(Y$2,Supuestos!$D$3:$H$181,$B34,0)</f>
        <v>0</v>
      </c>
      <c r="Z34" s="31">
        <f>HLOOKUP(Z$2,Supuestos!$D$3:$H$181,$B34,0)</f>
        <v>0</v>
      </c>
      <c r="AA34" s="31">
        <f>HLOOKUP(AA$2,Supuestos!$D$3:$H$181,$B34,0)</f>
        <v>0</v>
      </c>
      <c r="AB34" s="31">
        <f>HLOOKUP(AB$2,Supuestos!$D$3:$H$181,$B34,0)</f>
        <v>0</v>
      </c>
      <c r="AC34" s="31">
        <f>HLOOKUP(AC$2,Supuestos!$D$3:$H$181,$B34,0)</f>
        <v>0</v>
      </c>
      <c r="AD34" s="31">
        <f>HLOOKUP(AD$2,Supuestos!$D$3:$H$181,$B34,0)</f>
        <v>0</v>
      </c>
      <c r="AE34" s="31">
        <f>HLOOKUP(AE$2,Supuestos!$D$3:$H$181,$B34,0)</f>
        <v>0</v>
      </c>
      <c r="AF34" s="31">
        <f>HLOOKUP(AF$2,Supuestos!$D$3:$H$181,$B34,0)</f>
        <v>0</v>
      </c>
      <c r="AG34" s="31">
        <f>HLOOKUP(AG$2,Supuestos!$D$3:$H$181,$B34,0)</f>
        <v>0</v>
      </c>
      <c r="AH34" s="31">
        <f>HLOOKUP(AH$2,Supuestos!$D$3:$H$181,$B34,0)</f>
        <v>0</v>
      </c>
      <c r="AI34" s="31">
        <f>HLOOKUP(AI$2,Supuestos!$D$3:$H$181,$B34,0)</f>
        <v>0</v>
      </c>
      <c r="AJ34" s="31">
        <f>HLOOKUP(AJ$2,Supuestos!$D$3:$H$181,$B34,0)</f>
        <v>0</v>
      </c>
      <c r="AK34" s="31">
        <f>HLOOKUP(AK$2,Supuestos!$D$3:$H$181,$B34,0)</f>
        <v>0</v>
      </c>
      <c r="AL34" s="31">
        <f>HLOOKUP(AL$2,Supuestos!$D$3:$H$181,$B34,0)</f>
        <v>0</v>
      </c>
      <c r="AM34" s="31">
        <f>HLOOKUP(AM$2,Supuestos!$D$3:$H$181,$B34,0)</f>
        <v>0</v>
      </c>
      <c r="AN34" s="31">
        <f>HLOOKUP(AN$2,Supuestos!$D$3:$H$181,$B34,0)</f>
        <v>0</v>
      </c>
      <c r="AO34" s="31">
        <f>HLOOKUP(AO$2,Supuestos!$D$3:$H$181,$B34,0)</f>
        <v>0</v>
      </c>
      <c r="AP34" s="31">
        <f>HLOOKUP(AP$2,Supuestos!$D$3:$H$181,$B34,0)</f>
        <v>0</v>
      </c>
      <c r="AQ34" s="31">
        <f>HLOOKUP(AQ$2,Supuestos!$D$3:$H$181,$B34,0)</f>
        <v>0</v>
      </c>
      <c r="AR34" s="31">
        <f>HLOOKUP(AR$2,Supuestos!$D$3:$H$181,$B34,0)</f>
        <v>0</v>
      </c>
      <c r="AS34" s="31">
        <f>HLOOKUP(AS$2,Supuestos!$D$3:$H$181,$B34,0)</f>
        <v>0</v>
      </c>
      <c r="AT34" s="31">
        <f>HLOOKUP(AT$2,Supuestos!$D$3:$H$181,$B34,0)</f>
        <v>0</v>
      </c>
      <c r="AU34" s="31">
        <f>HLOOKUP(AU$2,Supuestos!$D$3:$H$181,$B34,0)</f>
        <v>0</v>
      </c>
      <c r="AV34" s="31">
        <f>HLOOKUP(AV$2,Supuestos!$D$3:$H$181,$B34,0)</f>
        <v>0</v>
      </c>
      <c r="AW34" s="31">
        <f>HLOOKUP(AW$2,Supuestos!$D$3:$H$181,$B34,0)</f>
        <v>0</v>
      </c>
      <c r="AX34" s="31">
        <f>HLOOKUP(AX$2,Supuestos!$D$3:$H$181,$B34,0)</f>
        <v>0</v>
      </c>
      <c r="AY34" s="31">
        <f>HLOOKUP(AY$2,Supuestos!$D$3:$H$181,$B34,0)</f>
        <v>0</v>
      </c>
      <c r="AZ34" s="31">
        <f>HLOOKUP(AZ$2,Supuestos!$D$3:$H$181,$B34,0)</f>
        <v>0</v>
      </c>
      <c r="BA34" s="31">
        <f>HLOOKUP(BA$2,Supuestos!$D$3:$H$181,$B34,0)</f>
        <v>0</v>
      </c>
      <c r="BB34" s="31">
        <f>HLOOKUP(BB$2,Supuestos!$D$3:$H$181,$B34,0)</f>
        <v>0</v>
      </c>
      <c r="BC34" s="31">
        <f>HLOOKUP(BC$2,Supuestos!$D$3:$H$181,$B34,0)</f>
        <v>0</v>
      </c>
      <c r="BD34" s="31">
        <f>HLOOKUP(BD$2,Supuestos!$D$3:$H$181,$B34,0)</f>
        <v>0</v>
      </c>
      <c r="BE34" s="31">
        <f>HLOOKUP(BE$2,Supuestos!$D$3:$H$181,$B34,0)</f>
        <v>0</v>
      </c>
      <c r="BF34" s="31">
        <f>HLOOKUP(BF$2,Supuestos!$D$3:$H$181,$B34,0)</f>
        <v>0</v>
      </c>
      <c r="BG34" s="31">
        <f>HLOOKUP(BG$2,Supuestos!$D$3:$H$181,$B34,0)</f>
        <v>0</v>
      </c>
      <c r="BH34" s="31">
        <f>HLOOKUP(BH$2,Supuestos!$D$3:$H$181,$B34,0)</f>
        <v>0</v>
      </c>
      <c r="BI34" s="31">
        <f>HLOOKUP(BI$2,Supuestos!$D$3:$H$181,$B34,0)</f>
        <v>0</v>
      </c>
      <c r="BJ34" s="31">
        <f>HLOOKUP(BJ$2,Supuestos!$D$3:$H$181,$B34,0)</f>
        <v>0</v>
      </c>
      <c r="BK34" s="31">
        <f>HLOOKUP(BK$2,Supuestos!$D$3:$H$181,$B34,0)</f>
        <v>0</v>
      </c>
      <c r="BL34" s="31">
        <f>HLOOKUP(BL$2,Supuestos!$D$3:$H$181,$B34,0)</f>
        <v>0</v>
      </c>
      <c r="BM34" s="31">
        <f>HLOOKUP(BM$2,Supuestos!$D$3:$H$181,$B34,0)</f>
        <v>0</v>
      </c>
    </row>
    <row r="35" spans="2:65" x14ac:dyDescent="0.2">
      <c r="C35" s="8" t="s">
        <v>35</v>
      </c>
      <c r="E35" s="28">
        <v>60</v>
      </c>
    </row>
    <row r="36" spans="2:65" x14ac:dyDescent="0.2">
      <c r="C36" s="8" t="s">
        <v>36</v>
      </c>
      <c r="E36" s="193">
        <f>Supuestos!D141</f>
        <v>7</v>
      </c>
    </row>
    <row r="37" spans="2:65" x14ac:dyDescent="0.2">
      <c r="C37" s="8" t="s">
        <v>39</v>
      </c>
      <c r="E37" s="204"/>
      <c r="F37" s="296">
        <f t="shared" ref="F37:R37" si="10">F20</f>
        <v>0</v>
      </c>
      <c r="G37" s="296">
        <f t="shared" si="10"/>
        <v>0</v>
      </c>
      <c r="H37" s="296">
        <f t="shared" si="10"/>
        <v>0</v>
      </c>
      <c r="I37" s="296">
        <f t="shared" si="10"/>
        <v>0</v>
      </c>
      <c r="J37" s="296">
        <f t="shared" si="10"/>
        <v>0</v>
      </c>
      <c r="K37" s="296">
        <f t="shared" si="10"/>
        <v>0</v>
      </c>
      <c r="L37" s="296">
        <f t="shared" si="10"/>
        <v>0</v>
      </c>
      <c r="M37" s="296">
        <f t="shared" si="10"/>
        <v>0</v>
      </c>
      <c r="N37" s="296">
        <f t="shared" si="10"/>
        <v>0</v>
      </c>
      <c r="O37" s="296">
        <f t="shared" si="10"/>
        <v>0</v>
      </c>
      <c r="P37" s="296">
        <f t="shared" si="10"/>
        <v>0</v>
      </c>
      <c r="Q37" s="296">
        <f t="shared" si="10"/>
        <v>0</v>
      </c>
      <c r="R37" s="296">
        <f t="shared" si="10"/>
        <v>2</v>
      </c>
      <c r="S37" s="296">
        <f>S20</f>
        <v>2</v>
      </c>
      <c r="T37" s="296">
        <f t="shared" ref="T37:BM37" si="11">T20</f>
        <v>2</v>
      </c>
      <c r="U37" s="296">
        <f t="shared" si="11"/>
        <v>1</v>
      </c>
      <c r="V37" s="296">
        <f t="shared" si="11"/>
        <v>0</v>
      </c>
      <c r="W37" s="296">
        <f t="shared" si="11"/>
        <v>0</v>
      </c>
      <c r="X37" s="296">
        <f t="shared" si="11"/>
        <v>2</v>
      </c>
      <c r="Y37" s="296">
        <f t="shared" si="11"/>
        <v>2</v>
      </c>
      <c r="Z37" s="296">
        <f t="shared" si="11"/>
        <v>2</v>
      </c>
      <c r="AA37" s="296">
        <f t="shared" si="11"/>
        <v>1</v>
      </c>
      <c r="AB37" s="296">
        <f t="shared" si="11"/>
        <v>0</v>
      </c>
      <c r="AC37" s="296">
        <f t="shared" si="11"/>
        <v>0</v>
      </c>
      <c r="AD37" s="296">
        <f t="shared" si="11"/>
        <v>3</v>
      </c>
      <c r="AE37" s="296">
        <f t="shared" si="11"/>
        <v>3</v>
      </c>
      <c r="AF37" s="296">
        <f t="shared" si="11"/>
        <v>3</v>
      </c>
      <c r="AG37" s="296">
        <f t="shared" si="11"/>
        <v>1</v>
      </c>
      <c r="AH37" s="296">
        <f t="shared" si="11"/>
        <v>0</v>
      </c>
      <c r="AI37" s="296">
        <f t="shared" si="11"/>
        <v>0</v>
      </c>
      <c r="AJ37" s="296">
        <f t="shared" si="11"/>
        <v>3</v>
      </c>
      <c r="AK37" s="296">
        <f t="shared" si="11"/>
        <v>3</v>
      </c>
      <c r="AL37" s="296">
        <f t="shared" si="11"/>
        <v>3</v>
      </c>
      <c r="AM37" s="296">
        <f t="shared" si="11"/>
        <v>1</v>
      </c>
      <c r="AN37" s="296">
        <f t="shared" si="11"/>
        <v>0</v>
      </c>
      <c r="AO37" s="296">
        <f t="shared" si="11"/>
        <v>0</v>
      </c>
      <c r="AP37" s="296">
        <f t="shared" si="11"/>
        <v>4</v>
      </c>
      <c r="AQ37" s="296">
        <f t="shared" si="11"/>
        <v>4</v>
      </c>
      <c r="AR37" s="296">
        <f t="shared" si="11"/>
        <v>4</v>
      </c>
      <c r="AS37" s="296">
        <f t="shared" si="11"/>
        <v>1</v>
      </c>
      <c r="AT37" s="296">
        <f t="shared" si="11"/>
        <v>0</v>
      </c>
      <c r="AU37" s="296">
        <f t="shared" si="11"/>
        <v>0</v>
      </c>
      <c r="AV37" s="296">
        <f t="shared" si="11"/>
        <v>4</v>
      </c>
      <c r="AW37" s="296">
        <f t="shared" si="11"/>
        <v>4</v>
      </c>
      <c r="AX37" s="296">
        <f t="shared" si="11"/>
        <v>4</v>
      </c>
      <c r="AY37" s="296">
        <f t="shared" si="11"/>
        <v>1</v>
      </c>
      <c r="AZ37" s="296">
        <f t="shared" si="11"/>
        <v>0</v>
      </c>
      <c r="BA37" s="296">
        <f t="shared" si="11"/>
        <v>0</v>
      </c>
      <c r="BB37" s="296">
        <f t="shared" si="11"/>
        <v>5</v>
      </c>
      <c r="BC37" s="296">
        <f t="shared" si="11"/>
        <v>4</v>
      </c>
      <c r="BD37" s="296">
        <f t="shared" si="11"/>
        <v>4</v>
      </c>
      <c r="BE37" s="296">
        <f t="shared" si="11"/>
        <v>1</v>
      </c>
      <c r="BF37" s="296">
        <f t="shared" si="11"/>
        <v>0</v>
      </c>
      <c r="BG37" s="296">
        <f t="shared" si="11"/>
        <v>0</v>
      </c>
      <c r="BH37" s="296">
        <f t="shared" si="11"/>
        <v>5</v>
      </c>
      <c r="BI37" s="296">
        <f t="shared" si="11"/>
        <v>4</v>
      </c>
      <c r="BJ37" s="296">
        <f t="shared" si="11"/>
        <v>4</v>
      </c>
      <c r="BK37" s="296">
        <f t="shared" si="11"/>
        <v>1</v>
      </c>
      <c r="BL37" s="296">
        <f t="shared" si="11"/>
        <v>0</v>
      </c>
      <c r="BM37" s="296">
        <f t="shared" si="11"/>
        <v>0</v>
      </c>
    </row>
    <row r="38" spans="2:65" x14ac:dyDescent="0.2">
      <c r="C38" s="8"/>
      <c r="E38" s="28"/>
    </row>
    <row r="39" spans="2:65" ht="15" x14ac:dyDescent="0.35">
      <c r="C39" s="33" t="s">
        <v>72</v>
      </c>
      <c r="E39" s="28"/>
      <c r="F39" s="4">
        <f>(F40*(1+F41))*F44</f>
        <v>0</v>
      </c>
      <c r="G39" s="4">
        <f t="shared" ref="G39:BM39" si="12">(G40*(1+G41))*G44</f>
        <v>0</v>
      </c>
      <c r="H39" s="4">
        <f t="shared" si="12"/>
        <v>0</v>
      </c>
      <c r="I39" s="4">
        <f t="shared" si="12"/>
        <v>0</v>
      </c>
      <c r="J39" s="4">
        <f t="shared" si="12"/>
        <v>0</v>
      </c>
      <c r="K39" s="4">
        <f t="shared" si="12"/>
        <v>0</v>
      </c>
      <c r="L39" s="4">
        <f t="shared" si="12"/>
        <v>0</v>
      </c>
      <c r="M39" s="4">
        <f t="shared" si="12"/>
        <v>0</v>
      </c>
      <c r="N39" s="4">
        <f t="shared" si="12"/>
        <v>0</v>
      </c>
      <c r="O39" s="4">
        <f t="shared" si="12"/>
        <v>0</v>
      </c>
      <c r="P39" s="4">
        <f t="shared" si="12"/>
        <v>0</v>
      </c>
      <c r="Q39" s="4">
        <f t="shared" si="12"/>
        <v>0</v>
      </c>
      <c r="R39" s="4">
        <f t="shared" si="12"/>
        <v>10.3</v>
      </c>
      <c r="S39" s="4">
        <f t="shared" si="12"/>
        <v>7.7250000000000005</v>
      </c>
      <c r="T39" s="4">
        <f t="shared" si="12"/>
        <v>7.7250000000000005</v>
      </c>
      <c r="U39" s="4">
        <f t="shared" si="12"/>
        <v>2.5750000000000002</v>
      </c>
      <c r="V39" s="4">
        <f t="shared" si="12"/>
        <v>5.15</v>
      </c>
      <c r="W39" s="4">
        <f t="shared" si="12"/>
        <v>5.15</v>
      </c>
      <c r="X39" s="4">
        <f t="shared" si="12"/>
        <v>10.3</v>
      </c>
      <c r="Y39" s="4">
        <f t="shared" si="12"/>
        <v>5.15</v>
      </c>
      <c r="Z39" s="4">
        <f t="shared" si="12"/>
        <v>7.7250000000000005</v>
      </c>
      <c r="AA39" s="4">
        <f t="shared" si="12"/>
        <v>5.15</v>
      </c>
      <c r="AB39" s="4">
        <f t="shared" si="12"/>
        <v>5.15</v>
      </c>
      <c r="AC39" s="4">
        <f t="shared" si="12"/>
        <v>0</v>
      </c>
      <c r="AD39" s="4">
        <f t="shared" si="12"/>
        <v>13.261250000000002</v>
      </c>
      <c r="AE39" s="4">
        <f t="shared" si="12"/>
        <v>10.609000000000002</v>
      </c>
      <c r="AF39" s="4">
        <f t="shared" si="12"/>
        <v>10.609000000000002</v>
      </c>
      <c r="AG39" s="4">
        <f t="shared" si="12"/>
        <v>2.6522500000000004</v>
      </c>
      <c r="AH39" s="4">
        <f t="shared" si="12"/>
        <v>5.3045000000000009</v>
      </c>
      <c r="AI39" s="4">
        <f t="shared" si="12"/>
        <v>5.3045000000000009</v>
      </c>
      <c r="AJ39" s="4">
        <f t="shared" si="12"/>
        <v>13.261250000000002</v>
      </c>
      <c r="AK39" s="4">
        <f t="shared" si="12"/>
        <v>5.3045000000000009</v>
      </c>
      <c r="AL39" s="4">
        <f t="shared" si="12"/>
        <v>10.609000000000002</v>
      </c>
      <c r="AM39" s="4">
        <f t="shared" si="12"/>
        <v>7.9567500000000013</v>
      </c>
      <c r="AN39" s="4">
        <f t="shared" si="12"/>
        <v>5.3045000000000009</v>
      </c>
      <c r="AO39" s="4">
        <f t="shared" si="12"/>
        <v>0</v>
      </c>
      <c r="AP39" s="4">
        <f t="shared" si="12"/>
        <v>16.390905000000004</v>
      </c>
      <c r="AQ39" s="4">
        <f t="shared" si="12"/>
        <v>16.390905000000004</v>
      </c>
      <c r="AR39" s="4">
        <f t="shared" si="12"/>
        <v>16.390905000000004</v>
      </c>
      <c r="AS39" s="4">
        <f t="shared" si="12"/>
        <v>2.7318175000000005</v>
      </c>
      <c r="AT39" s="4">
        <f t="shared" si="12"/>
        <v>8.1954525000000018</v>
      </c>
      <c r="AU39" s="4">
        <f t="shared" si="12"/>
        <v>8.1954525000000018</v>
      </c>
      <c r="AV39" s="4">
        <f t="shared" si="12"/>
        <v>16.390905000000004</v>
      </c>
      <c r="AW39" s="4">
        <f t="shared" si="12"/>
        <v>8.1954525000000018</v>
      </c>
      <c r="AX39" s="4">
        <f t="shared" si="12"/>
        <v>16.390905000000004</v>
      </c>
      <c r="AY39" s="4">
        <f t="shared" si="12"/>
        <v>8.1954525000000018</v>
      </c>
      <c r="AZ39" s="4">
        <f t="shared" si="12"/>
        <v>8.1954525000000018</v>
      </c>
      <c r="BA39" s="4">
        <f t="shared" si="12"/>
        <v>0</v>
      </c>
      <c r="BB39" s="4">
        <f t="shared" si="12"/>
        <v>22.510176200000004</v>
      </c>
      <c r="BC39" s="4">
        <f t="shared" si="12"/>
        <v>19.696404175000005</v>
      </c>
      <c r="BD39" s="4">
        <f t="shared" si="12"/>
        <v>19.696404175000005</v>
      </c>
      <c r="BE39" s="4">
        <f t="shared" si="12"/>
        <v>2.8137720250000005</v>
      </c>
      <c r="BF39" s="4">
        <f t="shared" si="12"/>
        <v>11.255088100000002</v>
      </c>
      <c r="BG39" s="4">
        <f t="shared" si="12"/>
        <v>11.255088100000002</v>
      </c>
      <c r="BH39" s="4">
        <f t="shared" si="12"/>
        <v>22.510176200000004</v>
      </c>
      <c r="BI39" s="4">
        <f t="shared" si="12"/>
        <v>11.255088100000002</v>
      </c>
      <c r="BJ39" s="4">
        <f t="shared" si="12"/>
        <v>19.696404175000005</v>
      </c>
      <c r="BK39" s="4">
        <f t="shared" si="12"/>
        <v>11.255088100000002</v>
      </c>
      <c r="BL39" s="4">
        <f t="shared" si="12"/>
        <v>11.255088100000002</v>
      </c>
      <c r="BM39" s="4">
        <f t="shared" si="12"/>
        <v>0</v>
      </c>
    </row>
    <row r="40" spans="2:65" x14ac:dyDescent="0.2">
      <c r="B40" s="52">
        <f>MATCH(C40,Supuestos!$B$3:$B$157,0)</f>
        <v>141</v>
      </c>
      <c r="C40" s="8" t="s">
        <v>83</v>
      </c>
      <c r="E40" s="192">
        <f>Supuestos!D143</f>
        <v>2.5</v>
      </c>
      <c r="F40" s="1">
        <f>HLOOKUP(F$2,Supuestos!$D$3:$H$149,$B$40,0)</f>
        <v>2.5</v>
      </c>
      <c r="G40" s="1">
        <f>HLOOKUP(G$2,Supuestos!$D$3:$H$149,$B$40,0)</f>
        <v>2.5</v>
      </c>
      <c r="H40" s="1">
        <f>HLOOKUP(H$2,Supuestos!$D$3:$H$149,$B$40,0)</f>
        <v>2.5</v>
      </c>
      <c r="I40" s="1">
        <f>HLOOKUP(I$2,Supuestos!$D$3:$H$149,$B$40,0)</f>
        <v>2.5</v>
      </c>
      <c r="J40" s="1">
        <f>HLOOKUP(J$2,Supuestos!$D$3:$H$149,$B$40,0)</f>
        <v>2.5</v>
      </c>
      <c r="K40" s="1">
        <f>HLOOKUP(K$2,Supuestos!$D$3:$H$149,$B$40,0)</f>
        <v>2.5</v>
      </c>
      <c r="L40" s="1">
        <f>HLOOKUP(L$2,Supuestos!$D$3:$H$149,$B$40,0)</f>
        <v>2.5</v>
      </c>
      <c r="M40" s="1">
        <f>HLOOKUP(M$2,Supuestos!$D$3:$H$149,$B$40,0)</f>
        <v>2.5</v>
      </c>
      <c r="N40" s="1">
        <f>HLOOKUP(N$2,Supuestos!$D$3:$H$149,$B$40,0)</f>
        <v>2.5</v>
      </c>
      <c r="O40" s="1">
        <f>HLOOKUP(O$2,Supuestos!$D$3:$H$149,$B$40,0)</f>
        <v>2.5</v>
      </c>
      <c r="P40" s="1">
        <f>HLOOKUP(P$2,Supuestos!$D$3:$H$149,$B$40,0)</f>
        <v>2.5</v>
      </c>
      <c r="Q40" s="1">
        <f>HLOOKUP(Q$2,Supuestos!$D$3:$H$149,$B$40,0)</f>
        <v>2.5</v>
      </c>
      <c r="R40" s="1">
        <f>HLOOKUP(R$2,Supuestos!$D$3:$H$149,$B$40,0)</f>
        <v>2.5750000000000002</v>
      </c>
      <c r="S40" s="1">
        <f>HLOOKUP(S$2,Supuestos!$D$3:$H$149,$B$40,0)</f>
        <v>2.5750000000000002</v>
      </c>
      <c r="T40" s="1">
        <f>HLOOKUP(T$2,Supuestos!$D$3:$H$149,$B$40,0)</f>
        <v>2.5750000000000002</v>
      </c>
      <c r="U40" s="1">
        <f>HLOOKUP(U$2,Supuestos!$D$3:$H$149,$B$40,0)</f>
        <v>2.5750000000000002</v>
      </c>
      <c r="V40" s="1">
        <f>HLOOKUP(V$2,Supuestos!$D$3:$H$149,$B$40,0)</f>
        <v>2.5750000000000002</v>
      </c>
      <c r="W40" s="1">
        <f>HLOOKUP(W$2,Supuestos!$D$3:$H$149,$B$40,0)</f>
        <v>2.5750000000000002</v>
      </c>
      <c r="X40" s="1">
        <f>HLOOKUP(X$2,Supuestos!$D$3:$H$149,$B$40,0)</f>
        <v>2.5750000000000002</v>
      </c>
      <c r="Y40" s="1">
        <f>HLOOKUP(Y$2,Supuestos!$D$3:$H$149,$B$40,0)</f>
        <v>2.5750000000000002</v>
      </c>
      <c r="Z40" s="1">
        <f>HLOOKUP(Z$2,Supuestos!$D$3:$H$149,$B$40,0)</f>
        <v>2.5750000000000002</v>
      </c>
      <c r="AA40" s="1">
        <f>HLOOKUP(AA$2,Supuestos!$D$3:$H$149,$B$40,0)</f>
        <v>2.5750000000000002</v>
      </c>
      <c r="AB40" s="1">
        <f>HLOOKUP(AB$2,Supuestos!$D$3:$H$149,$B$40,0)</f>
        <v>2.5750000000000002</v>
      </c>
      <c r="AC40" s="1">
        <f>HLOOKUP(AC$2,Supuestos!$D$3:$H$149,$B$40,0)</f>
        <v>2.5750000000000002</v>
      </c>
      <c r="AD40" s="1">
        <f>HLOOKUP(AD$2,Supuestos!$D$3:$H$149,$B$40,0)</f>
        <v>2.6522500000000004</v>
      </c>
      <c r="AE40" s="1">
        <f>HLOOKUP(AE$2,Supuestos!$D$3:$H$149,$B$40,0)</f>
        <v>2.6522500000000004</v>
      </c>
      <c r="AF40" s="1">
        <f>HLOOKUP(AF$2,Supuestos!$D$3:$H$149,$B$40,0)</f>
        <v>2.6522500000000004</v>
      </c>
      <c r="AG40" s="1">
        <f>HLOOKUP(AG$2,Supuestos!$D$3:$H$149,$B$40,0)</f>
        <v>2.6522500000000004</v>
      </c>
      <c r="AH40" s="1">
        <f>HLOOKUP(AH$2,Supuestos!$D$3:$H$149,$B$40,0)</f>
        <v>2.6522500000000004</v>
      </c>
      <c r="AI40" s="1">
        <f>HLOOKUP(AI$2,Supuestos!$D$3:$H$149,$B$40,0)</f>
        <v>2.6522500000000004</v>
      </c>
      <c r="AJ40" s="1">
        <f>HLOOKUP(AJ$2,Supuestos!$D$3:$H$149,$B$40,0)</f>
        <v>2.6522500000000004</v>
      </c>
      <c r="AK40" s="1">
        <f>HLOOKUP(AK$2,Supuestos!$D$3:$H$149,$B$40,0)</f>
        <v>2.6522500000000004</v>
      </c>
      <c r="AL40" s="1">
        <f>HLOOKUP(AL$2,Supuestos!$D$3:$H$149,$B$40,0)</f>
        <v>2.6522500000000004</v>
      </c>
      <c r="AM40" s="1">
        <f>HLOOKUP(AM$2,Supuestos!$D$3:$H$149,$B$40,0)</f>
        <v>2.6522500000000004</v>
      </c>
      <c r="AN40" s="1">
        <f>HLOOKUP(AN$2,Supuestos!$D$3:$H$149,$B$40,0)</f>
        <v>2.6522500000000004</v>
      </c>
      <c r="AO40" s="1">
        <f>HLOOKUP(AO$2,Supuestos!$D$3:$H$149,$B$40,0)</f>
        <v>2.6522500000000004</v>
      </c>
      <c r="AP40" s="1">
        <f>HLOOKUP(AP$2,Supuestos!$D$3:$H$149,$B$40,0)</f>
        <v>2.7318175000000005</v>
      </c>
      <c r="AQ40" s="1">
        <f>HLOOKUP(AQ$2,Supuestos!$D$3:$H$149,$B$40,0)</f>
        <v>2.7318175000000005</v>
      </c>
      <c r="AR40" s="1">
        <f>HLOOKUP(AR$2,Supuestos!$D$3:$H$149,$B$40,0)</f>
        <v>2.7318175000000005</v>
      </c>
      <c r="AS40" s="1">
        <f>HLOOKUP(AS$2,Supuestos!$D$3:$H$149,$B$40,0)</f>
        <v>2.7318175000000005</v>
      </c>
      <c r="AT40" s="1">
        <f>HLOOKUP(AT$2,Supuestos!$D$3:$H$149,$B$40,0)</f>
        <v>2.7318175000000005</v>
      </c>
      <c r="AU40" s="1">
        <f>HLOOKUP(AU$2,Supuestos!$D$3:$H$149,$B$40,0)</f>
        <v>2.7318175000000005</v>
      </c>
      <c r="AV40" s="1">
        <f>HLOOKUP(AV$2,Supuestos!$D$3:$H$149,$B$40,0)</f>
        <v>2.7318175000000005</v>
      </c>
      <c r="AW40" s="1">
        <f>HLOOKUP(AW$2,Supuestos!$D$3:$H$149,$B$40,0)</f>
        <v>2.7318175000000005</v>
      </c>
      <c r="AX40" s="1">
        <f>HLOOKUP(AX$2,Supuestos!$D$3:$H$149,$B$40,0)</f>
        <v>2.7318175000000005</v>
      </c>
      <c r="AY40" s="1">
        <f>HLOOKUP(AY$2,Supuestos!$D$3:$H$149,$B$40,0)</f>
        <v>2.7318175000000005</v>
      </c>
      <c r="AZ40" s="1">
        <f>HLOOKUP(AZ$2,Supuestos!$D$3:$H$149,$B$40,0)</f>
        <v>2.7318175000000005</v>
      </c>
      <c r="BA40" s="1">
        <f>HLOOKUP(BA$2,Supuestos!$D$3:$H$149,$B$40,0)</f>
        <v>2.7318175000000005</v>
      </c>
      <c r="BB40" s="1">
        <f>HLOOKUP(BB$2,Supuestos!$D$3:$H$149,$B$40,0)</f>
        <v>2.8137720250000005</v>
      </c>
      <c r="BC40" s="1">
        <f>HLOOKUP(BC$2,Supuestos!$D$3:$H$149,$B$40,0)</f>
        <v>2.8137720250000005</v>
      </c>
      <c r="BD40" s="1">
        <f>HLOOKUP(BD$2,Supuestos!$D$3:$H$149,$B$40,0)</f>
        <v>2.8137720250000005</v>
      </c>
      <c r="BE40" s="1">
        <f>HLOOKUP(BE$2,Supuestos!$D$3:$H$149,$B$40,0)</f>
        <v>2.8137720250000005</v>
      </c>
      <c r="BF40" s="1">
        <f>HLOOKUP(BF$2,Supuestos!$D$3:$H$149,$B$40,0)</f>
        <v>2.8137720250000005</v>
      </c>
      <c r="BG40" s="1">
        <f>HLOOKUP(BG$2,Supuestos!$D$3:$H$149,$B$40,0)</f>
        <v>2.8137720250000005</v>
      </c>
      <c r="BH40" s="1">
        <f>HLOOKUP(BH$2,Supuestos!$D$3:$H$149,$B$40,0)</f>
        <v>2.8137720250000005</v>
      </c>
      <c r="BI40" s="1">
        <f>HLOOKUP(BI$2,Supuestos!$D$3:$H$149,$B$40,0)</f>
        <v>2.8137720250000005</v>
      </c>
      <c r="BJ40" s="1">
        <f>HLOOKUP(BJ$2,Supuestos!$D$3:$H$149,$B$40,0)</f>
        <v>2.8137720250000005</v>
      </c>
      <c r="BK40" s="1">
        <f>HLOOKUP(BK$2,Supuestos!$D$3:$H$149,$B$40,0)</f>
        <v>2.8137720250000005</v>
      </c>
      <c r="BL40" s="1">
        <f>HLOOKUP(BL$2,Supuestos!$D$3:$H$149,$B$40,0)</f>
        <v>2.8137720250000005</v>
      </c>
      <c r="BM40" s="1">
        <f>HLOOKUP(BM$2,Supuestos!$D$3:$H$149,$B$40,0)</f>
        <v>2.8137720250000005</v>
      </c>
    </row>
    <row r="41" spans="2:65" x14ac:dyDescent="0.2">
      <c r="B41" s="52">
        <f>MATCH(C41,Supuestos!$B$3:$B$157,0)</f>
        <v>3</v>
      </c>
      <c r="C41" s="8" t="s">
        <v>37</v>
      </c>
      <c r="E41" s="210"/>
      <c r="F41" s="31">
        <f>HLOOKUP(F$2,Supuestos!$D$3:$H$181,$B41,0)</f>
        <v>0</v>
      </c>
      <c r="G41" s="31">
        <f>HLOOKUP(G$2,Supuestos!$D$3:$H$181,$B41,0)</f>
        <v>0</v>
      </c>
      <c r="H41" s="31">
        <f>HLOOKUP(H$2,Supuestos!$D$3:$H$181,$B41,0)</f>
        <v>0</v>
      </c>
      <c r="I41" s="31">
        <f>HLOOKUP(I$2,Supuestos!$D$3:$H$181,$B41,0)</f>
        <v>0</v>
      </c>
      <c r="J41" s="31">
        <f>HLOOKUP(J$2,Supuestos!$D$3:$H$181,$B41,0)</f>
        <v>0</v>
      </c>
      <c r="K41" s="31">
        <f>HLOOKUP(K$2,Supuestos!$D$3:$H$181,$B41,0)</f>
        <v>0</v>
      </c>
      <c r="L41" s="31">
        <f>HLOOKUP(L$2,Supuestos!$D$3:$H$181,$B41,0)</f>
        <v>0</v>
      </c>
      <c r="M41" s="31">
        <f>HLOOKUP(M$2,Supuestos!$D$3:$H$181,$B41,0)</f>
        <v>0</v>
      </c>
      <c r="N41" s="31">
        <f>HLOOKUP(N$2,Supuestos!$D$3:$H$181,$B41,0)</f>
        <v>0</v>
      </c>
      <c r="O41" s="31">
        <f>HLOOKUP(O$2,Supuestos!$D$3:$H$181,$B41,0)</f>
        <v>0</v>
      </c>
      <c r="P41" s="31">
        <f>HLOOKUP(P$2,Supuestos!$D$3:$H$181,$B41,0)</f>
        <v>0</v>
      </c>
      <c r="Q41" s="31">
        <f>HLOOKUP(Q$2,Supuestos!$D$3:$H$181,$B41,0)</f>
        <v>0</v>
      </c>
      <c r="R41" s="31">
        <f>HLOOKUP(R$2,Supuestos!$D$3:$H$181,$B41,0)</f>
        <v>0</v>
      </c>
      <c r="S41" s="31">
        <f>HLOOKUP(S$2,Supuestos!$D$3:$H$181,$B41,0)</f>
        <v>0</v>
      </c>
      <c r="T41" s="31">
        <f>HLOOKUP(T$2,Supuestos!$D$3:$H$181,$B41,0)</f>
        <v>0</v>
      </c>
      <c r="U41" s="31">
        <f>HLOOKUP(U$2,Supuestos!$D$3:$H$181,$B41,0)</f>
        <v>0</v>
      </c>
      <c r="V41" s="31">
        <f>HLOOKUP(V$2,Supuestos!$D$3:$H$181,$B41,0)</f>
        <v>0</v>
      </c>
      <c r="W41" s="31">
        <f>HLOOKUP(W$2,Supuestos!$D$3:$H$181,$B41,0)</f>
        <v>0</v>
      </c>
      <c r="X41" s="31">
        <f>HLOOKUP(X$2,Supuestos!$D$3:$H$181,$B41,0)</f>
        <v>0</v>
      </c>
      <c r="Y41" s="31">
        <f>HLOOKUP(Y$2,Supuestos!$D$3:$H$181,$B41,0)</f>
        <v>0</v>
      </c>
      <c r="Z41" s="31">
        <f>HLOOKUP(Z$2,Supuestos!$D$3:$H$181,$B41,0)</f>
        <v>0</v>
      </c>
      <c r="AA41" s="31">
        <f>HLOOKUP(AA$2,Supuestos!$D$3:$H$181,$B41,0)</f>
        <v>0</v>
      </c>
      <c r="AB41" s="31">
        <f>HLOOKUP(AB$2,Supuestos!$D$3:$H$181,$B41,0)</f>
        <v>0</v>
      </c>
      <c r="AC41" s="31">
        <f>HLOOKUP(AC$2,Supuestos!$D$3:$H$181,$B41,0)</f>
        <v>0</v>
      </c>
      <c r="AD41" s="31">
        <f>HLOOKUP(AD$2,Supuestos!$D$3:$H$181,$B41,0)</f>
        <v>0</v>
      </c>
      <c r="AE41" s="31">
        <f>HLOOKUP(AE$2,Supuestos!$D$3:$H$181,$B41,0)</f>
        <v>0</v>
      </c>
      <c r="AF41" s="31">
        <f>HLOOKUP(AF$2,Supuestos!$D$3:$H$181,$B41,0)</f>
        <v>0</v>
      </c>
      <c r="AG41" s="31">
        <f>HLOOKUP(AG$2,Supuestos!$D$3:$H$181,$B41,0)</f>
        <v>0</v>
      </c>
      <c r="AH41" s="31">
        <f>HLOOKUP(AH$2,Supuestos!$D$3:$H$181,$B41,0)</f>
        <v>0</v>
      </c>
      <c r="AI41" s="31">
        <f>HLOOKUP(AI$2,Supuestos!$D$3:$H$181,$B41,0)</f>
        <v>0</v>
      </c>
      <c r="AJ41" s="31">
        <f>HLOOKUP(AJ$2,Supuestos!$D$3:$H$181,$B41,0)</f>
        <v>0</v>
      </c>
      <c r="AK41" s="31">
        <f>HLOOKUP(AK$2,Supuestos!$D$3:$H$181,$B41,0)</f>
        <v>0</v>
      </c>
      <c r="AL41" s="31">
        <f>HLOOKUP(AL$2,Supuestos!$D$3:$H$181,$B41,0)</f>
        <v>0</v>
      </c>
      <c r="AM41" s="31">
        <f>HLOOKUP(AM$2,Supuestos!$D$3:$H$181,$B41,0)</f>
        <v>0</v>
      </c>
      <c r="AN41" s="31">
        <f>HLOOKUP(AN$2,Supuestos!$D$3:$H$181,$B41,0)</f>
        <v>0</v>
      </c>
      <c r="AO41" s="31">
        <f>HLOOKUP(AO$2,Supuestos!$D$3:$H$181,$B41,0)</f>
        <v>0</v>
      </c>
      <c r="AP41" s="31">
        <f>HLOOKUP(AP$2,Supuestos!$D$3:$H$181,$B41,0)</f>
        <v>0</v>
      </c>
      <c r="AQ41" s="31">
        <f>HLOOKUP(AQ$2,Supuestos!$D$3:$H$181,$B41,0)</f>
        <v>0</v>
      </c>
      <c r="AR41" s="31">
        <f>HLOOKUP(AR$2,Supuestos!$D$3:$H$181,$B41,0)</f>
        <v>0</v>
      </c>
      <c r="AS41" s="31">
        <f>HLOOKUP(AS$2,Supuestos!$D$3:$H$181,$B41,0)</f>
        <v>0</v>
      </c>
      <c r="AT41" s="31">
        <f>HLOOKUP(AT$2,Supuestos!$D$3:$H$181,$B41,0)</f>
        <v>0</v>
      </c>
      <c r="AU41" s="31">
        <f>HLOOKUP(AU$2,Supuestos!$D$3:$H$181,$B41,0)</f>
        <v>0</v>
      </c>
      <c r="AV41" s="31">
        <f>HLOOKUP(AV$2,Supuestos!$D$3:$H$181,$B41,0)</f>
        <v>0</v>
      </c>
      <c r="AW41" s="31">
        <f>HLOOKUP(AW$2,Supuestos!$D$3:$H$181,$B41,0)</f>
        <v>0</v>
      </c>
      <c r="AX41" s="31">
        <f>HLOOKUP(AX$2,Supuestos!$D$3:$H$181,$B41,0)</f>
        <v>0</v>
      </c>
      <c r="AY41" s="31">
        <f>HLOOKUP(AY$2,Supuestos!$D$3:$H$181,$B41,0)</f>
        <v>0</v>
      </c>
      <c r="AZ41" s="31">
        <f>HLOOKUP(AZ$2,Supuestos!$D$3:$H$181,$B41,0)</f>
        <v>0</v>
      </c>
      <c r="BA41" s="31">
        <f>HLOOKUP(BA$2,Supuestos!$D$3:$H$181,$B41,0)</f>
        <v>0</v>
      </c>
      <c r="BB41" s="31">
        <f>HLOOKUP(BB$2,Supuestos!$D$3:$H$181,$B41,0)</f>
        <v>0</v>
      </c>
      <c r="BC41" s="31">
        <f>HLOOKUP(BC$2,Supuestos!$D$3:$H$181,$B41,0)</f>
        <v>0</v>
      </c>
      <c r="BD41" s="31">
        <f>HLOOKUP(BD$2,Supuestos!$D$3:$H$181,$B41,0)</f>
        <v>0</v>
      </c>
      <c r="BE41" s="31">
        <f>HLOOKUP(BE$2,Supuestos!$D$3:$H$181,$B41,0)</f>
        <v>0</v>
      </c>
      <c r="BF41" s="31">
        <f>HLOOKUP(BF$2,Supuestos!$D$3:$H$181,$B41,0)</f>
        <v>0</v>
      </c>
      <c r="BG41" s="31">
        <f>HLOOKUP(BG$2,Supuestos!$D$3:$H$181,$B41,0)</f>
        <v>0</v>
      </c>
      <c r="BH41" s="31">
        <f>HLOOKUP(BH$2,Supuestos!$D$3:$H$181,$B41,0)</f>
        <v>0</v>
      </c>
      <c r="BI41" s="31">
        <f>HLOOKUP(BI$2,Supuestos!$D$3:$H$181,$B41,0)</f>
        <v>0</v>
      </c>
      <c r="BJ41" s="31">
        <f>HLOOKUP(BJ$2,Supuestos!$D$3:$H$181,$B41,0)</f>
        <v>0</v>
      </c>
      <c r="BK41" s="31">
        <f>HLOOKUP(BK$2,Supuestos!$D$3:$H$181,$B41,0)</f>
        <v>0</v>
      </c>
      <c r="BL41" s="31">
        <f>HLOOKUP(BL$2,Supuestos!$D$3:$H$181,$B41,0)</f>
        <v>0</v>
      </c>
      <c r="BM41" s="31">
        <f>HLOOKUP(BM$2,Supuestos!$D$3:$H$181,$B41,0)</f>
        <v>0</v>
      </c>
    </row>
    <row r="42" spans="2:65" x14ac:dyDescent="0.2">
      <c r="C42" s="8" t="s">
        <v>35</v>
      </c>
      <c r="E42" s="28">
        <v>60</v>
      </c>
    </row>
    <row r="43" spans="2:65" x14ac:dyDescent="0.2">
      <c r="C43" s="8" t="s">
        <v>36</v>
      </c>
      <c r="E43" s="193">
        <f>Supuestos!D70</f>
        <v>13</v>
      </c>
    </row>
    <row r="44" spans="2:65" x14ac:dyDescent="0.2">
      <c r="C44" s="8" t="s">
        <v>39</v>
      </c>
      <c r="E44" s="204"/>
      <c r="F44" s="296">
        <f>F21</f>
        <v>0</v>
      </c>
      <c r="G44" s="296">
        <f t="shared" ref="G44:BM44" si="13">G21</f>
        <v>0</v>
      </c>
      <c r="H44" s="296">
        <f t="shared" si="13"/>
        <v>0</v>
      </c>
      <c r="I44" s="296">
        <f t="shared" si="13"/>
        <v>0</v>
      </c>
      <c r="J44" s="296">
        <f t="shared" si="13"/>
        <v>0</v>
      </c>
      <c r="K44" s="296">
        <f t="shared" si="13"/>
        <v>0</v>
      </c>
      <c r="L44" s="296">
        <f t="shared" si="13"/>
        <v>0</v>
      </c>
      <c r="M44" s="296">
        <f t="shared" si="13"/>
        <v>0</v>
      </c>
      <c r="N44" s="296">
        <f t="shared" si="13"/>
        <v>0</v>
      </c>
      <c r="O44" s="296">
        <f t="shared" si="13"/>
        <v>0</v>
      </c>
      <c r="P44" s="296">
        <f t="shared" si="13"/>
        <v>0</v>
      </c>
      <c r="Q44" s="296">
        <f t="shared" si="13"/>
        <v>0</v>
      </c>
      <c r="R44" s="296">
        <f t="shared" si="13"/>
        <v>4</v>
      </c>
      <c r="S44" s="296">
        <f t="shared" si="13"/>
        <v>3</v>
      </c>
      <c r="T44" s="296">
        <f t="shared" si="13"/>
        <v>3</v>
      </c>
      <c r="U44" s="296">
        <f t="shared" si="13"/>
        <v>1</v>
      </c>
      <c r="V44" s="296">
        <f t="shared" si="13"/>
        <v>2</v>
      </c>
      <c r="W44" s="296">
        <f t="shared" si="13"/>
        <v>2</v>
      </c>
      <c r="X44" s="296">
        <f t="shared" si="13"/>
        <v>4</v>
      </c>
      <c r="Y44" s="296">
        <f t="shared" si="13"/>
        <v>2</v>
      </c>
      <c r="Z44" s="296">
        <f t="shared" si="13"/>
        <v>3</v>
      </c>
      <c r="AA44" s="296">
        <f t="shared" si="13"/>
        <v>2</v>
      </c>
      <c r="AB44" s="296">
        <f t="shared" si="13"/>
        <v>2</v>
      </c>
      <c r="AC44" s="296">
        <f t="shared" si="13"/>
        <v>0</v>
      </c>
      <c r="AD44" s="296">
        <f t="shared" si="13"/>
        <v>5</v>
      </c>
      <c r="AE44" s="296">
        <f t="shared" si="13"/>
        <v>4</v>
      </c>
      <c r="AF44" s="296">
        <f t="shared" si="13"/>
        <v>4</v>
      </c>
      <c r="AG44" s="296">
        <f t="shared" si="13"/>
        <v>1</v>
      </c>
      <c r="AH44" s="296">
        <f t="shared" si="13"/>
        <v>2</v>
      </c>
      <c r="AI44" s="296">
        <f t="shared" si="13"/>
        <v>2</v>
      </c>
      <c r="AJ44" s="296">
        <f t="shared" si="13"/>
        <v>5</v>
      </c>
      <c r="AK44" s="296">
        <f t="shared" si="13"/>
        <v>2</v>
      </c>
      <c r="AL44" s="296">
        <f t="shared" si="13"/>
        <v>4</v>
      </c>
      <c r="AM44" s="296">
        <f t="shared" si="13"/>
        <v>3</v>
      </c>
      <c r="AN44" s="296">
        <f t="shared" si="13"/>
        <v>2</v>
      </c>
      <c r="AO44" s="296">
        <f t="shared" si="13"/>
        <v>0</v>
      </c>
      <c r="AP44" s="296">
        <f t="shared" si="13"/>
        <v>6</v>
      </c>
      <c r="AQ44" s="296">
        <f t="shared" si="13"/>
        <v>6</v>
      </c>
      <c r="AR44" s="296">
        <f t="shared" si="13"/>
        <v>6</v>
      </c>
      <c r="AS44" s="296">
        <f t="shared" si="13"/>
        <v>1</v>
      </c>
      <c r="AT44" s="296">
        <f t="shared" si="13"/>
        <v>3</v>
      </c>
      <c r="AU44" s="296">
        <f t="shared" si="13"/>
        <v>3</v>
      </c>
      <c r="AV44" s="296">
        <f t="shared" si="13"/>
        <v>6</v>
      </c>
      <c r="AW44" s="296">
        <f t="shared" si="13"/>
        <v>3</v>
      </c>
      <c r="AX44" s="296">
        <f t="shared" si="13"/>
        <v>6</v>
      </c>
      <c r="AY44" s="296">
        <f t="shared" si="13"/>
        <v>3</v>
      </c>
      <c r="AZ44" s="296">
        <f t="shared" si="13"/>
        <v>3</v>
      </c>
      <c r="BA44" s="296">
        <f t="shared" si="13"/>
        <v>0</v>
      </c>
      <c r="BB44" s="296">
        <f t="shared" si="13"/>
        <v>8</v>
      </c>
      <c r="BC44" s="296">
        <f t="shared" si="13"/>
        <v>7</v>
      </c>
      <c r="BD44" s="296">
        <f t="shared" si="13"/>
        <v>7</v>
      </c>
      <c r="BE44" s="296">
        <f t="shared" si="13"/>
        <v>1</v>
      </c>
      <c r="BF44" s="296">
        <f t="shared" si="13"/>
        <v>4</v>
      </c>
      <c r="BG44" s="296">
        <f t="shared" si="13"/>
        <v>4</v>
      </c>
      <c r="BH44" s="296">
        <f t="shared" si="13"/>
        <v>8</v>
      </c>
      <c r="BI44" s="296">
        <f t="shared" si="13"/>
        <v>4</v>
      </c>
      <c r="BJ44" s="296">
        <f t="shared" si="13"/>
        <v>7</v>
      </c>
      <c r="BK44" s="296">
        <f t="shared" si="13"/>
        <v>4</v>
      </c>
      <c r="BL44" s="296">
        <f t="shared" si="13"/>
        <v>4</v>
      </c>
      <c r="BM44" s="296">
        <f t="shared" si="13"/>
        <v>0</v>
      </c>
    </row>
    <row r="45" spans="2:65" x14ac:dyDescent="0.2">
      <c r="C45" s="8"/>
      <c r="E45" s="204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</row>
    <row r="46" spans="2:65" x14ac:dyDescent="0.2">
      <c r="E46" s="28"/>
    </row>
    <row r="47" spans="2:65" ht="15" x14ac:dyDescent="0.35">
      <c r="C47" s="33" t="s">
        <v>153</v>
      </c>
      <c r="E47" s="28"/>
      <c r="F47" s="4">
        <f>(F48*(1+F49))*F52*F53</f>
        <v>0</v>
      </c>
      <c r="G47" s="4">
        <f t="shared" ref="G47:BM47" si="14">(G48*(1+G49))*G52*G53</f>
        <v>0</v>
      </c>
      <c r="H47" s="4">
        <f t="shared" si="14"/>
        <v>0</v>
      </c>
      <c r="I47" s="4">
        <f t="shared" si="14"/>
        <v>0</v>
      </c>
      <c r="J47" s="4">
        <f t="shared" si="14"/>
        <v>0</v>
      </c>
      <c r="K47" s="4">
        <f t="shared" si="14"/>
        <v>0</v>
      </c>
      <c r="L47" s="4">
        <f t="shared" si="14"/>
        <v>0</v>
      </c>
      <c r="M47" s="4">
        <f t="shared" si="14"/>
        <v>0</v>
      </c>
      <c r="N47" s="4">
        <f t="shared" si="14"/>
        <v>0</v>
      </c>
      <c r="O47" s="4">
        <f t="shared" si="14"/>
        <v>0</v>
      </c>
      <c r="P47" s="4">
        <f t="shared" si="14"/>
        <v>0</v>
      </c>
      <c r="Q47" s="4">
        <f t="shared" si="14"/>
        <v>0</v>
      </c>
      <c r="R47" s="4">
        <f t="shared" si="14"/>
        <v>0</v>
      </c>
      <c r="S47" s="4">
        <f t="shared" si="14"/>
        <v>0</v>
      </c>
      <c r="T47" s="4">
        <f t="shared" si="14"/>
        <v>0</v>
      </c>
      <c r="U47" s="4">
        <f t="shared" si="14"/>
        <v>0</v>
      </c>
      <c r="V47" s="4">
        <f t="shared" si="14"/>
        <v>0</v>
      </c>
      <c r="W47" s="4">
        <f t="shared" si="14"/>
        <v>0</v>
      </c>
      <c r="X47" s="4">
        <f t="shared" si="14"/>
        <v>0</v>
      </c>
      <c r="Y47" s="4">
        <f t="shared" si="14"/>
        <v>0</v>
      </c>
      <c r="Z47" s="4">
        <f t="shared" si="14"/>
        <v>0</v>
      </c>
      <c r="AA47" s="4">
        <f t="shared" si="14"/>
        <v>0</v>
      </c>
      <c r="AB47" s="4">
        <f t="shared" si="14"/>
        <v>0</v>
      </c>
      <c r="AC47" s="4">
        <f t="shared" si="14"/>
        <v>0</v>
      </c>
      <c r="AD47" s="4">
        <f t="shared" si="14"/>
        <v>0</v>
      </c>
      <c r="AE47" s="4">
        <f t="shared" si="14"/>
        <v>0</v>
      </c>
      <c r="AF47" s="4">
        <f t="shared" si="14"/>
        <v>0</v>
      </c>
      <c r="AG47" s="4">
        <f t="shared" si="14"/>
        <v>0</v>
      </c>
      <c r="AH47" s="4">
        <f t="shared" si="14"/>
        <v>0</v>
      </c>
      <c r="AI47" s="4">
        <f t="shared" si="14"/>
        <v>0</v>
      </c>
      <c r="AJ47" s="4">
        <f t="shared" si="14"/>
        <v>0</v>
      </c>
      <c r="AK47" s="4">
        <f t="shared" si="14"/>
        <v>0</v>
      </c>
      <c r="AL47" s="4">
        <f t="shared" si="14"/>
        <v>0</v>
      </c>
      <c r="AM47" s="4">
        <f t="shared" si="14"/>
        <v>0</v>
      </c>
      <c r="AN47" s="4">
        <f t="shared" si="14"/>
        <v>0</v>
      </c>
      <c r="AO47" s="4">
        <f t="shared" si="14"/>
        <v>0</v>
      </c>
      <c r="AP47" s="4">
        <f t="shared" si="14"/>
        <v>0</v>
      </c>
      <c r="AQ47" s="4">
        <f t="shared" si="14"/>
        <v>0</v>
      </c>
      <c r="AR47" s="4">
        <f t="shared" si="14"/>
        <v>0</v>
      </c>
      <c r="AS47" s="4">
        <f t="shared" si="14"/>
        <v>0</v>
      </c>
      <c r="AT47" s="4">
        <f t="shared" si="14"/>
        <v>0</v>
      </c>
      <c r="AU47" s="4">
        <f t="shared" si="14"/>
        <v>0</v>
      </c>
      <c r="AV47" s="4">
        <f t="shared" si="14"/>
        <v>0</v>
      </c>
      <c r="AW47" s="4">
        <f t="shared" si="14"/>
        <v>0</v>
      </c>
      <c r="AX47" s="4">
        <f t="shared" si="14"/>
        <v>0</v>
      </c>
      <c r="AY47" s="4">
        <f t="shared" si="14"/>
        <v>0</v>
      </c>
      <c r="AZ47" s="4">
        <f t="shared" si="14"/>
        <v>0</v>
      </c>
      <c r="BA47" s="4">
        <f t="shared" si="14"/>
        <v>0</v>
      </c>
      <c r="BB47" s="4">
        <f t="shared" si="14"/>
        <v>0</v>
      </c>
      <c r="BC47" s="4">
        <f t="shared" si="14"/>
        <v>0</v>
      </c>
      <c r="BD47" s="4">
        <f t="shared" si="14"/>
        <v>0</v>
      </c>
      <c r="BE47" s="4">
        <f t="shared" si="14"/>
        <v>0</v>
      </c>
      <c r="BF47" s="4">
        <f t="shared" si="14"/>
        <v>0</v>
      </c>
      <c r="BG47" s="4">
        <f t="shared" si="14"/>
        <v>0</v>
      </c>
      <c r="BH47" s="4">
        <f t="shared" si="14"/>
        <v>0</v>
      </c>
      <c r="BI47" s="4">
        <f t="shared" si="14"/>
        <v>0</v>
      </c>
      <c r="BJ47" s="4">
        <f t="shared" si="14"/>
        <v>0</v>
      </c>
      <c r="BK47" s="4">
        <f t="shared" si="14"/>
        <v>0</v>
      </c>
      <c r="BL47" s="4">
        <f t="shared" si="14"/>
        <v>0</v>
      </c>
      <c r="BM47" s="4">
        <f t="shared" si="14"/>
        <v>0</v>
      </c>
    </row>
    <row r="48" spans="2:65" x14ac:dyDescent="0.2">
      <c r="B48" s="52">
        <f>MATCH(C48,Supuestos!$B$3:$B$157,0)</f>
        <v>144</v>
      </c>
      <c r="C48" s="8" t="s">
        <v>153</v>
      </c>
      <c r="E48" s="192">
        <f>Supuestos!D146</f>
        <v>6</v>
      </c>
      <c r="F48" s="1">
        <f>HLOOKUP(F$2,Supuestos!$D$3:$H$149,$B$48,0)</f>
        <v>6</v>
      </c>
      <c r="G48" s="1">
        <f>HLOOKUP(G$2,Supuestos!$D$3:$H$149,$B$48,0)</f>
        <v>6</v>
      </c>
      <c r="H48" s="1">
        <f>HLOOKUP(H$2,Supuestos!$D$3:$H$149,$B$48,0)</f>
        <v>6</v>
      </c>
      <c r="I48" s="1">
        <f>HLOOKUP(I$2,Supuestos!$D$3:$H$149,$B$48,0)</f>
        <v>6</v>
      </c>
      <c r="J48" s="1">
        <f>HLOOKUP(J$2,Supuestos!$D$3:$H$149,$B$48,0)</f>
        <v>6</v>
      </c>
      <c r="K48" s="1">
        <f>HLOOKUP(K$2,Supuestos!$D$3:$H$149,$B$48,0)</f>
        <v>6</v>
      </c>
      <c r="L48" s="1">
        <f>HLOOKUP(L$2,Supuestos!$D$3:$H$149,$B$48,0)</f>
        <v>6</v>
      </c>
      <c r="M48" s="1">
        <f>HLOOKUP(M$2,Supuestos!$D$3:$H$149,$B$48,0)</f>
        <v>6</v>
      </c>
      <c r="N48" s="1">
        <f>HLOOKUP(N$2,Supuestos!$D$3:$H$149,$B$48,0)</f>
        <v>6</v>
      </c>
      <c r="O48" s="1">
        <f>HLOOKUP(O$2,Supuestos!$D$3:$H$149,$B$48,0)</f>
        <v>6</v>
      </c>
      <c r="P48" s="1">
        <f>HLOOKUP(P$2,Supuestos!$D$3:$H$149,$B$48,0)</f>
        <v>6</v>
      </c>
      <c r="Q48" s="1">
        <f>HLOOKUP(Q$2,Supuestos!$D$3:$H$149,$B$48,0)</f>
        <v>6</v>
      </c>
      <c r="R48" s="1">
        <f>HLOOKUP(R$2,Supuestos!$D$3:$H$149,$B$48,0)</f>
        <v>6.18</v>
      </c>
      <c r="S48" s="1">
        <f>HLOOKUP(S$2,Supuestos!$D$3:$H$149,$B$48,0)</f>
        <v>6.18</v>
      </c>
      <c r="T48" s="1">
        <f>HLOOKUP(T$2,Supuestos!$D$3:$H$149,$B$48,0)</f>
        <v>6.18</v>
      </c>
      <c r="U48" s="1">
        <f>HLOOKUP(U$2,Supuestos!$D$3:$H$149,$B$48,0)</f>
        <v>6.18</v>
      </c>
      <c r="V48" s="1">
        <f>HLOOKUP(V$2,Supuestos!$D$3:$H$149,$B$48,0)</f>
        <v>6.18</v>
      </c>
      <c r="W48" s="1">
        <f>HLOOKUP(W$2,Supuestos!$D$3:$H$149,$B$48,0)</f>
        <v>6.18</v>
      </c>
      <c r="X48" s="1">
        <f>HLOOKUP(X$2,Supuestos!$D$3:$H$149,$B$48,0)</f>
        <v>6.18</v>
      </c>
      <c r="Y48" s="1">
        <f>HLOOKUP(Y$2,Supuestos!$D$3:$H$149,$B$48,0)</f>
        <v>6.18</v>
      </c>
      <c r="Z48" s="1">
        <f>HLOOKUP(Z$2,Supuestos!$D$3:$H$149,$B$48,0)</f>
        <v>6.18</v>
      </c>
      <c r="AA48" s="1">
        <f>HLOOKUP(AA$2,Supuestos!$D$3:$H$149,$B$48,0)</f>
        <v>6.18</v>
      </c>
      <c r="AB48" s="1">
        <f>HLOOKUP(AB$2,Supuestos!$D$3:$H$149,$B$48,0)</f>
        <v>6.18</v>
      </c>
      <c r="AC48" s="1">
        <f>HLOOKUP(AC$2,Supuestos!$D$3:$H$149,$B$48,0)</f>
        <v>6.18</v>
      </c>
      <c r="AD48" s="1">
        <f>HLOOKUP(AD$2,Supuestos!$D$3:$H$149,$B$48,0)</f>
        <v>6.3654000000000002</v>
      </c>
      <c r="AE48" s="1">
        <f>HLOOKUP(AE$2,Supuestos!$D$3:$H$149,$B$48,0)</f>
        <v>6.3654000000000002</v>
      </c>
      <c r="AF48" s="1">
        <f>HLOOKUP(AF$2,Supuestos!$D$3:$H$149,$B$48,0)</f>
        <v>6.3654000000000002</v>
      </c>
      <c r="AG48" s="1">
        <f>HLOOKUP(AG$2,Supuestos!$D$3:$H$149,$B$48,0)</f>
        <v>6.3654000000000002</v>
      </c>
      <c r="AH48" s="1">
        <f>HLOOKUP(AH$2,Supuestos!$D$3:$H$149,$B$48,0)</f>
        <v>6.3654000000000002</v>
      </c>
      <c r="AI48" s="1">
        <f>HLOOKUP(AI$2,Supuestos!$D$3:$H$149,$B$48,0)</f>
        <v>6.3654000000000002</v>
      </c>
      <c r="AJ48" s="1">
        <f>HLOOKUP(AJ$2,Supuestos!$D$3:$H$149,$B$48,0)</f>
        <v>6.3654000000000002</v>
      </c>
      <c r="AK48" s="1">
        <f>HLOOKUP(AK$2,Supuestos!$D$3:$H$149,$B$48,0)</f>
        <v>6.3654000000000002</v>
      </c>
      <c r="AL48" s="1">
        <f>HLOOKUP(AL$2,Supuestos!$D$3:$H$149,$B$48,0)</f>
        <v>6.3654000000000002</v>
      </c>
      <c r="AM48" s="1">
        <f>HLOOKUP(AM$2,Supuestos!$D$3:$H$149,$B$48,0)</f>
        <v>6.3654000000000002</v>
      </c>
      <c r="AN48" s="1">
        <f>HLOOKUP(AN$2,Supuestos!$D$3:$H$149,$B$48,0)</f>
        <v>6.3654000000000002</v>
      </c>
      <c r="AO48" s="1">
        <f>HLOOKUP(AO$2,Supuestos!$D$3:$H$149,$B$48,0)</f>
        <v>6.3654000000000002</v>
      </c>
      <c r="AP48" s="1">
        <f>HLOOKUP(AP$2,Supuestos!$D$3:$H$149,$B$48,0)</f>
        <v>6.556362</v>
      </c>
      <c r="AQ48" s="1">
        <f>HLOOKUP(AQ$2,Supuestos!$D$3:$H$149,$B$48,0)</f>
        <v>6.556362</v>
      </c>
      <c r="AR48" s="1">
        <f>HLOOKUP(AR$2,Supuestos!$D$3:$H$149,$B$48,0)</f>
        <v>6.556362</v>
      </c>
      <c r="AS48" s="1">
        <f>HLOOKUP(AS$2,Supuestos!$D$3:$H$149,$B$48,0)</f>
        <v>6.556362</v>
      </c>
      <c r="AT48" s="1">
        <f>HLOOKUP(AT$2,Supuestos!$D$3:$H$149,$B$48,0)</f>
        <v>6.556362</v>
      </c>
      <c r="AU48" s="1">
        <f>HLOOKUP(AU$2,Supuestos!$D$3:$H$149,$B$48,0)</f>
        <v>6.556362</v>
      </c>
      <c r="AV48" s="1">
        <f>HLOOKUP(AV$2,Supuestos!$D$3:$H$149,$B$48,0)</f>
        <v>6.556362</v>
      </c>
      <c r="AW48" s="1">
        <f>HLOOKUP(AW$2,Supuestos!$D$3:$H$149,$B$48,0)</f>
        <v>6.556362</v>
      </c>
      <c r="AX48" s="1">
        <f>HLOOKUP(AX$2,Supuestos!$D$3:$H$149,$B$48,0)</f>
        <v>6.556362</v>
      </c>
      <c r="AY48" s="1">
        <f>HLOOKUP(AY$2,Supuestos!$D$3:$H$149,$B$48,0)</f>
        <v>6.556362</v>
      </c>
      <c r="AZ48" s="1">
        <f>HLOOKUP(AZ$2,Supuestos!$D$3:$H$149,$B$48,0)</f>
        <v>6.556362</v>
      </c>
      <c r="BA48" s="1">
        <f>HLOOKUP(BA$2,Supuestos!$D$3:$H$149,$B$48,0)</f>
        <v>6.556362</v>
      </c>
      <c r="BB48" s="1">
        <f>HLOOKUP(BB$2,Supuestos!$D$3:$H$149,$B$48,0)</f>
        <v>6.556362</v>
      </c>
      <c r="BC48" s="1">
        <f>HLOOKUP(BC$2,Supuestos!$D$3:$H$149,$B$48,0)</f>
        <v>6.556362</v>
      </c>
      <c r="BD48" s="1">
        <f>HLOOKUP(BD$2,Supuestos!$D$3:$H$149,$B$48,0)</f>
        <v>6.556362</v>
      </c>
      <c r="BE48" s="1">
        <f>HLOOKUP(BE$2,Supuestos!$D$3:$H$149,$B$48,0)</f>
        <v>6.556362</v>
      </c>
      <c r="BF48" s="1">
        <f>HLOOKUP(BF$2,Supuestos!$D$3:$H$149,$B$48,0)</f>
        <v>6.556362</v>
      </c>
      <c r="BG48" s="1">
        <f>HLOOKUP(BG$2,Supuestos!$D$3:$H$149,$B$48,0)</f>
        <v>6.556362</v>
      </c>
      <c r="BH48" s="1">
        <f>HLOOKUP(BH$2,Supuestos!$D$3:$H$149,$B$48,0)</f>
        <v>6.556362</v>
      </c>
      <c r="BI48" s="1">
        <f>HLOOKUP(BI$2,Supuestos!$D$3:$H$149,$B$48,0)</f>
        <v>6.556362</v>
      </c>
      <c r="BJ48" s="1">
        <f>HLOOKUP(BJ$2,Supuestos!$D$3:$H$149,$B$48,0)</f>
        <v>6.556362</v>
      </c>
      <c r="BK48" s="1">
        <f>HLOOKUP(BK$2,Supuestos!$D$3:$H$149,$B$48,0)</f>
        <v>6.556362</v>
      </c>
      <c r="BL48" s="1">
        <f>HLOOKUP(BL$2,Supuestos!$D$3:$H$149,$B$48,0)</f>
        <v>6.556362</v>
      </c>
      <c r="BM48" s="1">
        <f>HLOOKUP(BM$2,Supuestos!$D$3:$H$149,$B$48,0)</f>
        <v>6.556362</v>
      </c>
    </row>
    <row r="49" spans="2:65" x14ac:dyDescent="0.2">
      <c r="B49" s="52">
        <f>MATCH(C49,Supuestos!$B$3:$B$157,0)</f>
        <v>3</v>
      </c>
      <c r="C49" s="8" t="s">
        <v>37</v>
      </c>
      <c r="E49" s="210">
        <v>0</v>
      </c>
      <c r="F49" s="31">
        <f>HLOOKUP(F$2,Supuestos!$D$3:$H$181,$B49,0)</f>
        <v>0</v>
      </c>
      <c r="G49" s="31">
        <f>HLOOKUP(G$2,Supuestos!$D$3:$H$181,$B49,0)</f>
        <v>0</v>
      </c>
      <c r="H49" s="31">
        <f>HLOOKUP(H$2,Supuestos!$D$3:$H$181,$B49,0)</f>
        <v>0</v>
      </c>
      <c r="I49" s="31">
        <f>HLOOKUP(I$2,Supuestos!$D$3:$H$181,$B49,0)</f>
        <v>0</v>
      </c>
      <c r="J49" s="31">
        <f>HLOOKUP(J$2,Supuestos!$D$3:$H$181,$B49,0)</f>
        <v>0</v>
      </c>
      <c r="K49" s="31">
        <f>HLOOKUP(K$2,Supuestos!$D$3:$H$181,$B49,0)</f>
        <v>0</v>
      </c>
      <c r="L49" s="31">
        <f>HLOOKUP(L$2,Supuestos!$D$3:$H$181,$B49,0)</f>
        <v>0</v>
      </c>
      <c r="M49" s="31">
        <f>HLOOKUP(M$2,Supuestos!$D$3:$H$181,$B49,0)</f>
        <v>0</v>
      </c>
      <c r="N49" s="31">
        <f>HLOOKUP(N$2,Supuestos!$D$3:$H$181,$B49,0)</f>
        <v>0</v>
      </c>
      <c r="O49" s="31">
        <f>HLOOKUP(O$2,Supuestos!$D$3:$H$181,$B49,0)</f>
        <v>0</v>
      </c>
      <c r="P49" s="31">
        <f>HLOOKUP(P$2,Supuestos!$D$3:$H$181,$B49,0)</f>
        <v>0</v>
      </c>
      <c r="Q49" s="31">
        <f>HLOOKUP(Q$2,Supuestos!$D$3:$H$181,$B49,0)</f>
        <v>0</v>
      </c>
      <c r="R49" s="31">
        <f>HLOOKUP(R$2,Supuestos!$D$3:$H$181,$B49,0)</f>
        <v>0</v>
      </c>
      <c r="S49" s="31">
        <f>HLOOKUP(S$2,Supuestos!$D$3:$H$181,$B49,0)</f>
        <v>0</v>
      </c>
      <c r="T49" s="31">
        <f>HLOOKUP(T$2,Supuestos!$D$3:$H$181,$B49,0)</f>
        <v>0</v>
      </c>
      <c r="U49" s="31">
        <f>HLOOKUP(U$2,Supuestos!$D$3:$H$181,$B49,0)</f>
        <v>0</v>
      </c>
      <c r="V49" s="31">
        <f>HLOOKUP(V$2,Supuestos!$D$3:$H$181,$B49,0)</f>
        <v>0</v>
      </c>
      <c r="W49" s="31">
        <f>HLOOKUP(W$2,Supuestos!$D$3:$H$181,$B49,0)</f>
        <v>0</v>
      </c>
      <c r="X49" s="31">
        <f>HLOOKUP(X$2,Supuestos!$D$3:$H$181,$B49,0)</f>
        <v>0</v>
      </c>
      <c r="Y49" s="31">
        <f>HLOOKUP(Y$2,Supuestos!$D$3:$H$181,$B49,0)</f>
        <v>0</v>
      </c>
      <c r="Z49" s="31">
        <f>HLOOKUP(Z$2,Supuestos!$D$3:$H$181,$B49,0)</f>
        <v>0</v>
      </c>
      <c r="AA49" s="31">
        <f>HLOOKUP(AA$2,Supuestos!$D$3:$H$181,$B49,0)</f>
        <v>0</v>
      </c>
      <c r="AB49" s="31">
        <f>HLOOKUP(AB$2,Supuestos!$D$3:$H$181,$B49,0)</f>
        <v>0</v>
      </c>
      <c r="AC49" s="31">
        <f>HLOOKUP(AC$2,Supuestos!$D$3:$H$181,$B49,0)</f>
        <v>0</v>
      </c>
      <c r="AD49" s="31">
        <f>HLOOKUP(AD$2,Supuestos!$D$3:$H$181,$B49,0)</f>
        <v>0</v>
      </c>
      <c r="AE49" s="31">
        <f>HLOOKUP(AE$2,Supuestos!$D$3:$H$181,$B49,0)</f>
        <v>0</v>
      </c>
      <c r="AF49" s="31">
        <f>HLOOKUP(AF$2,Supuestos!$D$3:$H$181,$B49,0)</f>
        <v>0</v>
      </c>
      <c r="AG49" s="31">
        <f>HLOOKUP(AG$2,Supuestos!$D$3:$H$181,$B49,0)</f>
        <v>0</v>
      </c>
      <c r="AH49" s="31">
        <f>HLOOKUP(AH$2,Supuestos!$D$3:$H$181,$B49,0)</f>
        <v>0</v>
      </c>
      <c r="AI49" s="31">
        <f>HLOOKUP(AI$2,Supuestos!$D$3:$H$181,$B49,0)</f>
        <v>0</v>
      </c>
      <c r="AJ49" s="31">
        <f>HLOOKUP(AJ$2,Supuestos!$D$3:$H$181,$B49,0)</f>
        <v>0</v>
      </c>
      <c r="AK49" s="31">
        <f>HLOOKUP(AK$2,Supuestos!$D$3:$H$181,$B49,0)</f>
        <v>0</v>
      </c>
      <c r="AL49" s="31">
        <f>HLOOKUP(AL$2,Supuestos!$D$3:$H$181,$B49,0)</f>
        <v>0</v>
      </c>
      <c r="AM49" s="31">
        <f>HLOOKUP(AM$2,Supuestos!$D$3:$H$181,$B49,0)</f>
        <v>0</v>
      </c>
      <c r="AN49" s="31">
        <f>HLOOKUP(AN$2,Supuestos!$D$3:$H$181,$B49,0)</f>
        <v>0</v>
      </c>
      <c r="AO49" s="31">
        <f>HLOOKUP(AO$2,Supuestos!$D$3:$H$181,$B49,0)</f>
        <v>0</v>
      </c>
      <c r="AP49" s="31">
        <f>HLOOKUP(AP$2,Supuestos!$D$3:$H$181,$B49,0)</f>
        <v>0</v>
      </c>
      <c r="AQ49" s="31">
        <f>HLOOKUP(AQ$2,Supuestos!$D$3:$H$181,$B49,0)</f>
        <v>0</v>
      </c>
      <c r="AR49" s="31">
        <f>HLOOKUP(AR$2,Supuestos!$D$3:$H$181,$B49,0)</f>
        <v>0</v>
      </c>
      <c r="AS49" s="31">
        <f>HLOOKUP(AS$2,Supuestos!$D$3:$H$181,$B49,0)</f>
        <v>0</v>
      </c>
      <c r="AT49" s="31">
        <f>HLOOKUP(AT$2,Supuestos!$D$3:$H$181,$B49,0)</f>
        <v>0</v>
      </c>
      <c r="AU49" s="31">
        <f>HLOOKUP(AU$2,Supuestos!$D$3:$H$181,$B49,0)</f>
        <v>0</v>
      </c>
      <c r="AV49" s="31">
        <f>HLOOKUP(AV$2,Supuestos!$D$3:$H$181,$B49,0)</f>
        <v>0</v>
      </c>
      <c r="AW49" s="31">
        <f>HLOOKUP(AW$2,Supuestos!$D$3:$H$181,$B49,0)</f>
        <v>0</v>
      </c>
      <c r="AX49" s="31">
        <f>HLOOKUP(AX$2,Supuestos!$D$3:$H$181,$B49,0)</f>
        <v>0</v>
      </c>
      <c r="AY49" s="31">
        <f>HLOOKUP(AY$2,Supuestos!$D$3:$H$181,$B49,0)</f>
        <v>0</v>
      </c>
      <c r="AZ49" s="31">
        <f>HLOOKUP(AZ$2,Supuestos!$D$3:$H$181,$B49,0)</f>
        <v>0</v>
      </c>
      <c r="BA49" s="31">
        <f>HLOOKUP(BA$2,Supuestos!$D$3:$H$181,$B49,0)</f>
        <v>0</v>
      </c>
      <c r="BB49" s="31">
        <f>HLOOKUP(BB$2,Supuestos!$D$3:$H$181,$B49,0)</f>
        <v>0</v>
      </c>
      <c r="BC49" s="31">
        <f>HLOOKUP(BC$2,Supuestos!$D$3:$H$181,$B49,0)</f>
        <v>0</v>
      </c>
      <c r="BD49" s="31">
        <f>HLOOKUP(BD$2,Supuestos!$D$3:$H$181,$B49,0)</f>
        <v>0</v>
      </c>
      <c r="BE49" s="31">
        <f>HLOOKUP(BE$2,Supuestos!$D$3:$H$181,$B49,0)</f>
        <v>0</v>
      </c>
      <c r="BF49" s="31">
        <f>HLOOKUP(BF$2,Supuestos!$D$3:$H$181,$B49,0)</f>
        <v>0</v>
      </c>
      <c r="BG49" s="31">
        <f>HLOOKUP(BG$2,Supuestos!$D$3:$H$181,$B49,0)</f>
        <v>0</v>
      </c>
      <c r="BH49" s="31">
        <f>HLOOKUP(BH$2,Supuestos!$D$3:$H$181,$B49,0)</f>
        <v>0</v>
      </c>
      <c r="BI49" s="31">
        <f>HLOOKUP(BI$2,Supuestos!$D$3:$H$181,$B49,0)</f>
        <v>0</v>
      </c>
      <c r="BJ49" s="31">
        <f>HLOOKUP(BJ$2,Supuestos!$D$3:$H$181,$B49,0)</f>
        <v>0</v>
      </c>
      <c r="BK49" s="31">
        <f>HLOOKUP(BK$2,Supuestos!$D$3:$H$181,$B49,0)</f>
        <v>0</v>
      </c>
      <c r="BL49" s="31">
        <f>HLOOKUP(BL$2,Supuestos!$D$3:$H$181,$B49,0)</f>
        <v>0</v>
      </c>
      <c r="BM49" s="31">
        <f>HLOOKUP(BM$2,Supuestos!$D$3:$H$181,$B49,0)</f>
        <v>0</v>
      </c>
    </row>
    <row r="50" spans="2:65" x14ac:dyDescent="0.2">
      <c r="C50" s="8" t="s">
        <v>35</v>
      </c>
      <c r="E50" s="28">
        <v>60</v>
      </c>
    </row>
    <row r="51" spans="2:65" x14ac:dyDescent="0.2">
      <c r="C51" s="8" t="s">
        <v>36</v>
      </c>
      <c r="E51" s="193"/>
    </row>
    <row r="52" spans="2:65" x14ac:dyDescent="0.2">
      <c r="C52" s="8" t="s">
        <v>39</v>
      </c>
      <c r="E52" s="193">
        <v>0</v>
      </c>
      <c r="F52" s="32">
        <f>E52</f>
        <v>0</v>
      </c>
      <c r="G52" s="32">
        <f t="shared" ref="G52:BM52" si="15">F52</f>
        <v>0</v>
      </c>
      <c r="H52" s="32">
        <f t="shared" si="15"/>
        <v>0</v>
      </c>
      <c r="I52" s="32">
        <f t="shared" si="15"/>
        <v>0</v>
      </c>
      <c r="J52" s="32">
        <f t="shared" si="15"/>
        <v>0</v>
      </c>
      <c r="K52" s="32">
        <f t="shared" si="15"/>
        <v>0</v>
      </c>
      <c r="L52" s="32">
        <f t="shared" si="15"/>
        <v>0</v>
      </c>
      <c r="M52" s="32">
        <f t="shared" si="15"/>
        <v>0</v>
      </c>
      <c r="N52" s="32">
        <f t="shared" si="15"/>
        <v>0</v>
      </c>
      <c r="O52" s="32">
        <f t="shared" si="15"/>
        <v>0</v>
      </c>
      <c r="P52" s="32">
        <f t="shared" si="15"/>
        <v>0</v>
      </c>
      <c r="Q52" s="32">
        <f t="shared" si="15"/>
        <v>0</v>
      </c>
      <c r="R52" s="32">
        <f t="shared" si="15"/>
        <v>0</v>
      </c>
      <c r="S52" s="32">
        <f t="shared" si="15"/>
        <v>0</v>
      </c>
      <c r="T52" s="32">
        <f t="shared" si="15"/>
        <v>0</v>
      </c>
      <c r="U52" s="32">
        <f t="shared" si="15"/>
        <v>0</v>
      </c>
      <c r="V52" s="32">
        <f t="shared" si="15"/>
        <v>0</v>
      </c>
      <c r="W52" s="32">
        <f t="shared" si="15"/>
        <v>0</v>
      </c>
      <c r="X52" s="32">
        <f t="shared" si="15"/>
        <v>0</v>
      </c>
      <c r="Y52" s="32">
        <f t="shared" si="15"/>
        <v>0</v>
      </c>
      <c r="Z52" s="32">
        <f t="shared" si="15"/>
        <v>0</v>
      </c>
      <c r="AA52" s="32">
        <f t="shared" si="15"/>
        <v>0</v>
      </c>
      <c r="AB52" s="32">
        <f t="shared" si="15"/>
        <v>0</v>
      </c>
      <c r="AC52" s="32">
        <f t="shared" si="15"/>
        <v>0</v>
      </c>
      <c r="AD52" s="32">
        <f t="shared" si="15"/>
        <v>0</v>
      </c>
      <c r="AE52" s="32">
        <f t="shared" si="15"/>
        <v>0</v>
      </c>
      <c r="AF52" s="32">
        <f t="shared" si="15"/>
        <v>0</v>
      </c>
      <c r="AG52" s="32">
        <f t="shared" si="15"/>
        <v>0</v>
      </c>
      <c r="AH52" s="32">
        <f t="shared" si="15"/>
        <v>0</v>
      </c>
      <c r="AI52" s="32">
        <f t="shared" si="15"/>
        <v>0</v>
      </c>
      <c r="AJ52" s="32">
        <f t="shared" si="15"/>
        <v>0</v>
      </c>
      <c r="AK52" s="32">
        <f t="shared" si="15"/>
        <v>0</v>
      </c>
      <c r="AL52" s="32">
        <f t="shared" si="15"/>
        <v>0</v>
      </c>
      <c r="AM52" s="32">
        <f t="shared" si="15"/>
        <v>0</v>
      </c>
      <c r="AN52" s="32">
        <f t="shared" si="15"/>
        <v>0</v>
      </c>
      <c r="AO52" s="32">
        <f t="shared" si="15"/>
        <v>0</v>
      </c>
      <c r="AP52" s="32">
        <f t="shared" si="15"/>
        <v>0</v>
      </c>
      <c r="AQ52" s="32">
        <f t="shared" si="15"/>
        <v>0</v>
      </c>
      <c r="AR52" s="32">
        <f t="shared" si="15"/>
        <v>0</v>
      </c>
      <c r="AS52" s="32">
        <f t="shared" si="15"/>
        <v>0</v>
      </c>
      <c r="AT52" s="32">
        <f t="shared" si="15"/>
        <v>0</v>
      </c>
      <c r="AU52" s="32">
        <f t="shared" si="15"/>
        <v>0</v>
      </c>
      <c r="AV52" s="32">
        <f t="shared" si="15"/>
        <v>0</v>
      </c>
      <c r="AW52" s="32">
        <f t="shared" si="15"/>
        <v>0</v>
      </c>
      <c r="AX52" s="32">
        <f t="shared" si="15"/>
        <v>0</v>
      </c>
      <c r="AY52" s="32">
        <f t="shared" si="15"/>
        <v>0</v>
      </c>
      <c r="AZ52" s="32">
        <f t="shared" si="15"/>
        <v>0</v>
      </c>
      <c r="BA52" s="32">
        <f t="shared" si="15"/>
        <v>0</v>
      </c>
      <c r="BB52" s="32">
        <f t="shared" si="15"/>
        <v>0</v>
      </c>
      <c r="BC52" s="32">
        <f t="shared" si="15"/>
        <v>0</v>
      </c>
      <c r="BD52" s="32">
        <f t="shared" si="15"/>
        <v>0</v>
      </c>
      <c r="BE52" s="32">
        <f t="shared" si="15"/>
        <v>0</v>
      </c>
      <c r="BF52" s="32">
        <f t="shared" si="15"/>
        <v>0</v>
      </c>
      <c r="BG52" s="32">
        <f t="shared" si="15"/>
        <v>0</v>
      </c>
      <c r="BH52" s="32">
        <f t="shared" si="15"/>
        <v>0</v>
      </c>
      <c r="BI52" s="32">
        <f t="shared" si="15"/>
        <v>0</v>
      </c>
      <c r="BJ52" s="32">
        <f t="shared" si="15"/>
        <v>0</v>
      </c>
      <c r="BK52" s="32">
        <f t="shared" si="15"/>
        <v>0</v>
      </c>
      <c r="BL52" s="32">
        <f t="shared" si="15"/>
        <v>0</v>
      </c>
      <c r="BM52" s="32">
        <f t="shared" si="15"/>
        <v>0</v>
      </c>
    </row>
    <row r="53" spans="2:65" x14ac:dyDescent="0.2">
      <c r="C53" s="8" t="s">
        <v>38</v>
      </c>
      <c r="E53" s="204">
        <v>0</v>
      </c>
      <c r="F53" s="32">
        <f>IF(E53=1,E53,IF($E51=F$4,1,0))</f>
        <v>0</v>
      </c>
      <c r="G53" s="32">
        <f t="shared" ref="G53:BM53" si="16">IF(F53=1,F53,IF($E51=G$4,1,0))</f>
        <v>0</v>
      </c>
      <c r="H53" s="32">
        <f t="shared" si="16"/>
        <v>0</v>
      </c>
      <c r="I53" s="32">
        <f t="shared" si="16"/>
        <v>0</v>
      </c>
      <c r="J53" s="32">
        <f t="shared" si="16"/>
        <v>0</v>
      </c>
      <c r="K53" s="32">
        <f t="shared" si="16"/>
        <v>0</v>
      </c>
      <c r="L53" s="32">
        <f t="shared" si="16"/>
        <v>0</v>
      </c>
      <c r="M53" s="32">
        <f t="shared" si="16"/>
        <v>0</v>
      </c>
      <c r="N53" s="32">
        <f t="shared" si="16"/>
        <v>0</v>
      </c>
      <c r="O53" s="32">
        <f t="shared" si="16"/>
        <v>0</v>
      </c>
      <c r="P53" s="32">
        <f t="shared" si="16"/>
        <v>0</v>
      </c>
      <c r="Q53" s="32">
        <f t="shared" si="16"/>
        <v>0</v>
      </c>
      <c r="R53" s="32">
        <f t="shared" si="16"/>
        <v>0</v>
      </c>
      <c r="S53" s="32">
        <f t="shared" si="16"/>
        <v>0</v>
      </c>
      <c r="T53" s="32">
        <f t="shared" si="16"/>
        <v>0</v>
      </c>
      <c r="U53" s="32">
        <f t="shared" si="16"/>
        <v>0</v>
      </c>
      <c r="V53" s="32">
        <f t="shared" si="16"/>
        <v>0</v>
      </c>
      <c r="W53" s="32">
        <f t="shared" si="16"/>
        <v>0</v>
      </c>
      <c r="X53" s="32">
        <f t="shared" si="16"/>
        <v>0</v>
      </c>
      <c r="Y53" s="32">
        <f t="shared" si="16"/>
        <v>0</v>
      </c>
      <c r="Z53" s="32">
        <f t="shared" si="16"/>
        <v>0</v>
      </c>
      <c r="AA53" s="32">
        <f t="shared" si="16"/>
        <v>0</v>
      </c>
      <c r="AB53" s="32">
        <f t="shared" si="16"/>
        <v>0</v>
      </c>
      <c r="AC53" s="32">
        <f t="shared" si="16"/>
        <v>0</v>
      </c>
      <c r="AD53" s="32">
        <f t="shared" si="16"/>
        <v>0</v>
      </c>
      <c r="AE53" s="32">
        <f t="shared" si="16"/>
        <v>0</v>
      </c>
      <c r="AF53" s="32">
        <f t="shared" si="16"/>
        <v>0</v>
      </c>
      <c r="AG53" s="32">
        <f t="shared" si="16"/>
        <v>0</v>
      </c>
      <c r="AH53" s="32">
        <f t="shared" si="16"/>
        <v>0</v>
      </c>
      <c r="AI53" s="32">
        <f t="shared" si="16"/>
        <v>0</v>
      </c>
      <c r="AJ53" s="32">
        <f t="shared" si="16"/>
        <v>0</v>
      </c>
      <c r="AK53" s="32">
        <f t="shared" si="16"/>
        <v>0</v>
      </c>
      <c r="AL53" s="32">
        <f t="shared" si="16"/>
        <v>0</v>
      </c>
      <c r="AM53" s="32">
        <f t="shared" si="16"/>
        <v>0</v>
      </c>
      <c r="AN53" s="32">
        <f t="shared" si="16"/>
        <v>0</v>
      </c>
      <c r="AO53" s="32">
        <f t="shared" si="16"/>
        <v>0</v>
      </c>
      <c r="AP53" s="32">
        <f t="shared" si="16"/>
        <v>0</v>
      </c>
      <c r="AQ53" s="32">
        <f t="shared" si="16"/>
        <v>0</v>
      </c>
      <c r="AR53" s="32">
        <f t="shared" si="16"/>
        <v>0</v>
      </c>
      <c r="AS53" s="32">
        <f t="shared" si="16"/>
        <v>0</v>
      </c>
      <c r="AT53" s="32">
        <f t="shared" si="16"/>
        <v>0</v>
      </c>
      <c r="AU53" s="32">
        <f t="shared" si="16"/>
        <v>0</v>
      </c>
      <c r="AV53" s="32">
        <f t="shared" si="16"/>
        <v>0</v>
      </c>
      <c r="AW53" s="32">
        <f t="shared" si="16"/>
        <v>0</v>
      </c>
      <c r="AX53" s="32">
        <f t="shared" si="16"/>
        <v>0</v>
      </c>
      <c r="AY53" s="32">
        <f t="shared" si="16"/>
        <v>0</v>
      </c>
      <c r="AZ53" s="32">
        <f t="shared" si="16"/>
        <v>0</v>
      </c>
      <c r="BA53" s="32">
        <f t="shared" si="16"/>
        <v>0</v>
      </c>
      <c r="BB53" s="32">
        <f t="shared" si="16"/>
        <v>0</v>
      </c>
      <c r="BC53" s="32">
        <f t="shared" si="16"/>
        <v>0</v>
      </c>
      <c r="BD53" s="32">
        <f t="shared" si="16"/>
        <v>0</v>
      </c>
      <c r="BE53" s="32">
        <f t="shared" si="16"/>
        <v>0</v>
      </c>
      <c r="BF53" s="32">
        <f t="shared" si="16"/>
        <v>0</v>
      </c>
      <c r="BG53" s="32">
        <f t="shared" si="16"/>
        <v>0</v>
      </c>
      <c r="BH53" s="32">
        <f t="shared" si="16"/>
        <v>0</v>
      </c>
      <c r="BI53" s="32">
        <f t="shared" si="16"/>
        <v>0</v>
      </c>
      <c r="BJ53" s="32">
        <f t="shared" si="16"/>
        <v>0</v>
      </c>
      <c r="BK53" s="32">
        <f t="shared" si="16"/>
        <v>0</v>
      </c>
      <c r="BL53" s="32">
        <f t="shared" si="16"/>
        <v>0</v>
      </c>
      <c r="BM53" s="32">
        <f t="shared" si="16"/>
        <v>0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M51"/>
  <sheetViews>
    <sheetView showGridLines="0" zoomScale="110" zoomScaleNormal="110" workbookViewId="0">
      <pane xSplit="5" ySplit="6" topLeftCell="XES7" activePane="bottomRight" state="frozen"/>
      <selection pane="topRight" activeCell="F1" sqref="F1"/>
      <selection pane="bottomLeft" activeCell="A7" sqref="A7"/>
      <selection pane="bottomRight" activeCell="F1" sqref="F1:XFD1"/>
    </sheetView>
  </sheetViews>
  <sheetFormatPr baseColWidth="10" defaultRowHeight="12.75" x14ac:dyDescent="0.2"/>
  <cols>
    <col min="1" max="1" width="2.85546875" customWidth="1"/>
    <col min="2" max="2" width="6.5703125" customWidth="1"/>
    <col min="4" max="4" width="10.140625" customWidth="1"/>
    <col min="5" max="5" width="10.28515625" customWidth="1"/>
  </cols>
  <sheetData>
    <row r="1" spans="1:65" s="402" customFormat="1" x14ac:dyDescent="0.2">
      <c r="A1" s="404"/>
      <c r="B1" s="404" t="str">
        <f>'Flujo de Caja'!$A$1</f>
        <v>valores $ en COP '000,000</v>
      </c>
      <c r="C1" s="404"/>
      <c r="D1" s="404"/>
      <c r="E1" s="404"/>
      <c r="F1" s="403" t="str">
        <f>'Ingresos detallado'!F1</f>
        <v>Año</v>
      </c>
      <c r="G1" s="403" t="str">
        <f>'Ingresos detallado'!G1</f>
        <v>Año</v>
      </c>
      <c r="H1" s="403" t="str">
        <f>'Ingresos detallado'!H1</f>
        <v>Año</v>
      </c>
      <c r="I1" s="403" t="str">
        <f>'Ingresos detallado'!I1</f>
        <v>Año</v>
      </c>
      <c r="J1" s="403" t="str">
        <f>'Ingresos detallado'!J1</f>
        <v>Año</v>
      </c>
      <c r="K1" s="403" t="str">
        <f>'Ingresos detallado'!K1</f>
        <v>Año</v>
      </c>
      <c r="L1" s="403" t="str">
        <f>'Ingresos detallado'!L1</f>
        <v>Año</v>
      </c>
      <c r="M1" s="403" t="str">
        <f>'Ingresos detallado'!M1</f>
        <v>Año</v>
      </c>
      <c r="N1" s="403" t="str">
        <f>'Ingresos detallado'!N1</f>
        <v>Año</v>
      </c>
      <c r="O1" s="403" t="str">
        <f>'Ingresos detallado'!O1</f>
        <v>Año</v>
      </c>
      <c r="P1" s="403" t="str">
        <f>'Ingresos detallado'!P1</f>
        <v>Año</v>
      </c>
      <c r="Q1" s="403" t="str">
        <f>'Ingresos detallado'!Q1</f>
        <v>Año</v>
      </c>
      <c r="R1" s="403" t="str">
        <f>'Ingresos detallado'!R1</f>
        <v>Año</v>
      </c>
      <c r="S1" s="403" t="str">
        <f>'Ingresos detallado'!S1</f>
        <v>Año</v>
      </c>
      <c r="T1" s="403" t="str">
        <f>'Ingresos detallado'!T1</f>
        <v>Año</v>
      </c>
      <c r="U1" s="403" t="str">
        <f>'Ingresos detallado'!U1</f>
        <v>Año</v>
      </c>
      <c r="V1" s="403" t="str">
        <f>'Ingresos detallado'!V1</f>
        <v>Año</v>
      </c>
      <c r="W1" s="403" t="str">
        <f>'Ingresos detallado'!W1</f>
        <v>Año</v>
      </c>
      <c r="X1" s="403" t="str">
        <f>'Ingresos detallado'!X1</f>
        <v>Año</v>
      </c>
      <c r="Y1" s="403" t="str">
        <f>'Ingresos detallado'!Y1</f>
        <v>Año</v>
      </c>
      <c r="Z1" s="403" t="str">
        <f>'Ingresos detallado'!Z1</f>
        <v>Año</v>
      </c>
      <c r="AA1" s="403" t="str">
        <f>'Ingresos detallado'!AA1</f>
        <v>Año</v>
      </c>
      <c r="AB1" s="403" t="str">
        <f>'Ingresos detallado'!AB1</f>
        <v>Año</v>
      </c>
      <c r="AC1" s="403" t="str">
        <f>'Ingresos detallado'!AC1</f>
        <v>Año</v>
      </c>
      <c r="AD1" s="403" t="str">
        <f>'Ingresos detallado'!AD1</f>
        <v>Año</v>
      </c>
      <c r="AE1" s="403" t="str">
        <f>'Ingresos detallado'!AE1</f>
        <v>Año</v>
      </c>
      <c r="AF1" s="403" t="str">
        <f>'Ingresos detallado'!AF1</f>
        <v>Año</v>
      </c>
      <c r="AG1" s="403" t="str">
        <f>'Ingresos detallado'!AG1</f>
        <v>Año</v>
      </c>
      <c r="AH1" s="403" t="str">
        <f>'Ingresos detallado'!AH1</f>
        <v>Año</v>
      </c>
      <c r="AI1" s="403" t="str">
        <f>'Ingresos detallado'!AI1</f>
        <v>Año</v>
      </c>
      <c r="AJ1" s="403" t="str">
        <f>'Ingresos detallado'!AJ1</f>
        <v>Año</v>
      </c>
      <c r="AK1" s="403" t="str">
        <f>'Ingresos detallado'!AK1</f>
        <v>Año</v>
      </c>
      <c r="AL1" s="403" t="str">
        <f>'Ingresos detallado'!AL1</f>
        <v>Año</v>
      </c>
      <c r="AM1" s="403" t="str">
        <f>'Ingresos detallado'!AM1</f>
        <v>Año</v>
      </c>
      <c r="AN1" s="403" t="str">
        <f>'Ingresos detallado'!AN1</f>
        <v>Año</v>
      </c>
      <c r="AO1" s="403" t="str">
        <f>'Ingresos detallado'!AO1</f>
        <v>Año</v>
      </c>
      <c r="AP1" s="403" t="str">
        <f>'Ingresos detallado'!AP1</f>
        <v>Año</v>
      </c>
      <c r="AQ1" s="403" t="str">
        <f>'Ingresos detallado'!AQ1</f>
        <v>Año</v>
      </c>
      <c r="AR1" s="403" t="str">
        <f>'Ingresos detallado'!AR1</f>
        <v>Año</v>
      </c>
      <c r="AS1" s="403" t="str">
        <f>'Ingresos detallado'!AS1</f>
        <v>Año</v>
      </c>
      <c r="AT1" s="403" t="str">
        <f>'Ingresos detallado'!AT1</f>
        <v>Año</v>
      </c>
      <c r="AU1" s="403" t="str">
        <f>'Ingresos detallado'!AU1</f>
        <v>Año</v>
      </c>
      <c r="AV1" s="403" t="str">
        <f>'Ingresos detallado'!AV1</f>
        <v>Año</v>
      </c>
      <c r="AW1" s="403" t="str">
        <f>'Ingresos detallado'!AW1</f>
        <v>Año</v>
      </c>
      <c r="AX1" s="403" t="str">
        <f>'Ingresos detallado'!AX1</f>
        <v>Año</v>
      </c>
      <c r="AY1" s="403" t="str">
        <f>'Ingresos detallado'!AY1</f>
        <v>Año</v>
      </c>
      <c r="AZ1" s="403" t="str">
        <f>'Ingresos detallado'!AZ1</f>
        <v>Año</v>
      </c>
      <c r="BA1" s="403" t="str">
        <f>'Ingresos detallado'!BA1</f>
        <v>Año</v>
      </c>
      <c r="BB1" s="403" t="str">
        <f>'Ingresos detallado'!BB1</f>
        <v>Año</v>
      </c>
      <c r="BC1" s="403" t="str">
        <f>'Ingresos detallado'!BC1</f>
        <v>Año</v>
      </c>
      <c r="BD1" s="403" t="str">
        <f>'Ingresos detallado'!BD1</f>
        <v>Año</v>
      </c>
      <c r="BE1" s="403" t="str">
        <f>'Ingresos detallado'!BE1</f>
        <v>Año</v>
      </c>
      <c r="BF1" s="403" t="str">
        <f>'Ingresos detallado'!BF1</f>
        <v>Año</v>
      </c>
      <c r="BG1" s="403" t="str">
        <f>'Ingresos detallado'!BG1</f>
        <v>Año</v>
      </c>
      <c r="BH1" s="403" t="str">
        <f>'Ingresos detallado'!BH1</f>
        <v>Año</v>
      </c>
      <c r="BI1" s="403" t="str">
        <f>'Ingresos detallado'!BI1</f>
        <v>Año</v>
      </c>
      <c r="BJ1" s="403" t="str">
        <f>'Ingresos detallado'!BJ1</f>
        <v>Año</v>
      </c>
      <c r="BK1" s="403" t="str">
        <f>'Ingresos detallado'!BK1</f>
        <v>Año</v>
      </c>
      <c r="BL1" s="403" t="str">
        <f>'Ingresos detallado'!BL1</f>
        <v>Año</v>
      </c>
      <c r="BM1" s="403" t="str">
        <f>'Ingresos detallado'!BM1</f>
        <v>Año</v>
      </c>
    </row>
    <row r="2" spans="1:65" x14ac:dyDescent="0.2">
      <c r="F2" s="22">
        <f>'Ingresos detallado'!F2</f>
        <v>1</v>
      </c>
      <c r="G2" s="22">
        <f>'Ingresos detallado'!G2</f>
        <v>1</v>
      </c>
      <c r="H2" s="22">
        <f>'Ingresos detallado'!H2</f>
        <v>1</v>
      </c>
      <c r="I2" s="22">
        <f>'Ingresos detallado'!I2</f>
        <v>1</v>
      </c>
      <c r="J2" s="22">
        <f>'Ingresos detallado'!J2</f>
        <v>1</v>
      </c>
      <c r="K2" s="22">
        <f>'Ingresos detallado'!K2</f>
        <v>1</v>
      </c>
      <c r="L2" s="22">
        <f>'Ingresos detallado'!L2</f>
        <v>1</v>
      </c>
      <c r="M2" s="22">
        <f>'Ingresos detallado'!M2</f>
        <v>1</v>
      </c>
      <c r="N2" s="22">
        <f>'Ingresos detallado'!N2</f>
        <v>1</v>
      </c>
      <c r="O2" s="22">
        <f>'Ingresos detallado'!O2</f>
        <v>1</v>
      </c>
      <c r="P2" s="22">
        <f>'Ingresos detallado'!P2</f>
        <v>1</v>
      </c>
      <c r="Q2" s="22">
        <f>'Ingresos detallado'!Q2</f>
        <v>1</v>
      </c>
      <c r="R2" s="22">
        <f>'Ingresos detallado'!R2</f>
        <v>2</v>
      </c>
      <c r="S2" s="22">
        <f>'Ingresos detallado'!S2</f>
        <v>2</v>
      </c>
      <c r="T2" s="22">
        <f>'Ingresos detallado'!T2</f>
        <v>2</v>
      </c>
      <c r="U2" s="22">
        <f>'Ingresos detallado'!U2</f>
        <v>2</v>
      </c>
      <c r="V2" s="22">
        <f>'Ingresos detallado'!V2</f>
        <v>2</v>
      </c>
      <c r="W2" s="22">
        <f>'Ingresos detallado'!W2</f>
        <v>2</v>
      </c>
      <c r="X2" s="22">
        <f>'Ingresos detallado'!X2</f>
        <v>2</v>
      </c>
      <c r="Y2" s="22">
        <f>'Ingresos detallado'!Y2</f>
        <v>2</v>
      </c>
      <c r="Z2" s="22">
        <f>'Ingresos detallado'!Z2</f>
        <v>2</v>
      </c>
      <c r="AA2" s="22">
        <f>'Ingresos detallado'!AA2</f>
        <v>2</v>
      </c>
      <c r="AB2" s="22">
        <f>'Ingresos detallado'!AB2</f>
        <v>2</v>
      </c>
      <c r="AC2" s="22">
        <f>'Ingresos detallado'!AC2</f>
        <v>2</v>
      </c>
      <c r="AD2" s="22">
        <f>'Ingresos detallado'!AD2</f>
        <v>3</v>
      </c>
      <c r="AE2" s="22">
        <f>'Ingresos detallado'!AE2</f>
        <v>3</v>
      </c>
      <c r="AF2" s="22">
        <f>'Ingresos detallado'!AF2</f>
        <v>3</v>
      </c>
      <c r="AG2" s="22">
        <f>'Ingresos detallado'!AG2</f>
        <v>3</v>
      </c>
      <c r="AH2" s="22">
        <f>'Ingresos detallado'!AH2</f>
        <v>3</v>
      </c>
      <c r="AI2" s="22">
        <f>'Ingresos detallado'!AI2</f>
        <v>3</v>
      </c>
      <c r="AJ2" s="22">
        <f>'Ingresos detallado'!AJ2</f>
        <v>3</v>
      </c>
      <c r="AK2" s="22">
        <f>'Ingresos detallado'!AK2</f>
        <v>3</v>
      </c>
      <c r="AL2" s="22">
        <f>'Ingresos detallado'!AL2</f>
        <v>3</v>
      </c>
      <c r="AM2" s="22">
        <f>'Ingresos detallado'!AM2</f>
        <v>3</v>
      </c>
      <c r="AN2" s="22">
        <f>'Ingresos detallado'!AN2</f>
        <v>3</v>
      </c>
      <c r="AO2" s="22">
        <f>'Ingresos detallado'!AO2</f>
        <v>3</v>
      </c>
      <c r="AP2" s="22">
        <f>'Ingresos detallado'!AP2</f>
        <v>4</v>
      </c>
      <c r="AQ2" s="22">
        <f>'Ingresos detallado'!AQ2</f>
        <v>4</v>
      </c>
      <c r="AR2" s="22">
        <f>'Ingresos detallado'!AR2</f>
        <v>4</v>
      </c>
      <c r="AS2" s="22">
        <f>'Ingresos detallado'!AS2</f>
        <v>4</v>
      </c>
      <c r="AT2" s="22">
        <f>'Ingresos detallado'!AT2</f>
        <v>4</v>
      </c>
      <c r="AU2" s="22">
        <f>'Ingresos detallado'!AU2</f>
        <v>4</v>
      </c>
      <c r="AV2" s="22">
        <f>'Ingresos detallado'!AV2</f>
        <v>4</v>
      </c>
      <c r="AW2" s="22">
        <f>'Ingresos detallado'!AW2</f>
        <v>4</v>
      </c>
      <c r="AX2" s="22">
        <f>'Ingresos detallado'!AX2</f>
        <v>4</v>
      </c>
      <c r="AY2" s="22">
        <f>'Ingresos detallado'!AY2</f>
        <v>4</v>
      </c>
      <c r="AZ2" s="22">
        <f>'Ingresos detallado'!AZ2</f>
        <v>4</v>
      </c>
      <c r="BA2" s="22">
        <f>'Ingresos detallado'!BA2</f>
        <v>4</v>
      </c>
      <c r="BB2" s="22">
        <f>'Ingresos detallado'!BB2</f>
        <v>5</v>
      </c>
      <c r="BC2" s="22">
        <f>'Ingresos detallado'!BC2</f>
        <v>5</v>
      </c>
      <c r="BD2" s="22">
        <f>'Ingresos detallado'!BD2</f>
        <v>5</v>
      </c>
      <c r="BE2" s="22">
        <f>'Ingresos detallado'!BE2</f>
        <v>5</v>
      </c>
      <c r="BF2" s="22">
        <f>'Ingresos detallado'!BF2</f>
        <v>5</v>
      </c>
      <c r="BG2" s="22">
        <f>'Ingresos detallado'!BG2</f>
        <v>5</v>
      </c>
      <c r="BH2" s="22">
        <f>'Ingresos detallado'!BH2</f>
        <v>5</v>
      </c>
      <c r="BI2" s="22">
        <f>'Ingresos detallado'!BI2</f>
        <v>5</v>
      </c>
      <c r="BJ2" s="22">
        <f>'Ingresos detallado'!BJ2</f>
        <v>5</v>
      </c>
      <c r="BK2" s="22">
        <f>'Ingresos detallado'!BK2</f>
        <v>5</v>
      </c>
      <c r="BL2" s="22">
        <f>'Ingresos detallado'!BL2</f>
        <v>5</v>
      </c>
      <c r="BM2" s="22">
        <f>'Ingresos detallado'!BM2</f>
        <v>5</v>
      </c>
    </row>
    <row r="3" spans="1:65" x14ac:dyDescent="0.2">
      <c r="F3" s="22" t="str">
        <f>'Ingresos detallado'!F3</f>
        <v>Mes</v>
      </c>
      <c r="G3" s="22" t="str">
        <f>'Ingresos detallado'!G3</f>
        <v>Mes</v>
      </c>
      <c r="H3" s="22" t="str">
        <f>'Ingresos detallado'!H3</f>
        <v>Mes</v>
      </c>
      <c r="I3" s="22" t="str">
        <f>'Ingresos detallado'!I3</f>
        <v>Mes</v>
      </c>
      <c r="J3" s="22" t="str">
        <f>'Ingresos detallado'!J3</f>
        <v>Mes</v>
      </c>
      <c r="K3" s="22" t="str">
        <f>'Ingresos detallado'!K3</f>
        <v>Mes</v>
      </c>
      <c r="L3" s="22" t="str">
        <f>'Ingresos detallado'!L3</f>
        <v>Mes</v>
      </c>
      <c r="M3" s="22" t="str">
        <f>'Ingresos detallado'!M3</f>
        <v>Mes</v>
      </c>
      <c r="N3" s="22" t="str">
        <f>'Ingresos detallado'!N3</f>
        <v>Mes</v>
      </c>
      <c r="O3" s="22" t="str">
        <f>'Ingresos detallado'!O3</f>
        <v>Mes</v>
      </c>
      <c r="P3" s="22" t="str">
        <f>'Ingresos detallado'!P3</f>
        <v>Mes</v>
      </c>
      <c r="Q3" s="22" t="str">
        <f>'Ingresos detallado'!Q3</f>
        <v>Mes</v>
      </c>
      <c r="R3" s="22" t="str">
        <f>'Ingresos detallado'!R3</f>
        <v>Mes</v>
      </c>
      <c r="S3" s="22" t="str">
        <f>'Ingresos detallado'!S3</f>
        <v>Mes</v>
      </c>
      <c r="T3" s="22" t="str">
        <f>'Ingresos detallado'!T3</f>
        <v>Mes</v>
      </c>
      <c r="U3" s="22" t="str">
        <f>'Ingresos detallado'!U3</f>
        <v>Mes</v>
      </c>
      <c r="V3" s="22" t="str">
        <f>'Ingresos detallado'!V3</f>
        <v>Mes</v>
      </c>
      <c r="W3" s="22" t="str">
        <f>'Ingresos detallado'!W3</f>
        <v>Mes</v>
      </c>
      <c r="X3" s="22" t="str">
        <f>'Ingresos detallado'!X3</f>
        <v>Mes</v>
      </c>
      <c r="Y3" s="22" t="str">
        <f>'Ingresos detallado'!Y3</f>
        <v>Mes</v>
      </c>
      <c r="Z3" s="22" t="str">
        <f>'Ingresos detallado'!Z3</f>
        <v>Mes</v>
      </c>
      <c r="AA3" s="22" t="str">
        <f>'Ingresos detallado'!AA3</f>
        <v>Mes</v>
      </c>
      <c r="AB3" s="22" t="str">
        <f>'Ingresos detallado'!AB3</f>
        <v>Mes</v>
      </c>
      <c r="AC3" s="22" t="str">
        <f>'Ingresos detallado'!AC3</f>
        <v>Mes</v>
      </c>
      <c r="AD3" s="22" t="str">
        <f>'Ingresos detallado'!AD3</f>
        <v>Mes</v>
      </c>
      <c r="AE3" s="22" t="str">
        <f>'Ingresos detallado'!AE3</f>
        <v>Mes</v>
      </c>
      <c r="AF3" s="22" t="str">
        <f>'Ingresos detallado'!AF3</f>
        <v>Mes</v>
      </c>
      <c r="AG3" s="22" t="str">
        <f>'Ingresos detallado'!AG3</f>
        <v>Mes</v>
      </c>
      <c r="AH3" s="22" t="str">
        <f>'Ingresos detallado'!AH3</f>
        <v>Mes</v>
      </c>
      <c r="AI3" s="22" t="str">
        <f>'Ingresos detallado'!AI3</f>
        <v>Mes</v>
      </c>
      <c r="AJ3" s="22" t="str">
        <f>'Ingresos detallado'!AJ3</f>
        <v>Mes</v>
      </c>
      <c r="AK3" s="22" t="str">
        <f>'Ingresos detallado'!AK3</f>
        <v>Mes</v>
      </c>
      <c r="AL3" s="22" t="str">
        <f>'Ingresos detallado'!AL3</f>
        <v>Mes</v>
      </c>
      <c r="AM3" s="22" t="str">
        <f>'Ingresos detallado'!AM3</f>
        <v>Mes</v>
      </c>
      <c r="AN3" s="22" t="str">
        <f>'Ingresos detallado'!AN3</f>
        <v>Mes</v>
      </c>
      <c r="AO3" s="22" t="str">
        <f>'Ingresos detallado'!AO3</f>
        <v>Mes</v>
      </c>
      <c r="AP3" s="22" t="str">
        <f>'Ingresos detallado'!AP3</f>
        <v>Mes</v>
      </c>
      <c r="AQ3" s="22" t="str">
        <f>'Ingresos detallado'!AQ3</f>
        <v>Mes</v>
      </c>
      <c r="AR3" s="22" t="str">
        <f>'Ingresos detallado'!AR3</f>
        <v>Mes</v>
      </c>
      <c r="AS3" s="22" t="str">
        <f>'Ingresos detallado'!AS3</f>
        <v>Mes</v>
      </c>
      <c r="AT3" s="22" t="str">
        <f>'Ingresos detallado'!AT3</f>
        <v>Mes</v>
      </c>
      <c r="AU3" s="22" t="str">
        <f>'Ingresos detallado'!AU3</f>
        <v>Mes</v>
      </c>
      <c r="AV3" s="22" t="str">
        <f>'Ingresos detallado'!AV3</f>
        <v>Mes</v>
      </c>
      <c r="AW3" s="22" t="str">
        <f>'Ingresos detallado'!AW3</f>
        <v>Mes</v>
      </c>
      <c r="AX3" s="22" t="str">
        <f>'Ingresos detallado'!AX3</f>
        <v>Mes</v>
      </c>
      <c r="AY3" s="22" t="str">
        <f>'Ingresos detallado'!AY3</f>
        <v>Mes</v>
      </c>
      <c r="AZ3" s="22" t="str">
        <f>'Ingresos detallado'!AZ3</f>
        <v>Mes</v>
      </c>
      <c r="BA3" s="22" t="str">
        <f>'Ingresos detallado'!BA3</f>
        <v>Mes</v>
      </c>
      <c r="BB3" s="22" t="str">
        <f>'Ingresos detallado'!BB3</f>
        <v>Mes</v>
      </c>
      <c r="BC3" s="22" t="str">
        <f>'Ingresos detallado'!BC3</f>
        <v>Mes</v>
      </c>
      <c r="BD3" s="22" t="str">
        <f>'Ingresos detallado'!BD3</f>
        <v>Mes</v>
      </c>
      <c r="BE3" s="22" t="str">
        <f>'Ingresos detallado'!BE3</f>
        <v>Mes</v>
      </c>
      <c r="BF3" s="22" t="str">
        <f>'Ingresos detallado'!BF3</f>
        <v>Mes</v>
      </c>
      <c r="BG3" s="22" t="str">
        <f>'Ingresos detallado'!BG3</f>
        <v>Mes</v>
      </c>
      <c r="BH3" s="22" t="str">
        <f>'Ingresos detallado'!BH3</f>
        <v>Mes</v>
      </c>
      <c r="BI3" s="22" t="str">
        <f>'Ingresos detallado'!BI3</f>
        <v>Mes</v>
      </c>
      <c r="BJ3" s="22" t="str">
        <f>'Ingresos detallado'!BJ3</f>
        <v>Mes</v>
      </c>
      <c r="BK3" s="22" t="str">
        <f>'Ingresos detallado'!BK3</f>
        <v>Mes</v>
      </c>
      <c r="BL3" s="22" t="str">
        <f>'Ingresos detallado'!BL3</f>
        <v>Mes</v>
      </c>
      <c r="BM3" s="22" t="str">
        <f>'Ingresos detallado'!BM3</f>
        <v>Mes</v>
      </c>
    </row>
    <row r="4" spans="1:65" x14ac:dyDescent="0.2">
      <c r="F4" s="22">
        <f>'Ingresos detallado'!F4</f>
        <v>1</v>
      </c>
      <c r="G4" s="22">
        <f>'Ingresos detallado'!G4</f>
        <v>2</v>
      </c>
      <c r="H4" s="22">
        <f>'Ingresos detallado'!H4</f>
        <v>3</v>
      </c>
      <c r="I4" s="22">
        <f>'Ingresos detallado'!I4</f>
        <v>4</v>
      </c>
      <c r="J4" s="22">
        <f>'Ingresos detallado'!J4</f>
        <v>5</v>
      </c>
      <c r="K4" s="22">
        <f>'Ingresos detallado'!K4</f>
        <v>6</v>
      </c>
      <c r="L4" s="22">
        <f>'Ingresos detallado'!L4</f>
        <v>7</v>
      </c>
      <c r="M4" s="22">
        <f>'Ingresos detallado'!M4</f>
        <v>8</v>
      </c>
      <c r="N4" s="22">
        <f>'Ingresos detallado'!N4</f>
        <v>9</v>
      </c>
      <c r="O4" s="22">
        <f>'Ingresos detallado'!O4</f>
        <v>10</v>
      </c>
      <c r="P4" s="22">
        <f>'Ingresos detallado'!P4</f>
        <v>11</v>
      </c>
      <c r="Q4" s="22">
        <f>'Ingresos detallado'!Q4</f>
        <v>12</v>
      </c>
      <c r="R4" s="22">
        <f>'Ingresos detallado'!R4</f>
        <v>13</v>
      </c>
      <c r="S4" s="22">
        <f>'Ingresos detallado'!S4</f>
        <v>14</v>
      </c>
      <c r="T4" s="22">
        <f>'Ingresos detallado'!T4</f>
        <v>15</v>
      </c>
      <c r="U4" s="22">
        <f>'Ingresos detallado'!U4</f>
        <v>16</v>
      </c>
      <c r="V4" s="22">
        <f>'Ingresos detallado'!V4</f>
        <v>17</v>
      </c>
      <c r="W4" s="22">
        <f>'Ingresos detallado'!W4</f>
        <v>18</v>
      </c>
      <c r="X4" s="22">
        <f>'Ingresos detallado'!X4</f>
        <v>19</v>
      </c>
      <c r="Y4" s="22">
        <f>'Ingresos detallado'!Y4</f>
        <v>20</v>
      </c>
      <c r="Z4" s="22">
        <f>'Ingresos detallado'!Z4</f>
        <v>21</v>
      </c>
      <c r="AA4" s="22">
        <f>'Ingresos detallado'!AA4</f>
        <v>22</v>
      </c>
      <c r="AB4" s="22">
        <f>'Ingresos detallado'!AB4</f>
        <v>23</v>
      </c>
      <c r="AC4" s="22">
        <f>'Ingresos detallado'!AC4</f>
        <v>24</v>
      </c>
      <c r="AD4" s="22">
        <f>'Ingresos detallado'!AD4</f>
        <v>25</v>
      </c>
      <c r="AE4" s="22">
        <f>'Ingresos detallado'!AE4</f>
        <v>26</v>
      </c>
      <c r="AF4" s="22">
        <f>'Ingresos detallado'!AF4</f>
        <v>27</v>
      </c>
      <c r="AG4" s="22">
        <f>'Ingresos detallado'!AG4</f>
        <v>28</v>
      </c>
      <c r="AH4" s="22">
        <f>'Ingresos detallado'!AH4</f>
        <v>29</v>
      </c>
      <c r="AI4" s="22">
        <f>'Ingresos detallado'!AI4</f>
        <v>30</v>
      </c>
      <c r="AJ4" s="22">
        <f>'Ingresos detallado'!AJ4</f>
        <v>31</v>
      </c>
      <c r="AK4" s="22">
        <f>'Ingresos detallado'!AK4</f>
        <v>32</v>
      </c>
      <c r="AL4" s="22">
        <f>'Ingresos detallado'!AL4</f>
        <v>33</v>
      </c>
      <c r="AM4" s="22">
        <f>'Ingresos detallado'!AM4</f>
        <v>34</v>
      </c>
      <c r="AN4" s="22">
        <f>'Ingresos detallado'!AN4</f>
        <v>35</v>
      </c>
      <c r="AO4" s="22">
        <f>'Ingresos detallado'!AO4</f>
        <v>36</v>
      </c>
      <c r="AP4" s="22">
        <f>'Ingresos detallado'!AP4</f>
        <v>37</v>
      </c>
      <c r="AQ4" s="22">
        <f>'Ingresos detallado'!AQ4</f>
        <v>38</v>
      </c>
      <c r="AR4" s="22">
        <f>'Ingresos detallado'!AR4</f>
        <v>39</v>
      </c>
      <c r="AS4" s="22">
        <f>'Ingresos detallado'!AS4</f>
        <v>40</v>
      </c>
      <c r="AT4" s="22">
        <f>'Ingresos detallado'!AT4</f>
        <v>41</v>
      </c>
      <c r="AU4" s="22">
        <f>'Ingresos detallado'!AU4</f>
        <v>42</v>
      </c>
      <c r="AV4" s="22">
        <f>'Ingresos detallado'!AV4</f>
        <v>43</v>
      </c>
      <c r="AW4" s="22">
        <f>'Ingresos detallado'!AW4</f>
        <v>44</v>
      </c>
      <c r="AX4" s="22">
        <f>'Ingresos detallado'!AX4</f>
        <v>45</v>
      </c>
      <c r="AY4" s="22">
        <f>'Ingresos detallado'!AY4</f>
        <v>46</v>
      </c>
      <c r="AZ4" s="22">
        <f>'Ingresos detallado'!AZ4</f>
        <v>47</v>
      </c>
      <c r="BA4" s="22">
        <f>'Ingresos detallado'!BA4</f>
        <v>48</v>
      </c>
      <c r="BB4" s="22">
        <f>'Ingresos detallado'!BB4</f>
        <v>49</v>
      </c>
      <c r="BC4" s="22">
        <f>'Ingresos detallado'!BC4</f>
        <v>50</v>
      </c>
      <c r="BD4" s="22">
        <f>'Ingresos detallado'!BD4</f>
        <v>51</v>
      </c>
      <c r="BE4" s="22">
        <f>'Ingresos detallado'!BE4</f>
        <v>52</v>
      </c>
      <c r="BF4" s="22">
        <f>'Ingresos detallado'!BF4</f>
        <v>53</v>
      </c>
      <c r="BG4" s="22">
        <f>'Ingresos detallado'!BG4</f>
        <v>54</v>
      </c>
      <c r="BH4" s="22">
        <f>'Ingresos detallado'!BH4</f>
        <v>55</v>
      </c>
      <c r="BI4" s="22">
        <f>'Ingresos detallado'!BI4</f>
        <v>56</v>
      </c>
      <c r="BJ4" s="22">
        <f>'Ingresos detallado'!BJ4</f>
        <v>57</v>
      </c>
      <c r="BK4" s="22">
        <f>'Ingresos detallado'!BK4</f>
        <v>58</v>
      </c>
      <c r="BL4" s="22">
        <f>'Ingresos detallado'!BL4</f>
        <v>59</v>
      </c>
      <c r="BM4" s="22">
        <f>'Ingresos detallado'!BM4</f>
        <v>60</v>
      </c>
    </row>
    <row r="6" spans="1:65" ht="17.25" x14ac:dyDescent="0.4">
      <c r="B6" s="121" t="s">
        <v>273</v>
      </c>
      <c r="F6" s="35">
        <f>F23+F30+F37+F45</f>
        <v>0</v>
      </c>
      <c r="G6" s="35">
        <f t="shared" ref="G6:BM6" si="0">G23+G30+G37</f>
        <v>0</v>
      </c>
      <c r="H6" s="35">
        <f t="shared" si="0"/>
        <v>0</v>
      </c>
      <c r="I6" s="35">
        <f>I23+I30+I37</f>
        <v>20.5</v>
      </c>
      <c r="J6" s="35">
        <f t="shared" si="0"/>
        <v>20.5</v>
      </c>
      <c r="K6" s="35">
        <f t="shared" si="0"/>
        <v>20.5</v>
      </c>
      <c r="L6" s="35">
        <f t="shared" si="0"/>
        <v>23</v>
      </c>
      <c r="M6" s="35">
        <f t="shared" si="0"/>
        <v>23</v>
      </c>
      <c r="N6" s="35">
        <f t="shared" si="0"/>
        <v>23</v>
      </c>
      <c r="O6" s="35">
        <f t="shared" si="0"/>
        <v>41</v>
      </c>
      <c r="P6" s="35">
        <f t="shared" si="0"/>
        <v>41</v>
      </c>
      <c r="Q6" s="35">
        <f t="shared" si="0"/>
        <v>29</v>
      </c>
      <c r="R6" s="35">
        <f t="shared" si="0"/>
        <v>42.23</v>
      </c>
      <c r="S6" s="35">
        <f t="shared" si="0"/>
        <v>42.23</v>
      </c>
      <c r="T6" s="35">
        <f t="shared" si="0"/>
        <v>42.23</v>
      </c>
      <c r="U6" s="35">
        <f t="shared" si="0"/>
        <v>50.984999999999999</v>
      </c>
      <c r="V6" s="35">
        <f t="shared" si="0"/>
        <v>50.984999999999999</v>
      </c>
      <c r="W6" s="35">
        <f t="shared" si="0"/>
        <v>44.805</v>
      </c>
      <c r="X6" s="35">
        <f t="shared" si="0"/>
        <v>44.805</v>
      </c>
      <c r="Y6" s="35">
        <f t="shared" si="0"/>
        <v>44.805</v>
      </c>
      <c r="Z6" s="35">
        <f t="shared" si="0"/>
        <v>44.805</v>
      </c>
      <c r="AA6" s="35">
        <f t="shared" si="0"/>
        <v>63.344999999999999</v>
      </c>
      <c r="AB6" s="35">
        <f t="shared" si="0"/>
        <v>63.344999999999999</v>
      </c>
      <c r="AC6" s="35">
        <f t="shared" si="0"/>
        <v>50.984999999999999</v>
      </c>
      <c r="AD6" s="35">
        <f t="shared" si="0"/>
        <v>52.51455</v>
      </c>
      <c r="AE6" s="35">
        <f t="shared" si="0"/>
        <v>52.51455</v>
      </c>
      <c r="AF6" s="35">
        <f t="shared" si="0"/>
        <v>52.51455</v>
      </c>
      <c r="AG6" s="35">
        <f t="shared" si="0"/>
        <v>76.91525</v>
      </c>
      <c r="AH6" s="35">
        <f t="shared" si="0"/>
        <v>76.91525</v>
      </c>
      <c r="AI6" s="35">
        <f t="shared" si="0"/>
        <v>74.263000000000005</v>
      </c>
      <c r="AJ6" s="35">
        <f t="shared" si="0"/>
        <v>74.263000000000005</v>
      </c>
      <c r="AK6" s="35">
        <f t="shared" si="0"/>
        <v>74.263000000000005</v>
      </c>
      <c r="AL6" s="35">
        <f t="shared" si="0"/>
        <v>74.263000000000005</v>
      </c>
      <c r="AM6" s="35">
        <f t="shared" si="0"/>
        <v>98.663700000000006</v>
      </c>
      <c r="AN6" s="35">
        <f t="shared" si="0"/>
        <v>98.663700000000006</v>
      </c>
      <c r="AO6" s="35">
        <f t="shared" si="0"/>
        <v>89.646050000000002</v>
      </c>
      <c r="AP6" s="35">
        <f t="shared" si="0"/>
        <v>92.335431499999999</v>
      </c>
      <c r="AQ6" s="35">
        <f t="shared" si="0"/>
        <v>92.335431499999999</v>
      </c>
      <c r="AR6" s="35">
        <f t="shared" si="0"/>
        <v>92.335431499999999</v>
      </c>
      <c r="AS6" s="35">
        <f t="shared" si="0"/>
        <v>124.02451450000001</v>
      </c>
      <c r="AT6" s="35">
        <f t="shared" si="0"/>
        <v>124.02451450000001</v>
      </c>
      <c r="AU6" s="35">
        <f t="shared" si="0"/>
        <v>108.179973</v>
      </c>
      <c r="AV6" s="35">
        <f t="shared" si="0"/>
        <v>108.179973</v>
      </c>
      <c r="AW6" s="35">
        <f t="shared" si="0"/>
        <v>108.179973</v>
      </c>
      <c r="AX6" s="35">
        <f t="shared" si="0"/>
        <v>108.179973</v>
      </c>
      <c r="AY6" s="35">
        <f t="shared" si="0"/>
        <v>146.42541800000001</v>
      </c>
      <c r="AZ6" s="35">
        <f t="shared" si="0"/>
        <v>146.42541800000001</v>
      </c>
      <c r="BA6" s="35">
        <f t="shared" si="0"/>
        <v>124.02451450000001</v>
      </c>
      <c r="BB6" s="35">
        <f t="shared" si="0"/>
        <v>127.745249935</v>
      </c>
      <c r="BC6" s="35">
        <f t="shared" si="0"/>
        <v>127.745249935</v>
      </c>
      <c r="BD6" s="35">
        <f t="shared" si="0"/>
        <v>127.745249935</v>
      </c>
      <c r="BE6" s="35">
        <f t="shared" si="0"/>
        <v>183.45793603000001</v>
      </c>
      <c r="BF6" s="35">
        <f t="shared" si="0"/>
        <v>183.45793603000001</v>
      </c>
      <c r="BG6" s="35">
        <f t="shared" si="0"/>
        <v>150.81818054000001</v>
      </c>
      <c r="BH6" s="35">
        <f t="shared" si="0"/>
        <v>150.81818054000001</v>
      </c>
      <c r="BI6" s="35">
        <f t="shared" si="0"/>
        <v>150.81818054000001</v>
      </c>
      <c r="BJ6" s="35">
        <f t="shared" si="0"/>
        <v>150.81818054000001</v>
      </c>
      <c r="BK6" s="35">
        <f t="shared" si="0"/>
        <v>193.024760915</v>
      </c>
      <c r="BL6" s="35">
        <f t="shared" si="0"/>
        <v>193.024760915</v>
      </c>
      <c r="BM6" s="35">
        <f t="shared" si="0"/>
        <v>160.385005425</v>
      </c>
    </row>
    <row r="7" spans="1:65" x14ac:dyDescent="0.2">
      <c r="B7" s="200">
        <f>MATCH(C7,Supuestos!$B$3:$B$154,0)</f>
        <v>4</v>
      </c>
      <c r="C7" s="319" t="str">
        <f>Supuestos!B6</f>
        <v>Costos administrativos</v>
      </c>
      <c r="D7" s="34" t="s">
        <v>265</v>
      </c>
      <c r="F7" s="320">
        <f>HLOOKUP(F$2,Supuestos!$D$3:$H$75,$B$7,0)*F6</f>
        <v>0</v>
      </c>
      <c r="G7" s="320">
        <f>HLOOKUP(G$2,Supuestos!$D$3:$H$75,$B$7,0)*G6</f>
        <v>0</v>
      </c>
      <c r="H7" s="320">
        <f>HLOOKUP(H$2,Supuestos!$D$3:$H$75,$B$7,0)*H6</f>
        <v>0</v>
      </c>
      <c r="I7" s="320">
        <f>HLOOKUP(I$2,Supuestos!$D$3:$H$75,$B$7,0)*I6</f>
        <v>0.82000000000000006</v>
      </c>
      <c r="J7" s="320">
        <f>HLOOKUP(J$2,Supuestos!$D$3:$H$75,$B$7,0)*J6</f>
        <v>0.82000000000000006</v>
      </c>
      <c r="K7" s="320">
        <f>HLOOKUP(K$2,Supuestos!$D$3:$H$75,$B$7,0)*K6</f>
        <v>0.82000000000000006</v>
      </c>
      <c r="L7" s="320">
        <f>HLOOKUP(L$2,Supuestos!$D$3:$H$75,$B$7,0)*L6</f>
        <v>0.92</v>
      </c>
      <c r="M7" s="320">
        <f>HLOOKUP(M$2,Supuestos!$D$3:$H$75,$B$7,0)*M6</f>
        <v>0.92</v>
      </c>
      <c r="N7" s="320">
        <f>HLOOKUP(N$2,Supuestos!$D$3:$H$75,$B$7,0)*N6</f>
        <v>0.92</v>
      </c>
      <c r="O7" s="320">
        <f>HLOOKUP(O$2,Supuestos!$D$3:$H$75,$B$7,0)*O6</f>
        <v>1.6400000000000001</v>
      </c>
      <c r="P7" s="320">
        <f>HLOOKUP(P$2,Supuestos!$D$3:$H$75,$B$7,0)*P6</f>
        <v>1.6400000000000001</v>
      </c>
      <c r="Q7" s="320">
        <f>HLOOKUP(Q$2,Supuestos!$D$3:$H$75,$B$7,0)*Q6</f>
        <v>1.1599999999999999</v>
      </c>
      <c r="R7" s="320">
        <f>HLOOKUP(R$2,Supuestos!$D$3:$H$75,$B$7,0)*R6</f>
        <v>1.6891999999999998</v>
      </c>
      <c r="S7" s="320">
        <f>HLOOKUP(S$2,Supuestos!$D$3:$H$75,$B$7,0)*S6</f>
        <v>1.6891999999999998</v>
      </c>
      <c r="T7" s="320">
        <f>HLOOKUP(T$2,Supuestos!$D$3:$H$75,$B$7,0)*T6</f>
        <v>1.6891999999999998</v>
      </c>
      <c r="U7" s="320">
        <f>HLOOKUP(U$2,Supuestos!$D$3:$H$75,$B$7,0)*U6</f>
        <v>2.0394000000000001</v>
      </c>
      <c r="V7" s="320">
        <f>HLOOKUP(V$2,Supuestos!$D$3:$H$75,$B$7,0)*V6</f>
        <v>2.0394000000000001</v>
      </c>
      <c r="W7" s="320">
        <f>HLOOKUP(W$2,Supuestos!$D$3:$H$75,$B$7,0)*W6</f>
        <v>1.7922</v>
      </c>
      <c r="X7" s="320">
        <f>HLOOKUP(X$2,Supuestos!$D$3:$H$75,$B$7,0)*X6</f>
        <v>1.7922</v>
      </c>
      <c r="Y7" s="320">
        <f>HLOOKUP(Y$2,Supuestos!$D$3:$H$75,$B$7,0)*Y6</f>
        <v>1.7922</v>
      </c>
      <c r="Z7" s="320">
        <f>HLOOKUP(Z$2,Supuestos!$D$3:$H$75,$B$7,0)*Z6</f>
        <v>1.7922</v>
      </c>
      <c r="AA7" s="320">
        <f>HLOOKUP(AA$2,Supuestos!$D$3:$H$75,$B$7,0)*AA6</f>
        <v>2.5337999999999998</v>
      </c>
      <c r="AB7" s="320">
        <f>HLOOKUP(AB$2,Supuestos!$D$3:$H$75,$B$7,0)*AB6</f>
        <v>2.5337999999999998</v>
      </c>
      <c r="AC7" s="320">
        <f>HLOOKUP(AC$2,Supuestos!$D$3:$H$75,$B$7,0)*AC6</f>
        <v>2.0394000000000001</v>
      </c>
      <c r="AD7" s="320">
        <f>HLOOKUP(AD$2,Supuestos!$D$3:$H$75,$B$7,0)*AD6</f>
        <v>2.1005820000000002</v>
      </c>
      <c r="AE7" s="320">
        <f>HLOOKUP(AE$2,Supuestos!$D$3:$H$75,$B$7,0)*AE6</f>
        <v>2.1005820000000002</v>
      </c>
      <c r="AF7" s="320">
        <f>HLOOKUP(AF$2,Supuestos!$D$3:$H$75,$B$7,0)*AF6</f>
        <v>2.1005820000000002</v>
      </c>
      <c r="AG7" s="320">
        <f>HLOOKUP(AG$2,Supuestos!$D$3:$H$75,$B$7,0)*AG6</f>
        <v>3.0766100000000001</v>
      </c>
      <c r="AH7" s="320">
        <f>HLOOKUP(AH$2,Supuestos!$D$3:$H$75,$B$7,0)*AH6</f>
        <v>3.0766100000000001</v>
      </c>
      <c r="AI7" s="320">
        <f>HLOOKUP(AI$2,Supuestos!$D$3:$H$75,$B$7,0)*AI6</f>
        <v>2.97052</v>
      </c>
      <c r="AJ7" s="320">
        <f>HLOOKUP(AJ$2,Supuestos!$D$3:$H$75,$B$7,0)*AJ6</f>
        <v>2.97052</v>
      </c>
      <c r="AK7" s="320">
        <f>HLOOKUP(AK$2,Supuestos!$D$3:$H$75,$B$7,0)*AK6</f>
        <v>2.97052</v>
      </c>
      <c r="AL7" s="320">
        <f>HLOOKUP(AL$2,Supuestos!$D$3:$H$75,$B$7,0)*AL6</f>
        <v>2.97052</v>
      </c>
      <c r="AM7" s="320">
        <f>HLOOKUP(AM$2,Supuestos!$D$3:$H$75,$B$7,0)*AM6</f>
        <v>3.9465480000000004</v>
      </c>
      <c r="AN7" s="320">
        <f>HLOOKUP(AN$2,Supuestos!$D$3:$H$75,$B$7,0)*AN6</f>
        <v>3.9465480000000004</v>
      </c>
      <c r="AO7" s="320">
        <f>HLOOKUP(AO$2,Supuestos!$D$3:$H$75,$B$7,0)*AO6</f>
        <v>3.585842</v>
      </c>
      <c r="AP7" s="320">
        <f>HLOOKUP(AP$2,Supuestos!$D$3:$H$75,$B$7,0)*AP6</f>
        <v>3.6934172599999999</v>
      </c>
      <c r="AQ7" s="320">
        <f>HLOOKUP(AQ$2,Supuestos!$D$3:$H$75,$B$7,0)*AQ6</f>
        <v>3.6934172599999999</v>
      </c>
      <c r="AR7" s="320">
        <f>HLOOKUP(AR$2,Supuestos!$D$3:$H$75,$B$7,0)*AR6</f>
        <v>3.6934172599999999</v>
      </c>
      <c r="AS7" s="320">
        <f>HLOOKUP(AS$2,Supuestos!$D$3:$H$75,$B$7,0)*AS6</f>
        <v>4.9609805800000002</v>
      </c>
      <c r="AT7" s="320">
        <f>HLOOKUP(AT$2,Supuestos!$D$3:$H$75,$B$7,0)*AT6</f>
        <v>4.9609805800000002</v>
      </c>
      <c r="AU7" s="320">
        <f>HLOOKUP(AU$2,Supuestos!$D$3:$H$75,$B$7,0)*AU6</f>
        <v>4.3271989199999998</v>
      </c>
      <c r="AV7" s="320">
        <f>HLOOKUP(AV$2,Supuestos!$D$3:$H$75,$B$7,0)*AV6</f>
        <v>4.3271989199999998</v>
      </c>
      <c r="AW7" s="320">
        <f>HLOOKUP(AW$2,Supuestos!$D$3:$H$75,$B$7,0)*AW6</f>
        <v>4.3271989199999998</v>
      </c>
      <c r="AX7" s="320">
        <f>HLOOKUP(AX$2,Supuestos!$D$3:$H$75,$B$7,0)*AX6</f>
        <v>4.3271989199999998</v>
      </c>
      <c r="AY7" s="320">
        <f>HLOOKUP(AY$2,Supuestos!$D$3:$H$75,$B$7,0)*AY6</f>
        <v>5.8570167200000007</v>
      </c>
      <c r="AZ7" s="320">
        <f>HLOOKUP(AZ$2,Supuestos!$D$3:$H$75,$B$7,0)*AZ6</f>
        <v>5.8570167200000007</v>
      </c>
      <c r="BA7" s="320">
        <f>HLOOKUP(BA$2,Supuestos!$D$3:$H$75,$B$7,0)*BA6</f>
        <v>4.9609805800000002</v>
      </c>
      <c r="BB7" s="320">
        <f>HLOOKUP(BB$2,Supuestos!$D$3:$H$75,$B$7,0)*BB6</f>
        <v>5.1098099974000002</v>
      </c>
      <c r="BC7" s="320">
        <f>HLOOKUP(BC$2,Supuestos!$D$3:$H$75,$B$7,0)*BC6</f>
        <v>5.1098099974000002</v>
      </c>
      <c r="BD7" s="320">
        <f>HLOOKUP(BD$2,Supuestos!$D$3:$H$75,$B$7,0)*BD6</f>
        <v>5.1098099974000002</v>
      </c>
      <c r="BE7" s="320">
        <f>HLOOKUP(BE$2,Supuestos!$D$3:$H$75,$B$7,0)*BE6</f>
        <v>7.338317441200001</v>
      </c>
      <c r="BF7" s="320">
        <f>HLOOKUP(BF$2,Supuestos!$D$3:$H$75,$B$7,0)*BF6</f>
        <v>7.338317441200001</v>
      </c>
      <c r="BG7" s="320">
        <f>HLOOKUP(BG$2,Supuestos!$D$3:$H$75,$B$7,0)*BG6</f>
        <v>6.032727221600001</v>
      </c>
      <c r="BH7" s="320">
        <f>HLOOKUP(BH$2,Supuestos!$D$3:$H$75,$B$7,0)*BH6</f>
        <v>6.032727221600001</v>
      </c>
      <c r="BI7" s="320">
        <f>HLOOKUP(BI$2,Supuestos!$D$3:$H$75,$B$7,0)*BI6</f>
        <v>6.032727221600001</v>
      </c>
      <c r="BJ7" s="320">
        <f>HLOOKUP(BJ$2,Supuestos!$D$3:$H$75,$B$7,0)*BJ6</f>
        <v>6.032727221600001</v>
      </c>
      <c r="BK7" s="320">
        <f>HLOOKUP(BK$2,Supuestos!$D$3:$H$75,$B$7,0)*BK6</f>
        <v>7.7209904366000002</v>
      </c>
      <c r="BL7" s="320">
        <f>HLOOKUP(BL$2,Supuestos!$D$3:$H$75,$B$7,0)*BL6</f>
        <v>7.7209904366000002</v>
      </c>
      <c r="BM7" s="320">
        <f>HLOOKUP(BM$2,Supuestos!$D$3:$H$75,$B$7,0)*BM6</f>
        <v>6.4154002170000002</v>
      </c>
    </row>
    <row r="9" spans="1:65" x14ac:dyDescent="0.2">
      <c r="C9" s="40" t="s">
        <v>70</v>
      </c>
    </row>
    <row r="10" spans="1:65" ht="15" x14ac:dyDescent="0.35">
      <c r="C10" s="121" t="s">
        <v>272</v>
      </c>
      <c r="F10" s="42">
        <f t="shared" ref="F10:AK10" si="1">SUM(F11:F14)</f>
        <v>0</v>
      </c>
      <c r="G10" s="42">
        <f t="shared" si="1"/>
        <v>0</v>
      </c>
      <c r="H10" s="42">
        <f t="shared" si="1"/>
        <v>0</v>
      </c>
      <c r="I10" s="42">
        <f t="shared" si="1"/>
        <v>4</v>
      </c>
      <c r="J10" s="42">
        <f t="shared" si="1"/>
        <v>4</v>
      </c>
      <c r="K10" s="42">
        <f t="shared" si="1"/>
        <v>4</v>
      </c>
      <c r="L10" s="42">
        <f t="shared" si="1"/>
        <v>5</v>
      </c>
      <c r="M10" s="42">
        <f t="shared" si="1"/>
        <v>5</v>
      </c>
      <c r="N10" s="42">
        <f t="shared" si="1"/>
        <v>5</v>
      </c>
      <c r="O10" s="42">
        <f t="shared" si="1"/>
        <v>8</v>
      </c>
      <c r="P10" s="42">
        <f t="shared" si="1"/>
        <v>8</v>
      </c>
      <c r="Q10" s="42">
        <f t="shared" si="1"/>
        <v>6</v>
      </c>
      <c r="R10" s="42">
        <f t="shared" si="1"/>
        <v>7</v>
      </c>
      <c r="S10" s="42">
        <f t="shared" si="1"/>
        <v>7</v>
      </c>
      <c r="T10" s="42">
        <f t="shared" si="1"/>
        <v>7</v>
      </c>
      <c r="U10" s="42">
        <f t="shared" si="1"/>
        <v>11</v>
      </c>
      <c r="V10" s="42">
        <f t="shared" si="1"/>
        <v>11</v>
      </c>
      <c r="W10" s="42">
        <f t="shared" si="1"/>
        <v>9</v>
      </c>
      <c r="X10" s="42">
        <f t="shared" si="1"/>
        <v>9</v>
      </c>
      <c r="Y10" s="42">
        <f t="shared" si="1"/>
        <v>9</v>
      </c>
      <c r="Z10" s="42">
        <f t="shared" si="1"/>
        <v>9</v>
      </c>
      <c r="AA10" s="42">
        <f t="shared" si="1"/>
        <v>12</v>
      </c>
      <c r="AB10" s="42">
        <f t="shared" si="1"/>
        <v>12</v>
      </c>
      <c r="AC10" s="42">
        <f t="shared" si="1"/>
        <v>10</v>
      </c>
      <c r="AD10" s="42">
        <f t="shared" si="1"/>
        <v>10</v>
      </c>
      <c r="AE10" s="42">
        <f t="shared" si="1"/>
        <v>10</v>
      </c>
      <c r="AF10" s="42">
        <f t="shared" si="1"/>
        <v>10</v>
      </c>
      <c r="AG10" s="42">
        <f t="shared" si="1"/>
        <v>18</v>
      </c>
      <c r="AH10" s="42">
        <f t="shared" si="1"/>
        <v>18</v>
      </c>
      <c r="AI10" s="42">
        <f t="shared" si="1"/>
        <v>16</v>
      </c>
      <c r="AJ10" s="42">
        <f t="shared" si="1"/>
        <v>16</v>
      </c>
      <c r="AK10" s="42">
        <f t="shared" si="1"/>
        <v>16</v>
      </c>
      <c r="AL10" s="42">
        <f t="shared" ref="AL10:BM10" si="2">SUM(AL11:AL14)</f>
        <v>16</v>
      </c>
      <c r="AM10" s="42">
        <f t="shared" si="2"/>
        <v>22</v>
      </c>
      <c r="AN10" s="42">
        <f t="shared" si="2"/>
        <v>22</v>
      </c>
      <c r="AO10" s="42">
        <f t="shared" si="2"/>
        <v>18</v>
      </c>
      <c r="AP10" s="42">
        <f t="shared" si="2"/>
        <v>18</v>
      </c>
      <c r="AQ10" s="42">
        <f t="shared" si="2"/>
        <v>18</v>
      </c>
      <c r="AR10" s="42">
        <f t="shared" si="2"/>
        <v>18</v>
      </c>
      <c r="AS10" s="42">
        <f t="shared" si="2"/>
        <v>28</v>
      </c>
      <c r="AT10" s="42">
        <f t="shared" si="2"/>
        <v>28</v>
      </c>
      <c r="AU10" s="42">
        <f t="shared" si="2"/>
        <v>24</v>
      </c>
      <c r="AV10" s="42">
        <f t="shared" si="2"/>
        <v>24</v>
      </c>
      <c r="AW10" s="42">
        <f t="shared" si="2"/>
        <v>24</v>
      </c>
      <c r="AX10" s="42">
        <f t="shared" si="2"/>
        <v>24</v>
      </c>
      <c r="AY10" s="42">
        <f t="shared" si="2"/>
        <v>32</v>
      </c>
      <c r="AZ10" s="42">
        <f t="shared" si="2"/>
        <v>32</v>
      </c>
      <c r="BA10" s="42">
        <f t="shared" si="2"/>
        <v>26</v>
      </c>
      <c r="BB10" s="42">
        <f t="shared" si="2"/>
        <v>26</v>
      </c>
      <c r="BC10" s="42">
        <f t="shared" si="2"/>
        <v>26</v>
      </c>
      <c r="BD10" s="42">
        <f t="shared" si="2"/>
        <v>26</v>
      </c>
      <c r="BE10" s="42">
        <f t="shared" si="2"/>
        <v>38</v>
      </c>
      <c r="BF10" s="42">
        <f t="shared" si="2"/>
        <v>38</v>
      </c>
      <c r="BG10" s="42">
        <f t="shared" si="2"/>
        <v>32</v>
      </c>
      <c r="BH10" s="42">
        <f t="shared" si="2"/>
        <v>32</v>
      </c>
      <c r="BI10" s="42">
        <f t="shared" si="2"/>
        <v>32</v>
      </c>
      <c r="BJ10" s="42">
        <f t="shared" si="2"/>
        <v>32</v>
      </c>
      <c r="BK10" s="42">
        <f t="shared" si="2"/>
        <v>42</v>
      </c>
      <c r="BL10" s="42">
        <f t="shared" si="2"/>
        <v>42</v>
      </c>
      <c r="BM10" s="42">
        <f t="shared" si="2"/>
        <v>34</v>
      </c>
    </row>
    <row r="11" spans="1:65" s="156" customFormat="1" x14ac:dyDescent="0.2">
      <c r="C11" s="157" t="s">
        <v>244</v>
      </c>
      <c r="F11" s="158">
        <f>'Ingresos detallado'!F85</f>
        <v>0</v>
      </c>
      <c r="G11" s="158">
        <f>'Ingresos detallado'!G85</f>
        <v>0</v>
      </c>
      <c r="H11" s="158">
        <f>'Ingresos detallado'!H85</f>
        <v>0</v>
      </c>
      <c r="I11" s="158">
        <f>'Ingresos detallado'!I85</f>
        <v>2</v>
      </c>
      <c r="J11" s="158">
        <f>'Ingresos detallado'!J85</f>
        <v>2</v>
      </c>
      <c r="K11" s="158">
        <f>'Ingresos detallado'!K85</f>
        <v>2</v>
      </c>
      <c r="L11" s="158">
        <f>'Ingresos detallado'!L85</f>
        <v>2</v>
      </c>
      <c r="M11" s="158">
        <f>'Ingresos detallado'!M85</f>
        <v>2</v>
      </c>
      <c r="N11" s="158">
        <f>'Ingresos detallado'!N85</f>
        <v>2</v>
      </c>
      <c r="O11" s="158">
        <f>'Ingresos detallado'!O85</f>
        <v>2</v>
      </c>
      <c r="P11" s="158">
        <f>'Ingresos detallado'!P85</f>
        <v>2</v>
      </c>
      <c r="Q11" s="158">
        <f>'Ingresos detallado'!Q85</f>
        <v>2</v>
      </c>
      <c r="R11" s="158">
        <f>'Ingresos detallado'!R85</f>
        <v>2</v>
      </c>
      <c r="S11" s="158">
        <f>'Ingresos detallado'!S85</f>
        <v>2</v>
      </c>
      <c r="T11" s="158">
        <f>'Ingresos detallado'!T85</f>
        <v>2</v>
      </c>
      <c r="U11" s="158">
        <f>'Ingresos detallado'!U85</f>
        <v>2</v>
      </c>
      <c r="V11" s="158">
        <f>'Ingresos detallado'!V85</f>
        <v>2</v>
      </c>
      <c r="W11" s="158">
        <f>'Ingresos detallado'!W85</f>
        <v>2</v>
      </c>
      <c r="X11" s="158">
        <f>'Ingresos detallado'!X85</f>
        <v>2</v>
      </c>
      <c r="Y11" s="158">
        <f>'Ingresos detallado'!Y85</f>
        <v>2</v>
      </c>
      <c r="Z11" s="158">
        <f>'Ingresos detallado'!Z85</f>
        <v>2</v>
      </c>
      <c r="AA11" s="158">
        <f>'Ingresos detallado'!AA85</f>
        <v>2</v>
      </c>
      <c r="AB11" s="158">
        <f>'Ingresos detallado'!AB85</f>
        <v>2</v>
      </c>
      <c r="AC11" s="158">
        <f>'Ingresos detallado'!AC85</f>
        <v>2</v>
      </c>
      <c r="AD11" s="158">
        <f>'Ingresos detallado'!AD85</f>
        <v>2</v>
      </c>
      <c r="AE11" s="158">
        <f>'Ingresos detallado'!AE85</f>
        <v>2</v>
      </c>
      <c r="AF11" s="158">
        <f>'Ingresos detallado'!AF85</f>
        <v>2</v>
      </c>
      <c r="AG11" s="158">
        <f>'Ingresos detallado'!AG85</f>
        <v>4</v>
      </c>
      <c r="AH11" s="158">
        <f>'Ingresos detallado'!AH85</f>
        <v>4</v>
      </c>
      <c r="AI11" s="158">
        <f>'Ingresos detallado'!AI85</f>
        <v>4</v>
      </c>
      <c r="AJ11" s="158">
        <f>'Ingresos detallado'!AJ85</f>
        <v>4</v>
      </c>
      <c r="AK11" s="158">
        <f>'Ingresos detallado'!AK85</f>
        <v>4</v>
      </c>
      <c r="AL11" s="158">
        <f>'Ingresos detallado'!AL85</f>
        <v>4</v>
      </c>
      <c r="AM11" s="158">
        <f>'Ingresos detallado'!AM85</f>
        <v>4</v>
      </c>
      <c r="AN11" s="158">
        <f>'Ingresos detallado'!AN85</f>
        <v>4</v>
      </c>
      <c r="AO11" s="158">
        <f>'Ingresos detallado'!AO85</f>
        <v>4</v>
      </c>
      <c r="AP11" s="158">
        <f>'Ingresos detallado'!AP85</f>
        <v>4</v>
      </c>
      <c r="AQ11" s="158">
        <f>'Ingresos detallado'!AQ85</f>
        <v>4</v>
      </c>
      <c r="AR11" s="158">
        <f>'Ingresos detallado'!AR85</f>
        <v>4</v>
      </c>
      <c r="AS11" s="158">
        <f>'Ingresos detallado'!AS85</f>
        <v>6</v>
      </c>
      <c r="AT11" s="158">
        <f>'Ingresos detallado'!AT85</f>
        <v>6</v>
      </c>
      <c r="AU11" s="158">
        <f>'Ingresos detallado'!AU85</f>
        <v>6</v>
      </c>
      <c r="AV11" s="158">
        <f>'Ingresos detallado'!AV85</f>
        <v>6</v>
      </c>
      <c r="AW11" s="158">
        <f>'Ingresos detallado'!AW85</f>
        <v>6</v>
      </c>
      <c r="AX11" s="158">
        <f>'Ingresos detallado'!AX85</f>
        <v>6</v>
      </c>
      <c r="AY11" s="158">
        <f>'Ingresos detallado'!AY85</f>
        <v>6</v>
      </c>
      <c r="AZ11" s="158">
        <f>'Ingresos detallado'!AZ85</f>
        <v>6</v>
      </c>
      <c r="BA11" s="158">
        <f>'Ingresos detallado'!BA85</f>
        <v>6</v>
      </c>
      <c r="BB11" s="158">
        <f>'Ingresos detallado'!BB85</f>
        <v>6</v>
      </c>
      <c r="BC11" s="158">
        <f>'Ingresos detallado'!BC85</f>
        <v>6</v>
      </c>
      <c r="BD11" s="158">
        <f>'Ingresos detallado'!BD85</f>
        <v>6</v>
      </c>
      <c r="BE11" s="158">
        <f>'Ingresos detallado'!BE85</f>
        <v>8</v>
      </c>
      <c r="BF11" s="158">
        <f>'Ingresos detallado'!BF85</f>
        <v>8</v>
      </c>
      <c r="BG11" s="158">
        <f>'Ingresos detallado'!BG85</f>
        <v>8</v>
      </c>
      <c r="BH11" s="158">
        <f>'Ingresos detallado'!BH85</f>
        <v>8</v>
      </c>
      <c r="BI11" s="158">
        <f>'Ingresos detallado'!BI85</f>
        <v>8</v>
      </c>
      <c r="BJ11" s="158">
        <f>'Ingresos detallado'!BJ85</f>
        <v>8</v>
      </c>
      <c r="BK11" s="158">
        <f>'Ingresos detallado'!BK85</f>
        <v>8</v>
      </c>
      <c r="BL11" s="158">
        <f>'Ingresos detallado'!BL85</f>
        <v>8</v>
      </c>
      <c r="BM11" s="158">
        <f>'Ingresos detallado'!BM85</f>
        <v>8</v>
      </c>
    </row>
    <row r="12" spans="1:65" s="156" customFormat="1" x14ac:dyDescent="0.2">
      <c r="C12" s="157" t="s">
        <v>29</v>
      </c>
      <c r="F12" s="158">
        <f>'Ingresos detallado'!F99</f>
        <v>0</v>
      </c>
      <c r="G12" s="158">
        <f>'Ingresos detallado'!G99</f>
        <v>0</v>
      </c>
      <c r="H12" s="158">
        <f>'Ingresos detallado'!H99</f>
        <v>0</v>
      </c>
      <c r="I12" s="158">
        <f>'Ingresos detallado'!I99</f>
        <v>2</v>
      </c>
      <c r="J12" s="158">
        <f>'Ingresos detallado'!J99</f>
        <v>2</v>
      </c>
      <c r="K12" s="158">
        <f>'Ingresos detallado'!K99</f>
        <v>2</v>
      </c>
      <c r="L12" s="158">
        <f>'Ingresos detallado'!L99</f>
        <v>2</v>
      </c>
      <c r="M12" s="158">
        <f>'Ingresos detallado'!M99</f>
        <v>2</v>
      </c>
      <c r="N12" s="158">
        <f>'Ingresos detallado'!N99</f>
        <v>2</v>
      </c>
      <c r="O12" s="158">
        <f>'Ingresos detallado'!O99</f>
        <v>4</v>
      </c>
      <c r="P12" s="158">
        <f>'Ingresos detallado'!P99</f>
        <v>4</v>
      </c>
      <c r="Q12" s="158">
        <f>'Ingresos detallado'!Q99</f>
        <v>2</v>
      </c>
      <c r="R12" s="158">
        <f>'Ingresos detallado'!R99</f>
        <v>2</v>
      </c>
      <c r="S12" s="158">
        <f>'Ingresos detallado'!S99</f>
        <v>2</v>
      </c>
      <c r="T12" s="158">
        <f>'Ingresos detallado'!T99</f>
        <v>2</v>
      </c>
      <c r="U12" s="158">
        <f>'Ingresos detallado'!U99</f>
        <v>4</v>
      </c>
      <c r="V12" s="158">
        <f>'Ingresos detallado'!V99</f>
        <v>4</v>
      </c>
      <c r="W12" s="158">
        <f>'Ingresos detallado'!W99</f>
        <v>2</v>
      </c>
      <c r="X12" s="158">
        <f>'Ingresos detallado'!X99</f>
        <v>2</v>
      </c>
      <c r="Y12" s="158">
        <f>'Ingresos detallado'!Y99</f>
        <v>2</v>
      </c>
      <c r="Z12" s="158">
        <f>'Ingresos detallado'!Z99</f>
        <v>2</v>
      </c>
      <c r="AA12" s="158">
        <f>'Ingresos detallado'!AA99</f>
        <v>4</v>
      </c>
      <c r="AB12" s="158">
        <f>'Ingresos detallado'!AB99</f>
        <v>4</v>
      </c>
      <c r="AC12" s="158">
        <f>'Ingresos detallado'!AC99</f>
        <v>2</v>
      </c>
      <c r="AD12" s="158">
        <f>'Ingresos detallado'!AD99</f>
        <v>2</v>
      </c>
      <c r="AE12" s="158">
        <f>'Ingresos detallado'!AE99</f>
        <v>2</v>
      </c>
      <c r="AF12" s="158">
        <f>'Ingresos detallado'!AF99</f>
        <v>2</v>
      </c>
      <c r="AG12" s="158">
        <f>'Ingresos detallado'!AG99</f>
        <v>6</v>
      </c>
      <c r="AH12" s="158">
        <f>'Ingresos detallado'!AH99</f>
        <v>6</v>
      </c>
      <c r="AI12" s="158">
        <f>'Ingresos detallado'!AI99</f>
        <v>4</v>
      </c>
      <c r="AJ12" s="158">
        <f>'Ingresos detallado'!AJ99</f>
        <v>4</v>
      </c>
      <c r="AK12" s="158">
        <f>'Ingresos detallado'!AK99</f>
        <v>4</v>
      </c>
      <c r="AL12" s="158">
        <f>'Ingresos detallado'!AL99</f>
        <v>4</v>
      </c>
      <c r="AM12" s="158">
        <f>'Ingresos detallado'!AM99</f>
        <v>8</v>
      </c>
      <c r="AN12" s="158">
        <f>'Ingresos detallado'!AN99</f>
        <v>8</v>
      </c>
      <c r="AO12" s="158">
        <f>'Ingresos detallado'!AO99</f>
        <v>4</v>
      </c>
      <c r="AP12" s="158">
        <f>'Ingresos detallado'!AP99</f>
        <v>4</v>
      </c>
      <c r="AQ12" s="158">
        <f>'Ingresos detallado'!AQ99</f>
        <v>4</v>
      </c>
      <c r="AR12" s="158">
        <f>'Ingresos detallado'!AR99</f>
        <v>4</v>
      </c>
      <c r="AS12" s="158">
        <f>'Ingresos detallado'!AS99</f>
        <v>10</v>
      </c>
      <c r="AT12" s="158">
        <f>'Ingresos detallado'!AT99</f>
        <v>10</v>
      </c>
      <c r="AU12" s="158">
        <f>'Ingresos detallado'!AU99</f>
        <v>6</v>
      </c>
      <c r="AV12" s="158">
        <f>'Ingresos detallado'!AV99</f>
        <v>6</v>
      </c>
      <c r="AW12" s="158">
        <f>'Ingresos detallado'!AW99</f>
        <v>6</v>
      </c>
      <c r="AX12" s="158">
        <f>'Ingresos detallado'!AX99</f>
        <v>6</v>
      </c>
      <c r="AY12" s="158">
        <f>'Ingresos detallado'!AY99</f>
        <v>12</v>
      </c>
      <c r="AZ12" s="158">
        <f>'Ingresos detallado'!AZ99</f>
        <v>12</v>
      </c>
      <c r="BA12" s="158">
        <f>'Ingresos detallado'!BA99</f>
        <v>6</v>
      </c>
      <c r="BB12" s="158">
        <f>'Ingresos detallado'!BB99</f>
        <v>6</v>
      </c>
      <c r="BC12" s="158">
        <f>'Ingresos detallado'!BC99</f>
        <v>6</v>
      </c>
      <c r="BD12" s="158">
        <f>'Ingresos detallado'!BD99</f>
        <v>6</v>
      </c>
      <c r="BE12" s="158">
        <f>'Ingresos detallado'!BE99</f>
        <v>14</v>
      </c>
      <c r="BF12" s="158">
        <f>'Ingresos detallado'!BF99</f>
        <v>14</v>
      </c>
      <c r="BG12" s="158">
        <f>'Ingresos detallado'!BG99</f>
        <v>8</v>
      </c>
      <c r="BH12" s="158">
        <f>'Ingresos detallado'!BH99</f>
        <v>8</v>
      </c>
      <c r="BI12" s="158">
        <f>'Ingresos detallado'!BI99</f>
        <v>8</v>
      </c>
      <c r="BJ12" s="158">
        <f>'Ingresos detallado'!BJ99</f>
        <v>8</v>
      </c>
      <c r="BK12" s="158">
        <f>'Ingresos detallado'!BK99</f>
        <v>16</v>
      </c>
      <c r="BL12" s="158">
        <f>'Ingresos detallado'!BL99</f>
        <v>16</v>
      </c>
      <c r="BM12" s="158">
        <f>'Ingresos detallado'!BM99</f>
        <v>8</v>
      </c>
    </row>
    <row r="13" spans="1:65" s="156" customFormat="1" x14ac:dyDescent="0.2">
      <c r="C13" s="157" t="s">
        <v>245</v>
      </c>
      <c r="F13" s="158">
        <f>'Ingresos detallado'!F113</f>
        <v>0</v>
      </c>
      <c r="G13" s="158">
        <f>'Ingresos detallado'!G113</f>
        <v>0</v>
      </c>
      <c r="H13" s="158">
        <f>'Ingresos detallado'!H113</f>
        <v>0</v>
      </c>
      <c r="I13" s="158">
        <f>'Ingresos detallado'!I113</f>
        <v>0</v>
      </c>
      <c r="J13" s="158">
        <f>'Ingresos detallado'!J113</f>
        <v>0</v>
      </c>
      <c r="K13" s="158">
        <f>'Ingresos detallado'!K113</f>
        <v>0</v>
      </c>
      <c r="L13" s="158">
        <f>'Ingresos detallado'!L113</f>
        <v>0</v>
      </c>
      <c r="M13" s="158">
        <f>'Ingresos detallado'!M113</f>
        <v>0</v>
      </c>
      <c r="N13" s="158">
        <f>'Ingresos detallado'!N113</f>
        <v>0</v>
      </c>
      <c r="O13" s="158">
        <f>'Ingresos detallado'!O113</f>
        <v>1</v>
      </c>
      <c r="P13" s="158">
        <f>'Ingresos detallado'!P113</f>
        <v>1</v>
      </c>
      <c r="Q13" s="158">
        <f>'Ingresos detallado'!Q113</f>
        <v>1</v>
      </c>
      <c r="R13" s="158">
        <f>'Ingresos detallado'!R113</f>
        <v>1</v>
      </c>
      <c r="S13" s="158">
        <f>'Ingresos detallado'!S113</f>
        <v>1</v>
      </c>
      <c r="T13" s="158">
        <f>'Ingresos detallado'!T113</f>
        <v>1</v>
      </c>
      <c r="U13" s="158">
        <f>'Ingresos detallado'!U113</f>
        <v>3</v>
      </c>
      <c r="V13" s="158">
        <f>'Ingresos detallado'!V113</f>
        <v>3</v>
      </c>
      <c r="W13" s="158">
        <f>'Ingresos detallado'!W113</f>
        <v>3</v>
      </c>
      <c r="X13" s="158">
        <f>'Ingresos detallado'!X113</f>
        <v>3</v>
      </c>
      <c r="Y13" s="158">
        <f>'Ingresos detallado'!Y113</f>
        <v>3</v>
      </c>
      <c r="Z13" s="158">
        <f>'Ingresos detallado'!Z113</f>
        <v>3</v>
      </c>
      <c r="AA13" s="158">
        <f>'Ingresos detallado'!AA113</f>
        <v>4</v>
      </c>
      <c r="AB13" s="158">
        <f>'Ingresos detallado'!AB113</f>
        <v>4</v>
      </c>
      <c r="AC13" s="158">
        <f>'Ingresos detallado'!AC113</f>
        <v>4</v>
      </c>
      <c r="AD13" s="158">
        <f>'Ingresos detallado'!AD113</f>
        <v>4</v>
      </c>
      <c r="AE13" s="158">
        <f>'Ingresos detallado'!AE113</f>
        <v>4</v>
      </c>
      <c r="AF13" s="158">
        <f>'Ingresos detallado'!AF113</f>
        <v>4</v>
      </c>
      <c r="AG13" s="158">
        <f>'Ingresos detallado'!AG113</f>
        <v>6</v>
      </c>
      <c r="AH13" s="158">
        <f>'Ingresos detallado'!AH113</f>
        <v>6</v>
      </c>
      <c r="AI13" s="158">
        <f>'Ingresos detallado'!AI113</f>
        <v>6</v>
      </c>
      <c r="AJ13" s="158">
        <f>'Ingresos detallado'!AJ113</f>
        <v>6</v>
      </c>
      <c r="AK13" s="158">
        <f>'Ingresos detallado'!AK113</f>
        <v>6</v>
      </c>
      <c r="AL13" s="158">
        <f>'Ingresos detallado'!AL113</f>
        <v>6</v>
      </c>
      <c r="AM13" s="158">
        <f>'Ingresos detallado'!AM113</f>
        <v>8</v>
      </c>
      <c r="AN13" s="158">
        <f>'Ingresos detallado'!AN113</f>
        <v>8</v>
      </c>
      <c r="AO13" s="158">
        <f>'Ingresos detallado'!AO113</f>
        <v>8</v>
      </c>
      <c r="AP13" s="158">
        <f>'Ingresos detallado'!AP113</f>
        <v>8</v>
      </c>
      <c r="AQ13" s="158">
        <f>'Ingresos detallado'!AQ113</f>
        <v>8</v>
      </c>
      <c r="AR13" s="158">
        <f>'Ingresos detallado'!AR113</f>
        <v>8</v>
      </c>
      <c r="AS13" s="158">
        <f>'Ingresos detallado'!AS113</f>
        <v>10</v>
      </c>
      <c r="AT13" s="158">
        <f>'Ingresos detallado'!AT113</f>
        <v>10</v>
      </c>
      <c r="AU13" s="158">
        <f>'Ingresos detallado'!AU113</f>
        <v>10</v>
      </c>
      <c r="AV13" s="158">
        <f>'Ingresos detallado'!AV113</f>
        <v>10</v>
      </c>
      <c r="AW13" s="158">
        <f>'Ingresos detallado'!AW113</f>
        <v>10</v>
      </c>
      <c r="AX13" s="158">
        <f>'Ingresos detallado'!AX113</f>
        <v>10</v>
      </c>
      <c r="AY13" s="158">
        <f>'Ingresos detallado'!AY113</f>
        <v>12</v>
      </c>
      <c r="AZ13" s="158">
        <f>'Ingresos detallado'!AZ113</f>
        <v>12</v>
      </c>
      <c r="BA13" s="158">
        <f>'Ingresos detallado'!BA113</f>
        <v>12</v>
      </c>
      <c r="BB13" s="158">
        <f>'Ingresos detallado'!BB113</f>
        <v>12</v>
      </c>
      <c r="BC13" s="158">
        <f>'Ingresos detallado'!BC113</f>
        <v>12</v>
      </c>
      <c r="BD13" s="158">
        <f>'Ingresos detallado'!BD113</f>
        <v>12</v>
      </c>
      <c r="BE13" s="158">
        <f>'Ingresos detallado'!BE113</f>
        <v>14</v>
      </c>
      <c r="BF13" s="158">
        <f>'Ingresos detallado'!BF113</f>
        <v>14</v>
      </c>
      <c r="BG13" s="158">
        <f>'Ingresos detallado'!BG113</f>
        <v>14</v>
      </c>
      <c r="BH13" s="158">
        <f>'Ingresos detallado'!BH113</f>
        <v>14</v>
      </c>
      <c r="BI13" s="158">
        <f>'Ingresos detallado'!BI113</f>
        <v>14</v>
      </c>
      <c r="BJ13" s="158">
        <f>'Ingresos detallado'!BJ113</f>
        <v>14</v>
      </c>
      <c r="BK13" s="158">
        <f>'Ingresos detallado'!BK113</f>
        <v>16</v>
      </c>
      <c r="BL13" s="158">
        <f>'Ingresos detallado'!BL113</f>
        <v>16</v>
      </c>
      <c r="BM13" s="158">
        <f>'Ingresos detallado'!BM113</f>
        <v>16</v>
      </c>
    </row>
    <row r="14" spans="1:65" s="156" customFormat="1" x14ac:dyDescent="0.2">
      <c r="C14" s="157" t="s">
        <v>95</v>
      </c>
      <c r="F14" s="158">
        <f>'Ingresos detallado'!F125</f>
        <v>0</v>
      </c>
      <c r="G14" s="158">
        <f>'Ingresos detallado'!G125</f>
        <v>0</v>
      </c>
      <c r="H14" s="158">
        <f>'Ingresos detallado'!H125</f>
        <v>0</v>
      </c>
      <c r="I14" s="158">
        <f>'Ingresos detallado'!I125</f>
        <v>0</v>
      </c>
      <c r="J14" s="158">
        <f>'Ingresos detallado'!J125</f>
        <v>0</v>
      </c>
      <c r="K14" s="158">
        <f>'Ingresos detallado'!K125</f>
        <v>0</v>
      </c>
      <c r="L14" s="158">
        <f>'Ingresos detallado'!L125</f>
        <v>1</v>
      </c>
      <c r="M14" s="158">
        <f>'Ingresos detallado'!M125</f>
        <v>1</v>
      </c>
      <c r="N14" s="158">
        <f>'Ingresos detallado'!N125</f>
        <v>1</v>
      </c>
      <c r="O14" s="158">
        <f>'Ingresos detallado'!O125</f>
        <v>1</v>
      </c>
      <c r="P14" s="158">
        <f>'Ingresos detallado'!P125</f>
        <v>1</v>
      </c>
      <c r="Q14" s="158">
        <f>'Ingresos detallado'!Q125</f>
        <v>1</v>
      </c>
      <c r="R14" s="158">
        <f>'Ingresos detallado'!R125</f>
        <v>2</v>
      </c>
      <c r="S14" s="158">
        <f>'Ingresos detallado'!S125</f>
        <v>2</v>
      </c>
      <c r="T14" s="158">
        <f>'Ingresos detallado'!T125</f>
        <v>2</v>
      </c>
      <c r="U14" s="158">
        <f>'Ingresos detallado'!U125</f>
        <v>2</v>
      </c>
      <c r="V14" s="158">
        <f>'Ingresos detallado'!V125</f>
        <v>2</v>
      </c>
      <c r="W14" s="158">
        <f>'Ingresos detallado'!W125</f>
        <v>2</v>
      </c>
      <c r="X14" s="158">
        <f>'Ingresos detallado'!X125</f>
        <v>2</v>
      </c>
      <c r="Y14" s="158">
        <f>'Ingresos detallado'!Y125</f>
        <v>2</v>
      </c>
      <c r="Z14" s="158">
        <f>'Ingresos detallado'!Z125</f>
        <v>2</v>
      </c>
      <c r="AA14" s="158">
        <f>'Ingresos detallado'!AA125</f>
        <v>2</v>
      </c>
      <c r="AB14" s="158">
        <f>'Ingresos detallado'!AB125</f>
        <v>2</v>
      </c>
      <c r="AC14" s="158">
        <f>'Ingresos detallado'!AC125</f>
        <v>2</v>
      </c>
      <c r="AD14" s="158">
        <f>'Ingresos detallado'!AD125</f>
        <v>2</v>
      </c>
      <c r="AE14" s="158">
        <f>'Ingresos detallado'!AE125</f>
        <v>2</v>
      </c>
      <c r="AF14" s="158">
        <f>'Ingresos detallado'!AF125</f>
        <v>2</v>
      </c>
      <c r="AG14" s="158">
        <f>'Ingresos detallado'!AG125</f>
        <v>2</v>
      </c>
      <c r="AH14" s="158">
        <f>'Ingresos detallado'!AH125</f>
        <v>2</v>
      </c>
      <c r="AI14" s="158">
        <f>'Ingresos detallado'!AI125</f>
        <v>2</v>
      </c>
      <c r="AJ14" s="158">
        <f>'Ingresos detallado'!AJ125</f>
        <v>2</v>
      </c>
      <c r="AK14" s="158">
        <f>'Ingresos detallado'!AK125</f>
        <v>2</v>
      </c>
      <c r="AL14" s="158">
        <f>'Ingresos detallado'!AL125</f>
        <v>2</v>
      </c>
      <c r="AM14" s="158">
        <f>'Ingresos detallado'!AM125</f>
        <v>2</v>
      </c>
      <c r="AN14" s="158">
        <f>'Ingresos detallado'!AN125</f>
        <v>2</v>
      </c>
      <c r="AO14" s="158">
        <f>'Ingresos detallado'!AO125</f>
        <v>2</v>
      </c>
      <c r="AP14" s="158">
        <f>'Ingresos detallado'!AP125</f>
        <v>2</v>
      </c>
      <c r="AQ14" s="158">
        <f>'Ingresos detallado'!AQ125</f>
        <v>2</v>
      </c>
      <c r="AR14" s="158">
        <f>'Ingresos detallado'!AR125</f>
        <v>2</v>
      </c>
      <c r="AS14" s="158">
        <f>'Ingresos detallado'!AS125</f>
        <v>2</v>
      </c>
      <c r="AT14" s="158">
        <f>'Ingresos detallado'!AT125</f>
        <v>2</v>
      </c>
      <c r="AU14" s="158">
        <f>'Ingresos detallado'!AU125</f>
        <v>2</v>
      </c>
      <c r="AV14" s="158">
        <f>'Ingresos detallado'!AV125</f>
        <v>2</v>
      </c>
      <c r="AW14" s="158">
        <f>'Ingresos detallado'!AW125</f>
        <v>2</v>
      </c>
      <c r="AX14" s="158">
        <f>'Ingresos detallado'!AX125</f>
        <v>2</v>
      </c>
      <c r="AY14" s="158">
        <f>'Ingresos detallado'!AY125</f>
        <v>2</v>
      </c>
      <c r="AZ14" s="158">
        <f>'Ingresos detallado'!AZ125</f>
        <v>2</v>
      </c>
      <c r="BA14" s="158">
        <f>'Ingresos detallado'!BA125</f>
        <v>2</v>
      </c>
      <c r="BB14" s="158">
        <f>'Ingresos detallado'!BB125</f>
        <v>2</v>
      </c>
      <c r="BC14" s="158">
        <f>'Ingresos detallado'!BC125</f>
        <v>2</v>
      </c>
      <c r="BD14" s="158">
        <f>'Ingresos detallado'!BD125</f>
        <v>2</v>
      </c>
      <c r="BE14" s="158">
        <f>'Ingresos detallado'!BE125</f>
        <v>2</v>
      </c>
      <c r="BF14" s="158">
        <f>'Ingresos detallado'!BF125</f>
        <v>2</v>
      </c>
      <c r="BG14" s="158">
        <f>'Ingresos detallado'!BG125</f>
        <v>2</v>
      </c>
      <c r="BH14" s="158">
        <f>'Ingresos detallado'!BH125</f>
        <v>2</v>
      </c>
      <c r="BI14" s="158">
        <f>'Ingresos detallado'!BI125</f>
        <v>2</v>
      </c>
      <c r="BJ14" s="158">
        <f>'Ingresos detallado'!BJ125</f>
        <v>2</v>
      </c>
      <c r="BK14" s="158">
        <f>'Ingresos detallado'!BK125</f>
        <v>2</v>
      </c>
      <c r="BL14" s="158">
        <f>'Ingresos detallado'!BL125</f>
        <v>2</v>
      </c>
      <c r="BM14" s="158">
        <f>'Ingresos detallado'!BM125</f>
        <v>2</v>
      </c>
    </row>
    <row r="16" spans="1:65" ht="15" x14ac:dyDescent="0.35">
      <c r="C16" s="122" t="s">
        <v>271</v>
      </c>
      <c r="F16" s="42">
        <f>SUM(F17:F19)</f>
        <v>0</v>
      </c>
      <c r="G16" s="42">
        <f t="shared" ref="G16:BM16" si="3">SUM(G17:G19)</f>
        <v>0</v>
      </c>
      <c r="H16" s="42">
        <f t="shared" si="3"/>
        <v>0</v>
      </c>
      <c r="I16" s="42">
        <f t="shared" si="3"/>
        <v>3</v>
      </c>
      <c r="J16" s="42">
        <f t="shared" si="3"/>
        <v>3</v>
      </c>
      <c r="K16" s="42">
        <f t="shared" si="3"/>
        <v>3</v>
      </c>
      <c r="L16" s="42">
        <f t="shared" si="3"/>
        <v>4</v>
      </c>
      <c r="M16" s="42">
        <f t="shared" si="3"/>
        <v>4</v>
      </c>
      <c r="N16" s="42">
        <f t="shared" si="3"/>
        <v>4</v>
      </c>
      <c r="O16" s="42">
        <f t="shared" si="3"/>
        <v>6</v>
      </c>
      <c r="P16" s="42">
        <f t="shared" si="3"/>
        <v>6</v>
      </c>
      <c r="Q16" s="42">
        <f t="shared" si="3"/>
        <v>5</v>
      </c>
      <c r="R16" s="42">
        <f t="shared" si="3"/>
        <v>6</v>
      </c>
      <c r="S16" s="42">
        <f t="shared" si="3"/>
        <v>6</v>
      </c>
      <c r="T16" s="42">
        <f t="shared" si="3"/>
        <v>6</v>
      </c>
      <c r="U16" s="42">
        <f t="shared" si="3"/>
        <v>8</v>
      </c>
      <c r="V16" s="42">
        <f t="shared" si="3"/>
        <v>8</v>
      </c>
      <c r="W16" s="42">
        <f t="shared" si="3"/>
        <v>7</v>
      </c>
      <c r="X16" s="42">
        <f t="shared" si="3"/>
        <v>7</v>
      </c>
      <c r="Y16" s="42">
        <f t="shared" si="3"/>
        <v>7</v>
      </c>
      <c r="Z16" s="42">
        <f t="shared" si="3"/>
        <v>7</v>
      </c>
      <c r="AA16" s="42">
        <f t="shared" si="3"/>
        <v>9</v>
      </c>
      <c r="AB16" s="42">
        <f t="shared" si="3"/>
        <v>9</v>
      </c>
      <c r="AC16" s="42">
        <f t="shared" si="3"/>
        <v>8</v>
      </c>
      <c r="AD16" s="42">
        <f t="shared" si="3"/>
        <v>8</v>
      </c>
      <c r="AE16" s="42">
        <f t="shared" si="3"/>
        <v>8</v>
      </c>
      <c r="AF16" s="42">
        <f t="shared" si="3"/>
        <v>8</v>
      </c>
      <c r="AG16" s="42">
        <f t="shared" si="3"/>
        <v>12</v>
      </c>
      <c r="AH16" s="42">
        <f t="shared" si="3"/>
        <v>12</v>
      </c>
      <c r="AI16" s="42">
        <f t="shared" si="3"/>
        <v>11</v>
      </c>
      <c r="AJ16" s="42">
        <f t="shared" si="3"/>
        <v>11</v>
      </c>
      <c r="AK16" s="42">
        <f t="shared" si="3"/>
        <v>11</v>
      </c>
      <c r="AL16" s="42">
        <f t="shared" si="3"/>
        <v>11</v>
      </c>
      <c r="AM16" s="42">
        <f t="shared" si="3"/>
        <v>15</v>
      </c>
      <c r="AN16" s="42">
        <f t="shared" si="3"/>
        <v>15</v>
      </c>
      <c r="AO16" s="42">
        <f t="shared" si="3"/>
        <v>13</v>
      </c>
      <c r="AP16" s="42">
        <f t="shared" si="3"/>
        <v>13</v>
      </c>
      <c r="AQ16" s="42">
        <f t="shared" si="3"/>
        <v>13</v>
      </c>
      <c r="AR16" s="42">
        <f t="shared" si="3"/>
        <v>13</v>
      </c>
      <c r="AS16" s="42">
        <f t="shared" si="3"/>
        <v>18</v>
      </c>
      <c r="AT16" s="42">
        <f t="shared" si="3"/>
        <v>18</v>
      </c>
      <c r="AU16" s="42">
        <f t="shared" si="3"/>
        <v>16</v>
      </c>
      <c r="AV16" s="42">
        <f t="shared" si="3"/>
        <v>16</v>
      </c>
      <c r="AW16" s="42">
        <f t="shared" si="3"/>
        <v>16</v>
      </c>
      <c r="AX16" s="42">
        <f t="shared" si="3"/>
        <v>16</v>
      </c>
      <c r="AY16" s="42">
        <f t="shared" si="3"/>
        <v>21</v>
      </c>
      <c r="AZ16" s="42">
        <f t="shared" si="3"/>
        <v>21</v>
      </c>
      <c r="BA16" s="42">
        <f t="shared" si="3"/>
        <v>18</v>
      </c>
      <c r="BB16" s="42">
        <f t="shared" si="3"/>
        <v>18</v>
      </c>
      <c r="BC16" s="42">
        <f t="shared" si="3"/>
        <v>18</v>
      </c>
      <c r="BD16" s="42">
        <f t="shared" si="3"/>
        <v>18</v>
      </c>
      <c r="BE16" s="42">
        <f t="shared" si="3"/>
        <v>26</v>
      </c>
      <c r="BF16" s="42">
        <f t="shared" si="3"/>
        <v>26</v>
      </c>
      <c r="BG16" s="42">
        <f t="shared" si="3"/>
        <v>21</v>
      </c>
      <c r="BH16" s="42">
        <f t="shared" si="3"/>
        <v>21</v>
      </c>
      <c r="BI16" s="42">
        <f t="shared" si="3"/>
        <v>21</v>
      </c>
      <c r="BJ16" s="42">
        <f t="shared" si="3"/>
        <v>21</v>
      </c>
      <c r="BK16" s="42">
        <f t="shared" si="3"/>
        <v>28</v>
      </c>
      <c r="BL16" s="42">
        <f t="shared" si="3"/>
        <v>28</v>
      </c>
      <c r="BM16" s="42">
        <f t="shared" si="3"/>
        <v>23</v>
      </c>
    </row>
    <row r="17" spans="2:65" s="156" customFormat="1" x14ac:dyDescent="0.2">
      <c r="C17" s="157" t="s">
        <v>71</v>
      </c>
      <c r="F17" s="159">
        <f>ROUNDUP((F11*Supuestos!$D$124)+(Consult_Innov_Abierta!F12*Supuestos!$D$125)+(Consult_Innov_Abierta!F13*Supuestos!$D$126)+(Consult_Innov_Abierta!F14*Supuestos!$D$127),0)</f>
        <v>0</v>
      </c>
      <c r="G17" s="159">
        <f>ROUNDUP((G11*Supuestos!$D$124)+(Consult_Innov_Abierta!G12*Supuestos!$D$125)+(Consult_Innov_Abierta!G13*Supuestos!$D$126)+(Consult_Innov_Abierta!G14*Supuestos!$D$127),0)</f>
        <v>0</v>
      </c>
      <c r="H17" s="159">
        <f>ROUNDUP((H11*Supuestos!$D$124)+(Consult_Innov_Abierta!H12*Supuestos!$D$125)+(Consult_Innov_Abierta!H13*Supuestos!$D$126)+(Consult_Innov_Abierta!H14*Supuestos!$D$127),0)</f>
        <v>0</v>
      </c>
      <c r="I17" s="159">
        <f>ROUNDUP((I11*Supuestos!$D$124)+(Consult_Innov_Abierta!I12*Supuestos!$D$125)+(Consult_Innov_Abierta!I13*Supuestos!$D$126)+(Consult_Innov_Abierta!I14*Supuestos!$D$127),0)</f>
        <v>1</v>
      </c>
      <c r="J17" s="159">
        <f>ROUNDUP((J11*Supuestos!$D$124)+(Consult_Innov_Abierta!J12*Supuestos!$D$125)+(Consult_Innov_Abierta!J13*Supuestos!$D$126)+(Consult_Innov_Abierta!J14*Supuestos!$D$127),0)</f>
        <v>1</v>
      </c>
      <c r="K17" s="159">
        <f>ROUNDUP((K11*Supuestos!$D$124)+(Consult_Innov_Abierta!K12*Supuestos!$D$125)+(Consult_Innov_Abierta!K13*Supuestos!$D$126)+(Consult_Innov_Abierta!K14*Supuestos!$D$127),0)</f>
        <v>1</v>
      </c>
      <c r="L17" s="159">
        <f>ROUNDUP((L11*Supuestos!$D$124)+(Consult_Innov_Abierta!L12*Supuestos!$D$125)+(Consult_Innov_Abierta!L13*Supuestos!$D$126)+(Consult_Innov_Abierta!L14*Supuestos!$D$127),0)</f>
        <v>1</v>
      </c>
      <c r="M17" s="159">
        <f>ROUNDUP((M11*Supuestos!$D$124)+(Consult_Innov_Abierta!M12*Supuestos!$D$125)+(Consult_Innov_Abierta!M13*Supuestos!$D$126)+(Consult_Innov_Abierta!M14*Supuestos!$D$127),0)</f>
        <v>1</v>
      </c>
      <c r="N17" s="159">
        <f>ROUNDUP((N11*Supuestos!$D$124)+(Consult_Innov_Abierta!N12*Supuestos!$D$125)+(Consult_Innov_Abierta!N13*Supuestos!$D$126)+(Consult_Innov_Abierta!N14*Supuestos!$D$127),0)</f>
        <v>1</v>
      </c>
      <c r="O17" s="159">
        <f>ROUNDUP((O11*Supuestos!$D$124)+(Consult_Innov_Abierta!O12*Supuestos!$D$125)+(Consult_Innov_Abierta!O13*Supuestos!$D$126)+(Consult_Innov_Abierta!O14*Supuestos!$D$127),0)</f>
        <v>2</v>
      </c>
      <c r="P17" s="159">
        <f>ROUNDUP((P11*Supuestos!$D$124)+(Consult_Innov_Abierta!P12*Supuestos!$D$125)+(Consult_Innov_Abierta!P13*Supuestos!$D$126)+(Consult_Innov_Abierta!P14*Supuestos!$D$127),0)</f>
        <v>2</v>
      </c>
      <c r="Q17" s="159">
        <f>ROUNDUP((Q11*Supuestos!$D$124)+(Consult_Innov_Abierta!Q12*Supuestos!$D$125)+(Consult_Innov_Abierta!Q13*Supuestos!$D$126)+(Consult_Innov_Abierta!Q14*Supuestos!$D$127),0)</f>
        <v>1</v>
      </c>
      <c r="R17" s="159">
        <f>ROUNDUP((R11*Supuestos!$D$124)+(Consult_Innov_Abierta!R12*Supuestos!$D$125)+(Consult_Innov_Abierta!R13*Supuestos!$D$126)+(Consult_Innov_Abierta!R14*Supuestos!$D$127),0)</f>
        <v>2</v>
      </c>
      <c r="S17" s="159">
        <f>ROUNDUP((S11*Supuestos!$D$124)+(Consult_Innov_Abierta!S12*Supuestos!$D$125)+(Consult_Innov_Abierta!S13*Supuestos!$D$126)+(Consult_Innov_Abierta!S14*Supuestos!$D$127),0)</f>
        <v>2</v>
      </c>
      <c r="T17" s="159">
        <f>ROUNDUP((T11*Supuestos!$D$124)+(Consult_Innov_Abierta!T12*Supuestos!$D$125)+(Consult_Innov_Abierta!T13*Supuestos!$D$126)+(Consult_Innov_Abierta!T14*Supuestos!$D$127),0)</f>
        <v>2</v>
      </c>
      <c r="U17" s="159">
        <f>ROUNDUP((U11*Supuestos!$D$124)+(Consult_Innov_Abierta!U12*Supuestos!$D$125)+(Consult_Innov_Abierta!U13*Supuestos!$D$126)+(Consult_Innov_Abierta!U14*Supuestos!$D$127),0)</f>
        <v>2</v>
      </c>
      <c r="V17" s="159">
        <f>ROUNDUP((V11*Supuestos!$D$124)+(Consult_Innov_Abierta!V12*Supuestos!$D$125)+(Consult_Innov_Abierta!V13*Supuestos!$D$126)+(Consult_Innov_Abierta!V14*Supuestos!$D$127),0)</f>
        <v>2</v>
      </c>
      <c r="W17" s="159">
        <f>ROUNDUP((W11*Supuestos!$D$124)+(Consult_Innov_Abierta!W12*Supuestos!$D$125)+(Consult_Innov_Abierta!W13*Supuestos!$D$126)+(Consult_Innov_Abierta!W14*Supuestos!$D$127),0)</f>
        <v>2</v>
      </c>
      <c r="X17" s="159">
        <f>ROUNDUP((X11*Supuestos!$D$124)+(Consult_Innov_Abierta!X12*Supuestos!$D$125)+(Consult_Innov_Abierta!X13*Supuestos!$D$126)+(Consult_Innov_Abierta!X14*Supuestos!$D$127),0)</f>
        <v>2</v>
      </c>
      <c r="Y17" s="159">
        <f>ROUNDUP((Y11*Supuestos!$D$124)+(Consult_Innov_Abierta!Y12*Supuestos!$D$125)+(Consult_Innov_Abierta!Y13*Supuestos!$D$126)+(Consult_Innov_Abierta!Y14*Supuestos!$D$127),0)</f>
        <v>2</v>
      </c>
      <c r="Z17" s="159">
        <f>ROUNDUP((Z11*Supuestos!$D$124)+(Consult_Innov_Abierta!Z12*Supuestos!$D$125)+(Consult_Innov_Abierta!Z13*Supuestos!$D$126)+(Consult_Innov_Abierta!Z14*Supuestos!$D$127),0)</f>
        <v>2</v>
      </c>
      <c r="AA17" s="159">
        <f>ROUNDUP((AA11*Supuestos!$D$124)+(Consult_Innov_Abierta!AA12*Supuestos!$D$125)+(Consult_Innov_Abierta!AA13*Supuestos!$D$126)+(Consult_Innov_Abierta!AA14*Supuestos!$D$127),0)</f>
        <v>3</v>
      </c>
      <c r="AB17" s="159">
        <f>ROUNDUP((AB11*Supuestos!$D$124)+(Consult_Innov_Abierta!AB12*Supuestos!$D$125)+(Consult_Innov_Abierta!AB13*Supuestos!$D$126)+(Consult_Innov_Abierta!AB14*Supuestos!$D$127),0)</f>
        <v>3</v>
      </c>
      <c r="AC17" s="159">
        <f>ROUNDUP((AC11*Supuestos!$D$124)+(Consult_Innov_Abierta!AC12*Supuestos!$D$125)+(Consult_Innov_Abierta!AC13*Supuestos!$D$126)+(Consult_Innov_Abierta!AC14*Supuestos!$D$127),0)</f>
        <v>2</v>
      </c>
      <c r="AD17" s="159">
        <f>ROUNDUP((AD11*Supuestos!$D$124)+(Consult_Innov_Abierta!AD12*Supuestos!$D$125)+(Consult_Innov_Abierta!AD13*Supuestos!$D$126)+(Consult_Innov_Abierta!AD14*Supuestos!$D$127),0)</f>
        <v>2</v>
      </c>
      <c r="AE17" s="159">
        <f>ROUNDUP((AE11*Supuestos!$D$124)+(Consult_Innov_Abierta!AE12*Supuestos!$D$125)+(Consult_Innov_Abierta!AE13*Supuestos!$D$126)+(Consult_Innov_Abierta!AE14*Supuestos!$D$127),0)</f>
        <v>2</v>
      </c>
      <c r="AF17" s="159">
        <f>ROUNDUP((AF11*Supuestos!$D$124)+(Consult_Innov_Abierta!AF12*Supuestos!$D$125)+(Consult_Innov_Abierta!AF13*Supuestos!$D$126)+(Consult_Innov_Abierta!AF14*Supuestos!$D$127),0)</f>
        <v>2</v>
      </c>
      <c r="AG17" s="159">
        <f>ROUNDUP((AG11*Supuestos!$D$124)+(Consult_Innov_Abierta!AG12*Supuestos!$D$125)+(Consult_Innov_Abierta!AG13*Supuestos!$D$126)+(Consult_Innov_Abierta!AG14*Supuestos!$D$127),0)</f>
        <v>3</v>
      </c>
      <c r="AH17" s="159">
        <f>ROUNDUP((AH11*Supuestos!$D$124)+(Consult_Innov_Abierta!AH12*Supuestos!$D$125)+(Consult_Innov_Abierta!AH13*Supuestos!$D$126)+(Consult_Innov_Abierta!AH14*Supuestos!$D$127),0)</f>
        <v>3</v>
      </c>
      <c r="AI17" s="159">
        <f>ROUNDUP((AI11*Supuestos!$D$124)+(Consult_Innov_Abierta!AI12*Supuestos!$D$125)+(Consult_Innov_Abierta!AI13*Supuestos!$D$126)+(Consult_Innov_Abierta!AI14*Supuestos!$D$127),0)</f>
        <v>3</v>
      </c>
      <c r="AJ17" s="159">
        <f>ROUNDUP((AJ11*Supuestos!$D$124)+(Consult_Innov_Abierta!AJ12*Supuestos!$D$125)+(Consult_Innov_Abierta!AJ13*Supuestos!$D$126)+(Consult_Innov_Abierta!AJ14*Supuestos!$D$127),0)</f>
        <v>3</v>
      </c>
      <c r="AK17" s="159">
        <f>ROUNDUP((AK11*Supuestos!$D$124)+(Consult_Innov_Abierta!AK12*Supuestos!$D$125)+(Consult_Innov_Abierta!AK13*Supuestos!$D$126)+(Consult_Innov_Abierta!AK14*Supuestos!$D$127),0)</f>
        <v>3</v>
      </c>
      <c r="AL17" s="159">
        <f>ROUNDUP((AL11*Supuestos!$D$124)+(Consult_Innov_Abierta!AL12*Supuestos!$D$125)+(Consult_Innov_Abierta!AL13*Supuestos!$D$126)+(Consult_Innov_Abierta!AL14*Supuestos!$D$127),0)</f>
        <v>3</v>
      </c>
      <c r="AM17" s="159">
        <f>ROUNDUP((AM11*Supuestos!$D$124)+(Consult_Innov_Abierta!AM12*Supuestos!$D$125)+(Consult_Innov_Abierta!AM13*Supuestos!$D$126)+(Consult_Innov_Abierta!AM14*Supuestos!$D$127),0)</f>
        <v>4</v>
      </c>
      <c r="AN17" s="159">
        <f>ROUNDUP((AN11*Supuestos!$D$124)+(Consult_Innov_Abierta!AN12*Supuestos!$D$125)+(Consult_Innov_Abierta!AN13*Supuestos!$D$126)+(Consult_Innov_Abierta!AN14*Supuestos!$D$127),0)</f>
        <v>4</v>
      </c>
      <c r="AO17" s="159">
        <f>ROUNDUP((AO11*Supuestos!$D$124)+(Consult_Innov_Abierta!AO12*Supuestos!$D$125)+(Consult_Innov_Abierta!AO13*Supuestos!$D$126)+(Consult_Innov_Abierta!AO14*Supuestos!$D$127),0)</f>
        <v>4</v>
      </c>
      <c r="AP17" s="159">
        <f>ROUNDUP((AP11*Supuestos!$D$124)+(Consult_Innov_Abierta!AP12*Supuestos!$D$125)+(Consult_Innov_Abierta!AP13*Supuestos!$D$126)+(Consult_Innov_Abierta!AP14*Supuestos!$D$127),0)</f>
        <v>4</v>
      </c>
      <c r="AQ17" s="159">
        <f>ROUNDUP((AQ11*Supuestos!$D$124)+(Consult_Innov_Abierta!AQ12*Supuestos!$D$125)+(Consult_Innov_Abierta!AQ13*Supuestos!$D$126)+(Consult_Innov_Abierta!AQ14*Supuestos!$D$127),0)</f>
        <v>4</v>
      </c>
      <c r="AR17" s="159">
        <f>ROUNDUP((AR11*Supuestos!$D$124)+(Consult_Innov_Abierta!AR12*Supuestos!$D$125)+(Consult_Innov_Abierta!AR13*Supuestos!$D$126)+(Consult_Innov_Abierta!AR14*Supuestos!$D$127),0)</f>
        <v>4</v>
      </c>
      <c r="AS17" s="159">
        <f>ROUNDUP((AS11*Supuestos!$D$124)+(Consult_Innov_Abierta!AS12*Supuestos!$D$125)+(Consult_Innov_Abierta!AS13*Supuestos!$D$126)+(Consult_Innov_Abierta!AS14*Supuestos!$D$127),0)</f>
        <v>5</v>
      </c>
      <c r="AT17" s="159">
        <f>ROUNDUP((AT11*Supuestos!$D$124)+(Consult_Innov_Abierta!AT12*Supuestos!$D$125)+(Consult_Innov_Abierta!AT13*Supuestos!$D$126)+(Consult_Innov_Abierta!AT14*Supuestos!$D$127),0)</f>
        <v>5</v>
      </c>
      <c r="AU17" s="159">
        <f>ROUNDUP((AU11*Supuestos!$D$124)+(Consult_Innov_Abierta!AU12*Supuestos!$D$125)+(Consult_Innov_Abierta!AU13*Supuestos!$D$126)+(Consult_Innov_Abierta!AU14*Supuestos!$D$127),0)</f>
        <v>4</v>
      </c>
      <c r="AV17" s="159">
        <f>ROUNDUP((AV11*Supuestos!$D$124)+(Consult_Innov_Abierta!AV12*Supuestos!$D$125)+(Consult_Innov_Abierta!AV13*Supuestos!$D$126)+(Consult_Innov_Abierta!AV14*Supuestos!$D$127),0)</f>
        <v>4</v>
      </c>
      <c r="AW17" s="159">
        <f>ROUNDUP((AW11*Supuestos!$D$124)+(Consult_Innov_Abierta!AW12*Supuestos!$D$125)+(Consult_Innov_Abierta!AW13*Supuestos!$D$126)+(Consult_Innov_Abierta!AW14*Supuestos!$D$127),0)</f>
        <v>4</v>
      </c>
      <c r="AX17" s="159">
        <f>ROUNDUP((AX11*Supuestos!$D$124)+(Consult_Innov_Abierta!AX12*Supuestos!$D$125)+(Consult_Innov_Abierta!AX13*Supuestos!$D$126)+(Consult_Innov_Abierta!AX14*Supuestos!$D$127),0)</f>
        <v>4</v>
      </c>
      <c r="AY17" s="159">
        <f>ROUNDUP((AY11*Supuestos!$D$124)+(Consult_Innov_Abierta!AY12*Supuestos!$D$125)+(Consult_Innov_Abierta!AY13*Supuestos!$D$126)+(Consult_Innov_Abierta!AY14*Supuestos!$D$127),0)</f>
        <v>6</v>
      </c>
      <c r="AZ17" s="159">
        <f>ROUNDUP((AZ11*Supuestos!$D$124)+(Consult_Innov_Abierta!AZ12*Supuestos!$D$125)+(Consult_Innov_Abierta!AZ13*Supuestos!$D$126)+(Consult_Innov_Abierta!AZ14*Supuestos!$D$127),0)</f>
        <v>6</v>
      </c>
      <c r="BA17" s="159">
        <f>ROUNDUP((BA11*Supuestos!$D$124)+(Consult_Innov_Abierta!BA12*Supuestos!$D$125)+(Consult_Innov_Abierta!BA13*Supuestos!$D$126)+(Consult_Innov_Abierta!BA14*Supuestos!$D$127),0)</f>
        <v>5</v>
      </c>
      <c r="BB17" s="159">
        <f>ROUNDUP((BB11*Supuestos!$D$124)+(Consult_Innov_Abierta!BB12*Supuestos!$D$125)+(Consult_Innov_Abierta!BB13*Supuestos!$D$126)+(Consult_Innov_Abierta!BB14*Supuestos!$D$127),0)</f>
        <v>5</v>
      </c>
      <c r="BC17" s="159">
        <f>ROUNDUP((BC11*Supuestos!$D$124)+(Consult_Innov_Abierta!BC12*Supuestos!$D$125)+(Consult_Innov_Abierta!BC13*Supuestos!$D$126)+(Consult_Innov_Abierta!BC14*Supuestos!$D$127),0)</f>
        <v>5</v>
      </c>
      <c r="BD17" s="159">
        <f>ROUNDUP((BD11*Supuestos!$D$124)+(Consult_Innov_Abierta!BD12*Supuestos!$D$125)+(Consult_Innov_Abierta!BD13*Supuestos!$D$126)+(Consult_Innov_Abierta!BD14*Supuestos!$D$127),0)</f>
        <v>5</v>
      </c>
      <c r="BE17" s="159">
        <f>ROUNDUP((BE11*Supuestos!$D$124)+(Consult_Innov_Abierta!BE12*Supuestos!$D$125)+(Consult_Innov_Abierta!BE13*Supuestos!$D$126)+(Consult_Innov_Abierta!BE14*Supuestos!$D$127),0)</f>
        <v>7</v>
      </c>
      <c r="BF17" s="159">
        <f>ROUNDUP((BF11*Supuestos!$D$124)+(Consult_Innov_Abierta!BF12*Supuestos!$D$125)+(Consult_Innov_Abierta!BF13*Supuestos!$D$126)+(Consult_Innov_Abierta!BF14*Supuestos!$D$127),0)</f>
        <v>7</v>
      </c>
      <c r="BG17" s="159">
        <f>ROUNDUP((BG11*Supuestos!$D$124)+(Consult_Innov_Abierta!BG12*Supuestos!$D$125)+(Consult_Innov_Abierta!BG13*Supuestos!$D$126)+(Consult_Innov_Abierta!BG14*Supuestos!$D$127),0)</f>
        <v>6</v>
      </c>
      <c r="BH17" s="159">
        <f>ROUNDUP((BH11*Supuestos!$D$124)+(Consult_Innov_Abierta!BH12*Supuestos!$D$125)+(Consult_Innov_Abierta!BH13*Supuestos!$D$126)+(Consult_Innov_Abierta!BH14*Supuestos!$D$127),0)</f>
        <v>6</v>
      </c>
      <c r="BI17" s="159">
        <f>ROUNDUP((BI11*Supuestos!$D$124)+(Consult_Innov_Abierta!BI12*Supuestos!$D$125)+(Consult_Innov_Abierta!BI13*Supuestos!$D$126)+(Consult_Innov_Abierta!BI14*Supuestos!$D$127),0)</f>
        <v>6</v>
      </c>
      <c r="BJ17" s="159">
        <f>ROUNDUP((BJ11*Supuestos!$D$124)+(Consult_Innov_Abierta!BJ12*Supuestos!$D$125)+(Consult_Innov_Abierta!BJ13*Supuestos!$D$126)+(Consult_Innov_Abierta!BJ14*Supuestos!$D$127),0)</f>
        <v>6</v>
      </c>
      <c r="BK17" s="159">
        <f>ROUNDUP((BK11*Supuestos!$D$124)+(Consult_Innov_Abierta!BK12*Supuestos!$D$125)+(Consult_Innov_Abierta!BK13*Supuestos!$D$126)+(Consult_Innov_Abierta!BK14*Supuestos!$D$127),0)</f>
        <v>7</v>
      </c>
      <c r="BL17" s="159">
        <f>ROUNDUP((BL11*Supuestos!$D$124)+(Consult_Innov_Abierta!BL12*Supuestos!$D$125)+(Consult_Innov_Abierta!BL13*Supuestos!$D$126)+(Consult_Innov_Abierta!BL14*Supuestos!$D$127),0)</f>
        <v>7</v>
      </c>
      <c r="BM17" s="159">
        <f>ROUNDUP((BM11*Supuestos!$D$124)+(Consult_Innov_Abierta!BM12*Supuestos!$D$125)+(Consult_Innov_Abierta!BM13*Supuestos!$D$126)+(Consult_Innov_Abierta!BM14*Supuestos!$D$127),0)</f>
        <v>6</v>
      </c>
    </row>
    <row r="18" spans="2:65" s="156" customFormat="1" x14ac:dyDescent="0.2">
      <c r="C18" s="157" t="s">
        <v>123</v>
      </c>
      <c r="F18" s="159">
        <f>ROUNDUP((F11*Supuestos!$E$124)+(Consult_Innov_Abierta!F12*Supuestos!$E$125)+(Consult_Innov_Abierta!F13*Supuestos!$E$126)+(Consult_Innov_Abierta!F14*Supuestos!$E$127),0)</f>
        <v>0</v>
      </c>
      <c r="G18" s="159">
        <f>ROUNDUP((G11*Supuestos!$E$124)+(Consult_Innov_Abierta!G12*Supuestos!$E$125)+(Consult_Innov_Abierta!G13*Supuestos!$E$126)+(Consult_Innov_Abierta!G14*Supuestos!$E$127),0)</f>
        <v>0</v>
      </c>
      <c r="H18" s="159">
        <f>ROUNDUP((H11*Supuestos!$E$124)+(Consult_Innov_Abierta!H12*Supuestos!$E$125)+(Consult_Innov_Abierta!H13*Supuestos!$E$126)+(Consult_Innov_Abierta!H14*Supuestos!$E$127),0)</f>
        <v>0</v>
      </c>
      <c r="I18" s="159">
        <f>ROUNDUP((I11*Supuestos!$E$124)+(Consult_Innov_Abierta!I12*Supuestos!$E$125)+(Consult_Innov_Abierta!I13*Supuestos!$E$126)+(Consult_Innov_Abierta!I14*Supuestos!$E$127),0)</f>
        <v>1</v>
      </c>
      <c r="J18" s="159">
        <f>ROUNDUP((J11*Supuestos!$E$124)+(Consult_Innov_Abierta!J12*Supuestos!$E$125)+(Consult_Innov_Abierta!J13*Supuestos!$E$126)+(Consult_Innov_Abierta!J14*Supuestos!$E$127),0)</f>
        <v>1</v>
      </c>
      <c r="K18" s="159">
        <f>ROUNDUP((K11*Supuestos!$E$124)+(Consult_Innov_Abierta!K12*Supuestos!$E$125)+(Consult_Innov_Abierta!K13*Supuestos!$E$126)+(Consult_Innov_Abierta!K14*Supuestos!$E$127),0)</f>
        <v>1</v>
      </c>
      <c r="L18" s="159">
        <f>ROUNDUP((L11*Supuestos!$E$124)+(Consult_Innov_Abierta!L12*Supuestos!$E$125)+(Consult_Innov_Abierta!L13*Supuestos!$E$126)+(Consult_Innov_Abierta!L14*Supuestos!$E$127),0)</f>
        <v>1</v>
      </c>
      <c r="M18" s="159">
        <f>ROUNDUP((M11*Supuestos!$E$124)+(Consult_Innov_Abierta!M12*Supuestos!$E$125)+(Consult_Innov_Abierta!M13*Supuestos!$E$126)+(Consult_Innov_Abierta!M14*Supuestos!$E$127),0)</f>
        <v>1</v>
      </c>
      <c r="N18" s="159">
        <f>ROUNDUP((N11*Supuestos!$E$124)+(Consult_Innov_Abierta!N12*Supuestos!$E$125)+(Consult_Innov_Abierta!N13*Supuestos!$E$126)+(Consult_Innov_Abierta!N14*Supuestos!$E$127),0)</f>
        <v>1</v>
      </c>
      <c r="O18" s="159">
        <f>ROUNDUP((O11*Supuestos!$E$124)+(Consult_Innov_Abierta!O12*Supuestos!$E$125)+(Consult_Innov_Abierta!O13*Supuestos!$E$126)+(Consult_Innov_Abierta!O14*Supuestos!$E$127),0)</f>
        <v>2</v>
      </c>
      <c r="P18" s="159">
        <f>ROUNDUP((P11*Supuestos!$E$124)+(Consult_Innov_Abierta!P12*Supuestos!$E$125)+(Consult_Innov_Abierta!P13*Supuestos!$E$126)+(Consult_Innov_Abierta!P14*Supuestos!$E$127),0)</f>
        <v>2</v>
      </c>
      <c r="Q18" s="159">
        <f>ROUNDUP((Q11*Supuestos!$E$124)+(Consult_Innov_Abierta!Q12*Supuestos!$E$125)+(Consult_Innov_Abierta!Q13*Supuestos!$E$126)+(Consult_Innov_Abierta!Q14*Supuestos!$E$127),0)</f>
        <v>2</v>
      </c>
      <c r="R18" s="159">
        <f>ROUNDUP((R11*Supuestos!$E$124)+(Consult_Innov_Abierta!R12*Supuestos!$E$125)+(Consult_Innov_Abierta!R13*Supuestos!$E$126)+(Consult_Innov_Abierta!R14*Supuestos!$E$127),0)</f>
        <v>2</v>
      </c>
      <c r="S18" s="159">
        <f>ROUNDUP((S11*Supuestos!$E$124)+(Consult_Innov_Abierta!S12*Supuestos!$E$125)+(Consult_Innov_Abierta!S13*Supuestos!$E$126)+(Consult_Innov_Abierta!S14*Supuestos!$E$127),0)</f>
        <v>2</v>
      </c>
      <c r="T18" s="159">
        <f>ROUNDUP((T11*Supuestos!$E$124)+(Consult_Innov_Abierta!T12*Supuestos!$E$125)+(Consult_Innov_Abierta!T13*Supuestos!$E$126)+(Consult_Innov_Abierta!T14*Supuestos!$E$127),0)</f>
        <v>2</v>
      </c>
      <c r="U18" s="159">
        <f>ROUNDUP((U11*Supuestos!$E$124)+(Consult_Innov_Abierta!U12*Supuestos!$E$125)+(Consult_Innov_Abierta!U13*Supuestos!$E$126)+(Consult_Innov_Abierta!U14*Supuestos!$E$127),0)</f>
        <v>3</v>
      </c>
      <c r="V18" s="159">
        <f>ROUNDUP((V11*Supuestos!$E$124)+(Consult_Innov_Abierta!V12*Supuestos!$E$125)+(Consult_Innov_Abierta!V13*Supuestos!$E$126)+(Consult_Innov_Abierta!V14*Supuestos!$E$127),0)</f>
        <v>3</v>
      </c>
      <c r="W18" s="159">
        <f>ROUNDUP((W11*Supuestos!$E$124)+(Consult_Innov_Abierta!W12*Supuestos!$E$125)+(Consult_Innov_Abierta!W13*Supuestos!$E$126)+(Consult_Innov_Abierta!W14*Supuestos!$E$127),0)</f>
        <v>2</v>
      </c>
      <c r="X18" s="159">
        <f>ROUNDUP((X11*Supuestos!$E$124)+(Consult_Innov_Abierta!X12*Supuestos!$E$125)+(Consult_Innov_Abierta!X13*Supuestos!$E$126)+(Consult_Innov_Abierta!X14*Supuestos!$E$127),0)</f>
        <v>2</v>
      </c>
      <c r="Y18" s="159">
        <f>ROUNDUP((Y11*Supuestos!$E$124)+(Consult_Innov_Abierta!Y12*Supuestos!$E$125)+(Consult_Innov_Abierta!Y13*Supuestos!$E$126)+(Consult_Innov_Abierta!Y14*Supuestos!$E$127),0)</f>
        <v>2</v>
      </c>
      <c r="Z18" s="159">
        <f>ROUNDUP((Z11*Supuestos!$E$124)+(Consult_Innov_Abierta!Z12*Supuestos!$E$125)+(Consult_Innov_Abierta!Z13*Supuestos!$E$126)+(Consult_Innov_Abierta!Z14*Supuestos!$E$127),0)</f>
        <v>2</v>
      </c>
      <c r="AA18" s="159">
        <f>ROUNDUP((AA11*Supuestos!$E$124)+(Consult_Innov_Abierta!AA12*Supuestos!$E$125)+(Consult_Innov_Abierta!AA13*Supuestos!$E$126)+(Consult_Innov_Abierta!AA14*Supuestos!$E$127),0)</f>
        <v>3</v>
      </c>
      <c r="AB18" s="159">
        <f>ROUNDUP((AB11*Supuestos!$E$124)+(Consult_Innov_Abierta!AB12*Supuestos!$E$125)+(Consult_Innov_Abierta!AB13*Supuestos!$E$126)+(Consult_Innov_Abierta!AB14*Supuestos!$E$127),0)</f>
        <v>3</v>
      </c>
      <c r="AC18" s="159">
        <f>ROUNDUP((AC11*Supuestos!$E$124)+(Consult_Innov_Abierta!AC12*Supuestos!$E$125)+(Consult_Innov_Abierta!AC13*Supuestos!$E$126)+(Consult_Innov_Abierta!AC14*Supuestos!$E$127),0)</f>
        <v>3</v>
      </c>
      <c r="AD18" s="159">
        <f>ROUNDUP((AD11*Supuestos!$E$124)+(Consult_Innov_Abierta!AD12*Supuestos!$E$125)+(Consult_Innov_Abierta!AD13*Supuestos!$E$126)+(Consult_Innov_Abierta!AD14*Supuestos!$E$127),0)</f>
        <v>3</v>
      </c>
      <c r="AE18" s="159">
        <f>ROUNDUP((AE11*Supuestos!$E$124)+(Consult_Innov_Abierta!AE12*Supuestos!$E$125)+(Consult_Innov_Abierta!AE13*Supuestos!$E$126)+(Consult_Innov_Abierta!AE14*Supuestos!$E$127),0)</f>
        <v>3</v>
      </c>
      <c r="AF18" s="159">
        <f>ROUNDUP((AF11*Supuestos!$E$124)+(Consult_Innov_Abierta!AF12*Supuestos!$E$125)+(Consult_Innov_Abierta!AF13*Supuestos!$E$126)+(Consult_Innov_Abierta!AF14*Supuestos!$E$127),0)</f>
        <v>3</v>
      </c>
      <c r="AG18" s="159">
        <f>ROUNDUP((AG11*Supuestos!$E$124)+(Consult_Innov_Abierta!AG12*Supuestos!$E$125)+(Consult_Innov_Abierta!AG13*Supuestos!$E$126)+(Consult_Innov_Abierta!AG14*Supuestos!$E$127),0)</f>
        <v>4</v>
      </c>
      <c r="AH18" s="159">
        <f>ROUNDUP((AH11*Supuestos!$E$124)+(Consult_Innov_Abierta!AH12*Supuestos!$E$125)+(Consult_Innov_Abierta!AH13*Supuestos!$E$126)+(Consult_Innov_Abierta!AH14*Supuestos!$E$127),0)</f>
        <v>4</v>
      </c>
      <c r="AI18" s="159">
        <f>ROUNDUP((AI11*Supuestos!$E$124)+(Consult_Innov_Abierta!AI12*Supuestos!$E$125)+(Consult_Innov_Abierta!AI13*Supuestos!$E$126)+(Consult_Innov_Abierta!AI14*Supuestos!$E$127),0)</f>
        <v>4</v>
      </c>
      <c r="AJ18" s="159">
        <f>ROUNDUP((AJ11*Supuestos!$E$124)+(Consult_Innov_Abierta!AJ12*Supuestos!$E$125)+(Consult_Innov_Abierta!AJ13*Supuestos!$E$126)+(Consult_Innov_Abierta!AJ14*Supuestos!$E$127),0)</f>
        <v>4</v>
      </c>
      <c r="AK18" s="159">
        <f>ROUNDUP((AK11*Supuestos!$E$124)+(Consult_Innov_Abierta!AK12*Supuestos!$E$125)+(Consult_Innov_Abierta!AK13*Supuestos!$E$126)+(Consult_Innov_Abierta!AK14*Supuestos!$E$127),0)</f>
        <v>4</v>
      </c>
      <c r="AL18" s="159">
        <f>ROUNDUP((AL11*Supuestos!$E$124)+(Consult_Innov_Abierta!AL12*Supuestos!$E$125)+(Consult_Innov_Abierta!AL13*Supuestos!$E$126)+(Consult_Innov_Abierta!AL14*Supuestos!$E$127),0)</f>
        <v>4</v>
      </c>
      <c r="AM18" s="159">
        <f>ROUNDUP((AM11*Supuestos!$E$124)+(Consult_Innov_Abierta!AM12*Supuestos!$E$125)+(Consult_Innov_Abierta!AM13*Supuestos!$E$126)+(Consult_Innov_Abierta!AM14*Supuestos!$E$127),0)</f>
        <v>5</v>
      </c>
      <c r="AN18" s="159">
        <f>ROUNDUP((AN11*Supuestos!$E$124)+(Consult_Innov_Abierta!AN12*Supuestos!$E$125)+(Consult_Innov_Abierta!AN13*Supuestos!$E$126)+(Consult_Innov_Abierta!AN14*Supuestos!$E$127),0)</f>
        <v>5</v>
      </c>
      <c r="AO18" s="159">
        <f>ROUNDUP((AO11*Supuestos!$E$124)+(Consult_Innov_Abierta!AO12*Supuestos!$E$125)+(Consult_Innov_Abierta!AO13*Supuestos!$E$126)+(Consult_Innov_Abierta!AO14*Supuestos!$E$127),0)</f>
        <v>4</v>
      </c>
      <c r="AP18" s="159">
        <f>ROUNDUP((AP11*Supuestos!$E$124)+(Consult_Innov_Abierta!AP12*Supuestos!$E$125)+(Consult_Innov_Abierta!AP13*Supuestos!$E$126)+(Consult_Innov_Abierta!AP14*Supuestos!$E$127),0)</f>
        <v>4</v>
      </c>
      <c r="AQ18" s="159">
        <f>ROUNDUP((AQ11*Supuestos!$E$124)+(Consult_Innov_Abierta!AQ12*Supuestos!$E$125)+(Consult_Innov_Abierta!AQ13*Supuestos!$E$126)+(Consult_Innov_Abierta!AQ14*Supuestos!$E$127),0)</f>
        <v>4</v>
      </c>
      <c r="AR18" s="159">
        <f>ROUNDUP((AR11*Supuestos!$E$124)+(Consult_Innov_Abierta!AR12*Supuestos!$E$125)+(Consult_Innov_Abierta!AR13*Supuestos!$E$126)+(Consult_Innov_Abierta!AR14*Supuestos!$E$127),0)</f>
        <v>4</v>
      </c>
      <c r="AS18" s="159">
        <f>ROUNDUP((AS11*Supuestos!$E$124)+(Consult_Innov_Abierta!AS12*Supuestos!$E$125)+(Consult_Innov_Abierta!AS13*Supuestos!$E$126)+(Consult_Innov_Abierta!AS14*Supuestos!$E$127),0)</f>
        <v>6</v>
      </c>
      <c r="AT18" s="159">
        <f>ROUNDUP((AT11*Supuestos!$E$124)+(Consult_Innov_Abierta!AT12*Supuestos!$E$125)+(Consult_Innov_Abierta!AT13*Supuestos!$E$126)+(Consult_Innov_Abierta!AT14*Supuestos!$E$127),0)</f>
        <v>6</v>
      </c>
      <c r="AU18" s="159">
        <f>ROUNDUP((AU11*Supuestos!$E$124)+(Consult_Innov_Abierta!AU12*Supuestos!$E$125)+(Consult_Innov_Abierta!AU13*Supuestos!$E$126)+(Consult_Innov_Abierta!AU14*Supuestos!$E$127),0)</f>
        <v>6</v>
      </c>
      <c r="AV18" s="159">
        <f>ROUNDUP((AV11*Supuestos!$E$124)+(Consult_Innov_Abierta!AV12*Supuestos!$E$125)+(Consult_Innov_Abierta!AV13*Supuestos!$E$126)+(Consult_Innov_Abierta!AV14*Supuestos!$E$127),0)</f>
        <v>6</v>
      </c>
      <c r="AW18" s="159">
        <f>ROUNDUP((AW11*Supuestos!$E$124)+(Consult_Innov_Abierta!AW12*Supuestos!$E$125)+(Consult_Innov_Abierta!AW13*Supuestos!$E$126)+(Consult_Innov_Abierta!AW14*Supuestos!$E$127),0)</f>
        <v>6</v>
      </c>
      <c r="AX18" s="159">
        <f>ROUNDUP((AX11*Supuestos!$E$124)+(Consult_Innov_Abierta!AX12*Supuestos!$E$125)+(Consult_Innov_Abierta!AX13*Supuestos!$E$126)+(Consult_Innov_Abierta!AX14*Supuestos!$E$127),0)</f>
        <v>6</v>
      </c>
      <c r="AY18" s="159">
        <f>ROUNDUP((AY11*Supuestos!$E$124)+(Consult_Innov_Abierta!AY12*Supuestos!$E$125)+(Consult_Innov_Abierta!AY13*Supuestos!$E$126)+(Consult_Innov_Abierta!AY14*Supuestos!$E$127),0)</f>
        <v>7</v>
      </c>
      <c r="AZ18" s="159">
        <f>ROUNDUP((AZ11*Supuestos!$E$124)+(Consult_Innov_Abierta!AZ12*Supuestos!$E$125)+(Consult_Innov_Abierta!AZ13*Supuestos!$E$126)+(Consult_Innov_Abierta!AZ14*Supuestos!$E$127),0)</f>
        <v>7</v>
      </c>
      <c r="BA18" s="159">
        <f>ROUNDUP((BA11*Supuestos!$E$124)+(Consult_Innov_Abierta!BA12*Supuestos!$E$125)+(Consult_Innov_Abierta!BA13*Supuestos!$E$126)+(Consult_Innov_Abierta!BA14*Supuestos!$E$127),0)</f>
        <v>6</v>
      </c>
      <c r="BB18" s="159">
        <f>ROUNDUP((BB11*Supuestos!$E$124)+(Consult_Innov_Abierta!BB12*Supuestos!$E$125)+(Consult_Innov_Abierta!BB13*Supuestos!$E$126)+(Consult_Innov_Abierta!BB14*Supuestos!$E$127),0)</f>
        <v>6</v>
      </c>
      <c r="BC18" s="159">
        <f>ROUNDUP((BC11*Supuestos!$E$124)+(Consult_Innov_Abierta!BC12*Supuestos!$E$125)+(Consult_Innov_Abierta!BC13*Supuestos!$E$126)+(Consult_Innov_Abierta!BC14*Supuestos!$E$127),0)</f>
        <v>6</v>
      </c>
      <c r="BD18" s="159">
        <f>ROUNDUP((BD11*Supuestos!$E$124)+(Consult_Innov_Abierta!BD12*Supuestos!$E$125)+(Consult_Innov_Abierta!BD13*Supuestos!$E$126)+(Consult_Innov_Abierta!BD14*Supuestos!$E$127),0)</f>
        <v>6</v>
      </c>
      <c r="BE18" s="159">
        <f>ROUNDUP((BE11*Supuestos!$E$124)+(Consult_Innov_Abierta!BE12*Supuestos!$E$125)+(Consult_Innov_Abierta!BE13*Supuestos!$E$126)+(Consult_Innov_Abierta!BE14*Supuestos!$E$127),0)</f>
        <v>9</v>
      </c>
      <c r="BF18" s="159">
        <f>ROUNDUP((BF11*Supuestos!$E$124)+(Consult_Innov_Abierta!BF12*Supuestos!$E$125)+(Consult_Innov_Abierta!BF13*Supuestos!$E$126)+(Consult_Innov_Abierta!BF14*Supuestos!$E$127),0)</f>
        <v>9</v>
      </c>
      <c r="BG18" s="159">
        <f>ROUNDUP((BG11*Supuestos!$E$124)+(Consult_Innov_Abierta!BG12*Supuestos!$E$125)+(Consult_Innov_Abierta!BG13*Supuestos!$E$126)+(Consult_Innov_Abierta!BG14*Supuestos!$E$127),0)</f>
        <v>7</v>
      </c>
      <c r="BH18" s="159">
        <f>ROUNDUP((BH11*Supuestos!$E$124)+(Consult_Innov_Abierta!BH12*Supuestos!$E$125)+(Consult_Innov_Abierta!BH13*Supuestos!$E$126)+(Consult_Innov_Abierta!BH14*Supuestos!$E$127),0)</f>
        <v>7</v>
      </c>
      <c r="BI18" s="159">
        <f>ROUNDUP((BI11*Supuestos!$E$124)+(Consult_Innov_Abierta!BI12*Supuestos!$E$125)+(Consult_Innov_Abierta!BI13*Supuestos!$E$126)+(Consult_Innov_Abierta!BI14*Supuestos!$E$127),0)</f>
        <v>7</v>
      </c>
      <c r="BJ18" s="159">
        <f>ROUNDUP((BJ11*Supuestos!$E$124)+(Consult_Innov_Abierta!BJ12*Supuestos!$E$125)+(Consult_Innov_Abierta!BJ13*Supuestos!$E$126)+(Consult_Innov_Abierta!BJ14*Supuestos!$E$127),0)</f>
        <v>7</v>
      </c>
      <c r="BK18" s="159">
        <f>ROUNDUP((BK11*Supuestos!$E$124)+(Consult_Innov_Abierta!BK12*Supuestos!$E$125)+(Consult_Innov_Abierta!BK13*Supuestos!$E$126)+(Consult_Innov_Abierta!BK14*Supuestos!$E$127),0)</f>
        <v>10</v>
      </c>
      <c r="BL18" s="159">
        <f>ROUNDUP((BL11*Supuestos!$E$124)+(Consult_Innov_Abierta!BL12*Supuestos!$E$125)+(Consult_Innov_Abierta!BL13*Supuestos!$E$126)+(Consult_Innov_Abierta!BL14*Supuestos!$E$127),0)</f>
        <v>10</v>
      </c>
      <c r="BM18" s="159">
        <f>ROUNDUP((BM11*Supuestos!$E$124)+(Consult_Innov_Abierta!BM12*Supuestos!$E$125)+(Consult_Innov_Abierta!BM13*Supuestos!$E$126)+(Consult_Innov_Abierta!BM14*Supuestos!$E$127),0)</f>
        <v>8</v>
      </c>
    </row>
    <row r="19" spans="2:65" s="156" customFormat="1" x14ac:dyDescent="0.2">
      <c r="C19" s="157" t="s">
        <v>72</v>
      </c>
      <c r="F19" s="159">
        <f>ROUNDUP((F11*Supuestos!$F$124)+(Consult_Innov_Abierta!F12*Supuestos!$F$125)+(Consult_Innov_Abierta!F13*Supuestos!$F$126)+(Consult_Innov_Abierta!F14*Supuestos!$F$127),0)</f>
        <v>0</v>
      </c>
      <c r="G19" s="159">
        <f>ROUNDUP((G11*Supuestos!$F$124)+(Consult_Innov_Abierta!G12*Supuestos!$F$125)+(Consult_Innov_Abierta!G13*Supuestos!$F$126)+(Consult_Innov_Abierta!G14*Supuestos!$F$127),0)</f>
        <v>0</v>
      </c>
      <c r="H19" s="159">
        <f>ROUNDUP((H11*Supuestos!$F$124)+(Consult_Innov_Abierta!H12*Supuestos!$F$125)+(Consult_Innov_Abierta!H13*Supuestos!$F$126)+(Consult_Innov_Abierta!H14*Supuestos!$F$127),0)</f>
        <v>0</v>
      </c>
      <c r="I19" s="159">
        <f>ROUNDUP((I11*Supuestos!$F$124)+(Consult_Innov_Abierta!I12*Supuestos!$F$125)+(Consult_Innov_Abierta!I13*Supuestos!$F$126)+(Consult_Innov_Abierta!I14*Supuestos!$F$127),0)</f>
        <v>1</v>
      </c>
      <c r="J19" s="159">
        <f>ROUNDUP((J11*Supuestos!$F$124)+(Consult_Innov_Abierta!J12*Supuestos!$F$125)+(Consult_Innov_Abierta!J13*Supuestos!$F$126)+(Consult_Innov_Abierta!J14*Supuestos!$F$127),0)</f>
        <v>1</v>
      </c>
      <c r="K19" s="159">
        <f>ROUNDUP((K11*Supuestos!$F$124)+(Consult_Innov_Abierta!K12*Supuestos!$F$125)+(Consult_Innov_Abierta!K13*Supuestos!$F$126)+(Consult_Innov_Abierta!K14*Supuestos!$F$127),0)</f>
        <v>1</v>
      </c>
      <c r="L19" s="159">
        <f>ROUNDUP((L11*Supuestos!$F$124)+(Consult_Innov_Abierta!L12*Supuestos!$F$125)+(Consult_Innov_Abierta!L13*Supuestos!$F$126)+(Consult_Innov_Abierta!L14*Supuestos!$F$127),0)</f>
        <v>2</v>
      </c>
      <c r="M19" s="159">
        <f>ROUNDUP((M11*Supuestos!$F$124)+(Consult_Innov_Abierta!M12*Supuestos!$F$125)+(Consult_Innov_Abierta!M13*Supuestos!$F$126)+(Consult_Innov_Abierta!M14*Supuestos!$F$127),0)</f>
        <v>2</v>
      </c>
      <c r="N19" s="159">
        <f>ROUNDUP((N11*Supuestos!$F$124)+(Consult_Innov_Abierta!N12*Supuestos!$F$125)+(Consult_Innov_Abierta!N13*Supuestos!$F$126)+(Consult_Innov_Abierta!N14*Supuestos!$F$127),0)</f>
        <v>2</v>
      </c>
      <c r="O19" s="159">
        <f>ROUNDUP((O11*Supuestos!$F$124)+(Consult_Innov_Abierta!O12*Supuestos!$F$125)+(Consult_Innov_Abierta!O13*Supuestos!$F$126)+(Consult_Innov_Abierta!O14*Supuestos!$F$127),0)</f>
        <v>2</v>
      </c>
      <c r="P19" s="159">
        <f>ROUNDUP((P11*Supuestos!$F$124)+(Consult_Innov_Abierta!P12*Supuestos!$F$125)+(Consult_Innov_Abierta!P13*Supuestos!$F$126)+(Consult_Innov_Abierta!P14*Supuestos!$F$127),0)</f>
        <v>2</v>
      </c>
      <c r="Q19" s="159">
        <f>ROUNDUP((Q11*Supuestos!$F$124)+(Consult_Innov_Abierta!Q12*Supuestos!$F$125)+(Consult_Innov_Abierta!Q13*Supuestos!$F$126)+(Consult_Innov_Abierta!Q14*Supuestos!$F$127),0)</f>
        <v>2</v>
      </c>
      <c r="R19" s="159">
        <f>ROUNDUP((R11*Supuestos!$F$124)+(Consult_Innov_Abierta!R12*Supuestos!$F$125)+(Consult_Innov_Abierta!R13*Supuestos!$F$126)+(Consult_Innov_Abierta!R14*Supuestos!$F$127),0)</f>
        <v>2</v>
      </c>
      <c r="S19" s="159">
        <f>ROUNDUP((S11*Supuestos!$F$124)+(Consult_Innov_Abierta!S12*Supuestos!$F$125)+(Consult_Innov_Abierta!S13*Supuestos!$F$126)+(Consult_Innov_Abierta!S14*Supuestos!$F$127),0)</f>
        <v>2</v>
      </c>
      <c r="T19" s="159">
        <f>ROUNDUP((T11*Supuestos!$F$124)+(Consult_Innov_Abierta!T12*Supuestos!$F$125)+(Consult_Innov_Abierta!T13*Supuestos!$F$126)+(Consult_Innov_Abierta!T14*Supuestos!$F$127),0)</f>
        <v>2</v>
      </c>
      <c r="U19" s="159">
        <f>ROUNDUP((U11*Supuestos!$F$124)+(Consult_Innov_Abierta!U12*Supuestos!$F$125)+(Consult_Innov_Abierta!U13*Supuestos!$F$126)+(Consult_Innov_Abierta!U14*Supuestos!$F$127),0)</f>
        <v>3</v>
      </c>
      <c r="V19" s="159">
        <f>ROUNDUP((V11*Supuestos!$F$124)+(Consult_Innov_Abierta!V12*Supuestos!$F$125)+(Consult_Innov_Abierta!V13*Supuestos!$F$126)+(Consult_Innov_Abierta!V14*Supuestos!$F$127),0)</f>
        <v>3</v>
      </c>
      <c r="W19" s="159">
        <f>ROUNDUP((W11*Supuestos!$F$124)+(Consult_Innov_Abierta!W12*Supuestos!$F$125)+(Consult_Innov_Abierta!W13*Supuestos!$F$126)+(Consult_Innov_Abierta!W14*Supuestos!$F$127),0)</f>
        <v>3</v>
      </c>
      <c r="X19" s="159">
        <f>ROUNDUP((X11*Supuestos!$F$124)+(Consult_Innov_Abierta!X12*Supuestos!$F$125)+(Consult_Innov_Abierta!X13*Supuestos!$F$126)+(Consult_Innov_Abierta!X14*Supuestos!$F$127),0)</f>
        <v>3</v>
      </c>
      <c r="Y19" s="159">
        <f>ROUNDUP((Y11*Supuestos!$F$124)+(Consult_Innov_Abierta!Y12*Supuestos!$F$125)+(Consult_Innov_Abierta!Y13*Supuestos!$F$126)+(Consult_Innov_Abierta!Y14*Supuestos!$F$127),0)</f>
        <v>3</v>
      </c>
      <c r="Z19" s="159">
        <f>ROUNDUP((Z11*Supuestos!$F$124)+(Consult_Innov_Abierta!Z12*Supuestos!$F$125)+(Consult_Innov_Abierta!Z13*Supuestos!$F$126)+(Consult_Innov_Abierta!Z14*Supuestos!$F$127),0)</f>
        <v>3</v>
      </c>
      <c r="AA19" s="159">
        <f>ROUNDUP((AA11*Supuestos!$F$124)+(Consult_Innov_Abierta!AA12*Supuestos!$F$125)+(Consult_Innov_Abierta!AA13*Supuestos!$F$126)+(Consult_Innov_Abierta!AA14*Supuestos!$F$127),0)</f>
        <v>3</v>
      </c>
      <c r="AB19" s="159">
        <f>ROUNDUP((AB11*Supuestos!$F$124)+(Consult_Innov_Abierta!AB12*Supuestos!$F$125)+(Consult_Innov_Abierta!AB13*Supuestos!$F$126)+(Consult_Innov_Abierta!AB14*Supuestos!$F$127),0)</f>
        <v>3</v>
      </c>
      <c r="AC19" s="159">
        <f>ROUNDUP((AC11*Supuestos!$F$124)+(Consult_Innov_Abierta!AC12*Supuestos!$F$125)+(Consult_Innov_Abierta!AC13*Supuestos!$F$126)+(Consult_Innov_Abierta!AC14*Supuestos!$F$127),0)</f>
        <v>3</v>
      </c>
      <c r="AD19" s="159">
        <f>ROUNDUP((AD11*Supuestos!$F$124)+(Consult_Innov_Abierta!AD12*Supuestos!$F$125)+(Consult_Innov_Abierta!AD13*Supuestos!$F$126)+(Consult_Innov_Abierta!AD14*Supuestos!$F$127),0)</f>
        <v>3</v>
      </c>
      <c r="AE19" s="159">
        <f>ROUNDUP((AE11*Supuestos!$F$124)+(Consult_Innov_Abierta!AE12*Supuestos!$F$125)+(Consult_Innov_Abierta!AE13*Supuestos!$F$126)+(Consult_Innov_Abierta!AE14*Supuestos!$F$127),0)</f>
        <v>3</v>
      </c>
      <c r="AF19" s="159">
        <f>ROUNDUP((AF11*Supuestos!$F$124)+(Consult_Innov_Abierta!AF12*Supuestos!$F$125)+(Consult_Innov_Abierta!AF13*Supuestos!$F$126)+(Consult_Innov_Abierta!AF14*Supuestos!$F$127),0)</f>
        <v>3</v>
      </c>
      <c r="AG19" s="159">
        <f>ROUNDUP((AG11*Supuestos!$F$124)+(Consult_Innov_Abierta!AG12*Supuestos!$F$125)+(Consult_Innov_Abierta!AG13*Supuestos!$F$126)+(Consult_Innov_Abierta!AG14*Supuestos!$F$127),0)</f>
        <v>5</v>
      </c>
      <c r="AH19" s="159">
        <f>ROUNDUP((AH11*Supuestos!$F$124)+(Consult_Innov_Abierta!AH12*Supuestos!$F$125)+(Consult_Innov_Abierta!AH13*Supuestos!$F$126)+(Consult_Innov_Abierta!AH14*Supuestos!$F$127),0)</f>
        <v>5</v>
      </c>
      <c r="AI19" s="159">
        <f>ROUNDUP((AI11*Supuestos!$F$124)+(Consult_Innov_Abierta!AI12*Supuestos!$F$125)+(Consult_Innov_Abierta!AI13*Supuestos!$F$126)+(Consult_Innov_Abierta!AI14*Supuestos!$F$127),0)</f>
        <v>4</v>
      </c>
      <c r="AJ19" s="159">
        <f>ROUNDUP((AJ11*Supuestos!$F$124)+(Consult_Innov_Abierta!AJ12*Supuestos!$F$125)+(Consult_Innov_Abierta!AJ13*Supuestos!$F$126)+(Consult_Innov_Abierta!AJ14*Supuestos!$F$127),0)</f>
        <v>4</v>
      </c>
      <c r="AK19" s="159">
        <f>ROUNDUP((AK11*Supuestos!$F$124)+(Consult_Innov_Abierta!AK12*Supuestos!$F$125)+(Consult_Innov_Abierta!AK13*Supuestos!$F$126)+(Consult_Innov_Abierta!AK14*Supuestos!$F$127),0)</f>
        <v>4</v>
      </c>
      <c r="AL19" s="159">
        <f>ROUNDUP((AL11*Supuestos!$F$124)+(Consult_Innov_Abierta!AL12*Supuestos!$F$125)+(Consult_Innov_Abierta!AL13*Supuestos!$F$126)+(Consult_Innov_Abierta!AL14*Supuestos!$F$127),0)</f>
        <v>4</v>
      </c>
      <c r="AM19" s="159">
        <f>ROUNDUP((AM11*Supuestos!$F$124)+(Consult_Innov_Abierta!AM12*Supuestos!$F$125)+(Consult_Innov_Abierta!AM13*Supuestos!$F$126)+(Consult_Innov_Abierta!AM14*Supuestos!$F$127),0)</f>
        <v>6</v>
      </c>
      <c r="AN19" s="159">
        <f>ROUNDUP((AN11*Supuestos!$F$124)+(Consult_Innov_Abierta!AN12*Supuestos!$F$125)+(Consult_Innov_Abierta!AN13*Supuestos!$F$126)+(Consult_Innov_Abierta!AN14*Supuestos!$F$127),0)</f>
        <v>6</v>
      </c>
      <c r="AO19" s="159">
        <f>ROUNDUP((AO11*Supuestos!$F$124)+(Consult_Innov_Abierta!AO12*Supuestos!$F$125)+(Consult_Innov_Abierta!AO13*Supuestos!$F$126)+(Consult_Innov_Abierta!AO14*Supuestos!$F$127),0)</f>
        <v>5</v>
      </c>
      <c r="AP19" s="159">
        <f>ROUNDUP((AP11*Supuestos!$F$124)+(Consult_Innov_Abierta!AP12*Supuestos!$F$125)+(Consult_Innov_Abierta!AP13*Supuestos!$F$126)+(Consult_Innov_Abierta!AP14*Supuestos!$F$127),0)</f>
        <v>5</v>
      </c>
      <c r="AQ19" s="159">
        <f>ROUNDUP((AQ11*Supuestos!$F$124)+(Consult_Innov_Abierta!AQ12*Supuestos!$F$125)+(Consult_Innov_Abierta!AQ13*Supuestos!$F$126)+(Consult_Innov_Abierta!AQ14*Supuestos!$F$127),0)</f>
        <v>5</v>
      </c>
      <c r="AR19" s="159">
        <f>ROUNDUP((AR11*Supuestos!$F$124)+(Consult_Innov_Abierta!AR12*Supuestos!$F$125)+(Consult_Innov_Abierta!AR13*Supuestos!$F$126)+(Consult_Innov_Abierta!AR14*Supuestos!$F$127),0)</f>
        <v>5</v>
      </c>
      <c r="AS19" s="159">
        <f>ROUNDUP((AS11*Supuestos!$F$124)+(Consult_Innov_Abierta!AS12*Supuestos!$F$125)+(Consult_Innov_Abierta!AS13*Supuestos!$F$126)+(Consult_Innov_Abierta!AS14*Supuestos!$F$127),0)</f>
        <v>7</v>
      </c>
      <c r="AT19" s="159">
        <f>ROUNDUP((AT11*Supuestos!$F$124)+(Consult_Innov_Abierta!AT12*Supuestos!$F$125)+(Consult_Innov_Abierta!AT13*Supuestos!$F$126)+(Consult_Innov_Abierta!AT14*Supuestos!$F$127),0)</f>
        <v>7</v>
      </c>
      <c r="AU19" s="159">
        <f>ROUNDUP((AU11*Supuestos!$F$124)+(Consult_Innov_Abierta!AU12*Supuestos!$F$125)+(Consult_Innov_Abierta!AU13*Supuestos!$F$126)+(Consult_Innov_Abierta!AU14*Supuestos!$F$127),0)</f>
        <v>6</v>
      </c>
      <c r="AV19" s="159">
        <f>ROUNDUP((AV11*Supuestos!$F$124)+(Consult_Innov_Abierta!AV12*Supuestos!$F$125)+(Consult_Innov_Abierta!AV13*Supuestos!$F$126)+(Consult_Innov_Abierta!AV14*Supuestos!$F$127),0)</f>
        <v>6</v>
      </c>
      <c r="AW19" s="159">
        <f>ROUNDUP((AW11*Supuestos!$F$124)+(Consult_Innov_Abierta!AW12*Supuestos!$F$125)+(Consult_Innov_Abierta!AW13*Supuestos!$F$126)+(Consult_Innov_Abierta!AW14*Supuestos!$F$127),0)</f>
        <v>6</v>
      </c>
      <c r="AX19" s="159">
        <f>ROUNDUP((AX11*Supuestos!$F$124)+(Consult_Innov_Abierta!AX12*Supuestos!$F$125)+(Consult_Innov_Abierta!AX13*Supuestos!$F$126)+(Consult_Innov_Abierta!AX14*Supuestos!$F$127),0)</f>
        <v>6</v>
      </c>
      <c r="AY19" s="159">
        <f>ROUNDUP((AY11*Supuestos!$F$124)+(Consult_Innov_Abierta!AY12*Supuestos!$F$125)+(Consult_Innov_Abierta!AY13*Supuestos!$F$126)+(Consult_Innov_Abierta!AY14*Supuestos!$F$127),0)</f>
        <v>8</v>
      </c>
      <c r="AZ19" s="159">
        <f>ROUNDUP((AZ11*Supuestos!$F$124)+(Consult_Innov_Abierta!AZ12*Supuestos!$F$125)+(Consult_Innov_Abierta!AZ13*Supuestos!$F$126)+(Consult_Innov_Abierta!AZ14*Supuestos!$F$127),0)</f>
        <v>8</v>
      </c>
      <c r="BA19" s="159">
        <f>ROUNDUP((BA11*Supuestos!$F$124)+(Consult_Innov_Abierta!BA12*Supuestos!$F$125)+(Consult_Innov_Abierta!BA13*Supuestos!$F$126)+(Consult_Innov_Abierta!BA14*Supuestos!$F$127),0)</f>
        <v>7</v>
      </c>
      <c r="BB19" s="159">
        <f>ROUNDUP((BB11*Supuestos!$F$124)+(Consult_Innov_Abierta!BB12*Supuestos!$F$125)+(Consult_Innov_Abierta!BB13*Supuestos!$F$126)+(Consult_Innov_Abierta!BB14*Supuestos!$F$127),0)</f>
        <v>7</v>
      </c>
      <c r="BC19" s="159">
        <f>ROUNDUP((BC11*Supuestos!$F$124)+(Consult_Innov_Abierta!BC12*Supuestos!$F$125)+(Consult_Innov_Abierta!BC13*Supuestos!$F$126)+(Consult_Innov_Abierta!BC14*Supuestos!$F$127),0)</f>
        <v>7</v>
      </c>
      <c r="BD19" s="159">
        <f>ROUNDUP((BD11*Supuestos!$F$124)+(Consult_Innov_Abierta!BD12*Supuestos!$F$125)+(Consult_Innov_Abierta!BD13*Supuestos!$F$126)+(Consult_Innov_Abierta!BD14*Supuestos!$F$127),0)</f>
        <v>7</v>
      </c>
      <c r="BE19" s="159">
        <f>ROUNDUP((BE11*Supuestos!$F$124)+(Consult_Innov_Abierta!BE12*Supuestos!$F$125)+(Consult_Innov_Abierta!BE13*Supuestos!$F$126)+(Consult_Innov_Abierta!BE14*Supuestos!$F$127),0)</f>
        <v>10</v>
      </c>
      <c r="BF19" s="159">
        <f>ROUNDUP((BF11*Supuestos!$F$124)+(Consult_Innov_Abierta!BF12*Supuestos!$F$125)+(Consult_Innov_Abierta!BF13*Supuestos!$F$126)+(Consult_Innov_Abierta!BF14*Supuestos!$F$127),0)</f>
        <v>10</v>
      </c>
      <c r="BG19" s="159">
        <f>ROUNDUP((BG11*Supuestos!$F$124)+(Consult_Innov_Abierta!BG12*Supuestos!$F$125)+(Consult_Innov_Abierta!BG13*Supuestos!$F$126)+(Consult_Innov_Abierta!BG14*Supuestos!$F$127),0)</f>
        <v>8</v>
      </c>
      <c r="BH19" s="159">
        <f>ROUNDUP((BH11*Supuestos!$F$124)+(Consult_Innov_Abierta!BH12*Supuestos!$F$125)+(Consult_Innov_Abierta!BH13*Supuestos!$F$126)+(Consult_Innov_Abierta!BH14*Supuestos!$F$127),0)</f>
        <v>8</v>
      </c>
      <c r="BI19" s="159">
        <f>ROUNDUP((BI11*Supuestos!$F$124)+(Consult_Innov_Abierta!BI12*Supuestos!$F$125)+(Consult_Innov_Abierta!BI13*Supuestos!$F$126)+(Consult_Innov_Abierta!BI14*Supuestos!$F$127),0)</f>
        <v>8</v>
      </c>
      <c r="BJ19" s="159">
        <f>ROUNDUP((BJ11*Supuestos!$F$124)+(Consult_Innov_Abierta!BJ12*Supuestos!$F$125)+(Consult_Innov_Abierta!BJ13*Supuestos!$F$126)+(Consult_Innov_Abierta!BJ14*Supuestos!$F$127),0)</f>
        <v>8</v>
      </c>
      <c r="BK19" s="159">
        <f>ROUNDUP((BK11*Supuestos!$F$124)+(Consult_Innov_Abierta!BK12*Supuestos!$F$125)+(Consult_Innov_Abierta!BK13*Supuestos!$F$126)+(Consult_Innov_Abierta!BK14*Supuestos!$F$127),0)</f>
        <v>11</v>
      </c>
      <c r="BL19" s="159">
        <f>ROUNDUP((BL11*Supuestos!$F$124)+(Consult_Innov_Abierta!BL12*Supuestos!$F$125)+(Consult_Innov_Abierta!BL13*Supuestos!$F$126)+(Consult_Innov_Abierta!BL14*Supuestos!$F$127),0)</f>
        <v>11</v>
      </c>
      <c r="BM19" s="159">
        <f>ROUNDUP((BM11*Supuestos!$F$124)+(Consult_Innov_Abierta!BM12*Supuestos!$F$125)+(Consult_Innov_Abierta!BM13*Supuestos!$F$126)+(Consult_Innov_Abierta!BM14*Supuestos!$F$127),0)</f>
        <v>9</v>
      </c>
    </row>
    <row r="23" spans="2:65" ht="15" x14ac:dyDescent="0.35">
      <c r="C23" t="s">
        <v>155</v>
      </c>
      <c r="F23" s="4">
        <f t="shared" ref="F23:Q23" si="4">(F24*(1+F25))*F28</f>
        <v>0</v>
      </c>
      <c r="G23" s="4">
        <f t="shared" si="4"/>
        <v>0</v>
      </c>
      <c r="H23" s="4">
        <f t="shared" si="4"/>
        <v>0</v>
      </c>
      <c r="I23" s="4">
        <f t="shared" si="4"/>
        <v>12</v>
      </c>
      <c r="J23" s="4">
        <f t="shared" si="4"/>
        <v>12</v>
      </c>
      <c r="K23" s="4">
        <f t="shared" si="4"/>
        <v>12</v>
      </c>
      <c r="L23" s="4">
        <f t="shared" si="4"/>
        <v>12</v>
      </c>
      <c r="M23" s="4">
        <f t="shared" si="4"/>
        <v>12</v>
      </c>
      <c r="N23" s="4">
        <f t="shared" si="4"/>
        <v>12</v>
      </c>
      <c r="O23" s="4">
        <f t="shared" si="4"/>
        <v>24</v>
      </c>
      <c r="P23" s="4">
        <f t="shared" si="4"/>
        <v>24</v>
      </c>
      <c r="Q23" s="4">
        <f t="shared" si="4"/>
        <v>12</v>
      </c>
      <c r="R23" s="4">
        <f>(R24*(1+R25))*R28</f>
        <v>24.72</v>
      </c>
      <c r="S23" s="4">
        <f t="shared" ref="S23:BM23" si="5">(S24*(1+S25))*S28</f>
        <v>24.72</v>
      </c>
      <c r="T23" s="4">
        <f t="shared" si="5"/>
        <v>24.72</v>
      </c>
      <c r="U23" s="4">
        <f t="shared" si="5"/>
        <v>24.72</v>
      </c>
      <c r="V23" s="4">
        <f t="shared" si="5"/>
        <v>24.72</v>
      </c>
      <c r="W23" s="4">
        <f t="shared" si="5"/>
        <v>24.72</v>
      </c>
      <c r="X23" s="4">
        <f t="shared" si="5"/>
        <v>24.72</v>
      </c>
      <c r="Y23" s="4">
        <f t="shared" si="5"/>
        <v>24.72</v>
      </c>
      <c r="Z23" s="4">
        <f t="shared" si="5"/>
        <v>24.72</v>
      </c>
      <c r="AA23" s="4">
        <f t="shared" si="5"/>
        <v>37.08</v>
      </c>
      <c r="AB23" s="4">
        <f t="shared" si="5"/>
        <v>37.08</v>
      </c>
      <c r="AC23" s="4">
        <f t="shared" si="5"/>
        <v>24.72</v>
      </c>
      <c r="AD23" s="4">
        <f t="shared" si="5"/>
        <v>25.461600000000001</v>
      </c>
      <c r="AE23" s="4">
        <f t="shared" si="5"/>
        <v>25.461600000000001</v>
      </c>
      <c r="AF23" s="4">
        <f t="shared" si="5"/>
        <v>25.461600000000001</v>
      </c>
      <c r="AG23" s="4">
        <f t="shared" si="5"/>
        <v>38.192399999999999</v>
      </c>
      <c r="AH23" s="4">
        <f t="shared" si="5"/>
        <v>38.192399999999999</v>
      </c>
      <c r="AI23" s="4">
        <f t="shared" si="5"/>
        <v>38.192399999999999</v>
      </c>
      <c r="AJ23" s="4">
        <f t="shared" si="5"/>
        <v>38.192399999999999</v>
      </c>
      <c r="AK23" s="4">
        <f t="shared" si="5"/>
        <v>38.192399999999999</v>
      </c>
      <c r="AL23" s="4">
        <f t="shared" si="5"/>
        <v>38.192399999999999</v>
      </c>
      <c r="AM23" s="4">
        <f t="shared" si="5"/>
        <v>50.923200000000001</v>
      </c>
      <c r="AN23" s="4">
        <f t="shared" si="5"/>
        <v>50.923200000000001</v>
      </c>
      <c r="AO23" s="4">
        <f t="shared" si="5"/>
        <v>50.923200000000001</v>
      </c>
      <c r="AP23" s="4">
        <f t="shared" si="5"/>
        <v>52.450896</v>
      </c>
      <c r="AQ23" s="4">
        <f t="shared" si="5"/>
        <v>52.450896</v>
      </c>
      <c r="AR23" s="4">
        <f t="shared" si="5"/>
        <v>52.450896</v>
      </c>
      <c r="AS23" s="4">
        <f t="shared" si="5"/>
        <v>65.56362</v>
      </c>
      <c r="AT23" s="4">
        <f t="shared" si="5"/>
        <v>65.56362</v>
      </c>
      <c r="AU23" s="4">
        <f t="shared" si="5"/>
        <v>52.450896</v>
      </c>
      <c r="AV23" s="4">
        <f t="shared" si="5"/>
        <v>52.450896</v>
      </c>
      <c r="AW23" s="4">
        <f t="shared" si="5"/>
        <v>52.450896</v>
      </c>
      <c r="AX23" s="4">
        <f t="shared" si="5"/>
        <v>52.450896</v>
      </c>
      <c r="AY23" s="4">
        <f t="shared" si="5"/>
        <v>78.676344</v>
      </c>
      <c r="AZ23" s="4">
        <f t="shared" si="5"/>
        <v>78.676344</v>
      </c>
      <c r="BA23" s="4">
        <f t="shared" si="5"/>
        <v>65.56362</v>
      </c>
      <c r="BB23" s="4">
        <f t="shared" si="5"/>
        <v>67.530528599999997</v>
      </c>
      <c r="BC23" s="4">
        <f t="shared" si="5"/>
        <v>67.530528599999997</v>
      </c>
      <c r="BD23" s="4">
        <f t="shared" si="5"/>
        <v>67.530528599999997</v>
      </c>
      <c r="BE23" s="4">
        <f t="shared" si="5"/>
        <v>94.542740040000012</v>
      </c>
      <c r="BF23" s="4">
        <f t="shared" si="5"/>
        <v>94.542740040000012</v>
      </c>
      <c r="BG23" s="4">
        <f t="shared" si="5"/>
        <v>81.036634320000005</v>
      </c>
      <c r="BH23" s="4">
        <f t="shared" si="5"/>
        <v>81.036634320000005</v>
      </c>
      <c r="BI23" s="4">
        <f t="shared" si="5"/>
        <v>81.036634320000005</v>
      </c>
      <c r="BJ23" s="4">
        <f t="shared" si="5"/>
        <v>81.036634320000005</v>
      </c>
      <c r="BK23" s="4">
        <f t="shared" si="5"/>
        <v>94.542740040000012</v>
      </c>
      <c r="BL23" s="4">
        <f t="shared" si="5"/>
        <v>94.542740040000012</v>
      </c>
      <c r="BM23" s="4">
        <f t="shared" si="5"/>
        <v>81.036634320000005</v>
      </c>
    </row>
    <row r="24" spans="2:65" x14ac:dyDescent="0.2">
      <c r="B24" s="52">
        <f>MATCH(C24,Supuestos!$B$3:$B$157,0)</f>
        <v>135</v>
      </c>
      <c r="C24" s="8" t="s">
        <v>155</v>
      </c>
      <c r="E24" s="192">
        <f>Supuestos!D137</f>
        <v>12</v>
      </c>
      <c r="F24" s="1">
        <f>HLOOKUP(F$2,Supuestos!$D$3:$H$149,$B$24,0)</f>
        <v>12</v>
      </c>
      <c r="G24" s="1">
        <f>HLOOKUP(G$2,Supuestos!$D$3:$H$149,$B$24,0)</f>
        <v>12</v>
      </c>
      <c r="H24" s="1">
        <f>HLOOKUP(H$2,Supuestos!$D$3:$H$149,$B$24,0)</f>
        <v>12</v>
      </c>
      <c r="I24" s="1">
        <f>HLOOKUP(I$2,Supuestos!$D$3:$H$149,$B$24,0)</f>
        <v>12</v>
      </c>
      <c r="J24" s="1">
        <f>HLOOKUP(J$2,Supuestos!$D$3:$H$149,$B$24,0)</f>
        <v>12</v>
      </c>
      <c r="K24" s="1">
        <f>HLOOKUP(K$2,Supuestos!$D$3:$H$149,$B$24,0)</f>
        <v>12</v>
      </c>
      <c r="L24" s="1">
        <f>HLOOKUP(L$2,Supuestos!$D$3:$H$149,$B$24,0)</f>
        <v>12</v>
      </c>
      <c r="M24" s="1">
        <f>HLOOKUP(M$2,Supuestos!$D$3:$H$149,$B$24,0)</f>
        <v>12</v>
      </c>
      <c r="N24" s="1">
        <f>HLOOKUP(N$2,Supuestos!$D$3:$H$149,$B$24,0)</f>
        <v>12</v>
      </c>
      <c r="O24" s="1">
        <f>HLOOKUP(O$2,Supuestos!$D$3:$H$149,$B$24,0)</f>
        <v>12</v>
      </c>
      <c r="P24" s="1">
        <f>HLOOKUP(P$2,Supuestos!$D$3:$H$149,$B$24,0)</f>
        <v>12</v>
      </c>
      <c r="Q24" s="1">
        <f>HLOOKUP(Q$2,Supuestos!$D$3:$H$149,$B$24,0)</f>
        <v>12</v>
      </c>
      <c r="R24" s="1">
        <f>HLOOKUP(R$2,Supuestos!$D$3:$H$149,$B$24,0)</f>
        <v>12.36</v>
      </c>
      <c r="S24" s="1">
        <f>HLOOKUP(S$2,Supuestos!$D$3:$H$149,$B$24,0)</f>
        <v>12.36</v>
      </c>
      <c r="T24" s="1">
        <f>HLOOKUP(T$2,Supuestos!$D$3:$H$149,$B$24,0)</f>
        <v>12.36</v>
      </c>
      <c r="U24" s="1">
        <f>HLOOKUP(U$2,Supuestos!$D$3:$H$149,$B$24,0)</f>
        <v>12.36</v>
      </c>
      <c r="V24" s="1">
        <f>HLOOKUP(V$2,Supuestos!$D$3:$H$149,$B$24,0)</f>
        <v>12.36</v>
      </c>
      <c r="W24" s="1">
        <f>HLOOKUP(W$2,Supuestos!$D$3:$H$149,$B$24,0)</f>
        <v>12.36</v>
      </c>
      <c r="X24" s="1">
        <f>HLOOKUP(X$2,Supuestos!$D$3:$H$149,$B$24,0)</f>
        <v>12.36</v>
      </c>
      <c r="Y24" s="1">
        <f>HLOOKUP(Y$2,Supuestos!$D$3:$H$149,$B$24,0)</f>
        <v>12.36</v>
      </c>
      <c r="Z24" s="1">
        <f>HLOOKUP(Z$2,Supuestos!$D$3:$H$149,$B$24,0)</f>
        <v>12.36</v>
      </c>
      <c r="AA24" s="1">
        <f>HLOOKUP(AA$2,Supuestos!$D$3:$H$149,$B$24,0)</f>
        <v>12.36</v>
      </c>
      <c r="AB24" s="1">
        <f>HLOOKUP(AB$2,Supuestos!$D$3:$H$149,$B$24,0)</f>
        <v>12.36</v>
      </c>
      <c r="AC24" s="1">
        <f>HLOOKUP(AC$2,Supuestos!$D$3:$H$149,$B$24,0)</f>
        <v>12.36</v>
      </c>
      <c r="AD24" s="1">
        <f>HLOOKUP(AD$2,Supuestos!$D$3:$H$149,$B$24,0)</f>
        <v>12.7308</v>
      </c>
      <c r="AE24" s="1">
        <f>HLOOKUP(AE$2,Supuestos!$D$3:$H$149,$B$24,0)</f>
        <v>12.7308</v>
      </c>
      <c r="AF24" s="1">
        <f>HLOOKUP(AF$2,Supuestos!$D$3:$H$149,$B$24,0)</f>
        <v>12.7308</v>
      </c>
      <c r="AG24" s="1">
        <f>HLOOKUP(AG$2,Supuestos!$D$3:$H$149,$B$24,0)</f>
        <v>12.7308</v>
      </c>
      <c r="AH24" s="1">
        <f>HLOOKUP(AH$2,Supuestos!$D$3:$H$149,$B$24,0)</f>
        <v>12.7308</v>
      </c>
      <c r="AI24" s="1">
        <f>HLOOKUP(AI$2,Supuestos!$D$3:$H$149,$B$24,0)</f>
        <v>12.7308</v>
      </c>
      <c r="AJ24" s="1">
        <f>HLOOKUP(AJ$2,Supuestos!$D$3:$H$149,$B$24,0)</f>
        <v>12.7308</v>
      </c>
      <c r="AK24" s="1">
        <f>HLOOKUP(AK$2,Supuestos!$D$3:$H$149,$B$24,0)</f>
        <v>12.7308</v>
      </c>
      <c r="AL24" s="1">
        <f>HLOOKUP(AL$2,Supuestos!$D$3:$H$149,$B$24,0)</f>
        <v>12.7308</v>
      </c>
      <c r="AM24" s="1">
        <f>HLOOKUP(AM$2,Supuestos!$D$3:$H$149,$B$24,0)</f>
        <v>12.7308</v>
      </c>
      <c r="AN24" s="1">
        <f>HLOOKUP(AN$2,Supuestos!$D$3:$H$149,$B$24,0)</f>
        <v>12.7308</v>
      </c>
      <c r="AO24" s="1">
        <f>HLOOKUP(AO$2,Supuestos!$D$3:$H$149,$B$24,0)</f>
        <v>12.7308</v>
      </c>
      <c r="AP24" s="1">
        <f>HLOOKUP(AP$2,Supuestos!$D$3:$H$149,$B$24,0)</f>
        <v>13.112724</v>
      </c>
      <c r="AQ24" s="1">
        <f>HLOOKUP(AQ$2,Supuestos!$D$3:$H$149,$B$24,0)</f>
        <v>13.112724</v>
      </c>
      <c r="AR24" s="1">
        <f>HLOOKUP(AR$2,Supuestos!$D$3:$H$149,$B$24,0)</f>
        <v>13.112724</v>
      </c>
      <c r="AS24" s="1">
        <f>HLOOKUP(AS$2,Supuestos!$D$3:$H$149,$B$24,0)</f>
        <v>13.112724</v>
      </c>
      <c r="AT24" s="1">
        <f>HLOOKUP(AT$2,Supuestos!$D$3:$H$149,$B$24,0)</f>
        <v>13.112724</v>
      </c>
      <c r="AU24" s="1">
        <f>HLOOKUP(AU$2,Supuestos!$D$3:$H$149,$B$24,0)</f>
        <v>13.112724</v>
      </c>
      <c r="AV24" s="1">
        <f>HLOOKUP(AV$2,Supuestos!$D$3:$H$149,$B$24,0)</f>
        <v>13.112724</v>
      </c>
      <c r="AW24" s="1">
        <f>HLOOKUP(AW$2,Supuestos!$D$3:$H$149,$B$24,0)</f>
        <v>13.112724</v>
      </c>
      <c r="AX24" s="1">
        <f>HLOOKUP(AX$2,Supuestos!$D$3:$H$149,$B$24,0)</f>
        <v>13.112724</v>
      </c>
      <c r="AY24" s="1">
        <f>HLOOKUP(AY$2,Supuestos!$D$3:$H$149,$B$24,0)</f>
        <v>13.112724</v>
      </c>
      <c r="AZ24" s="1">
        <f>HLOOKUP(AZ$2,Supuestos!$D$3:$H$149,$B$24,0)</f>
        <v>13.112724</v>
      </c>
      <c r="BA24" s="1">
        <f>HLOOKUP(BA$2,Supuestos!$D$3:$H$149,$B$24,0)</f>
        <v>13.112724</v>
      </c>
      <c r="BB24" s="1">
        <f>HLOOKUP(BB$2,Supuestos!$D$3:$H$149,$B$24,0)</f>
        <v>13.506105720000001</v>
      </c>
      <c r="BC24" s="1">
        <f>HLOOKUP(BC$2,Supuestos!$D$3:$H$149,$B$24,0)</f>
        <v>13.506105720000001</v>
      </c>
      <c r="BD24" s="1">
        <f>HLOOKUP(BD$2,Supuestos!$D$3:$H$149,$B$24,0)</f>
        <v>13.506105720000001</v>
      </c>
      <c r="BE24" s="1">
        <f>HLOOKUP(BE$2,Supuestos!$D$3:$H$149,$B$24,0)</f>
        <v>13.506105720000001</v>
      </c>
      <c r="BF24" s="1">
        <f>HLOOKUP(BF$2,Supuestos!$D$3:$H$149,$B$24,0)</f>
        <v>13.506105720000001</v>
      </c>
      <c r="BG24" s="1">
        <f>HLOOKUP(BG$2,Supuestos!$D$3:$H$149,$B$24,0)</f>
        <v>13.506105720000001</v>
      </c>
      <c r="BH24" s="1">
        <f>HLOOKUP(BH$2,Supuestos!$D$3:$H$149,$B$24,0)</f>
        <v>13.506105720000001</v>
      </c>
      <c r="BI24" s="1">
        <f>HLOOKUP(BI$2,Supuestos!$D$3:$H$149,$B$24,0)</f>
        <v>13.506105720000001</v>
      </c>
      <c r="BJ24" s="1">
        <f>HLOOKUP(BJ$2,Supuestos!$D$3:$H$149,$B$24,0)</f>
        <v>13.506105720000001</v>
      </c>
      <c r="BK24" s="1">
        <f>HLOOKUP(BK$2,Supuestos!$D$3:$H$149,$B$24,0)</f>
        <v>13.506105720000001</v>
      </c>
      <c r="BL24" s="1">
        <f>HLOOKUP(BL$2,Supuestos!$D$3:$H$149,$B$24,0)</f>
        <v>13.506105720000001</v>
      </c>
      <c r="BM24" s="1">
        <f>HLOOKUP(BM$2,Supuestos!$D$3:$H$149,$B$24,0)</f>
        <v>13.506105720000001</v>
      </c>
    </row>
    <row r="25" spans="2:65" x14ac:dyDescent="0.2">
      <c r="B25" s="52">
        <f>MATCH(C25,Supuestos!$B$3:$B$157,0)</f>
        <v>3</v>
      </c>
      <c r="C25" s="8" t="s">
        <v>37</v>
      </c>
      <c r="E25" s="210"/>
      <c r="F25" s="31">
        <f>HLOOKUP(F$2,Supuestos!$D$3:$H$181,$B25,0)</f>
        <v>0</v>
      </c>
      <c r="G25" s="31">
        <f>HLOOKUP(G$2,Supuestos!$D$3:$H$181,$B25,0)</f>
        <v>0</v>
      </c>
      <c r="H25" s="31">
        <f>HLOOKUP(H$2,Supuestos!$D$3:$H$181,$B25,0)</f>
        <v>0</v>
      </c>
      <c r="I25" s="31">
        <f>HLOOKUP(I$2,Supuestos!$D$3:$H$181,$B25,0)</f>
        <v>0</v>
      </c>
      <c r="J25" s="31">
        <f>HLOOKUP(J$2,Supuestos!$D$3:$H$181,$B25,0)</f>
        <v>0</v>
      </c>
      <c r="K25" s="31">
        <f>HLOOKUP(K$2,Supuestos!$D$3:$H$181,$B25,0)</f>
        <v>0</v>
      </c>
      <c r="L25" s="31">
        <f>HLOOKUP(L$2,Supuestos!$D$3:$H$181,$B25,0)</f>
        <v>0</v>
      </c>
      <c r="M25" s="31">
        <f>HLOOKUP(M$2,Supuestos!$D$3:$H$181,$B25,0)</f>
        <v>0</v>
      </c>
      <c r="N25" s="31">
        <f>HLOOKUP(N$2,Supuestos!$D$3:$H$181,$B25,0)</f>
        <v>0</v>
      </c>
      <c r="O25" s="31">
        <f>HLOOKUP(O$2,Supuestos!$D$3:$H$181,$B25,0)</f>
        <v>0</v>
      </c>
      <c r="P25" s="31">
        <f>HLOOKUP(P$2,Supuestos!$D$3:$H$181,$B25,0)</f>
        <v>0</v>
      </c>
      <c r="Q25" s="31">
        <f>HLOOKUP(Q$2,Supuestos!$D$3:$H$181,$B25,0)</f>
        <v>0</v>
      </c>
      <c r="R25" s="31">
        <f>HLOOKUP(R$2,Supuestos!$D$3:$H$181,$B25,0)</f>
        <v>0</v>
      </c>
      <c r="S25" s="31">
        <f>HLOOKUP(S$2,Supuestos!$D$3:$H$181,$B25,0)</f>
        <v>0</v>
      </c>
      <c r="T25" s="31">
        <f>HLOOKUP(T$2,Supuestos!$D$3:$H$181,$B25,0)</f>
        <v>0</v>
      </c>
      <c r="U25" s="31">
        <f>HLOOKUP(U$2,Supuestos!$D$3:$H$181,$B25,0)</f>
        <v>0</v>
      </c>
      <c r="V25" s="31">
        <f>HLOOKUP(V$2,Supuestos!$D$3:$H$181,$B25,0)</f>
        <v>0</v>
      </c>
      <c r="W25" s="31">
        <f>HLOOKUP(W$2,Supuestos!$D$3:$H$181,$B25,0)</f>
        <v>0</v>
      </c>
      <c r="X25" s="31">
        <f>HLOOKUP(X$2,Supuestos!$D$3:$H$181,$B25,0)</f>
        <v>0</v>
      </c>
      <c r="Y25" s="31">
        <f>HLOOKUP(Y$2,Supuestos!$D$3:$H$181,$B25,0)</f>
        <v>0</v>
      </c>
      <c r="Z25" s="31">
        <f>HLOOKUP(Z$2,Supuestos!$D$3:$H$181,$B25,0)</f>
        <v>0</v>
      </c>
      <c r="AA25" s="31">
        <f>HLOOKUP(AA$2,Supuestos!$D$3:$H$181,$B25,0)</f>
        <v>0</v>
      </c>
      <c r="AB25" s="31">
        <f>HLOOKUP(AB$2,Supuestos!$D$3:$H$181,$B25,0)</f>
        <v>0</v>
      </c>
      <c r="AC25" s="31">
        <f>HLOOKUP(AC$2,Supuestos!$D$3:$H$181,$B25,0)</f>
        <v>0</v>
      </c>
      <c r="AD25" s="31">
        <f>HLOOKUP(AD$2,Supuestos!$D$3:$H$181,$B25,0)</f>
        <v>0</v>
      </c>
      <c r="AE25" s="31">
        <f>HLOOKUP(AE$2,Supuestos!$D$3:$H$181,$B25,0)</f>
        <v>0</v>
      </c>
      <c r="AF25" s="31">
        <f>HLOOKUP(AF$2,Supuestos!$D$3:$H$181,$B25,0)</f>
        <v>0</v>
      </c>
      <c r="AG25" s="31">
        <f>HLOOKUP(AG$2,Supuestos!$D$3:$H$181,$B25,0)</f>
        <v>0</v>
      </c>
      <c r="AH25" s="31">
        <f>HLOOKUP(AH$2,Supuestos!$D$3:$H$181,$B25,0)</f>
        <v>0</v>
      </c>
      <c r="AI25" s="31">
        <f>HLOOKUP(AI$2,Supuestos!$D$3:$H$181,$B25,0)</f>
        <v>0</v>
      </c>
      <c r="AJ25" s="31">
        <f>HLOOKUP(AJ$2,Supuestos!$D$3:$H$181,$B25,0)</f>
        <v>0</v>
      </c>
      <c r="AK25" s="31">
        <f>HLOOKUP(AK$2,Supuestos!$D$3:$H$181,$B25,0)</f>
        <v>0</v>
      </c>
      <c r="AL25" s="31">
        <f>HLOOKUP(AL$2,Supuestos!$D$3:$H$181,$B25,0)</f>
        <v>0</v>
      </c>
      <c r="AM25" s="31">
        <f>HLOOKUP(AM$2,Supuestos!$D$3:$H$181,$B25,0)</f>
        <v>0</v>
      </c>
      <c r="AN25" s="31">
        <f>HLOOKUP(AN$2,Supuestos!$D$3:$H$181,$B25,0)</f>
        <v>0</v>
      </c>
      <c r="AO25" s="31">
        <f>HLOOKUP(AO$2,Supuestos!$D$3:$H$181,$B25,0)</f>
        <v>0</v>
      </c>
      <c r="AP25" s="31">
        <f>HLOOKUP(AP$2,Supuestos!$D$3:$H$181,$B25,0)</f>
        <v>0</v>
      </c>
      <c r="AQ25" s="31">
        <f>HLOOKUP(AQ$2,Supuestos!$D$3:$H$181,$B25,0)</f>
        <v>0</v>
      </c>
      <c r="AR25" s="31">
        <f>HLOOKUP(AR$2,Supuestos!$D$3:$H$181,$B25,0)</f>
        <v>0</v>
      </c>
      <c r="AS25" s="31">
        <f>HLOOKUP(AS$2,Supuestos!$D$3:$H$181,$B25,0)</f>
        <v>0</v>
      </c>
      <c r="AT25" s="31">
        <f>HLOOKUP(AT$2,Supuestos!$D$3:$H$181,$B25,0)</f>
        <v>0</v>
      </c>
      <c r="AU25" s="31">
        <f>HLOOKUP(AU$2,Supuestos!$D$3:$H$181,$B25,0)</f>
        <v>0</v>
      </c>
      <c r="AV25" s="31">
        <f>HLOOKUP(AV$2,Supuestos!$D$3:$H$181,$B25,0)</f>
        <v>0</v>
      </c>
      <c r="AW25" s="31">
        <f>HLOOKUP(AW$2,Supuestos!$D$3:$H$181,$B25,0)</f>
        <v>0</v>
      </c>
      <c r="AX25" s="31">
        <f>HLOOKUP(AX$2,Supuestos!$D$3:$H$181,$B25,0)</f>
        <v>0</v>
      </c>
      <c r="AY25" s="31">
        <f>HLOOKUP(AY$2,Supuestos!$D$3:$H$181,$B25,0)</f>
        <v>0</v>
      </c>
      <c r="AZ25" s="31">
        <f>HLOOKUP(AZ$2,Supuestos!$D$3:$H$181,$B25,0)</f>
        <v>0</v>
      </c>
      <c r="BA25" s="31">
        <f>HLOOKUP(BA$2,Supuestos!$D$3:$H$181,$B25,0)</f>
        <v>0</v>
      </c>
      <c r="BB25" s="31">
        <f>HLOOKUP(BB$2,Supuestos!$D$3:$H$181,$B25,0)</f>
        <v>0</v>
      </c>
      <c r="BC25" s="31">
        <f>HLOOKUP(BC$2,Supuestos!$D$3:$H$181,$B25,0)</f>
        <v>0</v>
      </c>
      <c r="BD25" s="31">
        <f>HLOOKUP(BD$2,Supuestos!$D$3:$H$181,$B25,0)</f>
        <v>0</v>
      </c>
      <c r="BE25" s="31">
        <f>HLOOKUP(BE$2,Supuestos!$D$3:$H$181,$B25,0)</f>
        <v>0</v>
      </c>
      <c r="BF25" s="31">
        <f>HLOOKUP(BF$2,Supuestos!$D$3:$H$181,$B25,0)</f>
        <v>0</v>
      </c>
      <c r="BG25" s="31">
        <f>HLOOKUP(BG$2,Supuestos!$D$3:$H$181,$B25,0)</f>
        <v>0</v>
      </c>
      <c r="BH25" s="31">
        <f>HLOOKUP(BH$2,Supuestos!$D$3:$H$181,$B25,0)</f>
        <v>0</v>
      </c>
      <c r="BI25" s="31">
        <f>HLOOKUP(BI$2,Supuestos!$D$3:$H$181,$B25,0)</f>
        <v>0</v>
      </c>
      <c r="BJ25" s="31">
        <f>HLOOKUP(BJ$2,Supuestos!$D$3:$H$181,$B25,0)</f>
        <v>0</v>
      </c>
      <c r="BK25" s="31">
        <f>HLOOKUP(BK$2,Supuestos!$D$3:$H$181,$B25,0)</f>
        <v>0</v>
      </c>
      <c r="BL25" s="31">
        <f>HLOOKUP(BL$2,Supuestos!$D$3:$H$181,$B25,0)</f>
        <v>0</v>
      </c>
      <c r="BM25" s="31">
        <f>HLOOKUP(BM$2,Supuestos!$D$3:$H$181,$B25,0)</f>
        <v>0</v>
      </c>
    </row>
    <row r="26" spans="2:65" x14ac:dyDescent="0.2">
      <c r="C26" s="8" t="s">
        <v>35</v>
      </c>
      <c r="E26" s="28">
        <v>12</v>
      </c>
    </row>
    <row r="27" spans="2:65" x14ac:dyDescent="0.2">
      <c r="C27" s="8" t="s">
        <v>36</v>
      </c>
      <c r="E27" s="193">
        <f>Supuestos!D138</f>
        <v>10</v>
      </c>
    </row>
    <row r="28" spans="2:65" x14ac:dyDescent="0.2">
      <c r="C28" s="8" t="s">
        <v>39</v>
      </c>
      <c r="E28" s="204"/>
      <c r="F28" s="296">
        <f t="shared" ref="F28:Q28" si="6">F17</f>
        <v>0</v>
      </c>
      <c r="G28" s="296">
        <f t="shared" si="6"/>
        <v>0</v>
      </c>
      <c r="H28" s="296">
        <f t="shared" si="6"/>
        <v>0</v>
      </c>
      <c r="I28" s="296">
        <f t="shared" si="6"/>
        <v>1</v>
      </c>
      <c r="J28" s="296">
        <f t="shared" si="6"/>
        <v>1</v>
      </c>
      <c r="K28" s="296">
        <f t="shared" si="6"/>
        <v>1</v>
      </c>
      <c r="L28" s="296">
        <f t="shared" si="6"/>
        <v>1</v>
      </c>
      <c r="M28" s="296">
        <f t="shared" si="6"/>
        <v>1</v>
      </c>
      <c r="N28" s="296">
        <f t="shared" si="6"/>
        <v>1</v>
      </c>
      <c r="O28" s="296">
        <f t="shared" si="6"/>
        <v>2</v>
      </c>
      <c r="P28" s="296">
        <f t="shared" si="6"/>
        <v>2</v>
      </c>
      <c r="Q28" s="296">
        <f t="shared" si="6"/>
        <v>1</v>
      </c>
      <c r="R28" s="296">
        <f>R17</f>
        <v>2</v>
      </c>
      <c r="S28" s="296">
        <f t="shared" ref="S28:BM28" si="7">S17</f>
        <v>2</v>
      </c>
      <c r="T28" s="296">
        <f t="shared" si="7"/>
        <v>2</v>
      </c>
      <c r="U28" s="296">
        <f t="shared" si="7"/>
        <v>2</v>
      </c>
      <c r="V28" s="296">
        <f t="shared" si="7"/>
        <v>2</v>
      </c>
      <c r="W28" s="296">
        <f t="shared" si="7"/>
        <v>2</v>
      </c>
      <c r="X28" s="296">
        <f t="shared" si="7"/>
        <v>2</v>
      </c>
      <c r="Y28" s="296">
        <f t="shared" si="7"/>
        <v>2</v>
      </c>
      <c r="Z28" s="296">
        <f t="shared" si="7"/>
        <v>2</v>
      </c>
      <c r="AA28" s="296">
        <f t="shared" si="7"/>
        <v>3</v>
      </c>
      <c r="AB28" s="296">
        <f t="shared" si="7"/>
        <v>3</v>
      </c>
      <c r="AC28" s="296">
        <f t="shared" si="7"/>
        <v>2</v>
      </c>
      <c r="AD28" s="296">
        <f t="shared" si="7"/>
        <v>2</v>
      </c>
      <c r="AE28" s="296">
        <f t="shared" si="7"/>
        <v>2</v>
      </c>
      <c r="AF28" s="296">
        <f t="shared" si="7"/>
        <v>2</v>
      </c>
      <c r="AG28" s="296">
        <f t="shared" si="7"/>
        <v>3</v>
      </c>
      <c r="AH28" s="296">
        <f t="shared" si="7"/>
        <v>3</v>
      </c>
      <c r="AI28" s="296">
        <f t="shared" si="7"/>
        <v>3</v>
      </c>
      <c r="AJ28" s="296">
        <f t="shared" si="7"/>
        <v>3</v>
      </c>
      <c r="AK28" s="296">
        <f t="shared" si="7"/>
        <v>3</v>
      </c>
      <c r="AL28" s="296">
        <f t="shared" si="7"/>
        <v>3</v>
      </c>
      <c r="AM28" s="296">
        <f t="shared" si="7"/>
        <v>4</v>
      </c>
      <c r="AN28" s="296">
        <f t="shared" si="7"/>
        <v>4</v>
      </c>
      <c r="AO28" s="296">
        <f t="shared" si="7"/>
        <v>4</v>
      </c>
      <c r="AP28" s="296">
        <f t="shared" si="7"/>
        <v>4</v>
      </c>
      <c r="AQ28" s="296">
        <f t="shared" si="7"/>
        <v>4</v>
      </c>
      <c r="AR28" s="296">
        <f t="shared" si="7"/>
        <v>4</v>
      </c>
      <c r="AS28" s="296">
        <f t="shared" si="7"/>
        <v>5</v>
      </c>
      <c r="AT28" s="296">
        <f t="shared" si="7"/>
        <v>5</v>
      </c>
      <c r="AU28" s="296">
        <f t="shared" si="7"/>
        <v>4</v>
      </c>
      <c r="AV28" s="296">
        <f t="shared" si="7"/>
        <v>4</v>
      </c>
      <c r="AW28" s="296">
        <f t="shared" si="7"/>
        <v>4</v>
      </c>
      <c r="AX28" s="296">
        <f t="shared" si="7"/>
        <v>4</v>
      </c>
      <c r="AY28" s="296">
        <f t="shared" si="7"/>
        <v>6</v>
      </c>
      <c r="AZ28" s="296">
        <f t="shared" si="7"/>
        <v>6</v>
      </c>
      <c r="BA28" s="296">
        <f t="shared" si="7"/>
        <v>5</v>
      </c>
      <c r="BB28" s="296">
        <f t="shared" si="7"/>
        <v>5</v>
      </c>
      <c r="BC28" s="296">
        <f t="shared" si="7"/>
        <v>5</v>
      </c>
      <c r="BD28" s="296">
        <f t="shared" si="7"/>
        <v>5</v>
      </c>
      <c r="BE28" s="296">
        <f t="shared" si="7"/>
        <v>7</v>
      </c>
      <c r="BF28" s="296">
        <f t="shared" si="7"/>
        <v>7</v>
      </c>
      <c r="BG28" s="296">
        <f t="shared" si="7"/>
        <v>6</v>
      </c>
      <c r="BH28" s="296">
        <f t="shared" si="7"/>
        <v>6</v>
      </c>
      <c r="BI28" s="296">
        <f t="shared" si="7"/>
        <v>6</v>
      </c>
      <c r="BJ28" s="296">
        <f t="shared" si="7"/>
        <v>6</v>
      </c>
      <c r="BK28" s="296">
        <f t="shared" si="7"/>
        <v>7</v>
      </c>
      <c r="BL28" s="296">
        <f t="shared" si="7"/>
        <v>7</v>
      </c>
      <c r="BM28" s="296">
        <f t="shared" si="7"/>
        <v>6</v>
      </c>
    </row>
    <row r="29" spans="2:65" x14ac:dyDescent="0.2">
      <c r="E29" s="28"/>
    </row>
    <row r="30" spans="2:65" ht="15" x14ac:dyDescent="0.35">
      <c r="B30" s="52"/>
      <c r="C30" s="33" t="s">
        <v>156</v>
      </c>
      <c r="E30" s="28"/>
      <c r="F30" s="4">
        <f t="shared" ref="F30:K30" si="8">(F31*(1+F32))*F35</f>
        <v>0</v>
      </c>
      <c r="G30" s="4">
        <f t="shared" si="8"/>
        <v>0</v>
      </c>
      <c r="H30" s="4">
        <f t="shared" si="8"/>
        <v>0</v>
      </c>
      <c r="I30" s="4">
        <f t="shared" si="8"/>
        <v>6</v>
      </c>
      <c r="J30" s="4">
        <f t="shared" si="8"/>
        <v>6</v>
      </c>
      <c r="K30" s="4">
        <f t="shared" si="8"/>
        <v>6</v>
      </c>
      <c r="L30" s="4">
        <f>(L31*(1+L32))*L35</f>
        <v>6</v>
      </c>
      <c r="M30" s="4">
        <f t="shared" ref="M30:BM30" si="9">(M31*(1+M32))*M35</f>
        <v>6</v>
      </c>
      <c r="N30" s="4">
        <f t="shared" si="9"/>
        <v>6</v>
      </c>
      <c r="O30" s="4">
        <f t="shared" si="9"/>
        <v>12</v>
      </c>
      <c r="P30" s="4">
        <f t="shared" si="9"/>
        <v>12</v>
      </c>
      <c r="Q30" s="4">
        <f t="shared" si="9"/>
        <v>12</v>
      </c>
      <c r="R30" s="4">
        <f t="shared" si="9"/>
        <v>12.36</v>
      </c>
      <c r="S30" s="4">
        <f t="shared" si="9"/>
        <v>12.36</v>
      </c>
      <c r="T30" s="4">
        <f t="shared" si="9"/>
        <v>12.36</v>
      </c>
      <c r="U30" s="4">
        <f t="shared" si="9"/>
        <v>18.54</v>
      </c>
      <c r="V30" s="4">
        <f t="shared" si="9"/>
        <v>18.54</v>
      </c>
      <c r="W30" s="4">
        <f t="shared" si="9"/>
        <v>12.36</v>
      </c>
      <c r="X30" s="4">
        <f t="shared" si="9"/>
        <v>12.36</v>
      </c>
      <c r="Y30" s="4">
        <f t="shared" si="9"/>
        <v>12.36</v>
      </c>
      <c r="Z30" s="4">
        <f t="shared" si="9"/>
        <v>12.36</v>
      </c>
      <c r="AA30" s="4">
        <f t="shared" si="9"/>
        <v>18.54</v>
      </c>
      <c r="AB30" s="4">
        <f t="shared" si="9"/>
        <v>18.54</v>
      </c>
      <c r="AC30" s="4">
        <f t="shared" si="9"/>
        <v>18.54</v>
      </c>
      <c r="AD30" s="4">
        <f t="shared" si="9"/>
        <v>19.0962</v>
      </c>
      <c r="AE30" s="4">
        <f t="shared" si="9"/>
        <v>19.0962</v>
      </c>
      <c r="AF30" s="4">
        <f t="shared" si="9"/>
        <v>19.0962</v>
      </c>
      <c r="AG30" s="4">
        <f t="shared" si="9"/>
        <v>25.461600000000001</v>
      </c>
      <c r="AH30" s="4">
        <f t="shared" si="9"/>
        <v>25.461600000000001</v>
      </c>
      <c r="AI30" s="4">
        <f t="shared" si="9"/>
        <v>25.461600000000001</v>
      </c>
      <c r="AJ30" s="4">
        <f t="shared" si="9"/>
        <v>25.461600000000001</v>
      </c>
      <c r="AK30" s="4">
        <f t="shared" si="9"/>
        <v>25.461600000000001</v>
      </c>
      <c r="AL30" s="4">
        <f t="shared" si="9"/>
        <v>25.461600000000001</v>
      </c>
      <c r="AM30" s="4">
        <f t="shared" si="9"/>
        <v>31.827000000000002</v>
      </c>
      <c r="AN30" s="4">
        <f t="shared" si="9"/>
        <v>31.827000000000002</v>
      </c>
      <c r="AO30" s="4">
        <f t="shared" si="9"/>
        <v>25.461600000000001</v>
      </c>
      <c r="AP30" s="4">
        <f t="shared" si="9"/>
        <v>26.225448</v>
      </c>
      <c r="AQ30" s="4">
        <f t="shared" si="9"/>
        <v>26.225448</v>
      </c>
      <c r="AR30" s="4">
        <f t="shared" si="9"/>
        <v>26.225448</v>
      </c>
      <c r="AS30" s="4">
        <f t="shared" si="9"/>
        <v>39.338172</v>
      </c>
      <c r="AT30" s="4">
        <f t="shared" si="9"/>
        <v>39.338172</v>
      </c>
      <c r="AU30" s="4">
        <f t="shared" si="9"/>
        <v>39.338172</v>
      </c>
      <c r="AV30" s="4">
        <f t="shared" si="9"/>
        <v>39.338172</v>
      </c>
      <c r="AW30" s="4">
        <f t="shared" si="9"/>
        <v>39.338172</v>
      </c>
      <c r="AX30" s="4">
        <f t="shared" si="9"/>
        <v>39.338172</v>
      </c>
      <c r="AY30" s="4">
        <f t="shared" si="9"/>
        <v>45.894534</v>
      </c>
      <c r="AZ30" s="4">
        <f t="shared" si="9"/>
        <v>45.894534</v>
      </c>
      <c r="BA30" s="4">
        <f t="shared" si="9"/>
        <v>39.338172</v>
      </c>
      <c r="BB30" s="4">
        <f t="shared" si="9"/>
        <v>40.518317160000002</v>
      </c>
      <c r="BC30" s="4">
        <f t="shared" si="9"/>
        <v>40.518317160000002</v>
      </c>
      <c r="BD30" s="4">
        <f t="shared" si="9"/>
        <v>40.518317160000002</v>
      </c>
      <c r="BE30" s="4">
        <f t="shared" si="9"/>
        <v>60.77747574</v>
      </c>
      <c r="BF30" s="4">
        <f t="shared" si="9"/>
        <v>60.77747574</v>
      </c>
      <c r="BG30" s="4">
        <f t="shared" si="9"/>
        <v>47.271370020000006</v>
      </c>
      <c r="BH30" s="4">
        <f t="shared" si="9"/>
        <v>47.271370020000006</v>
      </c>
      <c r="BI30" s="4">
        <f t="shared" si="9"/>
        <v>47.271370020000006</v>
      </c>
      <c r="BJ30" s="4">
        <f t="shared" si="9"/>
        <v>47.271370020000006</v>
      </c>
      <c r="BK30" s="4">
        <f t="shared" si="9"/>
        <v>67.530528599999997</v>
      </c>
      <c r="BL30" s="4">
        <f t="shared" si="9"/>
        <v>67.530528599999997</v>
      </c>
      <c r="BM30" s="4">
        <f t="shared" si="9"/>
        <v>54.024422880000003</v>
      </c>
    </row>
    <row r="31" spans="2:65" x14ac:dyDescent="0.2">
      <c r="B31" s="52">
        <f>MATCH(C31,Supuestos!$B$3:$B$157,0)</f>
        <v>138</v>
      </c>
      <c r="C31" s="8" t="s">
        <v>154</v>
      </c>
      <c r="E31" s="192">
        <f>Supuestos!D140</f>
        <v>6</v>
      </c>
      <c r="F31" s="1">
        <f>HLOOKUP(F$2,Supuestos!$D$3:$H$149,$B$31,0)</f>
        <v>6</v>
      </c>
      <c r="G31" s="1">
        <f>HLOOKUP(G$2,Supuestos!$D$3:$H$149,$B$31,0)</f>
        <v>6</v>
      </c>
      <c r="H31" s="1">
        <f>HLOOKUP(H$2,Supuestos!$D$3:$H$149,$B$31,0)</f>
        <v>6</v>
      </c>
      <c r="I31" s="1">
        <f>HLOOKUP(I$2,Supuestos!$D$3:$H$149,$B$31,0)</f>
        <v>6</v>
      </c>
      <c r="J31" s="1">
        <f>HLOOKUP(J$2,Supuestos!$D$3:$H$149,$B$31,0)</f>
        <v>6</v>
      </c>
      <c r="K31" s="1">
        <f>HLOOKUP(K$2,Supuestos!$D$3:$H$149,$B$31,0)</f>
        <v>6</v>
      </c>
      <c r="L31" s="1">
        <f>HLOOKUP(L$2,Supuestos!$D$3:$H$149,$B$31,0)</f>
        <v>6</v>
      </c>
      <c r="M31" s="1">
        <f>HLOOKUP(M$2,Supuestos!$D$3:$H$149,$B$31,0)</f>
        <v>6</v>
      </c>
      <c r="N31" s="1">
        <f>HLOOKUP(N$2,Supuestos!$D$3:$H$149,$B$31,0)</f>
        <v>6</v>
      </c>
      <c r="O31" s="1">
        <f>HLOOKUP(O$2,Supuestos!$D$3:$H$149,$B$31,0)</f>
        <v>6</v>
      </c>
      <c r="P31" s="1">
        <f>HLOOKUP(P$2,Supuestos!$D$3:$H$149,$B$31,0)</f>
        <v>6</v>
      </c>
      <c r="Q31" s="1">
        <f>HLOOKUP(Q$2,Supuestos!$D$3:$H$149,$B$31,0)</f>
        <v>6</v>
      </c>
      <c r="R31" s="1">
        <f>HLOOKUP(R$2,Supuestos!$D$3:$H$149,$B$31,0)</f>
        <v>6.18</v>
      </c>
      <c r="S31" s="1">
        <f>HLOOKUP(S$2,Supuestos!$D$3:$H$149,$B$31,0)</f>
        <v>6.18</v>
      </c>
      <c r="T31" s="1">
        <f>HLOOKUP(T$2,Supuestos!$D$3:$H$149,$B$31,0)</f>
        <v>6.18</v>
      </c>
      <c r="U31" s="1">
        <f>HLOOKUP(U$2,Supuestos!$D$3:$H$149,$B$31,0)</f>
        <v>6.18</v>
      </c>
      <c r="V31" s="1">
        <f>HLOOKUP(V$2,Supuestos!$D$3:$H$149,$B$31,0)</f>
        <v>6.18</v>
      </c>
      <c r="W31" s="1">
        <f>HLOOKUP(W$2,Supuestos!$D$3:$H$149,$B$31,0)</f>
        <v>6.18</v>
      </c>
      <c r="X31" s="1">
        <f>HLOOKUP(X$2,Supuestos!$D$3:$H$149,$B$31,0)</f>
        <v>6.18</v>
      </c>
      <c r="Y31" s="1">
        <f>HLOOKUP(Y$2,Supuestos!$D$3:$H$149,$B$31,0)</f>
        <v>6.18</v>
      </c>
      <c r="Z31" s="1">
        <f>HLOOKUP(Z$2,Supuestos!$D$3:$H$149,$B$31,0)</f>
        <v>6.18</v>
      </c>
      <c r="AA31" s="1">
        <f>HLOOKUP(AA$2,Supuestos!$D$3:$H$149,$B$31,0)</f>
        <v>6.18</v>
      </c>
      <c r="AB31" s="1">
        <f>HLOOKUP(AB$2,Supuestos!$D$3:$H$149,$B$31,0)</f>
        <v>6.18</v>
      </c>
      <c r="AC31" s="1">
        <f>HLOOKUP(AC$2,Supuestos!$D$3:$H$149,$B$31,0)</f>
        <v>6.18</v>
      </c>
      <c r="AD31" s="1">
        <f>HLOOKUP(AD$2,Supuestos!$D$3:$H$149,$B$31,0)</f>
        <v>6.3654000000000002</v>
      </c>
      <c r="AE31" s="1">
        <f>HLOOKUP(AE$2,Supuestos!$D$3:$H$149,$B$31,0)</f>
        <v>6.3654000000000002</v>
      </c>
      <c r="AF31" s="1">
        <f>HLOOKUP(AF$2,Supuestos!$D$3:$H$149,$B$31,0)</f>
        <v>6.3654000000000002</v>
      </c>
      <c r="AG31" s="1">
        <f>HLOOKUP(AG$2,Supuestos!$D$3:$H$149,$B$31,0)</f>
        <v>6.3654000000000002</v>
      </c>
      <c r="AH31" s="1">
        <f>HLOOKUP(AH$2,Supuestos!$D$3:$H$149,$B$31,0)</f>
        <v>6.3654000000000002</v>
      </c>
      <c r="AI31" s="1">
        <f>HLOOKUP(AI$2,Supuestos!$D$3:$H$149,$B$31,0)</f>
        <v>6.3654000000000002</v>
      </c>
      <c r="AJ31" s="1">
        <f>HLOOKUP(AJ$2,Supuestos!$D$3:$H$149,$B$31,0)</f>
        <v>6.3654000000000002</v>
      </c>
      <c r="AK31" s="1">
        <f>HLOOKUP(AK$2,Supuestos!$D$3:$H$149,$B$31,0)</f>
        <v>6.3654000000000002</v>
      </c>
      <c r="AL31" s="1">
        <f>HLOOKUP(AL$2,Supuestos!$D$3:$H$149,$B$31,0)</f>
        <v>6.3654000000000002</v>
      </c>
      <c r="AM31" s="1">
        <f>HLOOKUP(AM$2,Supuestos!$D$3:$H$149,$B$31,0)</f>
        <v>6.3654000000000002</v>
      </c>
      <c r="AN31" s="1">
        <f>HLOOKUP(AN$2,Supuestos!$D$3:$H$149,$B$31,0)</f>
        <v>6.3654000000000002</v>
      </c>
      <c r="AO31" s="1">
        <f>HLOOKUP(AO$2,Supuestos!$D$3:$H$149,$B$31,0)</f>
        <v>6.3654000000000002</v>
      </c>
      <c r="AP31" s="1">
        <f>HLOOKUP(AP$2,Supuestos!$D$3:$H$149,$B$31,0)</f>
        <v>6.556362</v>
      </c>
      <c r="AQ31" s="1">
        <f>HLOOKUP(AQ$2,Supuestos!$D$3:$H$149,$B$31,0)</f>
        <v>6.556362</v>
      </c>
      <c r="AR31" s="1">
        <f>HLOOKUP(AR$2,Supuestos!$D$3:$H$149,$B$31,0)</f>
        <v>6.556362</v>
      </c>
      <c r="AS31" s="1">
        <f>HLOOKUP(AS$2,Supuestos!$D$3:$H$149,$B$31,0)</f>
        <v>6.556362</v>
      </c>
      <c r="AT31" s="1">
        <f>HLOOKUP(AT$2,Supuestos!$D$3:$H$149,$B$31,0)</f>
        <v>6.556362</v>
      </c>
      <c r="AU31" s="1">
        <f>HLOOKUP(AU$2,Supuestos!$D$3:$H$149,$B$31,0)</f>
        <v>6.556362</v>
      </c>
      <c r="AV31" s="1">
        <f>HLOOKUP(AV$2,Supuestos!$D$3:$H$149,$B$31,0)</f>
        <v>6.556362</v>
      </c>
      <c r="AW31" s="1">
        <f>HLOOKUP(AW$2,Supuestos!$D$3:$H$149,$B$31,0)</f>
        <v>6.556362</v>
      </c>
      <c r="AX31" s="1">
        <f>HLOOKUP(AX$2,Supuestos!$D$3:$H$149,$B$31,0)</f>
        <v>6.556362</v>
      </c>
      <c r="AY31" s="1">
        <f>HLOOKUP(AY$2,Supuestos!$D$3:$H$149,$B$31,0)</f>
        <v>6.556362</v>
      </c>
      <c r="AZ31" s="1">
        <f>HLOOKUP(AZ$2,Supuestos!$D$3:$H$149,$B$31,0)</f>
        <v>6.556362</v>
      </c>
      <c r="BA31" s="1">
        <f>HLOOKUP(BA$2,Supuestos!$D$3:$H$149,$B$31,0)</f>
        <v>6.556362</v>
      </c>
      <c r="BB31" s="1">
        <f>HLOOKUP(BB$2,Supuestos!$D$3:$H$149,$B$31,0)</f>
        <v>6.7530528600000004</v>
      </c>
      <c r="BC31" s="1">
        <f>HLOOKUP(BC$2,Supuestos!$D$3:$H$149,$B$31,0)</f>
        <v>6.7530528600000004</v>
      </c>
      <c r="BD31" s="1">
        <f>HLOOKUP(BD$2,Supuestos!$D$3:$H$149,$B$31,0)</f>
        <v>6.7530528600000004</v>
      </c>
      <c r="BE31" s="1">
        <f>HLOOKUP(BE$2,Supuestos!$D$3:$H$149,$B$31,0)</f>
        <v>6.7530528600000004</v>
      </c>
      <c r="BF31" s="1">
        <f>HLOOKUP(BF$2,Supuestos!$D$3:$H$149,$B$31,0)</f>
        <v>6.7530528600000004</v>
      </c>
      <c r="BG31" s="1">
        <f>HLOOKUP(BG$2,Supuestos!$D$3:$H$149,$B$31,0)</f>
        <v>6.7530528600000004</v>
      </c>
      <c r="BH31" s="1">
        <f>HLOOKUP(BH$2,Supuestos!$D$3:$H$149,$B$31,0)</f>
        <v>6.7530528600000004</v>
      </c>
      <c r="BI31" s="1">
        <f>HLOOKUP(BI$2,Supuestos!$D$3:$H$149,$B$31,0)</f>
        <v>6.7530528600000004</v>
      </c>
      <c r="BJ31" s="1">
        <f>HLOOKUP(BJ$2,Supuestos!$D$3:$H$149,$B$31,0)</f>
        <v>6.7530528600000004</v>
      </c>
      <c r="BK31" s="1">
        <f>HLOOKUP(BK$2,Supuestos!$D$3:$H$149,$B$31,0)</f>
        <v>6.7530528600000004</v>
      </c>
      <c r="BL31" s="1">
        <f>HLOOKUP(BL$2,Supuestos!$D$3:$H$149,$B$31,0)</f>
        <v>6.7530528600000004</v>
      </c>
      <c r="BM31" s="1">
        <f>HLOOKUP(BM$2,Supuestos!$D$3:$H$149,$B$31,0)</f>
        <v>6.7530528600000004</v>
      </c>
    </row>
    <row r="32" spans="2:65" x14ac:dyDescent="0.2">
      <c r="B32" s="52">
        <f>MATCH(C32,Supuestos!$B$3:$B$157,0)</f>
        <v>3</v>
      </c>
      <c r="C32" s="8" t="s">
        <v>37</v>
      </c>
      <c r="E32" s="210"/>
      <c r="F32" s="31">
        <f>HLOOKUP(F$2,Supuestos!$D$3:$H$181,$B32,0)</f>
        <v>0</v>
      </c>
      <c r="G32" s="31">
        <f>HLOOKUP(G$2,Supuestos!$D$3:$H$181,$B32,0)</f>
        <v>0</v>
      </c>
      <c r="H32" s="31">
        <f>HLOOKUP(H$2,Supuestos!$D$3:$H$181,$B32,0)</f>
        <v>0</v>
      </c>
      <c r="I32" s="31">
        <f>HLOOKUP(I$2,Supuestos!$D$3:$H$181,$B32,0)</f>
        <v>0</v>
      </c>
      <c r="J32" s="31">
        <f>HLOOKUP(J$2,Supuestos!$D$3:$H$181,$B32,0)</f>
        <v>0</v>
      </c>
      <c r="K32" s="31">
        <f>HLOOKUP(K$2,Supuestos!$D$3:$H$181,$B32,0)</f>
        <v>0</v>
      </c>
      <c r="L32" s="31">
        <f>HLOOKUP(L$2,Supuestos!$D$3:$H$181,$B32,0)</f>
        <v>0</v>
      </c>
      <c r="M32" s="31">
        <f>HLOOKUP(M$2,Supuestos!$D$3:$H$181,$B32,0)</f>
        <v>0</v>
      </c>
      <c r="N32" s="31">
        <f>HLOOKUP(N$2,Supuestos!$D$3:$H$181,$B32,0)</f>
        <v>0</v>
      </c>
      <c r="O32" s="31">
        <f>HLOOKUP(O$2,Supuestos!$D$3:$H$181,$B32,0)</f>
        <v>0</v>
      </c>
      <c r="P32" s="31">
        <f>HLOOKUP(P$2,Supuestos!$D$3:$H$181,$B32,0)</f>
        <v>0</v>
      </c>
      <c r="Q32" s="31">
        <f>HLOOKUP(Q$2,Supuestos!$D$3:$H$181,$B32,0)</f>
        <v>0</v>
      </c>
      <c r="R32" s="31">
        <f>HLOOKUP(R$2,Supuestos!$D$3:$H$181,$B32,0)</f>
        <v>0</v>
      </c>
      <c r="S32" s="31">
        <f>HLOOKUP(S$2,Supuestos!$D$3:$H$181,$B32,0)</f>
        <v>0</v>
      </c>
      <c r="T32" s="31">
        <f>HLOOKUP(T$2,Supuestos!$D$3:$H$181,$B32,0)</f>
        <v>0</v>
      </c>
      <c r="U32" s="31">
        <f>HLOOKUP(U$2,Supuestos!$D$3:$H$181,$B32,0)</f>
        <v>0</v>
      </c>
      <c r="V32" s="31">
        <f>HLOOKUP(V$2,Supuestos!$D$3:$H$181,$B32,0)</f>
        <v>0</v>
      </c>
      <c r="W32" s="31">
        <f>HLOOKUP(W$2,Supuestos!$D$3:$H$181,$B32,0)</f>
        <v>0</v>
      </c>
      <c r="X32" s="31">
        <f>HLOOKUP(X$2,Supuestos!$D$3:$H$181,$B32,0)</f>
        <v>0</v>
      </c>
      <c r="Y32" s="31">
        <f>HLOOKUP(Y$2,Supuestos!$D$3:$H$181,$B32,0)</f>
        <v>0</v>
      </c>
      <c r="Z32" s="31">
        <f>HLOOKUP(Z$2,Supuestos!$D$3:$H$181,$B32,0)</f>
        <v>0</v>
      </c>
      <c r="AA32" s="31">
        <f>HLOOKUP(AA$2,Supuestos!$D$3:$H$181,$B32,0)</f>
        <v>0</v>
      </c>
      <c r="AB32" s="31">
        <f>HLOOKUP(AB$2,Supuestos!$D$3:$H$181,$B32,0)</f>
        <v>0</v>
      </c>
      <c r="AC32" s="31">
        <f>HLOOKUP(AC$2,Supuestos!$D$3:$H$181,$B32,0)</f>
        <v>0</v>
      </c>
      <c r="AD32" s="31">
        <f>HLOOKUP(AD$2,Supuestos!$D$3:$H$181,$B32,0)</f>
        <v>0</v>
      </c>
      <c r="AE32" s="31">
        <f>HLOOKUP(AE$2,Supuestos!$D$3:$H$181,$B32,0)</f>
        <v>0</v>
      </c>
      <c r="AF32" s="31">
        <f>HLOOKUP(AF$2,Supuestos!$D$3:$H$181,$B32,0)</f>
        <v>0</v>
      </c>
      <c r="AG32" s="31">
        <f>HLOOKUP(AG$2,Supuestos!$D$3:$H$181,$B32,0)</f>
        <v>0</v>
      </c>
      <c r="AH32" s="31">
        <f>HLOOKUP(AH$2,Supuestos!$D$3:$H$181,$B32,0)</f>
        <v>0</v>
      </c>
      <c r="AI32" s="31">
        <f>HLOOKUP(AI$2,Supuestos!$D$3:$H$181,$B32,0)</f>
        <v>0</v>
      </c>
      <c r="AJ32" s="31">
        <f>HLOOKUP(AJ$2,Supuestos!$D$3:$H$181,$B32,0)</f>
        <v>0</v>
      </c>
      <c r="AK32" s="31">
        <f>HLOOKUP(AK$2,Supuestos!$D$3:$H$181,$B32,0)</f>
        <v>0</v>
      </c>
      <c r="AL32" s="31">
        <f>HLOOKUP(AL$2,Supuestos!$D$3:$H$181,$B32,0)</f>
        <v>0</v>
      </c>
      <c r="AM32" s="31">
        <f>HLOOKUP(AM$2,Supuestos!$D$3:$H$181,$B32,0)</f>
        <v>0</v>
      </c>
      <c r="AN32" s="31">
        <f>HLOOKUP(AN$2,Supuestos!$D$3:$H$181,$B32,0)</f>
        <v>0</v>
      </c>
      <c r="AO32" s="31">
        <f>HLOOKUP(AO$2,Supuestos!$D$3:$H$181,$B32,0)</f>
        <v>0</v>
      </c>
      <c r="AP32" s="31">
        <f>HLOOKUP(AP$2,Supuestos!$D$3:$H$181,$B32,0)</f>
        <v>0</v>
      </c>
      <c r="AQ32" s="31">
        <f>HLOOKUP(AQ$2,Supuestos!$D$3:$H$181,$B32,0)</f>
        <v>0</v>
      </c>
      <c r="AR32" s="31">
        <f>HLOOKUP(AR$2,Supuestos!$D$3:$H$181,$B32,0)</f>
        <v>0</v>
      </c>
      <c r="AS32" s="31">
        <f>HLOOKUP(AS$2,Supuestos!$D$3:$H$181,$B32,0)</f>
        <v>0</v>
      </c>
      <c r="AT32" s="31">
        <f>HLOOKUP(AT$2,Supuestos!$D$3:$H$181,$B32,0)</f>
        <v>0</v>
      </c>
      <c r="AU32" s="31">
        <f>HLOOKUP(AU$2,Supuestos!$D$3:$H$181,$B32,0)</f>
        <v>0</v>
      </c>
      <c r="AV32" s="31">
        <f>HLOOKUP(AV$2,Supuestos!$D$3:$H$181,$B32,0)</f>
        <v>0</v>
      </c>
      <c r="AW32" s="31">
        <f>HLOOKUP(AW$2,Supuestos!$D$3:$H$181,$B32,0)</f>
        <v>0</v>
      </c>
      <c r="AX32" s="31">
        <f>HLOOKUP(AX$2,Supuestos!$D$3:$H$181,$B32,0)</f>
        <v>0</v>
      </c>
      <c r="AY32" s="31">
        <f>HLOOKUP(AY$2,Supuestos!$D$3:$H$181,$B32,0)</f>
        <v>0</v>
      </c>
      <c r="AZ32" s="31">
        <f>HLOOKUP(AZ$2,Supuestos!$D$3:$H$181,$B32,0)</f>
        <v>0</v>
      </c>
      <c r="BA32" s="31">
        <f>HLOOKUP(BA$2,Supuestos!$D$3:$H$181,$B32,0)</f>
        <v>0</v>
      </c>
      <c r="BB32" s="31">
        <f>HLOOKUP(BB$2,Supuestos!$D$3:$H$181,$B32,0)</f>
        <v>0</v>
      </c>
      <c r="BC32" s="31">
        <f>HLOOKUP(BC$2,Supuestos!$D$3:$H$181,$B32,0)</f>
        <v>0</v>
      </c>
      <c r="BD32" s="31">
        <f>HLOOKUP(BD$2,Supuestos!$D$3:$H$181,$B32,0)</f>
        <v>0</v>
      </c>
      <c r="BE32" s="31">
        <f>HLOOKUP(BE$2,Supuestos!$D$3:$H$181,$B32,0)</f>
        <v>0</v>
      </c>
      <c r="BF32" s="31">
        <f>HLOOKUP(BF$2,Supuestos!$D$3:$H$181,$B32,0)</f>
        <v>0</v>
      </c>
      <c r="BG32" s="31">
        <f>HLOOKUP(BG$2,Supuestos!$D$3:$H$181,$B32,0)</f>
        <v>0</v>
      </c>
      <c r="BH32" s="31">
        <f>HLOOKUP(BH$2,Supuestos!$D$3:$H$181,$B32,0)</f>
        <v>0</v>
      </c>
      <c r="BI32" s="31">
        <f>HLOOKUP(BI$2,Supuestos!$D$3:$H$181,$B32,0)</f>
        <v>0</v>
      </c>
      <c r="BJ32" s="31">
        <f>HLOOKUP(BJ$2,Supuestos!$D$3:$H$181,$B32,0)</f>
        <v>0</v>
      </c>
      <c r="BK32" s="31">
        <f>HLOOKUP(BK$2,Supuestos!$D$3:$H$181,$B32,0)</f>
        <v>0</v>
      </c>
      <c r="BL32" s="31">
        <f>HLOOKUP(BL$2,Supuestos!$D$3:$H$181,$B32,0)</f>
        <v>0</v>
      </c>
      <c r="BM32" s="31">
        <f>HLOOKUP(BM$2,Supuestos!$D$3:$H$181,$B32,0)</f>
        <v>0</v>
      </c>
    </row>
    <row r="33" spans="2:65" x14ac:dyDescent="0.2">
      <c r="C33" s="8" t="s">
        <v>35</v>
      </c>
      <c r="E33" s="28">
        <v>60</v>
      </c>
    </row>
    <row r="34" spans="2:65" x14ac:dyDescent="0.2">
      <c r="C34" s="8" t="s">
        <v>36</v>
      </c>
      <c r="E34" s="193">
        <f>Supuestos!D141</f>
        <v>7</v>
      </c>
    </row>
    <row r="35" spans="2:65" x14ac:dyDescent="0.2">
      <c r="C35" s="8" t="s">
        <v>39</v>
      </c>
      <c r="E35" s="204"/>
      <c r="F35" s="296">
        <f t="shared" ref="F35:R35" si="10">F18</f>
        <v>0</v>
      </c>
      <c r="G35" s="296">
        <f t="shared" si="10"/>
        <v>0</v>
      </c>
      <c r="H35" s="296">
        <f t="shared" si="10"/>
        <v>0</v>
      </c>
      <c r="I35" s="296">
        <f t="shared" si="10"/>
        <v>1</v>
      </c>
      <c r="J35" s="296">
        <f t="shared" si="10"/>
        <v>1</v>
      </c>
      <c r="K35" s="296">
        <f t="shared" si="10"/>
        <v>1</v>
      </c>
      <c r="L35" s="296">
        <f t="shared" si="10"/>
        <v>1</v>
      </c>
      <c r="M35" s="296">
        <f t="shared" si="10"/>
        <v>1</v>
      </c>
      <c r="N35" s="296">
        <f t="shared" si="10"/>
        <v>1</v>
      </c>
      <c r="O35" s="296">
        <f t="shared" si="10"/>
        <v>2</v>
      </c>
      <c r="P35" s="296">
        <f t="shared" si="10"/>
        <v>2</v>
      </c>
      <c r="Q35" s="296">
        <f t="shared" si="10"/>
        <v>2</v>
      </c>
      <c r="R35" s="296">
        <f t="shared" si="10"/>
        <v>2</v>
      </c>
      <c r="S35" s="296">
        <f>S18</f>
        <v>2</v>
      </c>
      <c r="T35" s="296">
        <f t="shared" ref="T35:BM35" si="11">T18</f>
        <v>2</v>
      </c>
      <c r="U35" s="296">
        <f t="shared" si="11"/>
        <v>3</v>
      </c>
      <c r="V35" s="296">
        <f t="shared" si="11"/>
        <v>3</v>
      </c>
      <c r="W35" s="296">
        <f t="shared" si="11"/>
        <v>2</v>
      </c>
      <c r="X35" s="296">
        <f t="shared" si="11"/>
        <v>2</v>
      </c>
      <c r="Y35" s="296">
        <f t="shared" si="11"/>
        <v>2</v>
      </c>
      <c r="Z35" s="296">
        <f t="shared" si="11"/>
        <v>2</v>
      </c>
      <c r="AA35" s="296">
        <f t="shared" si="11"/>
        <v>3</v>
      </c>
      <c r="AB35" s="296">
        <f t="shared" si="11"/>
        <v>3</v>
      </c>
      <c r="AC35" s="296">
        <f t="shared" si="11"/>
        <v>3</v>
      </c>
      <c r="AD35" s="296">
        <f t="shared" si="11"/>
        <v>3</v>
      </c>
      <c r="AE35" s="296">
        <f t="shared" si="11"/>
        <v>3</v>
      </c>
      <c r="AF35" s="296">
        <f t="shared" si="11"/>
        <v>3</v>
      </c>
      <c r="AG35" s="296">
        <f t="shared" si="11"/>
        <v>4</v>
      </c>
      <c r="AH35" s="296">
        <f t="shared" si="11"/>
        <v>4</v>
      </c>
      <c r="AI35" s="296">
        <f t="shared" si="11"/>
        <v>4</v>
      </c>
      <c r="AJ35" s="296">
        <f t="shared" si="11"/>
        <v>4</v>
      </c>
      <c r="AK35" s="296">
        <f t="shared" si="11"/>
        <v>4</v>
      </c>
      <c r="AL35" s="296">
        <f t="shared" si="11"/>
        <v>4</v>
      </c>
      <c r="AM35" s="296">
        <f t="shared" si="11"/>
        <v>5</v>
      </c>
      <c r="AN35" s="296">
        <f t="shared" si="11"/>
        <v>5</v>
      </c>
      <c r="AO35" s="296">
        <f t="shared" si="11"/>
        <v>4</v>
      </c>
      <c r="AP35" s="296">
        <f t="shared" si="11"/>
        <v>4</v>
      </c>
      <c r="AQ35" s="296">
        <f t="shared" si="11"/>
        <v>4</v>
      </c>
      <c r="AR35" s="296">
        <f t="shared" si="11"/>
        <v>4</v>
      </c>
      <c r="AS35" s="296">
        <f t="shared" si="11"/>
        <v>6</v>
      </c>
      <c r="AT35" s="296">
        <f t="shared" si="11"/>
        <v>6</v>
      </c>
      <c r="AU35" s="296">
        <f t="shared" si="11"/>
        <v>6</v>
      </c>
      <c r="AV35" s="296">
        <f t="shared" si="11"/>
        <v>6</v>
      </c>
      <c r="AW35" s="296">
        <f t="shared" si="11"/>
        <v>6</v>
      </c>
      <c r="AX35" s="296">
        <f t="shared" si="11"/>
        <v>6</v>
      </c>
      <c r="AY35" s="296">
        <f t="shared" si="11"/>
        <v>7</v>
      </c>
      <c r="AZ35" s="296">
        <f t="shared" si="11"/>
        <v>7</v>
      </c>
      <c r="BA35" s="296">
        <f t="shared" si="11"/>
        <v>6</v>
      </c>
      <c r="BB35" s="296">
        <f t="shared" si="11"/>
        <v>6</v>
      </c>
      <c r="BC35" s="296">
        <f t="shared" si="11"/>
        <v>6</v>
      </c>
      <c r="BD35" s="296">
        <f t="shared" si="11"/>
        <v>6</v>
      </c>
      <c r="BE35" s="296">
        <f t="shared" si="11"/>
        <v>9</v>
      </c>
      <c r="BF35" s="296">
        <f t="shared" si="11"/>
        <v>9</v>
      </c>
      <c r="BG35" s="296">
        <f t="shared" si="11"/>
        <v>7</v>
      </c>
      <c r="BH35" s="296">
        <f t="shared" si="11"/>
        <v>7</v>
      </c>
      <c r="BI35" s="296">
        <f t="shared" si="11"/>
        <v>7</v>
      </c>
      <c r="BJ35" s="296">
        <f t="shared" si="11"/>
        <v>7</v>
      </c>
      <c r="BK35" s="296">
        <f t="shared" si="11"/>
        <v>10</v>
      </c>
      <c r="BL35" s="296">
        <f t="shared" si="11"/>
        <v>10</v>
      </c>
      <c r="BM35" s="296">
        <f t="shared" si="11"/>
        <v>8</v>
      </c>
    </row>
    <row r="36" spans="2:65" x14ac:dyDescent="0.2">
      <c r="C36" s="8"/>
      <c r="E36" s="28"/>
    </row>
    <row r="37" spans="2:65" ht="15" x14ac:dyDescent="0.35">
      <c r="C37" s="33" t="s">
        <v>72</v>
      </c>
      <c r="E37" s="28"/>
      <c r="F37" s="4">
        <f>(F38*(1+F39))*F42</f>
        <v>0</v>
      </c>
      <c r="G37" s="4">
        <f t="shared" ref="G37:BM37" si="12">(G38*(1+G39))*G42</f>
        <v>0</v>
      </c>
      <c r="H37" s="4">
        <f t="shared" si="12"/>
        <v>0</v>
      </c>
      <c r="I37" s="4">
        <f t="shared" si="12"/>
        <v>2.5</v>
      </c>
      <c r="J37" s="4">
        <f t="shared" si="12"/>
        <v>2.5</v>
      </c>
      <c r="K37" s="4">
        <f t="shared" si="12"/>
        <v>2.5</v>
      </c>
      <c r="L37" s="4">
        <f t="shared" si="12"/>
        <v>5</v>
      </c>
      <c r="M37" s="4">
        <f t="shared" si="12"/>
        <v>5</v>
      </c>
      <c r="N37" s="4">
        <f t="shared" si="12"/>
        <v>5</v>
      </c>
      <c r="O37" s="4">
        <f t="shared" si="12"/>
        <v>5</v>
      </c>
      <c r="P37" s="4">
        <f t="shared" si="12"/>
        <v>5</v>
      </c>
      <c r="Q37" s="4">
        <f t="shared" si="12"/>
        <v>5</v>
      </c>
      <c r="R37" s="4">
        <f t="shared" si="12"/>
        <v>5.15</v>
      </c>
      <c r="S37" s="4">
        <f t="shared" si="12"/>
        <v>5.15</v>
      </c>
      <c r="T37" s="4">
        <f t="shared" si="12"/>
        <v>5.15</v>
      </c>
      <c r="U37" s="4">
        <f t="shared" si="12"/>
        <v>7.7250000000000005</v>
      </c>
      <c r="V37" s="4">
        <f t="shared" si="12"/>
        <v>7.7250000000000005</v>
      </c>
      <c r="W37" s="4">
        <f t="shared" si="12"/>
        <v>7.7250000000000005</v>
      </c>
      <c r="X37" s="4">
        <f t="shared" si="12"/>
        <v>7.7250000000000005</v>
      </c>
      <c r="Y37" s="4">
        <f t="shared" si="12"/>
        <v>7.7250000000000005</v>
      </c>
      <c r="Z37" s="4">
        <f t="shared" si="12"/>
        <v>7.7250000000000005</v>
      </c>
      <c r="AA37" s="4">
        <f t="shared" si="12"/>
        <v>7.7250000000000005</v>
      </c>
      <c r="AB37" s="4">
        <f t="shared" si="12"/>
        <v>7.7250000000000005</v>
      </c>
      <c r="AC37" s="4">
        <f t="shared" si="12"/>
        <v>7.7250000000000005</v>
      </c>
      <c r="AD37" s="4">
        <f t="shared" si="12"/>
        <v>7.9567500000000013</v>
      </c>
      <c r="AE37" s="4">
        <f t="shared" si="12"/>
        <v>7.9567500000000013</v>
      </c>
      <c r="AF37" s="4">
        <f t="shared" si="12"/>
        <v>7.9567500000000013</v>
      </c>
      <c r="AG37" s="4">
        <f t="shared" si="12"/>
        <v>13.261250000000002</v>
      </c>
      <c r="AH37" s="4">
        <f t="shared" si="12"/>
        <v>13.261250000000002</v>
      </c>
      <c r="AI37" s="4">
        <f t="shared" si="12"/>
        <v>10.609000000000002</v>
      </c>
      <c r="AJ37" s="4">
        <f t="shared" si="12"/>
        <v>10.609000000000002</v>
      </c>
      <c r="AK37" s="4">
        <f t="shared" si="12"/>
        <v>10.609000000000002</v>
      </c>
      <c r="AL37" s="4">
        <f t="shared" si="12"/>
        <v>10.609000000000002</v>
      </c>
      <c r="AM37" s="4">
        <f t="shared" si="12"/>
        <v>15.913500000000003</v>
      </c>
      <c r="AN37" s="4">
        <f t="shared" si="12"/>
        <v>15.913500000000003</v>
      </c>
      <c r="AO37" s="4">
        <f t="shared" si="12"/>
        <v>13.261250000000002</v>
      </c>
      <c r="AP37" s="4">
        <f t="shared" si="12"/>
        <v>13.659087500000002</v>
      </c>
      <c r="AQ37" s="4">
        <f t="shared" si="12"/>
        <v>13.659087500000002</v>
      </c>
      <c r="AR37" s="4">
        <f t="shared" si="12"/>
        <v>13.659087500000002</v>
      </c>
      <c r="AS37" s="4">
        <f t="shared" si="12"/>
        <v>19.122722500000002</v>
      </c>
      <c r="AT37" s="4">
        <f t="shared" si="12"/>
        <v>19.122722500000002</v>
      </c>
      <c r="AU37" s="4">
        <f t="shared" si="12"/>
        <v>16.390905000000004</v>
      </c>
      <c r="AV37" s="4">
        <f t="shared" si="12"/>
        <v>16.390905000000004</v>
      </c>
      <c r="AW37" s="4">
        <f t="shared" si="12"/>
        <v>16.390905000000004</v>
      </c>
      <c r="AX37" s="4">
        <f t="shared" si="12"/>
        <v>16.390905000000004</v>
      </c>
      <c r="AY37" s="4">
        <f t="shared" si="12"/>
        <v>21.854540000000004</v>
      </c>
      <c r="AZ37" s="4">
        <f t="shared" si="12"/>
        <v>21.854540000000004</v>
      </c>
      <c r="BA37" s="4">
        <f t="shared" si="12"/>
        <v>19.122722500000002</v>
      </c>
      <c r="BB37" s="4">
        <f t="shared" si="12"/>
        <v>19.696404175000005</v>
      </c>
      <c r="BC37" s="4">
        <f t="shared" si="12"/>
        <v>19.696404175000005</v>
      </c>
      <c r="BD37" s="4">
        <f t="shared" si="12"/>
        <v>19.696404175000005</v>
      </c>
      <c r="BE37" s="4">
        <f t="shared" si="12"/>
        <v>28.137720250000005</v>
      </c>
      <c r="BF37" s="4">
        <f t="shared" si="12"/>
        <v>28.137720250000005</v>
      </c>
      <c r="BG37" s="4">
        <f t="shared" si="12"/>
        <v>22.510176200000004</v>
      </c>
      <c r="BH37" s="4">
        <f t="shared" si="12"/>
        <v>22.510176200000004</v>
      </c>
      <c r="BI37" s="4">
        <f t="shared" si="12"/>
        <v>22.510176200000004</v>
      </c>
      <c r="BJ37" s="4">
        <f t="shared" si="12"/>
        <v>22.510176200000004</v>
      </c>
      <c r="BK37" s="4">
        <f t="shared" si="12"/>
        <v>30.951492275000007</v>
      </c>
      <c r="BL37" s="4">
        <f t="shared" si="12"/>
        <v>30.951492275000007</v>
      </c>
      <c r="BM37" s="4">
        <f t="shared" si="12"/>
        <v>25.323948225000002</v>
      </c>
    </row>
    <row r="38" spans="2:65" x14ac:dyDescent="0.2">
      <c r="B38" s="52">
        <f>MATCH(C38,Supuestos!$B$3:$B$157,0)</f>
        <v>141</v>
      </c>
      <c r="C38" s="8" t="s">
        <v>83</v>
      </c>
      <c r="E38" s="192">
        <f>Supuestos!D143</f>
        <v>2.5</v>
      </c>
      <c r="F38" s="1">
        <f>HLOOKUP(F$2,Supuestos!$D$3:$H$149,$B$38,0)</f>
        <v>2.5</v>
      </c>
      <c r="G38" s="1">
        <f>HLOOKUP(G$2,Supuestos!$D$3:$H$149,$B$38,0)</f>
        <v>2.5</v>
      </c>
      <c r="H38" s="1">
        <f>HLOOKUP(H$2,Supuestos!$D$3:$H$149,$B$38,0)</f>
        <v>2.5</v>
      </c>
      <c r="I38" s="1">
        <f>HLOOKUP(I$2,Supuestos!$D$3:$H$149,$B$38,0)</f>
        <v>2.5</v>
      </c>
      <c r="J38" s="1">
        <f>HLOOKUP(J$2,Supuestos!$D$3:$H$149,$B$38,0)</f>
        <v>2.5</v>
      </c>
      <c r="K38" s="1">
        <f>HLOOKUP(K$2,Supuestos!$D$3:$H$149,$B$38,0)</f>
        <v>2.5</v>
      </c>
      <c r="L38" s="1">
        <f>HLOOKUP(L$2,Supuestos!$D$3:$H$149,$B$38,0)</f>
        <v>2.5</v>
      </c>
      <c r="M38" s="1">
        <f>HLOOKUP(M$2,Supuestos!$D$3:$H$149,$B$38,0)</f>
        <v>2.5</v>
      </c>
      <c r="N38" s="1">
        <f>HLOOKUP(N$2,Supuestos!$D$3:$H$149,$B$38,0)</f>
        <v>2.5</v>
      </c>
      <c r="O38" s="1">
        <f>HLOOKUP(O$2,Supuestos!$D$3:$H$149,$B$38,0)</f>
        <v>2.5</v>
      </c>
      <c r="P38" s="1">
        <f>HLOOKUP(P$2,Supuestos!$D$3:$H$149,$B$38,0)</f>
        <v>2.5</v>
      </c>
      <c r="Q38" s="1">
        <f>HLOOKUP(Q$2,Supuestos!$D$3:$H$149,$B$38,0)</f>
        <v>2.5</v>
      </c>
      <c r="R38" s="1">
        <f>HLOOKUP(R$2,Supuestos!$D$3:$H$149,$B$38,0)</f>
        <v>2.5750000000000002</v>
      </c>
      <c r="S38" s="1">
        <f>HLOOKUP(S$2,Supuestos!$D$3:$H$149,$B$38,0)</f>
        <v>2.5750000000000002</v>
      </c>
      <c r="T38" s="1">
        <f>HLOOKUP(T$2,Supuestos!$D$3:$H$149,$B$38,0)</f>
        <v>2.5750000000000002</v>
      </c>
      <c r="U38" s="1">
        <f>HLOOKUP(U$2,Supuestos!$D$3:$H$149,$B$38,0)</f>
        <v>2.5750000000000002</v>
      </c>
      <c r="V38" s="1">
        <f>HLOOKUP(V$2,Supuestos!$D$3:$H$149,$B$38,0)</f>
        <v>2.5750000000000002</v>
      </c>
      <c r="W38" s="1">
        <f>HLOOKUP(W$2,Supuestos!$D$3:$H$149,$B$38,0)</f>
        <v>2.5750000000000002</v>
      </c>
      <c r="X38" s="1">
        <f>HLOOKUP(X$2,Supuestos!$D$3:$H$149,$B$38,0)</f>
        <v>2.5750000000000002</v>
      </c>
      <c r="Y38" s="1">
        <f>HLOOKUP(Y$2,Supuestos!$D$3:$H$149,$B$38,0)</f>
        <v>2.5750000000000002</v>
      </c>
      <c r="Z38" s="1">
        <f>HLOOKUP(Z$2,Supuestos!$D$3:$H$149,$B$38,0)</f>
        <v>2.5750000000000002</v>
      </c>
      <c r="AA38" s="1">
        <f>HLOOKUP(AA$2,Supuestos!$D$3:$H$149,$B$38,0)</f>
        <v>2.5750000000000002</v>
      </c>
      <c r="AB38" s="1">
        <f>HLOOKUP(AB$2,Supuestos!$D$3:$H$149,$B$38,0)</f>
        <v>2.5750000000000002</v>
      </c>
      <c r="AC38" s="1">
        <f>HLOOKUP(AC$2,Supuestos!$D$3:$H$149,$B$38,0)</f>
        <v>2.5750000000000002</v>
      </c>
      <c r="AD38" s="1">
        <f>HLOOKUP(AD$2,Supuestos!$D$3:$H$149,$B$38,0)</f>
        <v>2.6522500000000004</v>
      </c>
      <c r="AE38" s="1">
        <f>HLOOKUP(AE$2,Supuestos!$D$3:$H$149,$B$38,0)</f>
        <v>2.6522500000000004</v>
      </c>
      <c r="AF38" s="1">
        <f>HLOOKUP(AF$2,Supuestos!$D$3:$H$149,$B$38,0)</f>
        <v>2.6522500000000004</v>
      </c>
      <c r="AG38" s="1">
        <f>HLOOKUP(AG$2,Supuestos!$D$3:$H$149,$B$38,0)</f>
        <v>2.6522500000000004</v>
      </c>
      <c r="AH38" s="1">
        <f>HLOOKUP(AH$2,Supuestos!$D$3:$H$149,$B$38,0)</f>
        <v>2.6522500000000004</v>
      </c>
      <c r="AI38" s="1">
        <f>HLOOKUP(AI$2,Supuestos!$D$3:$H$149,$B$38,0)</f>
        <v>2.6522500000000004</v>
      </c>
      <c r="AJ38" s="1">
        <f>HLOOKUP(AJ$2,Supuestos!$D$3:$H$149,$B$38,0)</f>
        <v>2.6522500000000004</v>
      </c>
      <c r="AK38" s="1">
        <f>HLOOKUP(AK$2,Supuestos!$D$3:$H$149,$B$38,0)</f>
        <v>2.6522500000000004</v>
      </c>
      <c r="AL38" s="1">
        <f>HLOOKUP(AL$2,Supuestos!$D$3:$H$149,$B$38,0)</f>
        <v>2.6522500000000004</v>
      </c>
      <c r="AM38" s="1">
        <f>HLOOKUP(AM$2,Supuestos!$D$3:$H$149,$B$38,0)</f>
        <v>2.6522500000000004</v>
      </c>
      <c r="AN38" s="1">
        <f>HLOOKUP(AN$2,Supuestos!$D$3:$H$149,$B$38,0)</f>
        <v>2.6522500000000004</v>
      </c>
      <c r="AO38" s="1">
        <f>HLOOKUP(AO$2,Supuestos!$D$3:$H$149,$B$38,0)</f>
        <v>2.6522500000000004</v>
      </c>
      <c r="AP38" s="1">
        <f>HLOOKUP(AP$2,Supuestos!$D$3:$H$149,$B$38,0)</f>
        <v>2.7318175000000005</v>
      </c>
      <c r="AQ38" s="1">
        <f>HLOOKUP(AQ$2,Supuestos!$D$3:$H$149,$B$38,0)</f>
        <v>2.7318175000000005</v>
      </c>
      <c r="AR38" s="1">
        <f>HLOOKUP(AR$2,Supuestos!$D$3:$H$149,$B$38,0)</f>
        <v>2.7318175000000005</v>
      </c>
      <c r="AS38" s="1">
        <f>HLOOKUP(AS$2,Supuestos!$D$3:$H$149,$B$38,0)</f>
        <v>2.7318175000000005</v>
      </c>
      <c r="AT38" s="1">
        <f>HLOOKUP(AT$2,Supuestos!$D$3:$H$149,$B$38,0)</f>
        <v>2.7318175000000005</v>
      </c>
      <c r="AU38" s="1">
        <f>HLOOKUP(AU$2,Supuestos!$D$3:$H$149,$B$38,0)</f>
        <v>2.7318175000000005</v>
      </c>
      <c r="AV38" s="1">
        <f>HLOOKUP(AV$2,Supuestos!$D$3:$H$149,$B$38,0)</f>
        <v>2.7318175000000005</v>
      </c>
      <c r="AW38" s="1">
        <f>HLOOKUP(AW$2,Supuestos!$D$3:$H$149,$B$38,0)</f>
        <v>2.7318175000000005</v>
      </c>
      <c r="AX38" s="1">
        <f>HLOOKUP(AX$2,Supuestos!$D$3:$H$149,$B$38,0)</f>
        <v>2.7318175000000005</v>
      </c>
      <c r="AY38" s="1">
        <f>HLOOKUP(AY$2,Supuestos!$D$3:$H$149,$B$38,0)</f>
        <v>2.7318175000000005</v>
      </c>
      <c r="AZ38" s="1">
        <f>HLOOKUP(AZ$2,Supuestos!$D$3:$H$149,$B$38,0)</f>
        <v>2.7318175000000005</v>
      </c>
      <c r="BA38" s="1">
        <f>HLOOKUP(BA$2,Supuestos!$D$3:$H$149,$B$38,0)</f>
        <v>2.7318175000000005</v>
      </c>
      <c r="BB38" s="1">
        <f>HLOOKUP(BB$2,Supuestos!$D$3:$H$149,$B$38,0)</f>
        <v>2.8137720250000005</v>
      </c>
      <c r="BC38" s="1">
        <f>HLOOKUP(BC$2,Supuestos!$D$3:$H$149,$B$38,0)</f>
        <v>2.8137720250000005</v>
      </c>
      <c r="BD38" s="1">
        <f>HLOOKUP(BD$2,Supuestos!$D$3:$H$149,$B$38,0)</f>
        <v>2.8137720250000005</v>
      </c>
      <c r="BE38" s="1">
        <f>HLOOKUP(BE$2,Supuestos!$D$3:$H$149,$B$38,0)</f>
        <v>2.8137720250000005</v>
      </c>
      <c r="BF38" s="1">
        <f>HLOOKUP(BF$2,Supuestos!$D$3:$H$149,$B$38,0)</f>
        <v>2.8137720250000005</v>
      </c>
      <c r="BG38" s="1">
        <f>HLOOKUP(BG$2,Supuestos!$D$3:$H$149,$B$38,0)</f>
        <v>2.8137720250000005</v>
      </c>
      <c r="BH38" s="1">
        <f>HLOOKUP(BH$2,Supuestos!$D$3:$H$149,$B$38,0)</f>
        <v>2.8137720250000005</v>
      </c>
      <c r="BI38" s="1">
        <f>HLOOKUP(BI$2,Supuestos!$D$3:$H$149,$B$38,0)</f>
        <v>2.8137720250000005</v>
      </c>
      <c r="BJ38" s="1">
        <f>HLOOKUP(BJ$2,Supuestos!$D$3:$H$149,$B$38,0)</f>
        <v>2.8137720250000005</v>
      </c>
      <c r="BK38" s="1">
        <f>HLOOKUP(BK$2,Supuestos!$D$3:$H$149,$B$38,0)</f>
        <v>2.8137720250000005</v>
      </c>
      <c r="BL38" s="1">
        <f>HLOOKUP(BL$2,Supuestos!$D$3:$H$149,$B$38,0)</f>
        <v>2.8137720250000005</v>
      </c>
      <c r="BM38" s="1">
        <f>HLOOKUP(BM$2,Supuestos!$D$3:$H$149,$B$38,0)</f>
        <v>2.8137720250000005</v>
      </c>
    </row>
    <row r="39" spans="2:65" x14ac:dyDescent="0.2">
      <c r="B39" s="52">
        <f>MATCH(C39,Supuestos!$B$3:$B$157,0)</f>
        <v>3</v>
      </c>
      <c r="C39" s="8" t="s">
        <v>37</v>
      </c>
      <c r="E39" s="210"/>
      <c r="F39" s="31">
        <f>HLOOKUP(F$2,Supuestos!$D$3:$H$181,$B39,0)</f>
        <v>0</v>
      </c>
      <c r="G39" s="31">
        <f>HLOOKUP(G$2,Supuestos!$D$3:$H$181,$B39,0)</f>
        <v>0</v>
      </c>
      <c r="H39" s="31">
        <f>HLOOKUP(H$2,Supuestos!$D$3:$H$181,$B39,0)</f>
        <v>0</v>
      </c>
      <c r="I39" s="31">
        <f>HLOOKUP(I$2,Supuestos!$D$3:$H$181,$B39,0)</f>
        <v>0</v>
      </c>
      <c r="J39" s="31">
        <f>HLOOKUP(J$2,Supuestos!$D$3:$H$181,$B39,0)</f>
        <v>0</v>
      </c>
      <c r="K39" s="31">
        <f>HLOOKUP(K$2,Supuestos!$D$3:$H$181,$B39,0)</f>
        <v>0</v>
      </c>
      <c r="L39" s="31">
        <f>HLOOKUP(L$2,Supuestos!$D$3:$H$181,$B39,0)</f>
        <v>0</v>
      </c>
      <c r="M39" s="31">
        <f>HLOOKUP(M$2,Supuestos!$D$3:$H$181,$B39,0)</f>
        <v>0</v>
      </c>
      <c r="N39" s="31">
        <f>HLOOKUP(N$2,Supuestos!$D$3:$H$181,$B39,0)</f>
        <v>0</v>
      </c>
      <c r="O39" s="31">
        <f>HLOOKUP(O$2,Supuestos!$D$3:$H$181,$B39,0)</f>
        <v>0</v>
      </c>
      <c r="P39" s="31">
        <f>HLOOKUP(P$2,Supuestos!$D$3:$H$181,$B39,0)</f>
        <v>0</v>
      </c>
      <c r="Q39" s="31">
        <f>HLOOKUP(Q$2,Supuestos!$D$3:$H$181,$B39,0)</f>
        <v>0</v>
      </c>
      <c r="R39" s="31">
        <f>HLOOKUP(R$2,Supuestos!$D$3:$H$181,$B39,0)</f>
        <v>0</v>
      </c>
      <c r="S39" s="31">
        <f>HLOOKUP(S$2,Supuestos!$D$3:$H$181,$B39,0)</f>
        <v>0</v>
      </c>
      <c r="T39" s="31">
        <f>HLOOKUP(T$2,Supuestos!$D$3:$H$181,$B39,0)</f>
        <v>0</v>
      </c>
      <c r="U39" s="31">
        <f>HLOOKUP(U$2,Supuestos!$D$3:$H$181,$B39,0)</f>
        <v>0</v>
      </c>
      <c r="V39" s="31">
        <f>HLOOKUP(V$2,Supuestos!$D$3:$H$181,$B39,0)</f>
        <v>0</v>
      </c>
      <c r="W39" s="31">
        <f>HLOOKUP(W$2,Supuestos!$D$3:$H$181,$B39,0)</f>
        <v>0</v>
      </c>
      <c r="X39" s="31">
        <f>HLOOKUP(X$2,Supuestos!$D$3:$H$181,$B39,0)</f>
        <v>0</v>
      </c>
      <c r="Y39" s="31">
        <f>HLOOKUP(Y$2,Supuestos!$D$3:$H$181,$B39,0)</f>
        <v>0</v>
      </c>
      <c r="Z39" s="31">
        <f>HLOOKUP(Z$2,Supuestos!$D$3:$H$181,$B39,0)</f>
        <v>0</v>
      </c>
      <c r="AA39" s="31">
        <f>HLOOKUP(AA$2,Supuestos!$D$3:$H$181,$B39,0)</f>
        <v>0</v>
      </c>
      <c r="AB39" s="31">
        <f>HLOOKUP(AB$2,Supuestos!$D$3:$H$181,$B39,0)</f>
        <v>0</v>
      </c>
      <c r="AC39" s="31">
        <f>HLOOKUP(AC$2,Supuestos!$D$3:$H$181,$B39,0)</f>
        <v>0</v>
      </c>
      <c r="AD39" s="31">
        <f>HLOOKUP(AD$2,Supuestos!$D$3:$H$181,$B39,0)</f>
        <v>0</v>
      </c>
      <c r="AE39" s="31">
        <f>HLOOKUP(AE$2,Supuestos!$D$3:$H$181,$B39,0)</f>
        <v>0</v>
      </c>
      <c r="AF39" s="31">
        <f>HLOOKUP(AF$2,Supuestos!$D$3:$H$181,$B39,0)</f>
        <v>0</v>
      </c>
      <c r="AG39" s="31">
        <f>HLOOKUP(AG$2,Supuestos!$D$3:$H$181,$B39,0)</f>
        <v>0</v>
      </c>
      <c r="AH39" s="31">
        <f>HLOOKUP(AH$2,Supuestos!$D$3:$H$181,$B39,0)</f>
        <v>0</v>
      </c>
      <c r="AI39" s="31">
        <f>HLOOKUP(AI$2,Supuestos!$D$3:$H$181,$B39,0)</f>
        <v>0</v>
      </c>
      <c r="AJ39" s="31">
        <f>HLOOKUP(AJ$2,Supuestos!$D$3:$H$181,$B39,0)</f>
        <v>0</v>
      </c>
      <c r="AK39" s="31">
        <f>HLOOKUP(AK$2,Supuestos!$D$3:$H$181,$B39,0)</f>
        <v>0</v>
      </c>
      <c r="AL39" s="31">
        <f>HLOOKUP(AL$2,Supuestos!$D$3:$H$181,$B39,0)</f>
        <v>0</v>
      </c>
      <c r="AM39" s="31">
        <f>HLOOKUP(AM$2,Supuestos!$D$3:$H$181,$B39,0)</f>
        <v>0</v>
      </c>
      <c r="AN39" s="31">
        <f>HLOOKUP(AN$2,Supuestos!$D$3:$H$181,$B39,0)</f>
        <v>0</v>
      </c>
      <c r="AO39" s="31">
        <f>HLOOKUP(AO$2,Supuestos!$D$3:$H$181,$B39,0)</f>
        <v>0</v>
      </c>
      <c r="AP39" s="31">
        <f>HLOOKUP(AP$2,Supuestos!$D$3:$H$181,$B39,0)</f>
        <v>0</v>
      </c>
      <c r="AQ39" s="31">
        <f>HLOOKUP(AQ$2,Supuestos!$D$3:$H$181,$B39,0)</f>
        <v>0</v>
      </c>
      <c r="AR39" s="31">
        <f>HLOOKUP(AR$2,Supuestos!$D$3:$H$181,$B39,0)</f>
        <v>0</v>
      </c>
      <c r="AS39" s="31">
        <f>HLOOKUP(AS$2,Supuestos!$D$3:$H$181,$B39,0)</f>
        <v>0</v>
      </c>
      <c r="AT39" s="31">
        <f>HLOOKUP(AT$2,Supuestos!$D$3:$H$181,$B39,0)</f>
        <v>0</v>
      </c>
      <c r="AU39" s="31">
        <f>HLOOKUP(AU$2,Supuestos!$D$3:$H$181,$B39,0)</f>
        <v>0</v>
      </c>
      <c r="AV39" s="31">
        <f>HLOOKUP(AV$2,Supuestos!$D$3:$H$181,$B39,0)</f>
        <v>0</v>
      </c>
      <c r="AW39" s="31">
        <f>HLOOKUP(AW$2,Supuestos!$D$3:$H$181,$B39,0)</f>
        <v>0</v>
      </c>
      <c r="AX39" s="31">
        <f>HLOOKUP(AX$2,Supuestos!$D$3:$H$181,$B39,0)</f>
        <v>0</v>
      </c>
      <c r="AY39" s="31">
        <f>HLOOKUP(AY$2,Supuestos!$D$3:$H$181,$B39,0)</f>
        <v>0</v>
      </c>
      <c r="AZ39" s="31">
        <f>HLOOKUP(AZ$2,Supuestos!$D$3:$H$181,$B39,0)</f>
        <v>0</v>
      </c>
      <c r="BA39" s="31">
        <f>HLOOKUP(BA$2,Supuestos!$D$3:$H$181,$B39,0)</f>
        <v>0</v>
      </c>
      <c r="BB39" s="31">
        <f>HLOOKUP(BB$2,Supuestos!$D$3:$H$181,$B39,0)</f>
        <v>0</v>
      </c>
      <c r="BC39" s="31">
        <f>HLOOKUP(BC$2,Supuestos!$D$3:$H$181,$B39,0)</f>
        <v>0</v>
      </c>
      <c r="BD39" s="31">
        <f>HLOOKUP(BD$2,Supuestos!$D$3:$H$181,$B39,0)</f>
        <v>0</v>
      </c>
      <c r="BE39" s="31">
        <f>HLOOKUP(BE$2,Supuestos!$D$3:$H$181,$B39,0)</f>
        <v>0</v>
      </c>
      <c r="BF39" s="31">
        <f>HLOOKUP(BF$2,Supuestos!$D$3:$H$181,$B39,0)</f>
        <v>0</v>
      </c>
      <c r="BG39" s="31">
        <f>HLOOKUP(BG$2,Supuestos!$D$3:$H$181,$B39,0)</f>
        <v>0</v>
      </c>
      <c r="BH39" s="31">
        <f>HLOOKUP(BH$2,Supuestos!$D$3:$H$181,$B39,0)</f>
        <v>0</v>
      </c>
      <c r="BI39" s="31">
        <f>HLOOKUP(BI$2,Supuestos!$D$3:$H$181,$B39,0)</f>
        <v>0</v>
      </c>
      <c r="BJ39" s="31">
        <f>HLOOKUP(BJ$2,Supuestos!$D$3:$H$181,$B39,0)</f>
        <v>0</v>
      </c>
      <c r="BK39" s="31">
        <f>HLOOKUP(BK$2,Supuestos!$D$3:$H$181,$B39,0)</f>
        <v>0</v>
      </c>
      <c r="BL39" s="31">
        <f>HLOOKUP(BL$2,Supuestos!$D$3:$H$181,$B39,0)</f>
        <v>0</v>
      </c>
      <c r="BM39" s="31">
        <f>HLOOKUP(BM$2,Supuestos!$D$3:$H$181,$B39,0)</f>
        <v>0</v>
      </c>
    </row>
    <row r="40" spans="2:65" x14ac:dyDescent="0.2">
      <c r="C40" s="8" t="s">
        <v>35</v>
      </c>
      <c r="E40" s="28">
        <v>60</v>
      </c>
    </row>
    <row r="41" spans="2:65" x14ac:dyDescent="0.2">
      <c r="C41" s="8" t="s">
        <v>36</v>
      </c>
      <c r="E41" s="193">
        <f>Supuestos!D70</f>
        <v>13</v>
      </c>
    </row>
    <row r="42" spans="2:65" x14ac:dyDescent="0.2">
      <c r="C42" s="8" t="s">
        <v>39</v>
      </c>
      <c r="E42" s="204"/>
      <c r="F42" s="296">
        <f>F19</f>
        <v>0</v>
      </c>
      <c r="G42" s="296">
        <f t="shared" ref="G42:BM42" si="13">G19</f>
        <v>0</v>
      </c>
      <c r="H42" s="296">
        <f t="shared" si="13"/>
        <v>0</v>
      </c>
      <c r="I42" s="296">
        <f t="shared" si="13"/>
        <v>1</v>
      </c>
      <c r="J42" s="296">
        <f t="shared" si="13"/>
        <v>1</v>
      </c>
      <c r="K42" s="296">
        <f t="shared" si="13"/>
        <v>1</v>
      </c>
      <c r="L42" s="296">
        <f t="shared" si="13"/>
        <v>2</v>
      </c>
      <c r="M42" s="296">
        <f t="shared" si="13"/>
        <v>2</v>
      </c>
      <c r="N42" s="296">
        <f t="shared" si="13"/>
        <v>2</v>
      </c>
      <c r="O42" s="296">
        <f t="shared" si="13"/>
        <v>2</v>
      </c>
      <c r="P42" s="296">
        <f t="shared" si="13"/>
        <v>2</v>
      </c>
      <c r="Q42" s="296">
        <f t="shared" si="13"/>
        <v>2</v>
      </c>
      <c r="R42" s="296">
        <f t="shared" si="13"/>
        <v>2</v>
      </c>
      <c r="S42" s="296">
        <f t="shared" si="13"/>
        <v>2</v>
      </c>
      <c r="T42" s="296">
        <f t="shared" si="13"/>
        <v>2</v>
      </c>
      <c r="U42" s="296">
        <f t="shared" si="13"/>
        <v>3</v>
      </c>
      <c r="V42" s="296">
        <f t="shared" si="13"/>
        <v>3</v>
      </c>
      <c r="W42" s="296">
        <f t="shared" si="13"/>
        <v>3</v>
      </c>
      <c r="X42" s="296">
        <f t="shared" si="13"/>
        <v>3</v>
      </c>
      <c r="Y42" s="296">
        <f t="shared" si="13"/>
        <v>3</v>
      </c>
      <c r="Z42" s="296">
        <f t="shared" si="13"/>
        <v>3</v>
      </c>
      <c r="AA42" s="296">
        <f t="shared" si="13"/>
        <v>3</v>
      </c>
      <c r="AB42" s="296">
        <f t="shared" si="13"/>
        <v>3</v>
      </c>
      <c r="AC42" s="296">
        <f t="shared" si="13"/>
        <v>3</v>
      </c>
      <c r="AD42" s="296">
        <f t="shared" si="13"/>
        <v>3</v>
      </c>
      <c r="AE42" s="296">
        <f t="shared" si="13"/>
        <v>3</v>
      </c>
      <c r="AF42" s="296">
        <f t="shared" si="13"/>
        <v>3</v>
      </c>
      <c r="AG42" s="296">
        <f t="shared" si="13"/>
        <v>5</v>
      </c>
      <c r="AH42" s="296">
        <f t="shared" si="13"/>
        <v>5</v>
      </c>
      <c r="AI42" s="296">
        <f t="shared" si="13"/>
        <v>4</v>
      </c>
      <c r="AJ42" s="296">
        <f t="shared" si="13"/>
        <v>4</v>
      </c>
      <c r="AK42" s="296">
        <f t="shared" si="13"/>
        <v>4</v>
      </c>
      <c r="AL42" s="296">
        <f t="shared" si="13"/>
        <v>4</v>
      </c>
      <c r="AM42" s="296">
        <f t="shared" si="13"/>
        <v>6</v>
      </c>
      <c r="AN42" s="296">
        <f t="shared" si="13"/>
        <v>6</v>
      </c>
      <c r="AO42" s="296">
        <f t="shared" si="13"/>
        <v>5</v>
      </c>
      <c r="AP42" s="296">
        <f t="shared" si="13"/>
        <v>5</v>
      </c>
      <c r="AQ42" s="296">
        <f t="shared" si="13"/>
        <v>5</v>
      </c>
      <c r="AR42" s="296">
        <f t="shared" si="13"/>
        <v>5</v>
      </c>
      <c r="AS42" s="296">
        <f t="shared" si="13"/>
        <v>7</v>
      </c>
      <c r="AT42" s="296">
        <f t="shared" si="13"/>
        <v>7</v>
      </c>
      <c r="AU42" s="296">
        <f t="shared" si="13"/>
        <v>6</v>
      </c>
      <c r="AV42" s="296">
        <f t="shared" si="13"/>
        <v>6</v>
      </c>
      <c r="AW42" s="296">
        <f t="shared" si="13"/>
        <v>6</v>
      </c>
      <c r="AX42" s="296">
        <f t="shared" si="13"/>
        <v>6</v>
      </c>
      <c r="AY42" s="296">
        <f t="shared" si="13"/>
        <v>8</v>
      </c>
      <c r="AZ42" s="296">
        <f t="shared" si="13"/>
        <v>8</v>
      </c>
      <c r="BA42" s="296">
        <f t="shared" si="13"/>
        <v>7</v>
      </c>
      <c r="BB42" s="296">
        <f t="shared" si="13"/>
        <v>7</v>
      </c>
      <c r="BC42" s="296">
        <f t="shared" si="13"/>
        <v>7</v>
      </c>
      <c r="BD42" s="296">
        <f t="shared" si="13"/>
        <v>7</v>
      </c>
      <c r="BE42" s="296">
        <f t="shared" si="13"/>
        <v>10</v>
      </c>
      <c r="BF42" s="296">
        <f t="shared" si="13"/>
        <v>10</v>
      </c>
      <c r="BG42" s="296">
        <f t="shared" si="13"/>
        <v>8</v>
      </c>
      <c r="BH42" s="296">
        <f t="shared" si="13"/>
        <v>8</v>
      </c>
      <c r="BI42" s="296">
        <f t="shared" si="13"/>
        <v>8</v>
      </c>
      <c r="BJ42" s="296">
        <f t="shared" si="13"/>
        <v>8</v>
      </c>
      <c r="BK42" s="296">
        <f t="shared" si="13"/>
        <v>11</v>
      </c>
      <c r="BL42" s="296">
        <f t="shared" si="13"/>
        <v>11</v>
      </c>
      <c r="BM42" s="296">
        <f t="shared" si="13"/>
        <v>9</v>
      </c>
    </row>
    <row r="43" spans="2:65" x14ac:dyDescent="0.2">
      <c r="C43" s="8"/>
      <c r="E43" s="204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</row>
    <row r="44" spans="2:65" x14ac:dyDescent="0.2">
      <c r="E44" s="28"/>
    </row>
    <row r="45" spans="2:65" ht="15" x14ac:dyDescent="0.35">
      <c r="C45" s="33" t="s">
        <v>153</v>
      </c>
      <c r="E45" s="28"/>
      <c r="F45" s="4">
        <f>(F46*(1+F47))*F50*F51</f>
        <v>0</v>
      </c>
      <c r="G45" s="4">
        <f t="shared" ref="G45:BM45" si="14">(G46*(1+G47))*G50*G51</f>
        <v>0</v>
      </c>
      <c r="H45" s="4">
        <f t="shared" si="14"/>
        <v>0</v>
      </c>
      <c r="I45" s="4">
        <f t="shared" si="14"/>
        <v>0</v>
      </c>
      <c r="J45" s="4">
        <f t="shared" si="14"/>
        <v>0</v>
      </c>
      <c r="K45" s="4">
        <f t="shared" si="14"/>
        <v>0</v>
      </c>
      <c r="L45" s="4">
        <f t="shared" si="14"/>
        <v>0</v>
      </c>
      <c r="M45" s="4">
        <f t="shared" si="14"/>
        <v>0</v>
      </c>
      <c r="N45" s="4">
        <f t="shared" si="14"/>
        <v>0</v>
      </c>
      <c r="O45" s="4">
        <f t="shared" si="14"/>
        <v>0</v>
      </c>
      <c r="P45" s="4">
        <f t="shared" si="14"/>
        <v>0</v>
      </c>
      <c r="Q45" s="4">
        <f t="shared" si="14"/>
        <v>0</v>
      </c>
      <c r="R45" s="4">
        <f t="shared" si="14"/>
        <v>0</v>
      </c>
      <c r="S45" s="4">
        <f t="shared" si="14"/>
        <v>0</v>
      </c>
      <c r="T45" s="4">
        <f t="shared" si="14"/>
        <v>0</v>
      </c>
      <c r="U45" s="4">
        <f t="shared" si="14"/>
        <v>0</v>
      </c>
      <c r="V45" s="4">
        <f t="shared" si="14"/>
        <v>0</v>
      </c>
      <c r="W45" s="4">
        <f t="shared" si="14"/>
        <v>0</v>
      </c>
      <c r="X45" s="4">
        <f t="shared" si="14"/>
        <v>0</v>
      </c>
      <c r="Y45" s="4">
        <f t="shared" si="14"/>
        <v>0</v>
      </c>
      <c r="Z45" s="4">
        <f t="shared" si="14"/>
        <v>0</v>
      </c>
      <c r="AA45" s="4">
        <f t="shared" si="14"/>
        <v>0</v>
      </c>
      <c r="AB45" s="4">
        <f t="shared" si="14"/>
        <v>0</v>
      </c>
      <c r="AC45" s="4">
        <f t="shared" si="14"/>
        <v>0</v>
      </c>
      <c r="AD45" s="4">
        <f t="shared" si="14"/>
        <v>0</v>
      </c>
      <c r="AE45" s="4">
        <f t="shared" si="14"/>
        <v>0</v>
      </c>
      <c r="AF45" s="4">
        <f t="shared" si="14"/>
        <v>0</v>
      </c>
      <c r="AG45" s="4">
        <f t="shared" si="14"/>
        <v>0</v>
      </c>
      <c r="AH45" s="4">
        <f t="shared" si="14"/>
        <v>0</v>
      </c>
      <c r="AI45" s="4">
        <f t="shared" si="14"/>
        <v>0</v>
      </c>
      <c r="AJ45" s="4">
        <f t="shared" si="14"/>
        <v>0</v>
      </c>
      <c r="AK45" s="4">
        <f t="shared" si="14"/>
        <v>0</v>
      </c>
      <c r="AL45" s="4">
        <f t="shared" si="14"/>
        <v>0</v>
      </c>
      <c r="AM45" s="4">
        <f t="shared" si="14"/>
        <v>0</v>
      </c>
      <c r="AN45" s="4">
        <f t="shared" si="14"/>
        <v>0</v>
      </c>
      <c r="AO45" s="4">
        <f t="shared" si="14"/>
        <v>0</v>
      </c>
      <c r="AP45" s="4">
        <f t="shared" si="14"/>
        <v>0</v>
      </c>
      <c r="AQ45" s="4">
        <f t="shared" si="14"/>
        <v>0</v>
      </c>
      <c r="AR45" s="4">
        <f t="shared" si="14"/>
        <v>0</v>
      </c>
      <c r="AS45" s="4">
        <f t="shared" si="14"/>
        <v>0</v>
      </c>
      <c r="AT45" s="4">
        <f t="shared" si="14"/>
        <v>0</v>
      </c>
      <c r="AU45" s="4">
        <f t="shared" si="14"/>
        <v>0</v>
      </c>
      <c r="AV45" s="4">
        <f t="shared" si="14"/>
        <v>0</v>
      </c>
      <c r="AW45" s="4">
        <f t="shared" si="14"/>
        <v>0</v>
      </c>
      <c r="AX45" s="4">
        <f t="shared" si="14"/>
        <v>0</v>
      </c>
      <c r="AY45" s="4">
        <f t="shared" si="14"/>
        <v>0</v>
      </c>
      <c r="AZ45" s="4">
        <f t="shared" si="14"/>
        <v>0</v>
      </c>
      <c r="BA45" s="4">
        <f t="shared" si="14"/>
        <v>0</v>
      </c>
      <c r="BB45" s="4">
        <f t="shared" si="14"/>
        <v>0</v>
      </c>
      <c r="BC45" s="4">
        <f t="shared" si="14"/>
        <v>0</v>
      </c>
      <c r="BD45" s="4">
        <f t="shared" si="14"/>
        <v>0</v>
      </c>
      <c r="BE45" s="4">
        <f t="shared" si="14"/>
        <v>0</v>
      </c>
      <c r="BF45" s="4">
        <f t="shared" si="14"/>
        <v>0</v>
      </c>
      <c r="BG45" s="4">
        <f t="shared" si="14"/>
        <v>0</v>
      </c>
      <c r="BH45" s="4">
        <f t="shared" si="14"/>
        <v>0</v>
      </c>
      <c r="BI45" s="4">
        <f t="shared" si="14"/>
        <v>0</v>
      </c>
      <c r="BJ45" s="4">
        <f t="shared" si="14"/>
        <v>0</v>
      </c>
      <c r="BK45" s="4">
        <f t="shared" si="14"/>
        <v>0</v>
      </c>
      <c r="BL45" s="4">
        <f t="shared" si="14"/>
        <v>0</v>
      </c>
      <c r="BM45" s="4">
        <f t="shared" si="14"/>
        <v>0</v>
      </c>
    </row>
    <row r="46" spans="2:65" x14ac:dyDescent="0.2">
      <c r="B46" s="52">
        <f>MATCH(C46,Supuestos!$B$3:$B$157,0)</f>
        <v>144</v>
      </c>
      <c r="C46" s="8" t="s">
        <v>153</v>
      </c>
      <c r="E46" s="192">
        <f>Supuestos!D146</f>
        <v>6</v>
      </c>
      <c r="F46" s="1">
        <f>HLOOKUP(F$2,Supuestos!$D$3:$H$149,$B$46,0)</f>
        <v>6</v>
      </c>
      <c r="G46" s="1">
        <f>HLOOKUP(G$2,Supuestos!$D$3:$H$149,$B$46,0)</f>
        <v>6</v>
      </c>
      <c r="H46" s="1">
        <f>HLOOKUP(H$2,Supuestos!$D$3:$H$149,$B$46,0)</f>
        <v>6</v>
      </c>
      <c r="I46" s="1">
        <f>HLOOKUP(I$2,Supuestos!$D$3:$H$149,$B$46,0)</f>
        <v>6</v>
      </c>
      <c r="J46" s="1">
        <f>HLOOKUP(J$2,Supuestos!$D$3:$H$149,$B$46,0)</f>
        <v>6</v>
      </c>
      <c r="K46" s="1">
        <f>HLOOKUP(K$2,Supuestos!$D$3:$H$149,$B$46,0)</f>
        <v>6</v>
      </c>
      <c r="L46" s="1">
        <f>HLOOKUP(L$2,Supuestos!$D$3:$H$149,$B$46,0)</f>
        <v>6</v>
      </c>
      <c r="M46" s="1">
        <f>HLOOKUP(M$2,Supuestos!$D$3:$H$149,$B$46,0)</f>
        <v>6</v>
      </c>
      <c r="N46" s="1">
        <f>HLOOKUP(N$2,Supuestos!$D$3:$H$149,$B$46,0)</f>
        <v>6</v>
      </c>
      <c r="O46" s="1">
        <f>HLOOKUP(O$2,Supuestos!$D$3:$H$149,$B$46,0)</f>
        <v>6</v>
      </c>
      <c r="P46" s="1">
        <f>HLOOKUP(P$2,Supuestos!$D$3:$H$149,$B$46,0)</f>
        <v>6</v>
      </c>
      <c r="Q46" s="1">
        <f>HLOOKUP(Q$2,Supuestos!$D$3:$H$149,$B$46,0)</f>
        <v>6</v>
      </c>
      <c r="R46" s="1">
        <f>HLOOKUP(R$2,Supuestos!$D$3:$H$149,$B$46,0)</f>
        <v>6.18</v>
      </c>
      <c r="S46" s="1">
        <f>HLOOKUP(S$2,Supuestos!$D$3:$H$149,$B$46,0)</f>
        <v>6.18</v>
      </c>
      <c r="T46" s="1">
        <f>HLOOKUP(T$2,Supuestos!$D$3:$H$149,$B$46,0)</f>
        <v>6.18</v>
      </c>
      <c r="U46" s="1">
        <f>HLOOKUP(U$2,Supuestos!$D$3:$H$149,$B$46,0)</f>
        <v>6.18</v>
      </c>
      <c r="V46" s="1">
        <f>HLOOKUP(V$2,Supuestos!$D$3:$H$149,$B$46,0)</f>
        <v>6.18</v>
      </c>
      <c r="W46" s="1">
        <f>HLOOKUP(W$2,Supuestos!$D$3:$H$149,$B$46,0)</f>
        <v>6.18</v>
      </c>
      <c r="X46" s="1">
        <f>HLOOKUP(X$2,Supuestos!$D$3:$H$149,$B$46,0)</f>
        <v>6.18</v>
      </c>
      <c r="Y46" s="1">
        <f>HLOOKUP(Y$2,Supuestos!$D$3:$H$149,$B$46,0)</f>
        <v>6.18</v>
      </c>
      <c r="Z46" s="1">
        <f>HLOOKUP(Z$2,Supuestos!$D$3:$H$149,$B$46,0)</f>
        <v>6.18</v>
      </c>
      <c r="AA46" s="1">
        <f>HLOOKUP(AA$2,Supuestos!$D$3:$H$149,$B$46,0)</f>
        <v>6.18</v>
      </c>
      <c r="AB46" s="1">
        <f>HLOOKUP(AB$2,Supuestos!$D$3:$H$149,$B$46,0)</f>
        <v>6.18</v>
      </c>
      <c r="AC46" s="1">
        <f>HLOOKUP(AC$2,Supuestos!$D$3:$H$149,$B$46,0)</f>
        <v>6.18</v>
      </c>
      <c r="AD46" s="1">
        <f>HLOOKUP(AD$2,Supuestos!$D$3:$H$149,$B$46,0)</f>
        <v>6.3654000000000002</v>
      </c>
      <c r="AE46" s="1">
        <f>HLOOKUP(AE$2,Supuestos!$D$3:$H$149,$B$46,0)</f>
        <v>6.3654000000000002</v>
      </c>
      <c r="AF46" s="1">
        <f>HLOOKUP(AF$2,Supuestos!$D$3:$H$149,$B$46,0)</f>
        <v>6.3654000000000002</v>
      </c>
      <c r="AG46" s="1">
        <f>HLOOKUP(AG$2,Supuestos!$D$3:$H$149,$B$46,0)</f>
        <v>6.3654000000000002</v>
      </c>
      <c r="AH46" s="1">
        <f>HLOOKUP(AH$2,Supuestos!$D$3:$H$149,$B$46,0)</f>
        <v>6.3654000000000002</v>
      </c>
      <c r="AI46" s="1">
        <f>HLOOKUP(AI$2,Supuestos!$D$3:$H$149,$B$46,0)</f>
        <v>6.3654000000000002</v>
      </c>
      <c r="AJ46" s="1">
        <f>HLOOKUP(AJ$2,Supuestos!$D$3:$H$149,$B$46,0)</f>
        <v>6.3654000000000002</v>
      </c>
      <c r="AK46" s="1">
        <f>HLOOKUP(AK$2,Supuestos!$D$3:$H$149,$B$46,0)</f>
        <v>6.3654000000000002</v>
      </c>
      <c r="AL46" s="1">
        <f>HLOOKUP(AL$2,Supuestos!$D$3:$H$149,$B$46,0)</f>
        <v>6.3654000000000002</v>
      </c>
      <c r="AM46" s="1">
        <f>HLOOKUP(AM$2,Supuestos!$D$3:$H$149,$B$46,0)</f>
        <v>6.3654000000000002</v>
      </c>
      <c r="AN46" s="1">
        <f>HLOOKUP(AN$2,Supuestos!$D$3:$H$149,$B$46,0)</f>
        <v>6.3654000000000002</v>
      </c>
      <c r="AO46" s="1">
        <f>HLOOKUP(AO$2,Supuestos!$D$3:$H$149,$B$46,0)</f>
        <v>6.3654000000000002</v>
      </c>
      <c r="AP46" s="1">
        <f>HLOOKUP(AP$2,Supuestos!$D$3:$H$149,$B$46,0)</f>
        <v>6.556362</v>
      </c>
      <c r="AQ46" s="1">
        <f>HLOOKUP(AQ$2,Supuestos!$D$3:$H$149,$B$46,0)</f>
        <v>6.556362</v>
      </c>
      <c r="AR46" s="1">
        <f>HLOOKUP(AR$2,Supuestos!$D$3:$H$149,$B$46,0)</f>
        <v>6.556362</v>
      </c>
      <c r="AS46" s="1">
        <f>HLOOKUP(AS$2,Supuestos!$D$3:$H$149,$B$46,0)</f>
        <v>6.556362</v>
      </c>
      <c r="AT46" s="1">
        <f>HLOOKUP(AT$2,Supuestos!$D$3:$H$149,$B$46,0)</f>
        <v>6.556362</v>
      </c>
      <c r="AU46" s="1">
        <f>HLOOKUP(AU$2,Supuestos!$D$3:$H$149,$B$46,0)</f>
        <v>6.556362</v>
      </c>
      <c r="AV46" s="1">
        <f>HLOOKUP(AV$2,Supuestos!$D$3:$H$149,$B$46,0)</f>
        <v>6.556362</v>
      </c>
      <c r="AW46" s="1">
        <f>HLOOKUP(AW$2,Supuestos!$D$3:$H$149,$B$46,0)</f>
        <v>6.556362</v>
      </c>
      <c r="AX46" s="1">
        <f>HLOOKUP(AX$2,Supuestos!$D$3:$H$149,$B$46,0)</f>
        <v>6.556362</v>
      </c>
      <c r="AY46" s="1">
        <f>HLOOKUP(AY$2,Supuestos!$D$3:$H$149,$B$46,0)</f>
        <v>6.556362</v>
      </c>
      <c r="AZ46" s="1">
        <f>HLOOKUP(AZ$2,Supuestos!$D$3:$H$149,$B$46,0)</f>
        <v>6.556362</v>
      </c>
      <c r="BA46" s="1">
        <f>HLOOKUP(BA$2,Supuestos!$D$3:$H$149,$B$46,0)</f>
        <v>6.556362</v>
      </c>
      <c r="BB46" s="1">
        <f>HLOOKUP(BB$2,Supuestos!$D$3:$H$149,$B$46,0)</f>
        <v>6.556362</v>
      </c>
      <c r="BC46" s="1">
        <f>HLOOKUP(BC$2,Supuestos!$D$3:$H$149,$B$46,0)</f>
        <v>6.556362</v>
      </c>
      <c r="BD46" s="1">
        <f>HLOOKUP(BD$2,Supuestos!$D$3:$H$149,$B$46,0)</f>
        <v>6.556362</v>
      </c>
      <c r="BE46" s="1">
        <f>HLOOKUP(BE$2,Supuestos!$D$3:$H$149,$B$46,0)</f>
        <v>6.556362</v>
      </c>
      <c r="BF46" s="1">
        <f>HLOOKUP(BF$2,Supuestos!$D$3:$H$149,$B$46,0)</f>
        <v>6.556362</v>
      </c>
      <c r="BG46" s="1">
        <f>HLOOKUP(BG$2,Supuestos!$D$3:$H$149,$B$46,0)</f>
        <v>6.556362</v>
      </c>
      <c r="BH46" s="1">
        <f>HLOOKUP(BH$2,Supuestos!$D$3:$H$149,$B$46,0)</f>
        <v>6.556362</v>
      </c>
      <c r="BI46" s="1">
        <f>HLOOKUP(BI$2,Supuestos!$D$3:$H$149,$B$46,0)</f>
        <v>6.556362</v>
      </c>
      <c r="BJ46" s="1">
        <f>HLOOKUP(BJ$2,Supuestos!$D$3:$H$149,$B$46,0)</f>
        <v>6.556362</v>
      </c>
      <c r="BK46" s="1">
        <f>HLOOKUP(BK$2,Supuestos!$D$3:$H$149,$B$46,0)</f>
        <v>6.556362</v>
      </c>
      <c r="BL46" s="1">
        <f>HLOOKUP(BL$2,Supuestos!$D$3:$H$149,$B$46,0)</f>
        <v>6.556362</v>
      </c>
      <c r="BM46" s="1">
        <f>HLOOKUP(BM$2,Supuestos!$D$3:$H$149,$B$46,0)</f>
        <v>6.556362</v>
      </c>
    </row>
    <row r="47" spans="2:65" x14ac:dyDescent="0.2">
      <c r="B47" s="52">
        <f>MATCH(C47,Supuestos!$B$3:$B$157,0)</f>
        <v>3</v>
      </c>
      <c r="C47" s="8" t="s">
        <v>37</v>
      </c>
      <c r="E47" s="210">
        <v>0</v>
      </c>
      <c r="F47" s="31">
        <f>HLOOKUP(F$2,Supuestos!$D$3:$H$181,$B47,0)</f>
        <v>0</v>
      </c>
      <c r="G47" s="31">
        <f>HLOOKUP(G$2,Supuestos!$D$3:$H$181,$B47,0)</f>
        <v>0</v>
      </c>
      <c r="H47" s="31">
        <f>HLOOKUP(H$2,Supuestos!$D$3:$H$181,$B47,0)</f>
        <v>0</v>
      </c>
      <c r="I47" s="31">
        <f>HLOOKUP(I$2,Supuestos!$D$3:$H$181,$B47,0)</f>
        <v>0</v>
      </c>
      <c r="J47" s="31">
        <f>HLOOKUP(J$2,Supuestos!$D$3:$H$181,$B47,0)</f>
        <v>0</v>
      </c>
      <c r="K47" s="31">
        <f>HLOOKUP(K$2,Supuestos!$D$3:$H$181,$B47,0)</f>
        <v>0</v>
      </c>
      <c r="L47" s="31">
        <f>HLOOKUP(L$2,Supuestos!$D$3:$H$181,$B47,0)</f>
        <v>0</v>
      </c>
      <c r="M47" s="31">
        <f>HLOOKUP(M$2,Supuestos!$D$3:$H$181,$B47,0)</f>
        <v>0</v>
      </c>
      <c r="N47" s="31">
        <f>HLOOKUP(N$2,Supuestos!$D$3:$H$181,$B47,0)</f>
        <v>0</v>
      </c>
      <c r="O47" s="31">
        <f>HLOOKUP(O$2,Supuestos!$D$3:$H$181,$B47,0)</f>
        <v>0</v>
      </c>
      <c r="P47" s="31">
        <f>HLOOKUP(P$2,Supuestos!$D$3:$H$181,$B47,0)</f>
        <v>0</v>
      </c>
      <c r="Q47" s="31">
        <f>HLOOKUP(Q$2,Supuestos!$D$3:$H$181,$B47,0)</f>
        <v>0</v>
      </c>
      <c r="R47" s="31">
        <f>HLOOKUP(R$2,Supuestos!$D$3:$H$181,$B47,0)</f>
        <v>0</v>
      </c>
      <c r="S47" s="31">
        <f>HLOOKUP(S$2,Supuestos!$D$3:$H$181,$B47,0)</f>
        <v>0</v>
      </c>
      <c r="T47" s="31">
        <f>HLOOKUP(T$2,Supuestos!$D$3:$H$181,$B47,0)</f>
        <v>0</v>
      </c>
      <c r="U47" s="31">
        <f>HLOOKUP(U$2,Supuestos!$D$3:$H$181,$B47,0)</f>
        <v>0</v>
      </c>
      <c r="V47" s="31">
        <f>HLOOKUP(V$2,Supuestos!$D$3:$H$181,$B47,0)</f>
        <v>0</v>
      </c>
      <c r="W47" s="31">
        <f>HLOOKUP(W$2,Supuestos!$D$3:$H$181,$B47,0)</f>
        <v>0</v>
      </c>
      <c r="X47" s="31">
        <f>HLOOKUP(X$2,Supuestos!$D$3:$H$181,$B47,0)</f>
        <v>0</v>
      </c>
      <c r="Y47" s="31">
        <f>HLOOKUP(Y$2,Supuestos!$D$3:$H$181,$B47,0)</f>
        <v>0</v>
      </c>
      <c r="Z47" s="31">
        <f>HLOOKUP(Z$2,Supuestos!$D$3:$H$181,$B47,0)</f>
        <v>0</v>
      </c>
      <c r="AA47" s="31">
        <f>HLOOKUP(AA$2,Supuestos!$D$3:$H$181,$B47,0)</f>
        <v>0</v>
      </c>
      <c r="AB47" s="31">
        <f>HLOOKUP(AB$2,Supuestos!$D$3:$H$181,$B47,0)</f>
        <v>0</v>
      </c>
      <c r="AC47" s="31">
        <f>HLOOKUP(AC$2,Supuestos!$D$3:$H$181,$B47,0)</f>
        <v>0</v>
      </c>
      <c r="AD47" s="31">
        <f>HLOOKUP(AD$2,Supuestos!$D$3:$H$181,$B47,0)</f>
        <v>0</v>
      </c>
      <c r="AE47" s="31">
        <f>HLOOKUP(AE$2,Supuestos!$D$3:$H$181,$B47,0)</f>
        <v>0</v>
      </c>
      <c r="AF47" s="31">
        <f>HLOOKUP(AF$2,Supuestos!$D$3:$H$181,$B47,0)</f>
        <v>0</v>
      </c>
      <c r="AG47" s="31">
        <f>HLOOKUP(AG$2,Supuestos!$D$3:$H$181,$B47,0)</f>
        <v>0</v>
      </c>
      <c r="AH47" s="31">
        <f>HLOOKUP(AH$2,Supuestos!$D$3:$H$181,$B47,0)</f>
        <v>0</v>
      </c>
      <c r="AI47" s="31">
        <f>HLOOKUP(AI$2,Supuestos!$D$3:$H$181,$B47,0)</f>
        <v>0</v>
      </c>
      <c r="AJ47" s="31">
        <f>HLOOKUP(AJ$2,Supuestos!$D$3:$H$181,$B47,0)</f>
        <v>0</v>
      </c>
      <c r="AK47" s="31">
        <f>HLOOKUP(AK$2,Supuestos!$D$3:$H$181,$B47,0)</f>
        <v>0</v>
      </c>
      <c r="AL47" s="31">
        <f>HLOOKUP(AL$2,Supuestos!$D$3:$H$181,$B47,0)</f>
        <v>0</v>
      </c>
      <c r="AM47" s="31">
        <f>HLOOKUP(AM$2,Supuestos!$D$3:$H$181,$B47,0)</f>
        <v>0</v>
      </c>
      <c r="AN47" s="31">
        <f>HLOOKUP(AN$2,Supuestos!$D$3:$H$181,$B47,0)</f>
        <v>0</v>
      </c>
      <c r="AO47" s="31">
        <f>HLOOKUP(AO$2,Supuestos!$D$3:$H$181,$B47,0)</f>
        <v>0</v>
      </c>
      <c r="AP47" s="31">
        <f>HLOOKUP(AP$2,Supuestos!$D$3:$H$181,$B47,0)</f>
        <v>0</v>
      </c>
      <c r="AQ47" s="31">
        <f>HLOOKUP(AQ$2,Supuestos!$D$3:$H$181,$B47,0)</f>
        <v>0</v>
      </c>
      <c r="AR47" s="31">
        <f>HLOOKUP(AR$2,Supuestos!$D$3:$H$181,$B47,0)</f>
        <v>0</v>
      </c>
      <c r="AS47" s="31">
        <f>HLOOKUP(AS$2,Supuestos!$D$3:$H$181,$B47,0)</f>
        <v>0</v>
      </c>
      <c r="AT47" s="31">
        <f>HLOOKUP(AT$2,Supuestos!$D$3:$H$181,$B47,0)</f>
        <v>0</v>
      </c>
      <c r="AU47" s="31">
        <f>HLOOKUP(AU$2,Supuestos!$D$3:$H$181,$B47,0)</f>
        <v>0</v>
      </c>
      <c r="AV47" s="31">
        <f>HLOOKUP(AV$2,Supuestos!$D$3:$H$181,$B47,0)</f>
        <v>0</v>
      </c>
      <c r="AW47" s="31">
        <f>HLOOKUP(AW$2,Supuestos!$D$3:$H$181,$B47,0)</f>
        <v>0</v>
      </c>
      <c r="AX47" s="31">
        <f>HLOOKUP(AX$2,Supuestos!$D$3:$H$181,$B47,0)</f>
        <v>0</v>
      </c>
      <c r="AY47" s="31">
        <f>HLOOKUP(AY$2,Supuestos!$D$3:$H$181,$B47,0)</f>
        <v>0</v>
      </c>
      <c r="AZ47" s="31">
        <f>HLOOKUP(AZ$2,Supuestos!$D$3:$H$181,$B47,0)</f>
        <v>0</v>
      </c>
      <c r="BA47" s="31">
        <f>HLOOKUP(BA$2,Supuestos!$D$3:$H$181,$B47,0)</f>
        <v>0</v>
      </c>
      <c r="BB47" s="31">
        <f>HLOOKUP(BB$2,Supuestos!$D$3:$H$181,$B47,0)</f>
        <v>0</v>
      </c>
      <c r="BC47" s="31">
        <f>HLOOKUP(BC$2,Supuestos!$D$3:$H$181,$B47,0)</f>
        <v>0</v>
      </c>
      <c r="BD47" s="31">
        <f>HLOOKUP(BD$2,Supuestos!$D$3:$H$181,$B47,0)</f>
        <v>0</v>
      </c>
      <c r="BE47" s="31">
        <f>HLOOKUP(BE$2,Supuestos!$D$3:$H$181,$B47,0)</f>
        <v>0</v>
      </c>
      <c r="BF47" s="31">
        <f>HLOOKUP(BF$2,Supuestos!$D$3:$H$181,$B47,0)</f>
        <v>0</v>
      </c>
      <c r="BG47" s="31">
        <f>HLOOKUP(BG$2,Supuestos!$D$3:$H$181,$B47,0)</f>
        <v>0</v>
      </c>
      <c r="BH47" s="31">
        <f>HLOOKUP(BH$2,Supuestos!$D$3:$H$181,$B47,0)</f>
        <v>0</v>
      </c>
      <c r="BI47" s="31">
        <f>HLOOKUP(BI$2,Supuestos!$D$3:$H$181,$B47,0)</f>
        <v>0</v>
      </c>
      <c r="BJ47" s="31">
        <f>HLOOKUP(BJ$2,Supuestos!$D$3:$H$181,$B47,0)</f>
        <v>0</v>
      </c>
      <c r="BK47" s="31">
        <f>HLOOKUP(BK$2,Supuestos!$D$3:$H$181,$B47,0)</f>
        <v>0</v>
      </c>
      <c r="BL47" s="31">
        <f>HLOOKUP(BL$2,Supuestos!$D$3:$H$181,$B47,0)</f>
        <v>0</v>
      </c>
      <c r="BM47" s="31">
        <f>HLOOKUP(BM$2,Supuestos!$D$3:$H$181,$B47,0)</f>
        <v>0</v>
      </c>
    </row>
    <row r="48" spans="2:65" x14ac:dyDescent="0.2">
      <c r="C48" s="8" t="s">
        <v>35</v>
      </c>
      <c r="E48" s="28">
        <v>60</v>
      </c>
    </row>
    <row r="49" spans="3:65" x14ac:dyDescent="0.2">
      <c r="C49" s="8" t="s">
        <v>36</v>
      </c>
      <c r="E49" s="193"/>
    </row>
    <row r="50" spans="3:65" x14ac:dyDescent="0.2">
      <c r="C50" s="8" t="s">
        <v>39</v>
      </c>
      <c r="E50" s="193">
        <v>0</v>
      </c>
      <c r="F50" s="32">
        <f>E50</f>
        <v>0</v>
      </c>
      <c r="G50" s="32">
        <f t="shared" ref="G50:BM50" si="15">F50</f>
        <v>0</v>
      </c>
      <c r="H50" s="32">
        <f t="shared" si="15"/>
        <v>0</v>
      </c>
      <c r="I50" s="32">
        <f t="shared" si="15"/>
        <v>0</v>
      </c>
      <c r="J50" s="32">
        <f t="shared" si="15"/>
        <v>0</v>
      </c>
      <c r="K50" s="32">
        <f t="shared" si="15"/>
        <v>0</v>
      </c>
      <c r="L50" s="32">
        <f t="shared" si="15"/>
        <v>0</v>
      </c>
      <c r="M50" s="32">
        <f t="shared" si="15"/>
        <v>0</v>
      </c>
      <c r="N50" s="32">
        <f t="shared" si="15"/>
        <v>0</v>
      </c>
      <c r="O50" s="32">
        <f t="shared" si="15"/>
        <v>0</v>
      </c>
      <c r="P50" s="32">
        <f t="shared" si="15"/>
        <v>0</v>
      </c>
      <c r="Q50" s="32">
        <f t="shared" si="15"/>
        <v>0</v>
      </c>
      <c r="R50" s="32">
        <f t="shared" si="15"/>
        <v>0</v>
      </c>
      <c r="S50" s="32">
        <f t="shared" si="15"/>
        <v>0</v>
      </c>
      <c r="T50" s="32">
        <f t="shared" si="15"/>
        <v>0</v>
      </c>
      <c r="U50" s="32">
        <f t="shared" si="15"/>
        <v>0</v>
      </c>
      <c r="V50" s="32">
        <f t="shared" si="15"/>
        <v>0</v>
      </c>
      <c r="W50" s="32">
        <f t="shared" si="15"/>
        <v>0</v>
      </c>
      <c r="X50" s="32">
        <f t="shared" si="15"/>
        <v>0</v>
      </c>
      <c r="Y50" s="32">
        <f t="shared" si="15"/>
        <v>0</v>
      </c>
      <c r="Z50" s="32">
        <f t="shared" si="15"/>
        <v>0</v>
      </c>
      <c r="AA50" s="32">
        <f t="shared" si="15"/>
        <v>0</v>
      </c>
      <c r="AB50" s="32">
        <f t="shared" si="15"/>
        <v>0</v>
      </c>
      <c r="AC50" s="32">
        <f t="shared" si="15"/>
        <v>0</v>
      </c>
      <c r="AD50" s="32">
        <f t="shared" si="15"/>
        <v>0</v>
      </c>
      <c r="AE50" s="32">
        <f t="shared" si="15"/>
        <v>0</v>
      </c>
      <c r="AF50" s="32">
        <f t="shared" si="15"/>
        <v>0</v>
      </c>
      <c r="AG50" s="32">
        <f t="shared" si="15"/>
        <v>0</v>
      </c>
      <c r="AH50" s="32">
        <f t="shared" si="15"/>
        <v>0</v>
      </c>
      <c r="AI50" s="32">
        <f t="shared" si="15"/>
        <v>0</v>
      </c>
      <c r="AJ50" s="32">
        <f t="shared" si="15"/>
        <v>0</v>
      </c>
      <c r="AK50" s="32">
        <f t="shared" si="15"/>
        <v>0</v>
      </c>
      <c r="AL50" s="32">
        <f t="shared" si="15"/>
        <v>0</v>
      </c>
      <c r="AM50" s="32">
        <f t="shared" si="15"/>
        <v>0</v>
      </c>
      <c r="AN50" s="32">
        <f t="shared" si="15"/>
        <v>0</v>
      </c>
      <c r="AO50" s="32">
        <f t="shared" si="15"/>
        <v>0</v>
      </c>
      <c r="AP50" s="32">
        <f t="shared" si="15"/>
        <v>0</v>
      </c>
      <c r="AQ50" s="32">
        <f t="shared" si="15"/>
        <v>0</v>
      </c>
      <c r="AR50" s="32">
        <f t="shared" si="15"/>
        <v>0</v>
      </c>
      <c r="AS50" s="32">
        <f t="shared" si="15"/>
        <v>0</v>
      </c>
      <c r="AT50" s="32">
        <f t="shared" si="15"/>
        <v>0</v>
      </c>
      <c r="AU50" s="32">
        <f t="shared" si="15"/>
        <v>0</v>
      </c>
      <c r="AV50" s="32">
        <f t="shared" si="15"/>
        <v>0</v>
      </c>
      <c r="AW50" s="32">
        <f t="shared" si="15"/>
        <v>0</v>
      </c>
      <c r="AX50" s="32">
        <f t="shared" si="15"/>
        <v>0</v>
      </c>
      <c r="AY50" s="32">
        <f t="shared" si="15"/>
        <v>0</v>
      </c>
      <c r="AZ50" s="32">
        <f t="shared" si="15"/>
        <v>0</v>
      </c>
      <c r="BA50" s="32">
        <f t="shared" si="15"/>
        <v>0</v>
      </c>
      <c r="BB50" s="32">
        <f t="shared" si="15"/>
        <v>0</v>
      </c>
      <c r="BC50" s="32">
        <f t="shared" si="15"/>
        <v>0</v>
      </c>
      <c r="BD50" s="32">
        <f t="shared" si="15"/>
        <v>0</v>
      </c>
      <c r="BE50" s="32">
        <f t="shared" si="15"/>
        <v>0</v>
      </c>
      <c r="BF50" s="32">
        <f t="shared" si="15"/>
        <v>0</v>
      </c>
      <c r="BG50" s="32">
        <f t="shared" si="15"/>
        <v>0</v>
      </c>
      <c r="BH50" s="32">
        <f t="shared" si="15"/>
        <v>0</v>
      </c>
      <c r="BI50" s="32">
        <f t="shared" si="15"/>
        <v>0</v>
      </c>
      <c r="BJ50" s="32">
        <f t="shared" si="15"/>
        <v>0</v>
      </c>
      <c r="BK50" s="32">
        <f t="shared" si="15"/>
        <v>0</v>
      </c>
      <c r="BL50" s="32">
        <f t="shared" si="15"/>
        <v>0</v>
      </c>
      <c r="BM50" s="32">
        <f t="shared" si="15"/>
        <v>0</v>
      </c>
    </row>
    <row r="51" spans="3:65" x14ac:dyDescent="0.2">
      <c r="C51" s="8" t="s">
        <v>38</v>
      </c>
      <c r="E51" s="204">
        <v>0</v>
      </c>
      <c r="F51" s="32">
        <f>IF(E51=1,E51,IF($E49=F$4,1,0))</f>
        <v>0</v>
      </c>
      <c r="G51" s="32">
        <f t="shared" ref="G51:BM51" si="16">IF(F51=1,F51,IF($E49=G$4,1,0))</f>
        <v>0</v>
      </c>
      <c r="H51" s="32">
        <f t="shared" si="16"/>
        <v>0</v>
      </c>
      <c r="I51" s="32">
        <f t="shared" si="16"/>
        <v>0</v>
      </c>
      <c r="J51" s="32">
        <f t="shared" si="16"/>
        <v>0</v>
      </c>
      <c r="K51" s="32">
        <f t="shared" si="16"/>
        <v>0</v>
      </c>
      <c r="L51" s="32">
        <f t="shared" si="16"/>
        <v>0</v>
      </c>
      <c r="M51" s="32">
        <f t="shared" si="16"/>
        <v>0</v>
      </c>
      <c r="N51" s="32">
        <f t="shared" si="16"/>
        <v>0</v>
      </c>
      <c r="O51" s="32">
        <f t="shared" si="16"/>
        <v>0</v>
      </c>
      <c r="P51" s="32">
        <f t="shared" si="16"/>
        <v>0</v>
      </c>
      <c r="Q51" s="32">
        <f t="shared" si="16"/>
        <v>0</v>
      </c>
      <c r="R51" s="32">
        <f t="shared" si="16"/>
        <v>0</v>
      </c>
      <c r="S51" s="32">
        <f t="shared" si="16"/>
        <v>0</v>
      </c>
      <c r="T51" s="32">
        <f t="shared" si="16"/>
        <v>0</v>
      </c>
      <c r="U51" s="32">
        <f t="shared" si="16"/>
        <v>0</v>
      </c>
      <c r="V51" s="32">
        <f t="shared" si="16"/>
        <v>0</v>
      </c>
      <c r="W51" s="32">
        <f t="shared" si="16"/>
        <v>0</v>
      </c>
      <c r="X51" s="32">
        <f t="shared" si="16"/>
        <v>0</v>
      </c>
      <c r="Y51" s="32">
        <f t="shared" si="16"/>
        <v>0</v>
      </c>
      <c r="Z51" s="32">
        <f t="shared" si="16"/>
        <v>0</v>
      </c>
      <c r="AA51" s="32">
        <f t="shared" si="16"/>
        <v>0</v>
      </c>
      <c r="AB51" s="32">
        <f t="shared" si="16"/>
        <v>0</v>
      </c>
      <c r="AC51" s="32">
        <f t="shared" si="16"/>
        <v>0</v>
      </c>
      <c r="AD51" s="32">
        <f t="shared" si="16"/>
        <v>0</v>
      </c>
      <c r="AE51" s="32">
        <f t="shared" si="16"/>
        <v>0</v>
      </c>
      <c r="AF51" s="32">
        <f t="shared" si="16"/>
        <v>0</v>
      </c>
      <c r="AG51" s="32">
        <f t="shared" si="16"/>
        <v>0</v>
      </c>
      <c r="AH51" s="32">
        <f t="shared" si="16"/>
        <v>0</v>
      </c>
      <c r="AI51" s="32">
        <f t="shared" si="16"/>
        <v>0</v>
      </c>
      <c r="AJ51" s="32">
        <f t="shared" si="16"/>
        <v>0</v>
      </c>
      <c r="AK51" s="32">
        <f t="shared" si="16"/>
        <v>0</v>
      </c>
      <c r="AL51" s="32">
        <f t="shared" si="16"/>
        <v>0</v>
      </c>
      <c r="AM51" s="32">
        <f t="shared" si="16"/>
        <v>0</v>
      </c>
      <c r="AN51" s="32">
        <f t="shared" si="16"/>
        <v>0</v>
      </c>
      <c r="AO51" s="32">
        <f t="shared" si="16"/>
        <v>0</v>
      </c>
      <c r="AP51" s="32">
        <f t="shared" si="16"/>
        <v>0</v>
      </c>
      <c r="AQ51" s="32">
        <f t="shared" si="16"/>
        <v>0</v>
      </c>
      <c r="AR51" s="32">
        <f t="shared" si="16"/>
        <v>0</v>
      </c>
      <c r="AS51" s="32">
        <f t="shared" si="16"/>
        <v>0</v>
      </c>
      <c r="AT51" s="32">
        <f t="shared" si="16"/>
        <v>0</v>
      </c>
      <c r="AU51" s="32">
        <f t="shared" si="16"/>
        <v>0</v>
      </c>
      <c r="AV51" s="32">
        <f t="shared" si="16"/>
        <v>0</v>
      </c>
      <c r="AW51" s="32">
        <f t="shared" si="16"/>
        <v>0</v>
      </c>
      <c r="AX51" s="32">
        <f t="shared" si="16"/>
        <v>0</v>
      </c>
      <c r="AY51" s="32">
        <f t="shared" si="16"/>
        <v>0</v>
      </c>
      <c r="AZ51" s="32">
        <f t="shared" si="16"/>
        <v>0</v>
      </c>
      <c r="BA51" s="32">
        <f t="shared" si="16"/>
        <v>0</v>
      </c>
      <c r="BB51" s="32">
        <f t="shared" si="16"/>
        <v>0</v>
      </c>
      <c r="BC51" s="32">
        <f t="shared" si="16"/>
        <v>0</v>
      </c>
      <c r="BD51" s="32">
        <f t="shared" si="16"/>
        <v>0</v>
      </c>
      <c r="BE51" s="32">
        <f t="shared" si="16"/>
        <v>0</v>
      </c>
      <c r="BF51" s="32">
        <f t="shared" si="16"/>
        <v>0</v>
      </c>
      <c r="BG51" s="32">
        <f t="shared" si="16"/>
        <v>0</v>
      </c>
      <c r="BH51" s="32">
        <f t="shared" si="16"/>
        <v>0</v>
      </c>
      <c r="BI51" s="32">
        <f t="shared" si="16"/>
        <v>0</v>
      </c>
      <c r="BJ51" s="32">
        <f t="shared" si="16"/>
        <v>0</v>
      </c>
      <c r="BK51" s="32">
        <f t="shared" si="16"/>
        <v>0</v>
      </c>
      <c r="BL51" s="32">
        <f t="shared" si="16"/>
        <v>0</v>
      </c>
      <c r="BM51" s="32">
        <f t="shared" si="16"/>
        <v>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M14"/>
  <sheetViews>
    <sheetView showGridLines="0" workbookViewId="0">
      <selection activeCell="F1" sqref="F1:BM1"/>
    </sheetView>
  </sheetViews>
  <sheetFormatPr baseColWidth="10" defaultRowHeight="12.75" x14ac:dyDescent="0.2"/>
  <cols>
    <col min="1" max="1" width="5.85546875" customWidth="1"/>
    <col min="2" max="2" width="6.85546875" customWidth="1"/>
    <col min="3" max="3" width="7.28515625" customWidth="1"/>
  </cols>
  <sheetData>
    <row r="1" spans="1:65" s="358" customFormat="1" x14ac:dyDescent="0.2">
      <c r="A1" s="404" t="str">
        <f>'Flujo de Caja'!$A$1</f>
        <v>valores $ en COP '000,000</v>
      </c>
      <c r="B1" s="404"/>
      <c r="C1" s="404"/>
      <c r="D1" s="404"/>
      <c r="E1" s="404"/>
      <c r="F1" s="403" t="str">
        <f>'Ingresos detallado'!F1</f>
        <v>Año</v>
      </c>
      <c r="G1" s="403" t="str">
        <f>'Ingresos detallado'!G1</f>
        <v>Año</v>
      </c>
      <c r="H1" s="403" t="str">
        <f>'Ingresos detallado'!H1</f>
        <v>Año</v>
      </c>
      <c r="I1" s="403" t="str">
        <f>'Ingresos detallado'!I1</f>
        <v>Año</v>
      </c>
      <c r="J1" s="403" t="str">
        <f>'Ingresos detallado'!J1</f>
        <v>Año</v>
      </c>
      <c r="K1" s="403" t="str">
        <f>'Ingresos detallado'!K1</f>
        <v>Año</v>
      </c>
      <c r="L1" s="403" t="str">
        <f>'Ingresos detallado'!L1</f>
        <v>Año</v>
      </c>
      <c r="M1" s="403" t="str">
        <f>'Ingresos detallado'!M1</f>
        <v>Año</v>
      </c>
      <c r="N1" s="403" t="str">
        <f>'Ingresos detallado'!N1</f>
        <v>Año</v>
      </c>
      <c r="O1" s="403" t="str">
        <f>'Ingresos detallado'!O1</f>
        <v>Año</v>
      </c>
      <c r="P1" s="403" t="str">
        <f>'Ingresos detallado'!P1</f>
        <v>Año</v>
      </c>
      <c r="Q1" s="403" t="str">
        <f>'Ingresos detallado'!Q1</f>
        <v>Año</v>
      </c>
      <c r="R1" s="403" t="str">
        <f>'Ingresos detallado'!R1</f>
        <v>Año</v>
      </c>
      <c r="S1" s="403" t="str">
        <f>'Ingresos detallado'!S1</f>
        <v>Año</v>
      </c>
      <c r="T1" s="403" t="str">
        <f>'Ingresos detallado'!T1</f>
        <v>Año</v>
      </c>
      <c r="U1" s="403" t="str">
        <f>'Ingresos detallado'!U1</f>
        <v>Año</v>
      </c>
      <c r="V1" s="403" t="str">
        <f>'Ingresos detallado'!V1</f>
        <v>Año</v>
      </c>
      <c r="W1" s="403" t="str">
        <f>'Ingresos detallado'!W1</f>
        <v>Año</v>
      </c>
      <c r="X1" s="403" t="str">
        <f>'Ingresos detallado'!X1</f>
        <v>Año</v>
      </c>
      <c r="Y1" s="403" t="str">
        <f>'Ingresos detallado'!Y1</f>
        <v>Año</v>
      </c>
      <c r="Z1" s="403" t="str">
        <f>'Ingresos detallado'!Z1</f>
        <v>Año</v>
      </c>
      <c r="AA1" s="403" t="str">
        <f>'Ingresos detallado'!AA1</f>
        <v>Año</v>
      </c>
      <c r="AB1" s="403" t="str">
        <f>'Ingresos detallado'!AB1</f>
        <v>Año</v>
      </c>
      <c r="AC1" s="403" t="str">
        <f>'Ingresos detallado'!AC1</f>
        <v>Año</v>
      </c>
      <c r="AD1" s="403" t="str">
        <f>'Ingresos detallado'!AD1</f>
        <v>Año</v>
      </c>
      <c r="AE1" s="403" t="str">
        <f>'Ingresos detallado'!AE1</f>
        <v>Año</v>
      </c>
      <c r="AF1" s="403" t="str">
        <f>'Ingresos detallado'!AF1</f>
        <v>Año</v>
      </c>
      <c r="AG1" s="403" t="str">
        <f>'Ingresos detallado'!AG1</f>
        <v>Año</v>
      </c>
      <c r="AH1" s="403" t="str">
        <f>'Ingresos detallado'!AH1</f>
        <v>Año</v>
      </c>
      <c r="AI1" s="403" t="str">
        <f>'Ingresos detallado'!AI1</f>
        <v>Año</v>
      </c>
      <c r="AJ1" s="403" t="str">
        <f>'Ingresos detallado'!AJ1</f>
        <v>Año</v>
      </c>
      <c r="AK1" s="403" t="str">
        <f>'Ingresos detallado'!AK1</f>
        <v>Año</v>
      </c>
      <c r="AL1" s="403" t="str">
        <f>'Ingresos detallado'!AL1</f>
        <v>Año</v>
      </c>
      <c r="AM1" s="403" t="str">
        <f>'Ingresos detallado'!AM1</f>
        <v>Año</v>
      </c>
      <c r="AN1" s="403" t="str">
        <f>'Ingresos detallado'!AN1</f>
        <v>Año</v>
      </c>
      <c r="AO1" s="403" t="str">
        <f>'Ingresos detallado'!AO1</f>
        <v>Año</v>
      </c>
      <c r="AP1" s="403" t="str">
        <f>'Ingresos detallado'!AP1</f>
        <v>Año</v>
      </c>
      <c r="AQ1" s="403" t="str">
        <f>'Ingresos detallado'!AQ1</f>
        <v>Año</v>
      </c>
      <c r="AR1" s="403" t="str">
        <f>'Ingresos detallado'!AR1</f>
        <v>Año</v>
      </c>
      <c r="AS1" s="403" t="str">
        <f>'Ingresos detallado'!AS1</f>
        <v>Año</v>
      </c>
      <c r="AT1" s="403" t="str">
        <f>'Ingresos detallado'!AT1</f>
        <v>Año</v>
      </c>
      <c r="AU1" s="403" t="str">
        <f>'Ingresos detallado'!AU1</f>
        <v>Año</v>
      </c>
      <c r="AV1" s="403" t="str">
        <f>'Ingresos detallado'!AV1</f>
        <v>Año</v>
      </c>
      <c r="AW1" s="403" t="str">
        <f>'Ingresos detallado'!AW1</f>
        <v>Año</v>
      </c>
      <c r="AX1" s="403" t="str">
        <f>'Ingresos detallado'!AX1</f>
        <v>Año</v>
      </c>
      <c r="AY1" s="403" t="str">
        <f>'Ingresos detallado'!AY1</f>
        <v>Año</v>
      </c>
      <c r="AZ1" s="403" t="str">
        <f>'Ingresos detallado'!AZ1</f>
        <v>Año</v>
      </c>
      <c r="BA1" s="403" t="str">
        <f>'Ingresos detallado'!BA1</f>
        <v>Año</v>
      </c>
      <c r="BB1" s="403" t="str">
        <f>'Ingresos detallado'!BB1</f>
        <v>Año</v>
      </c>
      <c r="BC1" s="403" t="str">
        <f>'Ingresos detallado'!BC1</f>
        <v>Año</v>
      </c>
      <c r="BD1" s="403" t="str">
        <f>'Ingresos detallado'!BD1</f>
        <v>Año</v>
      </c>
      <c r="BE1" s="403" t="str">
        <f>'Ingresos detallado'!BE1</f>
        <v>Año</v>
      </c>
      <c r="BF1" s="403" t="str">
        <f>'Ingresos detallado'!BF1</f>
        <v>Año</v>
      </c>
      <c r="BG1" s="403" t="str">
        <f>'Ingresos detallado'!BG1</f>
        <v>Año</v>
      </c>
      <c r="BH1" s="403" t="str">
        <f>'Ingresos detallado'!BH1</f>
        <v>Año</v>
      </c>
      <c r="BI1" s="403" t="str">
        <f>'Ingresos detallado'!BI1</f>
        <v>Año</v>
      </c>
      <c r="BJ1" s="403" t="str">
        <f>'Ingresos detallado'!BJ1</f>
        <v>Año</v>
      </c>
      <c r="BK1" s="403" t="str">
        <f>'Ingresos detallado'!BK1</f>
        <v>Año</v>
      </c>
      <c r="BL1" s="403" t="str">
        <f>'Ingresos detallado'!BL1</f>
        <v>Año</v>
      </c>
      <c r="BM1" s="403" t="str">
        <f>'Ingresos detallado'!BM1</f>
        <v>Año</v>
      </c>
    </row>
    <row r="2" spans="1:65" x14ac:dyDescent="0.2">
      <c r="F2" s="22">
        <f>'Ingresos detallado'!F2</f>
        <v>1</v>
      </c>
      <c r="G2" s="22">
        <f>'Ingresos detallado'!G2</f>
        <v>1</v>
      </c>
      <c r="H2" s="22">
        <f>'Ingresos detallado'!H2</f>
        <v>1</v>
      </c>
      <c r="I2" s="22">
        <f>'Ingresos detallado'!I2</f>
        <v>1</v>
      </c>
      <c r="J2" s="22">
        <f>'Ingresos detallado'!J2</f>
        <v>1</v>
      </c>
      <c r="K2" s="22">
        <f>'Ingresos detallado'!K2</f>
        <v>1</v>
      </c>
      <c r="L2" s="22">
        <f>'Ingresos detallado'!L2</f>
        <v>1</v>
      </c>
      <c r="M2" s="22">
        <f>'Ingresos detallado'!M2</f>
        <v>1</v>
      </c>
      <c r="N2" s="22">
        <f>'Ingresos detallado'!N2</f>
        <v>1</v>
      </c>
      <c r="O2" s="22">
        <f>'Ingresos detallado'!O2</f>
        <v>1</v>
      </c>
      <c r="P2" s="22">
        <f>'Ingresos detallado'!P2</f>
        <v>1</v>
      </c>
      <c r="Q2" s="22">
        <f>'Ingresos detallado'!Q2</f>
        <v>1</v>
      </c>
      <c r="R2" s="22">
        <f>'Ingresos detallado'!R2</f>
        <v>2</v>
      </c>
      <c r="S2" s="22">
        <f>'Ingresos detallado'!S2</f>
        <v>2</v>
      </c>
      <c r="T2" s="22">
        <f>'Ingresos detallado'!T2</f>
        <v>2</v>
      </c>
      <c r="U2" s="22">
        <f>'Ingresos detallado'!U2</f>
        <v>2</v>
      </c>
      <c r="V2" s="22">
        <f>'Ingresos detallado'!V2</f>
        <v>2</v>
      </c>
      <c r="W2" s="22">
        <f>'Ingresos detallado'!W2</f>
        <v>2</v>
      </c>
      <c r="X2" s="22">
        <f>'Ingresos detallado'!X2</f>
        <v>2</v>
      </c>
      <c r="Y2" s="22">
        <f>'Ingresos detallado'!Y2</f>
        <v>2</v>
      </c>
      <c r="Z2" s="22">
        <f>'Ingresos detallado'!Z2</f>
        <v>2</v>
      </c>
      <c r="AA2" s="22">
        <f>'Ingresos detallado'!AA2</f>
        <v>2</v>
      </c>
      <c r="AB2" s="22">
        <f>'Ingresos detallado'!AB2</f>
        <v>2</v>
      </c>
      <c r="AC2" s="22">
        <f>'Ingresos detallado'!AC2</f>
        <v>2</v>
      </c>
      <c r="AD2" s="22">
        <f>'Ingresos detallado'!AD2</f>
        <v>3</v>
      </c>
      <c r="AE2" s="22">
        <f>'Ingresos detallado'!AE2</f>
        <v>3</v>
      </c>
      <c r="AF2" s="22">
        <f>'Ingresos detallado'!AF2</f>
        <v>3</v>
      </c>
      <c r="AG2" s="22">
        <f>'Ingresos detallado'!AG2</f>
        <v>3</v>
      </c>
      <c r="AH2" s="22">
        <f>'Ingresos detallado'!AH2</f>
        <v>3</v>
      </c>
      <c r="AI2" s="22">
        <f>'Ingresos detallado'!AI2</f>
        <v>3</v>
      </c>
      <c r="AJ2" s="22">
        <f>'Ingresos detallado'!AJ2</f>
        <v>3</v>
      </c>
      <c r="AK2" s="22">
        <f>'Ingresos detallado'!AK2</f>
        <v>3</v>
      </c>
      <c r="AL2" s="22">
        <f>'Ingresos detallado'!AL2</f>
        <v>3</v>
      </c>
      <c r="AM2" s="22">
        <f>'Ingresos detallado'!AM2</f>
        <v>3</v>
      </c>
      <c r="AN2" s="22">
        <f>'Ingresos detallado'!AN2</f>
        <v>3</v>
      </c>
      <c r="AO2" s="22">
        <f>'Ingresos detallado'!AO2</f>
        <v>3</v>
      </c>
      <c r="AP2" s="22">
        <f>'Ingresos detallado'!AP2</f>
        <v>4</v>
      </c>
      <c r="AQ2" s="22">
        <f>'Ingresos detallado'!AQ2</f>
        <v>4</v>
      </c>
      <c r="AR2" s="22">
        <f>'Ingresos detallado'!AR2</f>
        <v>4</v>
      </c>
      <c r="AS2" s="22">
        <f>'Ingresos detallado'!AS2</f>
        <v>4</v>
      </c>
      <c r="AT2" s="22">
        <f>'Ingresos detallado'!AT2</f>
        <v>4</v>
      </c>
      <c r="AU2" s="22">
        <f>'Ingresos detallado'!AU2</f>
        <v>4</v>
      </c>
      <c r="AV2" s="22">
        <f>'Ingresos detallado'!AV2</f>
        <v>4</v>
      </c>
      <c r="AW2" s="22">
        <f>'Ingresos detallado'!AW2</f>
        <v>4</v>
      </c>
      <c r="AX2" s="22">
        <f>'Ingresos detallado'!AX2</f>
        <v>4</v>
      </c>
      <c r="AY2" s="22">
        <f>'Ingresos detallado'!AY2</f>
        <v>4</v>
      </c>
      <c r="AZ2" s="22">
        <f>'Ingresos detallado'!AZ2</f>
        <v>4</v>
      </c>
      <c r="BA2" s="22">
        <f>'Ingresos detallado'!BA2</f>
        <v>4</v>
      </c>
      <c r="BB2" s="22">
        <f>'Ingresos detallado'!BB2</f>
        <v>5</v>
      </c>
      <c r="BC2" s="22">
        <f>'Ingresos detallado'!BC2</f>
        <v>5</v>
      </c>
      <c r="BD2" s="22">
        <f>'Ingresos detallado'!BD2</f>
        <v>5</v>
      </c>
      <c r="BE2" s="22">
        <f>'Ingresos detallado'!BE2</f>
        <v>5</v>
      </c>
      <c r="BF2" s="22">
        <f>'Ingresos detallado'!BF2</f>
        <v>5</v>
      </c>
      <c r="BG2" s="22">
        <f>'Ingresos detallado'!BG2</f>
        <v>5</v>
      </c>
      <c r="BH2" s="22">
        <f>'Ingresos detallado'!BH2</f>
        <v>5</v>
      </c>
      <c r="BI2" s="22">
        <f>'Ingresos detallado'!BI2</f>
        <v>5</v>
      </c>
      <c r="BJ2" s="22">
        <f>'Ingresos detallado'!BJ2</f>
        <v>5</v>
      </c>
      <c r="BK2" s="22">
        <f>'Ingresos detallado'!BK2</f>
        <v>5</v>
      </c>
      <c r="BL2" s="22">
        <f>'Ingresos detallado'!BL2</f>
        <v>5</v>
      </c>
      <c r="BM2" s="22">
        <f>'Ingresos detallado'!BM2</f>
        <v>5</v>
      </c>
    </row>
    <row r="3" spans="1:65" x14ac:dyDescent="0.2">
      <c r="F3" s="22" t="str">
        <f>'Ingresos detallado'!F3</f>
        <v>Mes</v>
      </c>
      <c r="G3" s="22" t="str">
        <f>'Ingresos detallado'!G3</f>
        <v>Mes</v>
      </c>
      <c r="H3" s="22" t="str">
        <f>'Ingresos detallado'!H3</f>
        <v>Mes</v>
      </c>
      <c r="I3" s="22" t="str">
        <f>'Ingresos detallado'!I3</f>
        <v>Mes</v>
      </c>
      <c r="J3" s="22" t="str">
        <f>'Ingresos detallado'!J3</f>
        <v>Mes</v>
      </c>
      <c r="K3" s="22" t="str">
        <f>'Ingresos detallado'!K3</f>
        <v>Mes</v>
      </c>
      <c r="L3" s="22" t="str">
        <f>'Ingresos detallado'!L3</f>
        <v>Mes</v>
      </c>
      <c r="M3" s="22" t="str">
        <f>'Ingresos detallado'!M3</f>
        <v>Mes</v>
      </c>
      <c r="N3" s="22" t="str">
        <f>'Ingresos detallado'!N3</f>
        <v>Mes</v>
      </c>
      <c r="O3" s="22" t="str">
        <f>'Ingresos detallado'!O3</f>
        <v>Mes</v>
      </c>
      <c r="P3" s="22" t="str">
        <f>'Ingresos detallado'!P3</f>
        <v>Mes</v>
      </c>
      <c r="Q3" s="22" t="str">
        <f>'Ingresos detallado'!Q3</f>
        <v>Mes</v>
      </c>
      <c r="R3" s="22" t="str">
        <f>'Ingresos detallado'!R3</f>
        <v>Mes</v>
      </c>
      <c r="S3" s="22" t="str">
        <f>'Ingresos detallado'!S3</f>
        <v>Mes</v>
      </c>
      <c r="T3" s="22" t="str">
        <f>'Ingresos detallado'!T3</f>
        <v>Mes</v>
      </c>
      <c r="U3" s="22" t="str">
        <f>'Ingresos detallado'!U3</f>
        <v>Mes</v>
      </c>
      <c r="V3" s="22" t="str">
        <f>'Ingresos detallado'!V3</f>
        <v>Mes</v>
      </c>
      <c r="W3" s="22" t="str">
        <f>'Ingresos detallado'!W3</f>
        <v>Mes</v>
      </c>
      <c r="X3" s="22" t="str">
        <f>'Ingresos detallado'!X3</f>
        <v>Mes</v>
      </c>
      <c r="Y3" s="22" t="str">
        <f>'Ingresos detallado'!Y3</f>
        <v>Mes</v>
      </c>
      <c r="Z3" s="22" t="str">
        <f>'Ingresos detallado'!Z3</f>
        <v>Mes</v>
      </c>
      <c r="AA3" s="22" t="str">
        <f>'Ingresos detallado'!AA3</f>
        <v>Mes</v>
      </c>
      <c r="AB3" s="22" t="str">
        <f>'Ingresos detallado'!AB3</f>
        <v>Mes</v>
      </c>
      <c r="AC3" s="22" t="str">
        <f>'Ingresos detallado'!AC3</f>
        <v>Mes</v>
      </c>
      <c r="AD3" s="22" t="str">
        <f>'Ingresos detallado'!AD3</f>
        <v>Mes</v>
      </c>
      <c r="AE3" s="22" t="str">
        <f>'Ingresos detallado'!AE3</f>
        <v>Mes</v>
      </c>
      <c r="AF3" s="22" t="str">
        <f>'Ingresos detallado'!AF3</f>
        <v>Mes</v>
      </c>
      <c r="AG3" s="22" t="str">
        <f>'Ingresos detallado'!AG3</f>
        <v>Mes</v>
      </c>
      <c r="AH3" s="22" t="str">
        <f>'Ingresos detallado'!AH3</f>
        <v>Mes</v>
      </c>
      <c r="AI3" s="22" t="str">
        <f>'Ingresos detallado'!AI3</f>
        <v>Mes</v>
      </c>
      <c r="AJ3" s="22" t="str">
        <f>'Ingresos detallado'!AJ3</f>
        <v>Mes</v>
      </c>
      <c r="AK3" s="22" t="str">
        <f>'Ingresos detallado'!AK3</f>
        <v>Mes</v>
      </c>
      <c r="AL3" s="22" t="str">
        <f>'Ingresos detallado'!AL3</f>
        <v>Mes</v>
      </c>
      <c r="AM3" s="22" t="str">
        <f>'Ingresos detallado'!AM3</f>
        <v>Mes</v>
      </c>
      <c r="AN3" s="22" t="str">
        <f>'Ingresos detallado'!AN3</f>
        <v>Mes</v>
      </c>
      <c r="AO3" s="22" t="str">
        <f>'Ingresos detallado'!AO3</f>
        <v>Mes</v>
      </c>
      <c r="AP3" s="22" t="str">
        <f>'Ingresos detallado'!AP3</f>
        <v>Mes</v>
      </c>
      <c r="AQ3" s="22" t="str">
        <f>'Ingresos detallado'!AQ3</f>
        <v>Mes</v>
      </c>
      <c r="AR3" s="22" t="str">
        <f>'Ingresos detallado'!AR3</f>
        <v>Mes</v>
      </c>
      <c r="AS3" s="22" t="str">
        <f>'Ingresos detallado'!AS3</f>
        <v>Mes</v>
      </c>
      <c r="AT3" s="22" t="str">
        <f>'Ingresos detallado'!AT3</f>
        <v>Mes</v>
      </c>
      <c r="AU3" s="22" t="str">
        <f>'Ingresos detallado'!AU3</f>
        <v>Mes</v>
      </c>
      <c r="AV3" s="22" t="str">
        <f>'Ingresos detallado'!AV3</f>
        <v>Mes</v>
      </c>
      <c r="AW3" s="22" t="str">
        <f>'Ingresos detallado'!AW3</f>
        <v>Mes</v>
      </c>
      <c r="AX3" s="22" t="str">
        <f>'Ingresos detallado'!AX3</f>
        <v>Mes</v>
      </c>
      <c r="AY3" s="22" t="str">
        <f>'Ingresos detallado'!AY3</f>
        <v>Mes</v>
      </c>
      <c r="AZ3" s="22" t="str">
        <f>'Ingresos detallado'!AZ3</f>
        <v>Mes</v>
      </c>
      <c r="BA3" s="22" t="str">
        <f>'Ingresos detallado'!BA3</f>
        <v>Mes</v>
      </c>
      <c r="BB3" s="22" t="str">
        <f>'Ingresos detallado'!BB3</f>
        <v>Mes</v>
      </c>
      <c r="BC3" s="22" t="str">
        <f>'Ingresos detallado'!BC3</f>
        <v>Mes</v>
      </c>
      <c r="BD3" s="22" t="str">
        <f>'Ingresos detallado'!BD3</f>
        <v>Mes</v>
      </c>
      <c r="BE3" s="22" t="str">
        <f>'Ingresos detallado'!BE3</f>
        <v>Mes</v>
      </c>
      <c r="BF3" s="22" t="str">
        <f>'Ingresos detallado'!BF3</f>
        <v>Mes</v>
      </c>
      <c r="BG3" s="22" t="str">
        <f>'Ingresos detallado'!BG3</f>
        <v>Mes</v>
      </c>
      <c r="BH3" s="22" t="str">
        <f>'Ingresos detallado'!BH3</f>
        <v>Mes</v>
      </c>
      <c r="BI3" s="22" t="str">
        <f>'Ingresos detallado'!BI3</f>
        <v>Mes</v>
      </c>
      <c r="BJ3" s="22" t="str">
        <f>'Ingresos detallado'!BJ3</f>
        <v>Mes</v>
      </c>
      <c r="BK3" s="22" t="str">
        <f>'Ingresos detallado'!BK3</f>
        <v>Mes</v>
      </c>
      <c r="BL3" s="22" t="str">
        <f>'Ingresos detallado'!BL3</f>
        <v>Mes</v>
      </c>
      <c r="BM3" s="22" t="str">
        <f>'Ingresos detallado'!BM3</f>
        <v>Mes</v>
      </c>
    </row>
    <row r="4" spans="1:65" x14ac:dyDescent="0.2">
      <c r="F4" s="22">
        <f>'Ingresos detallado'!F4</f>
        <v>1</v>
      </c>
      <c r="G4" s="22">
        <f>'Ingresos detallado'!G4</f>
        <v>2</v>
      </c>
      <c r="H4" s="22">
        <f>'Ingresos detallado'!H4</f>
        <v>3</v>
      </c>
      <c r="I4" s="22">
        <f>'Ingresos detallado'!I4</f>
        <v>4</v>
      </c>
      <c r="J4" s="22">
        <f>'Ingresos detallado'!J4</f>
        <v>5</v>
      </c>
      <c r="K4" s="22">
        <f>'Ingresos detallado'!K4</f>
        <v>6</v>
      </c>
      <c r="L4" s="22">
        <f>'Ingresos detallado'!L4</f>
        <v>7</v>
      </c>
      <c r="M4" s="22">
        <f>'Ingresos detallado'!M4</f>
        <v>8</v>
      </c>
      <c r="N4" s="22">
        <f>'Ingresos detallado'!N4</f>
        <v>9</v>
      </c>
      <c r="O4" s="22">
        <f>'Ingresos detallado'!O4</f>
        <v>10</v>
      </c>
      <c r="P4" s="22">
        <f>'Ingresos detallado'!P4</f>
        <v>11</v>
      </c>
      <c r="Q4" s="22">
        <f>'Ingresos detallado'!Q4</f>
        <v>12</v>
      </c>
      <c r="R4" s="22">
        <f>'Ingresos detallado'!R4</f>
        <v>13</v>
      </c>
      <c r="S4" s="22">
        <f>'Ingresos detallado'!S4</f>
        <v>14</v>
      </c>
      <c r="T4" s="22">
        <f>'Ingresos detallado'!T4</f>
        <v>15</v>
      </c>
      <c r="U4" s="22">
        <f>'Ingresos detallado'!U4</f>
        <v>16</v>
      </c>
      <c r="V4" s="22">
        <f>'Ingresos detallado'!V4</f>
        <v>17</v>
      </c>
      <c r="W4" s="22">
        <f>'Ingresos detallado'!W4</f>
        <v>18</v>
      </c>
      <c r="X4" s="22">
        <f>'Ingresos detallado'!X4</f>
        <v>19</v>
      </c>
      <c r="Y4" s="22">
        <f>'Ingresos detallado'!Y4</f>
        <v>20</v>
      </c>
      <c r="Z4" s="22">
        <f>'Ingresos detallado'!Z4</f>
        <v>21</v>
      </c>
      <c r="AA4" s="22">
        <f>'Ingresos detallado'!AA4</f>
        <v>22</v>
      </c>
      <c r="AB4" s="22">
        <f>'Ingresos detallado'!AB4</f>
        <v>23</v>
      </c>
      <c r="AC4" s="22">
        <f>'Ingresos detallado'!AC4</f>
        <v>24</v>
      </c>
      <c r="AD4" s="22">
        <f>'Ingresos detallado'!AD4</f>
        <v>25</v>
      </c>
      <c r="AE4" s="22">
        <f>'Ingresos detallado'!AE4</f>
        <v>26</v>
      </c>
      <c r="AF4" s="22">
        <f>'Ingresos detallado'!AF4</f>
        <v>27</v>
      </c>
      <c r="AG4" s="22">
        <f>'Ingresos detallado'!AG4</f>
        <v>28</v>
      </c>
      <c r="AH4" s="22">
        <f>'Ingresos detallado'!AH4</f>
        <v>29</v>
      </c>
      <c r="AI4" s="22">
        <f>'Ingresos detallado'!AI4</f>
        <v>30</v>
      </c>
      <c r="AJ4" s="22">
        <f>'Ingresos detallado'!AJ4</f>
        <v>31</v>
      </c>
      <c r="AK4" s="22">
        <f>'Ingresos detallado'!AK4</f>
        <v>32</v>
      </c>
      <c r="AL4" s="22">
        <f>'Ingresos detallado'!AL4</f>
        <v>33</v>
      </c>
      <c r="AM4" s="22">
        <f>'Ingresos detallado'!AM4</f>
        <v>34</v>
      </c>
      <c r="AN4" s="22">
        <f>'Ingresos detallado'!AN4</f>
        <v>35</v>
      </c>
      <c r="AO4" s="22">
        <f>'Ingresos detallado'!AO4</f>
        <v>36</v>
      </c>
      <c r="AP4" s="22">
        <f>'Ingresos detallado'!AP4</f>
        <v>37</v>
      </c>
      <c r="AQ4" s="22">
        <f>'Ingresos detallado'!AQ4</f>
        <v>38</v>
      </c>
      <c r="AR4" s="22">
        <f>'Ingresos detallado'!AR4</f>
        <v>39</v>
      </c>
      <c r="AS4" s="22">
        <f>'Ingresos detallado'!AS4</f>
        <v>40</v>
      </c>
      <c r="AT4" s="22">
        <f>'Ingresos detallado'!AT4</f>
        <v>41</v>
      </c>
      <c r="AU4" s="22">
        <f>'Ingresos detallado'!AU4</f>
        <v>42</v>
      </c>
      <c r="AV4" s="22">
        <f>'Ingresos detallado'!AV4</f>
        <v>43</v>
      </c>
      <c r="AW4" s="22">
        <f>'Ingresos detallado'!AW4</f>
        <v>44</v>
      </c>
      <c r="AX4" s="22">
        <f>'Ingresos detallado'!AX4</f>
        <v>45</v>
      </c>
      <c r="AY4" s="22">
        <f>'Ingresos detallado'!AY4</f>
        <v>46</v>
      </c>
      <c r="AZ4" s="22">
        <f>'Ingresos detallado'!AZ4</f>
        <v>47</v>
      </c>
      <c r="BA4" s="22">
        <f>'Ingresos detallado'!BA4</f>
        <v>48</v>
      </c>
      <c r="BB4" s="22">
        <f>'Ingresos detallado'!BB4</f>
        <v>49</v>
      </c>
      <c r="BC4" s="22">
        <f>'Ingresos detallado'!BC4</f>
        <v>50</v>
      </c>
      <c r="BD4" s="22">
        <f>'Ingresos detallado'!BD4</f>
        <v>51</v>
      </c>
      <c r="BE4" s="22">
        <f>'Ingresos detallado'!BE4</f>
        <v>52</v>
      </c>
      <c r="BF4" s="22">
        <f>'Ingresos detallado'!BF4</f>
        <v>53</v>
      </c>
      <c r="BG4" s="22">
        <f>'Ingresos detallado'!BG4</f>
        <v>54</v>
      </c>
      <c r="BH4" s="22">
        <f>'Ingresos detallado'!BH4</f>
        <v>55</v>
      </c>
      <c r="BI4" s="22">
        <f>'Ingresos detallado'!BI4</f>
        <v>56</v>
      </c>
      <c r="BJ4" s="22">
        <f>'Ingresos detallado'!BJ4</f>
        <v>57</v>
      </c>
      <c r="BK4" s="22">
        <f>'Ingresos detallado'!BK4</f>
        <v>58</v>
      </c>
      <c r="BL4" s="22">
        <f>'Ingresos detallado'!BL4</f>
        <v>59</v>
      </c>
      <c r="BM4" s="22">
        <f>'Ingresos detallado'!BM4</f>
        <v>60</v>
      </c>
    </row>
    <row r="6" spans="1:65" x14ac:dyDescent="0.2">
      <c r="D6" t="s">
        <v>107</v>
      </c>
      <c r="F6" s="1">
        <f>'Ingresos detallado'!F6</f>
        <v>0</v>
      </c>
      <c r="G6" s="1">
        <f>'Ingresos detallado'!G6</f>
        <v>0</v>
      </c>
      <c r="H6" s="1">
        <f>'Ingresos detallado'!H6</f>
        <v>0</v>
      </c>
      <c r="I6" s="1">
        <f>'Ingresos detallado'!I6</f>
        <v>119.34</v>
      </c>
      <c r="J6" s="1">
        <f>'Ingresos detallado'!J6</f>
        <v>0</v>
      </c>
      <c r="K6" s="1">
        <f>'Ingresos detallado'!K6</f>
        <v>0</v>
      </c>
      <c r="L6" s="1">
        <f>'Ingresos detallado'!L6</f>
        <v>184.68</v>
      </c>
      <c r="M6" s="1">
        <f>'Ingresos detallado'!M6</f>
        <v>0</v>
      </c>
      <c r="N6" s="1">
        <f>'Ingresos detallado'!N6</f>
        <v>0</v>
      </c>
      <c r="O6" s="1">
        <f>'Ingresos detallado'!O6</f>
        <v>205.74</v>
      </c>
      <c r="P6" s="1">
        <f>'Ingresos detallado'!P6</f>
        <v>0</v>
      </c>
      <c r="Q6" s="1">
        <f>'Ingresos detallado'!Q6</f>
        <v>0</v>
      </c>
      <c r="R6" s="1">
        <f>'Ingresos detallado'!R6</f>
        <v>551.82400000000007</v>
      </c>
      <c r="S6" s="1">
        <f>'Ingresos detallado'!S6</f>
        <v>0</v>
      </c>
      <c r="T6" s="1">
        <f>'Ingresos detallado'!T6</f>
        <v>0</v>
      </c>
      <c r="U6" s="1">
        <f>'Ingresos detallado'!U6</f>
        <v>323.76400000000007</v>
      </c>
      <c r="V6" s="1">
        <f>'Ingresos detallado'!V6</f>
        <v>96.885000000000005</v>
      </c>
      <c r="W6" s="1">
        <f>'Ingresos detallado'!W6</f>
        <v>13.455</v>
      </c>
      <c r="X6" s="1">
        <f>'Ingresos detallado'!X6</f>
        <v>481.84900000000005</v>
      </c>
      <c r="Y6" s="1">
        <f>'Ingresos detallado'!Y6</f>
        <v>13.455</v>
      </c>
      <c r="Z6" s="1">
        <f>'Ingresos detallado'!Z6</f>
        <v>96.885000000000005</v>
      </c>
      <c r="AA6" s="1">
        <f>'Ingresos detallado'!AA6</f>
        <v>337.21900000000005</v>
      </c>
      <c r="AB6" s="1">
        <f>'Ingresos detallado'!AB6</f>
        <v>13.455</v>
      </c>
      <c r="AC6" s="1">
        <f>'Ingresos detallado'!AC6</f>
        <v>13.455</v>
      </c>
      <c r="AD6" s="1">
        <f>'Ingresos detallado'!AD6</f>
        <v>733.92196000000001</v>
      </c>
      <c r="AE6" s="1">
        <f>'Ingresos detallado'!AE6</f>
        <v>21.060000000000002</v>
      </c>
      <c r="AF6" s="1">
        <f>'Ingresos detallado'!AF6</f>
        <v>21.060000000000002</v>
      </c>
      <c r="AG6" s="1">
        <f>'Ingresos detallado'!AG6</f>
        <v>668.54143999999997</v>
      </c>
      <c r="AH6" s="1">
        <f>'Ingresos detallado'!AH6</f>
        <v>135.63720000000001</v>
      </c>
      <c r="AI6" s="1">
        <f>'Ingresos detallado'!AI6</f>
        <v>21.060000000000002</v>
      </c>
      <c r="AJ6" s="1">
        <f>'Ingresos detallado'!AJ6</f>
        <v>619.34475999999995</v>
      </c>
      <c r="AK6" s="1">
        <f>'Ingresos detallado'!AK6</f>
        <v>21.060000000000002</v>
      </c>
      <c r="AL6" s="1">
        <f>'Ingresos detallado'!AL6</f>
        <v>135.63720000000001</v>
      </c>
      <c r="AM6" s="1">
        <f>'Ingresos detallado'!AM6</f>
        <v>668.54143999999997</v>
      </c>
      <c r="AN6" s="1">
        <f>'Ingresos detallado'!AN6</f>
        <v>21.060000000000002</v>
      </c>
      <c r="AO6" s="1">
        <f>'Ingresos detallado'!AO6</f>
        <v>21.060000000000002</v>
      </c>
      <c r="AP6" s="1">
        <f>'Ingresos detallado'!AP6</f>
        <v>927.63008000000002</v>
      </c>
      <c r="AQ6" s="1">
        <f>'Ingresos detallado'!AQ6</f>
        <v>21.9375</v>
      </c>
      <c r="AR6" s="1">
        <f>'Ingresos detallado'!AR6</f>
        <v>21.9375</v>
      </c>
      <c r="AS6" s="1">
        <f>'Ingresos detallado'!AS6</f>
        <v>1018.3107248</v>
      </c>
      <c r="AT6" s="1">
        <f>'Ingresos detallado'!AT6</f>
        <v>169.45564500000003</v>
      </c>
      <c r="AU6" s="1">
        <f>'Ingresos detallado'!AU6</f>
        <v>21.9375</v>
      </c>
      <c r="AV6" s="1">
        <f>'Ingresos detallado'!AV6</f>
        <v>780.11193500000002</v>
      </c>
      <c r="AW6" s="1">
        <f>'Ingresos detallado'!AW6</f>
        <v>21.9375</v>
      </c>
      <c r="AX6" s="1">
        <f>'Ingresos detallado'!AX6</f>
        <v>169.45564500000003</v>
      </c>
      <c r="AY6" s="1">
        <f>'Ingresos detallado'!AY6</f>
        <v>1018.3107248</v>
      </c>
      <c r="AZ6" s="1">
        <f>'Ingresos detallado'!AZ6</f>
        <v>21.9375</v>
      </c>
      <c r="BA6" s="1">
        <f>'Ingresos detallado'!BA6</f>
        <v>21.9375</v>
      </c>
      <c r="BB6" s="1">
        <f>'Ingresos detallado'!BB6</f>
        <v>1200.2266894720001</v>
      </c>
      <c r="BC6" s="1">
        <f>'Ingresos detallado'!BC6</f>
        <v>22.815000000000001</v>
      </c>
      <c r="BD6" s="1">
        <f>'Ingresos detallado'!BD6</f>
        <v>22.815000000000001</v>
      </c>
      <c r="BE6" s="1">
        <f>'Ingresos detallado'!BE6</f>
        <v>1388.4264953920001</v>
      </c>
      <c r="BF6" s="1">
        <f>'Ingresos detallado'!BF6</f>
        <v>235.53616509000005</v>
      </c>
      <c r="BG6" s="1">
        <f>'Ingresos detallado'!BG6</f>
        <v>22.815000000000001</v>
      </c>
      <c r="BH6" s="1">
        <f>'Ingresos detallado'!BH6</f>
        <v>987.50552438199998</v>
      </c>
      <c r="BI6" s="1">
        <f>'Ingresos detallado'!BI6</f>
        <v>22.815000000000001</v>
      </c>
      <c r="BJ6" s="1">
        <f>'Ingresos detallado'!BJ6</f>
        <v>235.53616509000005</v>
      </c>
      <c r="BK6" s="1">
        <f>'Ingresos detallado'!BK6</f>
        <v>1388.4264953920001</v>
      </c>
      <c r="BL6" s="1">
        <f>'Ingresos detallado'!BL6</f>
        <v>22.815000000000001</v>
      </c>
      <c r="BM6" s="1">
        <f>'Ingresos detallado'!BM6</f>
        <v>22.815000000000001</v>
      </c>
    </row>
    <row r="7" spans="1:65" ht="15" x14ac:dyDescent="0.35">
      <c r="D7" s="121" t="s">
        <v>108</v>
      </c>
      <c r="F7" s="7">
        <f>'Equipo Núcleo'!F6+Plataforma!F6+Consult_Bogotech!F6</f>
        <v>8.5833333333333339</v>
      </c>
      <c r="G7" s="7">
        <f>'Equipo Núcleo'!G6+Plataforma!G6+Consult_Bogotech!G6</f>
        <v>8.5833333333333339</v>
      </c>
      <c r="H7" s="7">
        <f>'Equipo Núcleo'!H6+Plataforma!H6+Consult_Bogotech!H6</f>
        <v>8.5833333333333339</v>
      </c>
      <c r="I7" s="7">
        <f>'Equipo Núcleo'!I6+Plataforma!I6+Consult_Bogotech!I6</f>
        <v>8.5833333333333339</v>
      </c>
      <c r="J7" s="7">
        <f>'Equipo Núcleo'!J6+Plataforma!J6+Consult_Bogotech!J6</f>
        <v>13.583333333333334</v>
      </c>
      <c r="K7" s="7">
        <f>'Equipo Núcleo'!K6+Plataforma!K6+Consult_Bogotech!K6</f>
        <v>13.583333333333334</v>
      </c>
      <c r="L7" s="7">
        <f>'Equipo Núcleo'!L6+Plataforma!L6+Consult_Bogotech!L6</f>
        <v>21.583333333333336</v>
      </c>
      <c r="M7" s="7">
        <f>'Equipo Núcleo'!M6+Plataforma!M6+Consult_Bogotech!M6</f>
        <v>21.583333333333336</v>
      </c>
      <c r="N7" s="7">
        <f>'Equipo Núcleo'!N6+Plataforma!N6+Consult_Bogotech!N6</f>
        <v>21.583333333333336</v>
      </c>
      <c r="O7" s="7">
        <f>'Equipo Núcleo'!O6+Plataforma!O6+Consult_Bogotech!O6</f>
        <v>21.583333333333336</v>
      </c>
      <c r="P7" s="7">
        <f>'Equipo Núcleo'!P6+Plataforma!P6+Consult_Bogotech!P6</f>
        <v>21.583333333333336</v>
      </c>
      <c r="Q7" s="7">
        <f>'Equipo Núcleo'!Q6+Plataforma!Q6+Consult_Bogotech!Q6</f>
        <v>21.583333333333336</v>
      </c>
      <c r="R7" s="7">
        <f>'Equipo Núcleo'!R6+Plataforma!R6+Consult_Bogotech!R6</f>
        <v>89.180833333333325</v>
      </c>
      <c r="S7" s="7">
        <f>'Equipo Núcleo'!S6+Plataforma!S6+Consult_Bogotech!S6</f>
        <v>86.605833333333322</v>
      </c>
      <c r="T7" s="7">
        <f>'Equipo Núcleo'!T6+Plataforma!T6+Consult_Bogotech!T6</f>
        <v>86.605833333333322</v>
      </c>
      <c r="U7" s="7">
        <f>'Equipo Núcleo'!U6+Plataforma!U6+Consult_Bogotech!U6</f>
        <v>62.915833333333325</v>
      </c>
      <c r="V7" s="7">
        <f>'Equipo Núcleo'!V6+Plataforma!V6+Consult_Bogotech!V6</f>
        <v>59.310833333333328</v>
      </c>
      <c r="W7" s="7">
        <f>'Equipo Núcleo'!W6+Plataforma!W6+Consult_Bogotech!W6</f>
        <v>59.310833333333328</v>
      </c>
      <c r="X7" s="7">
        <f>'Equipo Núcleo'!X6+Plataforma!X6+Consult_Bogotech!X6</f>
        <v>104.63083333333333</v>
      </c>
      <c r="Y7" s="7">
        <f>'Equipo Núcleo'!Y6+Plataforma!Y6+Consult_Bogotech!Y6</f>
        <v>99.480833333333322</v>
      </c>
      <c r="Z7" s="7">
        <f>'Equipo Núcleo'!Z6+Plataforma!Z6+Consult_Bogotech!Z6</f>
        <v>102.05583333333333</v>
      </c>
      <c r="AA7" s="7">
        <f>'Equipo Núcleo'!AA6+Plataforma!AA6+Consult_Bogotech!AA6</f>
        <v>80.94083333333333</v>
      </c>
      <c r="AB7" s="7">
        <f>'Equipo Núcleo'!AB6+Plataforma!AB6+Consult_Bogotech!AB6</f>
        <v>74.760833333333323</v>
      </c>
      <c r="AC7" s="7">
        <f>'Equipo Núcleo'!AC6+Plataforma!AC6+Consult_Bogotech!AC6</f>
        <v>57.250833333333325</v>
      </c>
      <c r="AD7" s="7">
        <f>'Equipo Núcleo'!AD6+Plataforma!AD6+Consult_Bogotech!AD6</f>
        <v>141.18810833333333</v>
      </c>
      <c r="AE7" s="7">
        <f>'Equipo Núcleo'!AE6+Plataforma!AE6+Consult_Bogotech!AE6</f>
        <v>138.53585833333335</v>
      </c>
      <c r="AF7" s="7">
        <f>'Equipo Núcleo'!AF6+Plataforma!AF6+Consult_Bogotech!AF6</f>
        <v>138.53585833333335</v>
      </c>
      <c r="AG7" s="7">
        <f>'Equipo Núcleo'!AG6+Plataforma!AG6+Consult_Bogotech!AG6</f>
        <v>92.386708333333331</v>
      </c>
      <c r="AH7" s="7">
        <f>'Equipo Núcleo'!AH6+Plataforma!AH6+Consult_Bogotech!AH6</f>
        <v>88.673558333333347</v>
      </c>
      <c r="AI7" s="7">
        <f>'Equipo Núcleo'!AI6+Plataforma!AI6+Consult_Bogotech!AI6</f>
        <v>88.673558333333347</v>
      </c>
      <c r="AJ7" s="7">
        <f>'Equipo Núcleo'!AJ6+Plataforma!AJ6+Consult_Bogotech!AJ6</f>
        <v>141.18810833333333</v>
      </c>
      <c r="AK7" s="7">
        <f>'Equipo Núcleo'!AK6+Plataforma!AK6+Consult_Bogotech!AK6</f>
        <v>120.50055833333334</v>
      </c>
      <c r="AL7" s="7">
        <f>'Equipo Núcleo'!AL6+Plataforma!AL6+Consult_Bogotech!AL6</f>
        <v>138.53585833333335</v>
      </c>
      <c r="AM7" s="7">
        <f>'Equipo Núcleo'!AM6+Plataforma!AM6+Consult_Bogotech!AM6</f>
        <v>97.69120833333335</v>
      </c>
      <c r="AN7" s="7">
        <f>'Equipo Núcleo'!AN6+Plataforma!AN6+Consult_Bogotech!AN6</f>
        <v>88.673558333333347</v>
      </c>
      <c r="AO7" s="7">
        <f>'Equipo Núcleo'!AO6+Plataforma!AO6+Consult_Bogotech!AO6</f>
        <v>70.63825833333334</v>
      </c>
      <c r="AP7" s="7">
        <f>'Equipo Núcleo'!AP6+Plataforma!AP6+Consult_Bogotech!AP6</f>
        <v>173.28829008333335</v>
      </c>
      <c r="AQ7" s="7">
        <f>'Equipo Núcleo'!AQ6+Plataforma!AQ6+Consult_Bogotech!AQ6</f>
        <v>173.28829008333335</v>
      </c>
      <c r="AR7" s="7">
        <f>'Equipo Núcleo'!AR6+Plataforma!AR6+Consult_Bogotech!AR6</f>
        <v>173.28829008333335</v>
      </c>
      <c r="AS7" s="7">
        <f>'Equipo Núcleo'!AS6+Plataforma!AS6+Consult_Bogotech!AS6</f>
        <v>100.62194458333335</v>
      </c>
      <c r="AT7" s="7">
        <f>'Equipo Núcleo'!AT6+Plataforma!AT6+Consult_Bogotech!AT6</f>
        <v>99.529217583333349</v>
      </c>
      <c r="AU7" s="7">
        <f>'Equipo Núcleo'!AU6+Plataforma!AU6+Consult_Bogotech!AU6</f>
        <v>99.529217583333349</v>
      </c>
      <c r="AV7" s="7">
        <f>'Equipo Núcleo'!AV6+Plataforma!AV6+Consult_Bogotech!AV6</f>
        <v>173.28829008333335</v>
      </c>
      <c r="AW7" s="7">
        <f>'Equipo Núcleo'!AW6+Plataforma!AW6+Consult_Bogotech!AW6</f>
        <v>151.98011358333335</v>
      </c>
      <c r="AX7" s="7">
        <f>'Equipo Núcleo'!AX6+Plataforma!AX6+Consult_Bogotech!AX6</f>
        <v>173.28829008333335</v>
      </c>
      <c r="AY7" s="7">
        <f>'Equipo Núcleo'!AY6+Plataforma!AY6+Consult_Bogotech!AY6</f>
        <v>119.19830358333334</v>
      </c>
      <c r="AZ7" s="7">
        <f>'Equipo Núcleo'!AZ6+Plataforma!AZ6+Consult_Bogotech!AZ6</f>
        <v>99.529217583333349</v>
      </c>
      <c r="BA7" s="7">
        <f>'Equipo Núcleo'!BA6+Plataforma!BA6+Consult_Bogotech!BA6</f>
        <v>78.221041083333347</v>
      </c>
      <c r="BB7" s="7">
        <f>'Equipo Núcleo'!BB6+Plataforma!BB6+Consult_Bogotech!BB6</f>
        <v>210.00118546583334</v>
      </c>
      <c r="BC7" s="7">
        <f>'Equipo Núcleo'!BC6+Plataforma!BC6+Consult_Bogotech!BC6</f>
        <v>200.43436058083336</v>
      </c>
      <c r="BD7" s="7">
        <f>'Equipo Núcleo'!BD6+Plataforma!BD6+Consult_Bogotech!BD6</f>
        <v>200.43436058083336</v>
      </c>
      <c r="BE7" s="7">
        <f>'Equipo Núcleo'!BE6+Plataforma!BE6+Consult_Bogotech!BE6</f>
        <v>109.26814697083336</v>
      </c>
      <c r="BF7" s="7">
        <f>'Equipo Núcleo'!BF6+Plataforma!BF6+Consult_Bogotech!BF6</f>
        <v>124.46251590583336</v>
      </c>
      <c r="BG7" s="7">
        <f>'Equipo Núcleo'!BG6+Plataforma!BG6+Consult_Bogotech!BG6</f>
        <v>124.46251590583336</v>
      </c>
      <c r="BH7" s="7">
        <f>'Equipo Núcleo'!BH6+Plataforma!BH6+Consult_Bogotech!BH6</f>
        <v>210.00118546583334</v>
      </c>
      <c r="BI7" s="7">
        <f>'Equipo Núcleo'!BI6+Plataforma!BI6+Consult_Bogotech!BI6</f>
        <v>164.98083306583334</v>
      </c>
      <c r="BJ7" s="7">
        <f>'Equipo Núcleo'!BJ6+Plataforma!BJ6+Consult_Bogotech!BJ6</f>
        <v>200.43436058083336</v>
      </c>
      <c r="BK7" s="7">
        <f>'Equipo Núcleo'!BK6+Plataforma!BK6+Consult_Bogotech!BK6</f>
        <v>131.21556876583335</v>
      </c>
      <c r="BL7" s="7">
        <f>'Equipo Núcleo'!BL6+Plataforma!BL6+Consult_Bogotech!BL6</f>
        <v>124.46251590583336</v>
      </c>
      <c r="BM7" s="7">
        <f>'Equipo Núcleo'!BM6+Plataforma!BM6+Consult_Bogotech!BM6</f>
        <v>86.195216365833346</v>
      </c>
    </row>
    <row r="8" spans="1:65" x14ac:dyDescent="0.2">
      <c r="D8" t="s">
        <v>118</v>
      </c>
      <c r="F8" s="113">
        <f>F6-F7</f>
        <v>-8.5833333333333339</v>
      </c>
      <c r="G8" s="113">
        <f t="shared" ref="G8:BM8" si="0">G6-G7</f>
        <v>-8.5833333333333339</v>
      </c>
      <c r="H8" s="113">
        <f t="shared" si="0"/>
        <v>-8.5833333333333339</v>
      </c>
      <c r="I8" s="113">
        <f t="shared" si="0"/>
        <v>110.75666666666667</v>
      </c>
      <c r="J8" s="113">
        <f t="shared" si="0"/>
        <v>-13.583333333333334</v>
      </c>
      <c r="K8" s="113">
        <f t="shared" si="0"/>
        <v>-13.583333333333334</v>
      </c>
      <c r="L8" s="113">
        <f t="shared" si="0"/>
        <v>163.09666666666666</v>
      </c>
      <c r="M8" s="113">
        <f t="shared" si="0"/>
        <v>-21.583333333333336</v>
      </c>
      <c r="N8" s="113">
        <f t="shared" si="0"/>
        <v>-21.583333333333336</v>
      </c>
      <c r="O8" s="113">
        <f t="shared" si="0"/>
        <v>184.15666666666667</v>
      </c>
      <c r="P8" s="113">
        <f t="shared" si="0"/>
        <v>-21.583333333333336</v>
      </c>
      <c r="Q8" s="113">
        <f t="shared" si="0"/>
        <v>-21.583333333333336</v>
      </c>
      <c r="R8" s="113">
        <f t="shared" si="0"/>
        <v>462.64316666666673</v>
      </c>
      <c r="S8" s="113">
        <f t="shared" si="0"/>
        <v>-86.605833333333322</v>
      </c>
      <c r="T8" s="113">
        <f t="shared" si="0"/>
        <v>-86.605833333333322</v>
      </c>
      <c r="U8" s="113">
        <f t="shared" si="0"/>
        <v>260.84816666666677</v>
      </c>
      <c r="V8" s="113">
        <f t="shared" si="0"/>
        <v>37.574166666666677</v>
      </c>
      <c r="W8" s="113">
        <f t="shared" si="0"/>
        <v>-45.855833333333329</v>
      </c>
      <c r="X8" s="113">
        <f t="shared" si="0"/>
        <v>377.21816666666672</v>
      </c>
      <c r="Y8" s="113">
        <f t="shared" si="0"/>
        <v>-86.025833333333324</v>
      </c>
      <c r="Z8" s="113">
        <f t="shared" si="0"/>
        <v>-5.1708333333333201</v>
      </c>
      <c r="AA8" s="113">
        <f t="shared" si="0"/>
        <v>256.27816666666672</v>
      </c>
      <c r="AB8" s="113">
        <f t="shared" si="0"/>
        <v>-61.305833333333325</v>
      </c>
      <c r="AC8" s="113">
        <f t="shared" si="0"/>
        <v>-43.795833333333327</v>
      </c>
      <c r="AD8" s="113">
        <f t="shared" si="0"/>
        <v>592.73385166666662</v>
      </c>
      <c r="AE8" s="113">
        <f t="shared" si="0"/>
        <v>-117.47585833333335</v>
      </c>
      <c r="AF8" s="113">
        <f t="shared" si="0"/>
        <v>-117.47585833333335</v>
      </c>
      <c r="AG8" s="113">
        <f t="shared" si="0"/>
        <v>576.15473166666663</v>
      </c>
      <c r="AH8" s="113">
        <f t="shared" si="0"/>
        <v>46.963641666666661</v>
      </c>
      <c r="AI8" s="113">
        <f t="shared" si="0"/>
        <v>-67.613558333333344</v>
      </c>
      <c r="AJ8" s="113">
        <f t="shared" si="0"/>
        <v>478.15665166666662</v>
      </c>
      <c r="AK8" s="113">
        <f t="shared" si="0"/>
        <v>-99.440558333333342</v>
      </c>
      <c r="AL8" s="113">
        <f t="shared" si="0"/>
        <v>-2.8986583333333442</v>
      </c>
      <c r="AM8" s="113">
        <f t="shared" si="0"/>
        <v>570.85023166666656</v>
      </c>
      <c r="AN8" s="113">
        <f t="shared" si="0"/>
        <v>-67.613558333333344</v>
      </c>
      <c r="AO8" s="113">
        <f t="shared" si="0"/>
        <v>-49.578258333333338</v>
      </c>
      <c r="AP8" s="113">
        <f t="shared" si="0"/>
        <v>754.3417899166667</v>
      </c>
      <c r="AQ8" s="113">
        <f t="shared" si="0"/>
        <v>-151.35079008333335</v>
      </c>
      <c r="AR8" s="113">
        <f t="shared" si="0"/>
        <v>-151.35079008333335</v>
      </c>
      <c r="AS8" s="113">
        <f t="shared" si="0"/>
        <v>917.6887802166666</v>
      </c>
      <c r="AT8" s="113">
        <f t="shared" si="0"/>
        <v>69.926427416666684</v>
      </c>
      <c r="AU8" s="113">
        <f t="shared" si="0"/>
        <v>-77.591717583333349</v>
      </c>
      <c r="AV8" s="113">
        <f t="shared" si="0"/>
        <v>606.82364491666669</v>
      </c>
      <c r="AW8" s="113">
        <f t="shared" si="0"/>
        <v>-130.04261358333335</v>
      </c>
      <c r="AX8" s="113">
        <f t="shared" si="0"/>
        <v>-3.8326450833333183</v>
      </c>
      <c r="AY8" s="113">
        <f t="shared" si="0"/>
        <v>899.11242121666669</v>
      </c>
      <c r="AZ8" s="113">
        <f t="shared" si="0"/>
        <v>-77.591717583333349</v>
      </c>
      <c r="BA8" s="113">
        <f t="shared" si="0"/>
        <v>-56.283541083333347</v>
      </c>
      <c r="BB8" s="113">
        <f t="shared" si="0"/>
        <v>990.22550400616672</v>
      </c>
      <c r="BC8" s="113">
        <f t="shared" si="0"/>
        <v>-177.61936058083336</v>
      </c>
      <c r="BD8" s="113">
        <f t="shared" si="0"/>
        <v>-177.61936058083336</v>
      </c>
      <c r="BE8" s="113">
        <f t="shared" si="0"/>
        <v>1279.1583484211667</v>
      </c>
      <c r="BF8" s="113">
        <f t="shared" si="0"/>
        <v>111.0736491841667</v>
      </c>
      <c r="BG8" s="113">
        <f t="shared" si="0"/>
        <v>-101.64751590583336</v>
      </c>
      <c r="BH8" s="113">
        <f t="shared" si="0"/>
        <v>777.5043389161666</v>
      </c>
      <c r="BI8" s="113">
        <f t="shared" si="0"/>
        <v>-142.16583306583334</v>
      </c>
      <c r="BJ8" s="113">
        <f t="shared" si="0"/>
        <v>35.101804509166698</v>
      </c>
      <c r="BK8" s="113">
        <f t="shared" si="0"/>
        <v>1257.2109266261668</v>
      </c>
      <c r="BL8" s="113">
        <f t="shared" si="0"/>
        <v>-101.64751590583336</v>
      </c>
      <c r="BM8" s="113">
        <f t="shared" si="0"/>
        <v>-63.380216365833348</v>
      </c>
    </row>
    <row r="9" spans="1:65" x14ac:dyDescent="0.2">
      <c r="D9" t="s">
        <v>22</v>
      </c>
      <c r="F9" s="113">
        <f>F8</f>
        <v>-8.5833333333333339</v>
      </c>
      <c r="G9" s="113">
        <f>F9+G8</f>
        <v>-17.166666666666668</v>
      </c>
      <c r="H9" s="113">
        <f t="shared" ref="H9:BM9" si="1">G9+H8</f>
        <v>-25.75</v>
      </c>
      <c r="I9" s="113">
        <f t="shared" si="1"/>
        <v>85.006666666666675</v>
      </c>
      <c r="J9" s="113">
        <f t="shared" si="1"/>
        <v>71.423333333333346</v>
      </c>
      <c r="K9" s="113">
        <f t="shared" si="1"/>
        <v>57.840000000000011</v>
      </c>
      <c r="L9" s="113">
        <f t="shared" si="1"/>
        <v>220.93666666666667</v>
      </c>
      <c r="M9" s="113">
        <f t="shared" si="1"/>
        <v>199.35333333333332</v>
      </c>
      <c r="N9" s="113">
        <f t="shared" si="1"/>
        <v>177.76999999999998</v>
      </c>
      <c r="O9" s="113">
        <f t="shared" si="1"/>
        <v>361.92666666666662</v>
      </c>
      <c r="P9" s="113">
        <f t="shared" si="1"/>
        <v>340.34333333333331</v>
      </c>
      <c r="Q9" s="113">
        <f t="shared" si="1"/>
        <v>318.76</v>
      </c>
      <c r="R9" s="113">
        <f t="shared" si="1"/>
        <v>781.40316666666672</v>
      </c>
      <c r="S9" s="113">
        <f t="shared" si="1"/>
        <v>694.79733333333343</v>
      </c>
      <c r="T9" s="113">
        <f t="shared" si="1"/>
        <v>608.19150000000013</v>
      </c>
      <c r="U9" s="113">
        <f t="shared" si="1"/>
        <v>869.0396666666669</v>
      </c>
      <c r="V9" s="113">
        <f t="shared" si="1"/>
        <v>906.61383333333356</v>
      </c>
      <c r="W9" s="113">
        <f t="shared" si="1"/>
        <v>860.75800000000027</v>
      </c>
      <c r="X9" s="113">
        <f t="shared" si="1"/>
        <v>1237.976166666667</v>
      </c>
      <c r="Y9" s="113">
        <f t="shared" si="1"/>
        <v>1151.9503333333337</v>
      </c>
      <c r="Z9" s="113">
        <f t="shared" si="1"/>
        <v>1146.7795000000003</v>
      </c>
      <c r="AA9" s="113">
        <f t="shared" si="1"/>
        <v>1403.057666666667</v>
      </c>
      <c r="AB9" s="113">
        <f t="shared" si="1"/>
        <v>1341.7518333333337</v>
      </c>
      <c r="AC9" s="113">
        <f t="shared" si="1"/>
        <v>1297.9560000000004</v>
      </c>
      <c r="AD9" s="113">
        <f t="shared" si="1"/>
        <v>1890.689851666667</v>
      </c>
      <c r="AE9" s="113">
        <f t="shared" si="1"/>
        <v>1773.2139933333337</v>
      </c>
      <c r="AF9" s="113">
        <f t="shared" si="1"/>
        <v>1655.7381350000005</v>
      </c>
      <c r="AG9" s="113">
        <f t="shared" si="1"/>
        <v>2231.892866666667</v>
      </c>
      <c r="AH9" s="113">
        <f t="shared" si="1"/>
        <v>2278.8565083333337</v>
      </c>
      <c r="AI9" s="113">
        <f t="shared" si="1"/>
        <v>2211.2429500000003</v>
      </c>
      <c r="AJ9" s="113">
        <f t="shared" si="1"/>
        <v>2689.399601666667</v>
      </c>
      <c r="AK9" s="113">
        <f t="shared" si="1"/>
        <v>2589.9590433333337</v>
      </c>
      <c r="AL9" s="113">
        <f t="shared" si="1"/>
        <v>2587.0603850000002</v>
      </c>
      <c r="AM9" s="113">
        <f t="shared" si="1"/>
        <v>3157.910616666667</v>
      </c>
      <c r="AN9" s="113">
        <f t="shared" si="1"/>
        <v>3090.2970583333336</v>
      </c>
      <c r="AO9" s="113">
        <f t="shared" si="1"/>
        <v>3040.7188000000001</v>
      </c>
      <c r="AP9" s="113">
        <f t="shared" si="1"/>
        <v>3795.0605899166667</v>
      </c>
      <c r="AQ9" s="113">
        <f t="shared" si="1"/>
        <v>3643.7097998333334</v>
      </c>
      <c r="AR9" s="113">
        <f t="shared" si="1"/>
        <v>3492.35900975</v>
      </c>
      <c r="AS9" s="113">
        <f t="shared" si="1"/>
        <v>4410.0477899666666</v>
      </c>
      <c r="AT9" s="113">
        <f t="shared" si="1"/>
        <v>4479.9742173833329</v>
      </c>
      <c r="AU9" s="113">
        <f t="shared" si="1"/>
        <v>4402.3824997999991</v>
      </c>
      <c r="AV9" s="113">
        <f t="shared" si="1"/>
        <v>5009.2061447166661</v>
      </c>
      <c r="AW9" s="113">
        <f t="shared" si="1"/>
        <v>4879.163531133333</v>
      </c>
      <c r="AX9" s="113">
        <f t="shared" si="1"/>
        <v>4875.3308860500001</v>
      </c>
      <c r="AY9" s="113">
        <f t="shared" si="1"/>
        <v>5774.443307266667</v>
      </c>
      <c r="AZ9" s="113">
        <f t="shared" si="1"/>
        <v>5696.8515896833333</v>
      </c>
      <c r="BA9" s="113">
        <f t="shared" si="1"/>
        <v>5640.5680486000001</v>
      </c>
      <c r="BB9" s="113">
        <f t="shared" si="1"/>
        <v>6630.7935526061665</v>
      </c>
      <c r="BC9" s="113">
        <f t="shared" si="1"/>
        <v>6453.1741920253335</v>
      </c>
      <c r="BD9" s="113">
        <f t="shared" si="1"/>
        <v>6275.5548314445005</v>
      </c>
      <c r="BE9" s="113">
        <f t="shared" si="1"/>
        <v>7554.7131798656674</v>
      </c>
      <c r="BF9" s="113">
        <f t="shared" si="1"/>
        <v>7665.7868290498336</v>
      </c>
      <c r="BG9" s="113">
        <f t="shared" si="1"/>
        <v>7564.139313144</v>
      </c>
      <c r="BH9" s="113">
        <f t="shared" si="1"/>
        <v>8341.6436520601674</v>
      </c>
      <c r="BI9" s="113">
        <f t="shared" si="1"/>
        <v>8199.4778189943336</v>
      </c>
      <c r="BJ9" s="113">
        <f t="shared" si="1"/>
        <v>8234.5796235034995</v>
      </c>
      <c r="BK9" s="113">
        <f t="shared" si="1"/>
        <v>9491.7905501296664</v>
      </c>
      <c r="BL9" s="113">
        <f t="shared" si="1"/>
        <v>9390.1430342238327</v>
      </c>
      <c r="BM9" s="113">
        <f t="shared" si="1"/>
        <v>9326.7628178579998</v>
      </c>
    </row>
    <row r="10" spans="1:65" s="155" customFormat="1" x14ac:dyDescent="0.2">
      <c r="D10" s="155" t="s">
        <v>149</v>
      </c>
      <c r="F10" s="155">
        <f>IF(F9&lt;0,1,0)</f>
        <v>1</v>
      </c>
      <c r="G10" s="155">
        <f t="shared" ref="G10:BM10" si="2">IF(G9&lt;0,1,0)</f>
        <v>1</v>
      </c>
      <c r="H10" s="155">
        <f t="shared" si="2"/>
        <v>1</v>
      </c>
      <c r="I10" s="155">
        <f t="shared" si="2"/>
        <v>0</v>
      </c>
      <c r="J10" s="155">
        <f t="shared" si="2"/>
        <v>0</v>
      </c>
      <c r="K10" s="155">
        <f t="shared" si="2"/>
        <v>0</v>
      </c>
      <c r="L10" s="155">
        <f t="shared" si="2"/>
        <v>0</v>
      </c>
      <c r="M10" s="155">
        <f t="shared" si="2"/>
        <v>0</v>
      </c>
      <c r="N10" s="155">
        <f t="shared" si="2"/>
        <v>0</v>
      </c>
      <c r="O10" s="155">
        <f t="shared" si="2"/>
        <v>0</v>
      </c>
      <c r="P10" s="155">
        <f t="shared" si="2"/>
        <v>0</v>
      </c>
      <c r="Q10" s="155">
        <f t="shared" si="2"/>
        <v>0</v>
      </c>
      <c r="R10" s="155">
        <f t="shared" si="2"/>
        <v>0</v>
      </c>
      <c r="S10" s="155">
        <f t="shared" si="2"/>
        <v>0</v>
      </c>
      <c r="T10" s="155">
        <f t="shared" si="2"/>
        <v>0</v>
      </c>
      <c r="U10" s="155">
        <f t="shared" si="2"/>
        <v>0</v>
      </c>
      <c r="V10" s="155">
        <f t="shared" si="2"/>
        <v>0</v>
      </c>
      <c r="W10" s="155">
        <f t="shared" si="2"/>
        <v>0</v>
      </c>
      <c r="X10" s="155">
        <f t="shared" si="2"/>
        <v>0</v>
      </c>
      <c r="Y10" s="155">
        <f t="shared" si="2"/>
        <v>0</v>
      </c>
      <c r="Z10" s="155">
        <f t="shared" si="2"/>
        <v>0</v>
      </c>
      <c r="AA10" s="155">
        <f t="shared" si="2"/>
        <v>0</v>
      </c>
      <c r="AB10" s="155">
        <f t="shared" si="2"/>
        <v>0</v>
      </c>
      <c r="AC10" s="155">
        <f t="shared" si="2"/>
        <v>0</v>
      </c>
      <c r="AD10" s="155">
        <f t="shared" si="2"/>
        <v>0</v>
      </c>
      <c r="AE10" s="155">
        <f t="shared" si="2"/>
        <v>0</v>
      </c>
      <c r="AF10" s="155">
        <f t="shared" si="2"/>
        <v>0</v>
      </c>
      <c r="AG10" s="155">
        <f t="shared" si="2"/>
        <v>0</v>
      </c>
      <c r="AH10" s="155">
        <f t="shared" si="2"/>
        <v>0</v>
      </c>
      <c r="AI10" s="155">
        <f t="shared" si="2"/>
        <v>0</v>
      </c>
      <c r="AJ10" s="155">
        <f t="shared" si="2"/>
        <v>0</v>
      </c>
      <c r="AK10" s="155">
        <f t="shared" si="2"/>
        <v>0</v>
      </c>
      <c r="AL10" s="155">
        <f t="shared" si="2"/>
        <v>0</v>
      </c>
      <c r="AM10" s="155">
        <f t="shared" si="2"/>
        <v>0</v>
      </c>
      <c r="AN10" s="155">
        <f t="shared" si="2"/>
        <v>0</v>
      </c>
      <c r="AO10" s="155">
        <f t="shared" si="2"/>
        <v>0</v>
      </c>
      <c r="AP10" s="155">
        <f t="shared" si="2"/>
        <v>0</v>
      </c>
      <c r="AQ10" s="155">
        <f t="shared" si="2"/>
        <v>0</v>
      </c>
      <c r="AR10" s="155">
        <f t="shared" si="2"/>
        <v>0</v>
      </c>
      <c r="AS10" s="155">
        <f t="shared" si="2"/>
        <v>0</v>
      </c>
      <c r="AT10" s="155">
        <f t="shared" si="2"/>
        <v>0</v>
      </c>
      <c r="AU10" s="155">
        <f t="shared" si="2"/>
        <v>0</v>
      </c>
      <c r="AV10" s="155">
        <f t="shared" si="2"/>
        <v>0</v>
      </c>
      <c r="AW10" s="155">
        <f t="shared" si="2"/>
        <v>0</v>
      </c>
      <c r="AX10" s="155">
        <f t="shared" si="2"/>
        <v>0</v>
      </c>
      <c r="AY10" s="155">
        <f t="shared" si="2"/>
        <v>0</v>
      </c>
      <c r="AZ10" s="155">
        <f t="shared" si="2"/>
        <v>0</v>
      </c>
      <c r="BA10" s="155">
        <f t="shared" si="2"/>
        <v>0</v>
      </c>
      <c r="BB10" s="155">
        <f t="shared" si="2"/>
        <v>0</v>
      </c>
      <c r="BC10" s="155">
        <f t="shared" si="2"/>
        <v>0</v>
      </c>
      <c r="BD10" s="155">
        <f t="shared" si="2"/>
        <v>0</v>
      </c>
      <c r="BE10" s="155">
        <f t="shared" si="2"/>
        <v>0</v>
      </c>
      <c r="BF10" s="155">
        <f t="shared" si="2"/>
        <v>0</v>
      </c>
      <c r="BG10" s="155">
        <f t="shared" si="2"/>
        <v>0</v>
      </c>
      <c r="BH10" s="155">
        <f t="shared" si="2"/>
        <v>0</v>
      </c>
      <c r="BI10" s="155">
        <f t="shared" si="2"/>
        <v>0</v>
      </c>
      <c r="BJ10" s="155">
        <f t="shared" si="2"/>
        <v>0</v>
      </c>
      <c r="BK10" s="155">
        <f t="shared" si="2"/>
        <v>0</v>
      </c>
      <c r="BL10" s="155">
        <f t="shared" si="2"/>
        <v>0</v>
      </c>
      <c r="BM10" s="155">
        <f t="shared" si="2"/>
        <v>0</v>
      </c>
    </row>
    <row r="12" spans="1:65" x14ac:dyDescent="0.2">
      <c r="D12" t="s">
        <v>119</v>
      </c>
      <c r="F12">
        <f>SUM(F10:BM10)</f>
        <v>3</v>
      </c>
    </row>
    <row r="13" spans="1:65" x14ac:dyDescent="0.2">
      <c r="D13" t="s">
        <v>120</v>
      </c>
      <c r="F13" s="113">
        <f>MIN($F$8:$BM$8)</f>
        <v>-177.61936058083336</v>
      </c>
    </row>
    <row r="14" spans="1:65" x14ac:dyDescent="0.2">
      <c r="D14" t="s">
        <v>122</v>
      </c>
      <c r="F14" s="113">
        <f>MIN($F$9:$BM$9)</f>
        <v>-25.75</v>
      </c>
    </row>
  </sheetData>
  <conditionalFormatting sqref="F8">
    <cfRule type="cellIs" dxfId="7" priority="7" operator="lessThan">
      <formula>0</formula>
    </cfRule>
  </conditionalFormatting>
  <conditionalFormatting sqref="G8:BM8">
    <cfRule type="cellIs" dxfId="6" priority="6" operator="lessThan">
      <formula>0</formula>
    </cfRule>
  </conditionalFormatting>
  <conditionalFormatting sqref="G9">
    <cfRule type="cellIs" dxfId="5" priority="5" operator="lessThan">
      <formula>0</formula>
    </cfRule>
  </conditionalFormatting>
  <conditionalFormatting sqref="F9">
    <cfRule type="cellIs" dxfId="4" priority="3" operator="lessThan">
      <formula>0</formula>
    </cfRule>
  </conditionalFormatting>
  <conditionalFormatting sqref="H9:BM9">
    <cfRule type="cellIs" dxfId="3" priority="2" operator="lessThan">
      <formula>0</formula>
    </cfRule>
  </conditionalFormatting>
  <conditionalFormatting sqref="F13:F14">
    <cfRule type="cellIs" dxfId="2" priority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4"/>
  <sheetViews>
    <sheetView showGridLines="0" zoomScale="110" zoomScaleNormal="11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XFD1"/>
    </sheetView>
  </sheetViews>
  <sheetFormatPr baseColWidth="10" defaultRowHeight="12.75" x14ac:dyDescent="0.2"/>
  <cols>
    <col min="1" max="1" width="6.5703125" style="33" customWidth="1"/>
    <col min="2" max="2" width="13.140625" customWidth="1"/>
    <col min="3" max="3" width="17.85546875" customWidth="1"/>
  </cols>
  <sheetData>
    <row r="1" spans="1:11" s="404" customFormat="1" ht="12" customHeight="1" x14ac:dyDescent="0.2">
      <c r="A1" s="404" t="str">
        <f>'Flujo de Caja'!$A$1</f>
        <v>valores $ en COP '000,000</v>
      </c>
      <c r="K1" s="405"/>
    </row>
    <row r="2" spans="1:11" x14ac:dyDescent="0.2">
      <c r="D2" s="9" t="s">
        <v>11</v>
      </c>
      <c r="E2" s="9" t="s">
        <v>11</v>
      </c>
      <c r="F2" s="9" t="s">
        <v>11</v>
      </c>
      <c r="G2" s="9" t="s">
        <v>11</v>
      </c>
      <c r="H2" s="9" t="s">
        <v>11</v>
      </c>
    </row>
    <row r="3" spans="1:11" x14ac:dyDescent="0.2">
      <c r="A3" s="38">
        <v>1</v>
      </c>
      <c r="D3" s="9">
        <v>1</v>
      </c>
      <c r="E3" s="9">
        <v>2</v>
      </c>
      <c r="F3" s="9">
        <v>3</v>
      </c>
      <c r="G3" s="9">
        <v>4</v>
      </c>
      <c r="H3" s="9">
        <v>5</v>
      </c>
    </row>
    <row r="4" spans="1:11" x14ac:dyDescent="0.2">
      <c r="A4" s="38">
        <v>2</v>
      </c>
      <c r="B4" s="56" t="s">
        <v>111</v>
      </c>
      <c r="C4" s="55"/>
      <c r="D4" s="350">
        <v>0.03</v>
      </c>
      <c r="E4" s="350">
        <f t="shared" ref="E4:H6" si="0">D4</f>
        <v>0.03</v>
      </c>
      <c r="F4" s="350">
        <f t="shared" si="0"/>
        <v>0.03</v>
      </c>
      <c r="G4" s="350">
        <f t="shared" si="0"/>
        <v>0.03</v>
      </c>
      <c r="H4" s="351">
        <f t="shared" si="0"/>
        <v>0.03</v>
      </c>
    </row>
    <row r="5" spans="1:11" x14ac:dyDescent="0.2">
      <c r="A5" s="38">
        <v>3</v>
      </c>
      <c r="B5" s="153" t="s">
        <v>37</v>
      </c>
      <c r="C5" s="278"/>
      <c r="D5" s="352">
        <v>0</v>
      </c>
      <c r="E5" s="353">
        <f t="shared" si="0"/>
        <v>0</v>
      </c>
      <c r="F5" s="353">
        <f t="shared" si="0"/>
        <v>0</v>
      </c>
      <c r="G5" s="353">
        <f t="shared" si="0"/>
        <v>0</v>
      </c>
      <c r="H5" s="354">
        <f t="shared" si="0"/>
        <v>0</v>
      </c>
    </row>
    <row r="6" spans="1:11" x14ac:dyDescent="0.2">
      <c r="A6" s="38">
        <v>4</v>
      </c>
      <c r="B6" s="153" t="s">
        <v>264</v>
      </c>
      <c r="C6" s="278"/>
      <c r="D6" s="355">
        <v>0.04</v>
      </c>
      <c r="E6" s="356">
        <f t="shared" si="0"/>
        <v>0.04</v>
      </c>
      <c r="F6" s="356">
        <f t="shared" si="0"/>
        <v>0.04</v>
      </c>
      <c r="G6" s="356">
        <f t="shared" si="0"/>
        <v>0.04</v>
      </c>
      <c r="H6" s="357">
        <f t="shared" si="0"/>
        <v>0.04</v>
      </c>
    </row>
    <row r="7" spans="1:11" ht="15" x14ac:dyDescent="0.35">
      <c r="A7" s="38">
        <v>5</v>
      </c>
      <c r="D7" s="7"/>
      <c r="E7" s="7"/>
      <c r="F7" s="7"/>
      <c r="G7" s="7"/>
      <c r="H7" s="7"/>
    </row>
    <row r="8" spans="1:11" x14ac:dyDescent="0.2">
      <c r="A8" s="38"/>
      <c r="B8" s="121" t="s">
        <v>107</v>
      </c>
      <c r="C8" s="121"/>
      <c r="D8" s="392">
        <f>D9+D12</f>
        <v>32</v>
      </c>
      <c r="E8" s="392">
        <f t="shared" ref="E8:H8" si="1">E9+E12</f>
        <v>43.260000000000005</v>
      </c>
      <c r="F8" s="392">
        <f t="shared" si="1"/>
        <v>44.557800000000007</v>
      </c>
      <c r="G8" s="392">
        <f t="shared" si="1"/>
        <v>45.894534000000007</v>
      </c>
      <c r="H8" s="392">
        <f t="shared" si="1"/>
        <v>47.271370020000006</v>
      </c>
    </row>
    <row r="9" spans="1:11" x14ac:dyDescent="0.2">
      <c r="A9" s="38"/>
      <c r="B9" s="8" t="s">
        <v>294</v>
      </c>
      <c r="D9" s="393">
        <f>D11*D10</f>
        <v>12</v>
      </c>
      <c r="E9" s="393">
        <f>E11*E10</f>
        <v>12.36</v>
      </c>
      <c r="F9" s="393">
        <f>F11*F10</f>
        <v>12.7308</v>
      </c>
      <c r="G9" s="393">
        <f>G11*G10</f>
        <v>13.112724</v>
      </c>
      <c r="H9" s="393">
        <f>H11*H10</f>
        <v>13.506105720000001</v>
      </c>
    </row>
    <row r="10" spans="1:11" x14ac:dyDescent="0.2">
      <c r="A10" s="38"/>
      <c r="B10" s="258" t="s">
        <v>291</v>
      </c>
      <c r="C10" s="388"/>
      <c r="D10" s="394">
        <f>3</f>
        <v>3</v>
      </c>
      <c r="E10" s="394">
        <f>D10*(1+D$4)</f>
        <v>3.09</v>
      </c>
      <c r="F10" s="394">
        <f>E10*(1+E$4)</f>
        <v>3.1827000000000001</v>
      </c>
      <c r="G10" s="394">
        <f>F10*(1+F$4)</f>
        <v>3.278181</v>
      </c>
      <c r="H10" s="394">
        <f>G10*(1+G$4)</f>
        <v>3.3765264300000002</v>
      </c>
    </row>
    <row r="11" spans="1:11" x14ac:dyDescent="0.2">
      <c r="A11" s="38"/>
      <c r="B11" s="221" t="s">
        <v>293</v>
      </c>
      <c r="C11" s="11"/>
      <c r="D11" s="254">
        <v>4</v>
      </c>
      <c r="E11" s="254">
        <v>4</v>
      </c>
      <c r="F11" s="254">
        <v>4</v>
      </c>
      <c r="G11" s="254">
        <v>4</v>
      </c>
      <c r="H11" s="254">
        <v>4</v>
      </c>
    </row>
    <row r="12" spans="1:11" x14ac:dyDescent="0.2">
      <c r="A12" s="38"/>
      <c r="B12" s="8" t="s">
        <v>295</v>
      </c>
      <c r="D12" s="393">
        <f>D14*D13</f>
        <v>20</v>
      </c>
      <c r="E12" s="393">
        <f>E14*E13</f>
        <v>30.900000000000002</v>
      </c>
      <c r="F12" s="393">
        <f>F14*F13</f>
        <v>31.827000000000005</v>
      </c>
      <c r="G12" s="393">
        <f>G14*G13</f>
        <v>32.781810000000007</v>
      </c>
      <c r="H12" s="393">
        <f>H14*H13</f>
        <v>33.765264300000005</v>
      </c>
    </row>
    <row r="13" spans="1:11" x14ac:dyDescent="0.2">
      <c r="A13" s="38"/>
      <c r="B13" s="258" t="s">
        <v>292</v>
      </c>
      <c r="C13" s="388"/>
      <c r="D13" s="394">
        <v>5</v>
      </c>
      <c r="E13" s="394">
        <f>D13*(1+D$4)</f>
        <v>5.15</v>
      </c>
      <c r="F13" s="394">
        <f>E13*(1+E$4)</f>
        <v>5.3045000000000009</v>
      </c>
      <c r="G13" s="394">
        <f>F13*(1+F$4)</f>
        <v>5.4636350000000009</v>
      </c>
      <c r="H13" s="394">
        <f>G13*(1+G$4)</f>
        <v>5.6275440500000009</v>
      </c>
    </row>
    <row r="14" spans="1:11" x14ac:dyDescent="0.2">
      <c r="A14" s="38"/>
      <c r="B14" s="221" t="s">
        <v>293</v>
      </c>
      <c r="C14" s="11"/>
      <c r="D14" s="254">
        <v>4</v>
      </c>
      <c r="E14" s="254">
        <v>6</v>
      </c>
      <c r="F14" s="254">
        <v>6</v>
      </c>
      <c r="G14" s="254">
        <v>6</v>
      </c>
      <c r="H14" s="254">
        <v>6</v>
      </c>
    </row>
    <row r="15" spans="1:11" ht="15" x14ac:dyDescent="0.35">
      <c r="A15" s="38"/>
      <c r="D15" s="7"/>
      <c r="E15" s="7"/>
      <c r="F15" s="7"/>
      <c r="G15" s="7"/>
      <c r="H15" s="7"/>
    </row>
    <row r="16" spans="1:11" ht="15" x14ac:dyDescent="0.35">
      <c r="A16" s="38"/>
      <c r="B16" s="121" t="s">
        <v>108</v>
      </c>
      <c r="D16" s="395">
        <f>D17+D22</f>
        <v>213</v>
      </c>
      <c r="E16" s="395">
        <f t="shared" ref="E16:H16" si="2">E17+E22</f>
        <v>161.84</v>
      </c>
      <c r="F16" s="395">
        <f t="shared" si="2"/>
        <v>166.6952</v>
      </c>
      <c r="G16" s="395">
        <f t="shared" si="2"/>
        <v>171.696056</v>
      </c>
      <c r="H16" s="395">
        <f t="shared" si="2"/>
        <v>176.84693768000002</v>
      </c>
    </row>
    <row r="17" spans="1:8" s="143" customFormat="1" x14ac:dyDescent="0.2">
      <c r="A17" s="386"/>
      <c r="B17" s="387" t="s">
        <v>289</v>
      </c>
      <c r="C17" s="104"/>
      <c r="D17" s="396">
        <f>SUM(D18:D20)</f>
        <v>156</v>
      </c>
      <c r="E17" s="396">
        <f t="shared" ref="E17:H17" si="3">SUM(E18:E20)</f>
        <v>128.88</v>
      </c>
      <c r="F17" s="396">
        <f t="shared" si="3"/>
        <v>132.74639999999999</v>
      </c>
      <c r="G17" s="396">
        <f t="shared" si="3"/>
        <v>136.728792</v>
      </c>
      <c r="H17" s="396">
        <f t="shared" si="3"/>
        <v>140.83065576000001</v>
      </c>
    </row>
    <row r="18" spans="1:8" s="11" customFormat="1" x14ac:dyDescent="0.2">
      <c r="A18" s="389"/>
      <c r="B18" s="258" t="s">
        <v>60</v>
      </c>
      <c r="C18" s="388"/>
      <c r="D18" s="394">
        <f>8*12</f>
        <v>96</v>
      </c>
      <c r="E18" s="394">
        <f>D18*(1+D4)</f>
        <v>98.88</v>
      </c>
      <c r="F18" s="394">
        <f>E18*(1+E4)</f>
        <v>101.8464</v>
      </c>
      <c r="G18" s="394">
        <f>F18*(1+F4)</f>
        <v>104.901792</v>
      </c>
      <c r="H18" s="394">
        <f>G18*(1+G4)</f>
        <v>108.04884576000001</v>
      </c>
    </row>
    <row r="19" spans="1:8" s="11" customFormat="1" x14ac:dyDescent="0.2">
      <c r="A19" s="389"/>
      <c r="B19" s="258" t="s">
        <v>79</v>
      </c>
      <c r="C19" s="388"/>
      <c r="D19" s="394">
        <f>5*12</f>
        <v>60</v>
      </c>
      <c r="E19" s="394">
        <v>0</v>
      </c>
      <c r="F19" s="394">
        <v>0</v>
      </c>
      <c r="G19" s="394">
        <v>0</v>
      </c>
      <c r="H19" s="394">
        <v>0</v>
      </c>
    </row>
    <row r="20" spans="1:8" s="11" customFormat="1" x14ac:dyDescent="0.2">
      <c r="A20" s="389"/>
      <c r="B20" s="258" t="s">
        <v>80</v>
      </c>
      <c r="C20" s="388"/>
      <c r="D20" s="394">
        <v>0</v>
      </c>
      <c r="E20" s="394">
        <f>2.5*12</f>
        <v>30</v>
      </c>
      <c r="F20" s="394">
        <f t="shared" ref="F20:H20" si="4">E20*(1+E$4)</f>
        <v>30.900000000000002</v>
      </c>
      <c r="G20" s="394">
        <f t="shared" si="4"/>
        <v>31.827000000000002</v>
      </c>
      <c r="H20" s="394">
        <f t="shared" si="4"/>
        <v>32.78181</v>
      </c>
    </row>
    <row r="21" spans="1:8" ht="9.6" customHeight="1" x14ac:dyDescent="0.2">
      <c r="B21" s="8"/>
      <c r="D21" s="397"/>
      <c r="E21" s="397"/>
      <c r="F21" s="397"/>
      <c r="G21" s="397"/>
      <c r="H21" s="397"/>
    </row>
    <row r="22" spans="1:8" s="104" customFormat="1" x14ac:dyDescent="0.2">
      <c r="A22" s="386"/>
      <c r="B22" s="387" t="s">
        <v>290</v>
      </c>
      <c r="D22" s="396">
        <f>SUM(D23:D26)</f>
        <v>57</v>
      </c>
      <c r="E22" s="396">
        <f>SUM(E23:E26)</f>
        <v>32.96</v>
      </c>
      <c r="F22" s="396">
        <f>SUM(F23:F26)</f>
        <v>33.948799999999999</v>
      </c>
      <c r="G22" s="396">
        <f>SUM(G23:G26)</f>
        <v>34.967264</v>
      </c>
      <c r="H22" s="396">
        <f>SUM(H23:H26)</f>
        <v>36.016281920000004</v>
      </c>
    </row>
    <row r="23" spans="1:8" s="388" customFormat="1" x14ac:dyDescent="0.2">
      <c r="A23" s="389"/>
      <c r="B23" s="258" t="s">
        <v>56</v>
      </c>
      <c r="D23" s="394">
        <v>50</v>
      </c>
      <c r="E23" s="394">
        <f>D23*(1+D$4)/2</f>
        <v>25.75</v>
      </c>
      <c r="F23" s="394">
        <f t="shared" ref="F23:H23" si="5">E23*(1+E$4)</f>
        <v>26.522500000000001</v>
      </c>
      <c r="G23" s="394">
        <f t="shared" si="5"/>
        <v>27.318175</v>
      </c>
      <c r="H23" s="394">
        <f t="shared" si="5"/>
        <v>28.137720250000001</v>
      </c>
    </row>
    <row r="24" spans="1:8" s="388" customFormat="1" x14ac:dyDescent="0.2">
      <c r="A24" s="389"/>
      <c r="B24" s="401" t="s">
        <v>57</v>
      </c>
      <c r="C24" s="390"/>
      <c r="D24" s="394">
        <v>0</v>
      </c>
      <c r="E24" s="394">
        <f>D24*(1+D$4)</f>
        <v>0</v>
      </c>
      <c r="F24" s="394">
        <f t="shared" ref="F24:H24" si="6">E24*(1+E$4)</f>
        <v>0</v>
      </c>
      <c r="G24" s="394">
        <f t="shared" si="6"/>
        <v>0</v>
      </c>
      <c r="H24" s="394">
        <f t="shared" si="6"/>
        <v>0</v>
      </c>
    </row>
    <row r="25" spans="1:8" s="388" customFormat="1" x14ac:dyDescent="0.2">
      <c r="A25" s="389"/>
      <c r="B25" s="401" t="s">
        <v>67</v>
      </c>
      <c r="C25" s="390"/>
      <c r="D25" s="398">
        <v>7</v>
      </c>
      <c r="E25" s="394">
        <f>D25*(1+D4)</f>
        <v>7.21</v>
      </c>
      <c r="F25" s="394">
        <f>E25*(1+E4)</f>
        <v>7.4263000000000003</v>
      </c>
      <c r="G25" s="394">
        <f>F25*(1+F4)</f>
        <v>7.6490890000000009</v>
      </c>
      <c r="H25" s="394">
        <f>G25*(1+G4)</f>
        <v>7.8785616700000007</v>
      </c>
    </row>
    <row r="26" spans="1:8" s="388" customFormat="1" x14ac:dyDescent="0.2">
      <c r="A26" s="389"/>
      <c r="B26" s="401" t="s">
        <v>124</v>
      </c>
      <c r="C26" s="390"/>
      <c r="D26" s="398">
        <v>0</v>
      </c>
      <c r="E26" s="394">
        <v>0</v>
      </c>
      <c r="F26" s="394">
        <f>E26*(1+E4)</f>
        <v>0</v>
      </c>
      <c r="G26" s="394">
        <f>F26*(1+F4)</f>
        <v>0</v>
      </c>
      <c r="H26" s="394">
        <f>G26*(1+G4)</f>
        <v>0</v>
      </c>
    </row>
    <row r="27" spans="1:8" s="45" customFormat="1" x14ac:dyDescent="0.2">
      <c r="A27" s="385"/>
    </row>
    <row r="28" spans="1:8" s="45" customFormat="1" x14ac:dyDescent="0.2">
      <c r="A28" s="385"/>
      <c r="B28" s="121" t="s">
        <v>118</v>
      </c>
      <c r="D28" s="399">
        <f>D8-D16</f>
        <v>-181</v>
      </c>
      <c r="E28" s="399">
        <f>E8-E16</f>
        <v>-118.58</v>
      </c>
      <c r="F28" s="399">
        <f>F8-F16</f>
        <v>-122.13739999999999</v>
      </c>
      <c r="G28" s="399">
        <f>G8-G16</f>
        <v>-125.80152199999999</v>
      </c>
      <c r="H28" s="399">
        <f>H8-H16</f>
        <v>-129.57556766000002</v>
      </c>
    </row>
    <row r="29" spans="1:8" ht="8.4499999999999993" customHeight="1" x14ac:dyDescent="0.2">
      <c r="D29" s="397"/>
      <c r="E29" s="397"/>
      <c r="F29" s="397"/>
      <c r="G29" s="397"/>
      <c r="H29" s="397"/>
    </row>
    <row r="30" spans="1:8" x14ac:dyDescent="0.2">
      <c r="B30" t="s">
        <v>298</v>
      </c>
      <c r="D30" s="396">
        <f>SUM(D31:D32)</f>
        <v>149</v>
      </c>
      <c r="E30" s="396">
        <f t="shared" ref="E30:H30" si="7">SUM(E31:E32)</f>
        <v>0</v>
      </c>
      <c r="F30" s="396">
        <f t="shared" si="7"/>
        <v>0</v>
      </c>
      <c r="G30" s="396">
        <f t="shared" si="7"/>
        <v>0</v>
      </c>
      <c r="H30" s="396">
        <f t="shared" si="7"/>
        <v>0</v>
      </c>
    </row>
    <row r="31" spans="1:8" s="11" customFormat="1" x14ac:dyDescent="0.2">
      <c r="A31" s="391"/>
      <c r="B31" s="11" t="s">
        <v>296</v>
      </c>
      <c r="D31" s="394">
        <v>149</v>
      </c>
      <c r="E31" s="394"/>
      <c r="F31" s="394"/>
      <c r="G31" s="394"/>
      <c r="H31" s="394"/>
    </row>
    <row r="32" spans="1:8" s="11" customFormat="1" x14ac:dyDescent="0.2">
      <c r="A32" s="391"/>
      <c r="B32" s="11" t="s">
        <v>2</v>
      </c>
      <c r="D32" s="394">
        <v>0</v>
      </c>
      <c r="E32" s="394">
        <v>0</v>
      </c>
      <c r="F32" s="394">
        <v>0</v>
      </c>
      <c r="G32" s="394">
        <v>0</v>
      </c>
      <c r="H32" s="394">
        <v>0</v>
      </c>
    </row>
    <row r="33" spans="2:8" ht="6.6" customHeight="1" x14ac:dyDescent="0.2">
      <c r="D33" s="397"/>
      <c r="E33" s="397"/>
      <c r="F33" s="397"/>
      <c r="G33" s="397"/>
      <c r="H33" s="397"/>
    </row>
    <row r="34" spans="2:8" ht="15" x14ac:dyDescent="0.35">
      <c r="B34" t="s">
        <v>297</v>
      </c>
      <c r="D34" s="400">
        <f>D28+D31</f>
        <v>-32</v>
      </c>
      <c r="E34" s="400">
        <f t="shared" ref="E34:H34" si="8">E28+E31</f>
        <v>-118.58</v>
      </c>
      <c r="F34" s="400">
        <f t="shared" si="8"/>
        <v>-122.13739999999999</v>
      </c>
      <c r="G34" s="400">
        <f t="shared" si="8"/>
        <v>-125.80152199999999</v>
      </c>
      <c r="H34" s="400">
        <f t="shared" si="8"/>
        <v>-129.57556766000002</v>
      </c>
    </row>
  </sheetData>
  <conditionalFormatting sqref="D28:H28">
    <cfRule type="cellIs" dxfId="1" priority="2" operator="lessThan">
      <formula>0</formula>
    </cfRule>
  </conditionalFormatting>
  <conditionalFormatting sqref="D34:H34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Instrucciones</vt:lpstr>
      <vt:lpstr>Flujo de Caja</vt:lpstr>
      <vt:lpstr>Supuestos</vt:lpstr>
      <vt:lpstr>Ingresos detallado</vt:lpstr>
      <vt:lpstr>Equipo Núcleo</vt:lpstr>
      <vt:lpstr>Plataforma</vt:lpstr>
      <vt:lpstr>Consult_Bogotech</vt:lpstr>
      <vt:lpstr>Consult_Innov_Abierta</vt:lpstr>
      <vt:lpstr>Flujo Mensual</vt:lpstr>
      <vt:lpstr>Mes minimo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mmontes</dc:creator>
  <cp:lastModifiedBy>luisa Fernanda Contreras</cp:lastModifiedBy>
  <dcterms:created xsi:type="dcterms:W3CDTF">2020-08-18T06:36:55Z</dcterms:created>
  <dcterms:modified xsi:type="dcterms:W3CDTF">2020-10-19T16:14:16Z</dcterms:modified>
</cp:coreProperties>
</file>