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ARJONA\MINIMA CUANTIA\MC-030-2025\"/>
    </mc:Choice>
  </mc:AlternateContent>
  <bookViews>
    <workbookView xWindow="-120" yWindow="-120" windowWidth="29040" windowHeight="15720"/>
  </bookViews>
  <sheets>
    <sheet name="COTIZACION" sheetId="7" r:id="rId1"/>
    <sheet name="AHE-BANCO DE MATERIALES (2)" sheetId="4" state="hidden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4" i="7" l="1"/>
  <c r="L4" i="7" l="1"/>
  <c r="L5" i="7"/>
  <c r="L6" i="7"/>
  <c r="L7" i="7"/>
  <c r="L8" i="7"/>
  <c r="L9" i="7"/>
  <c r="L10" i="7"/>
  <c r="L11" i="7"/>
  <c r="L12" i="7"/>
  <c r="L13" i="7"/>
  <c r="L3" i="7"/>
  <c r="K4" i="7"/>
  <c r="K5" i="7"/>
  <c r="K6" i="7"/>
  <c r="K7" i="7"/>
  <c r="K8" i="7"/>
  <c r="K9" i="7"/>
  <c r="K10" i="7"/>
  <c r="K11" i="7"/>
  <c r="K12" i="7"/>
  <c r="K13" i="7"/>
  <c r="K3" i="7"/>
  <c r="J4" i="7"/>
  <c r="J5" i="7"/>
  <c r="J6" i="7"/>
  <c r="J7" i="7"/>
  <c r="J8" i="7"/>
  <c r="J9" i="7"/>
  <c r="J10" i="7"/>
  <c r="J11" i="7"/>
  <c r="J12" i="7"/>
  <c r="J13" i="7"/>
  <c r="J3" i="7"/>
  <c r="H4" i="7"/>
  <c r="H5" i="7"/>
  <c r="H6" i="7"/>
  <c r="H7" i="7"/>
  <c r="H8" i="7"/>
  <c r="H9" i="7"/>
  <c r="H10" i="7"/>
  <c r="H11" i="7"/>
  <c r="H12" i="7"/>
  <c r="H13" i="7"/>
  <c r="F4" i="7"/>
  <c r="F5" i="7"/>
  <c r="F6" i="7"/>
  <c r="F7" i="7"/>
  <c r="F8" i="7"/>
  <c r="F9" i="7"/>
  <c r="F10" i="7"/>
  <c r="F11" i="7"/>
  <c r="F12" i="7"/>
  <c r="F13" i="7"/>
  <c r="I5" i="7"/>
  <c r="I4" i="7"/>
  <c r="F14" i="7" l="1"/>
  <c r="I9" i="7"/>
  <c r="I8" i="7"/>
  <c r="I6" i="7"/>
  <c r="I3" i="7"/>
  <c r="E3" i="7"/>
  <c r="I12" i="7"/>
  <c r="I11" i="7"/>
  <c r="G12" i="7"/>
  <c r="G11" i="7"/>
  <c r="E8" i="7"/>
  <c r="E9" i="7"/>
  <c r="E7" i="7"/>
  <c r="E6" i="7"/>
  <c r="E5" i="7"/>
  <c r="E4" i="7"/>
  <c r="H3" i="7" l="1"/>
  <c r="F3" i="7"/>
  <c r="J14" i="7" l="1"/>
  <c r="H14" i="7"/>
  <c r="E12" i="4" l="1"/>
  <c r="E11" i="4"/>
  <c r="F10" i="4"/>
  <c r="E9" i="4"/>
  <c r="F9" i="4" s="1"/>
  <c r="E8" i="4"/>
  <c r="F8" i="4" s="1"/>
  <c r="G3" i="4"/>
</calcChain>
</file>

<file path=xl/sharedStrings.xml><?xml version="1.0" encoding="utf-8"?>
<sst xmlns="http://schemas.openxmlformats.org/spreadsheetml/2006/main" count="52" uniqueCount="35">
  <si>
    <t>TOTAL</t>
  </si>
  <si>
    <t>Unidad</t>
  </si>
  <si>
    <t>AHE</t>
  </si>
  <si>
    <t xml:space="preserve">Tabla de Composición del Kit Alimentario de la UNGRD </t>
  </si>
  <si>
    <t xml:space="preserve">Cotizacion 1 </t>
  </si>
  <si>
    <t>Cotizacion 2</t>
  </si>
  <si>
    <t>Cotizacion 3</t>
  </si>
  <si>
    <t xml:space="preserve">Megatienda </t>
  </si>
  <si>
    <t>Olimpica</t>
  </si>
  <si>
    <t>Al Dia</t>
  </si>
  <si>
    <t xml:space="preserve">Promedio </t>
  </si>
  <si>
    <t>BANCO DE MATERIALES</t>
  </si>
  <si>
    <t>Lamina de zinc</t>
  </si>
  <si>
    <t xml:space="preserve">Colchoneta sencilla </t>
  </si>
  <si>
    <t>Eternit # 6</t>
  </si>
  <si>
    <t>Block #4</t>
  </si>
  <si>
    <t xml:space="preserve">Cemento 50 kilos </t>
  </si>
  <si>
    <t>Descripcion</t>
  </si>
  <si>
    <t>VR UNIT.</t>
  </si>
  <si>
    <t>VR UNIT. PROMEDIO</t>
  </si>
  <si>
    <t>AHUMADOR #2 EN COLD ROLLED PINTADO</t>
  </si>
  <si>
    <t>CEPILLO DESABEJADOR CON CERDAS DE CRIN</t>
  </si>
  <si>
    <t>JAULA PARA REINA PLASTICA</t>
  </si>
  <si>
    <t>PORTANUCLEOS DE 4 CON CUADROS ALAMBRADO</t>
  </si>
  <si>
    <t xml:space="preserve">Cotizacion 2 </t>
  </si>
  <si>
    <t>und</t>
  </si>
  <si>
    <t>Cantidad</t>
  </si>
  <si>
    <t>MOTOSIERRA  MS-260</t>
  </si>
  <si>
    <t>GUADAÑA STHIL 291</t>
  </si>
  <si>
    <t xml:space="preserve">PRECIO TOTAL </t>
  </si>
  <si>
    <t>BOTAS PANTANERAS PARA APICULTUR A</t>
  </si>
  <si>
    <t xml:space="preserve">BOMBA DE FUMIGACION </t>
  </si>
  <si>
    <t>EQUIPO DE ANEJO TIPO AMERICANI OVEROL Y CARETA EN DRILL VULCANO COLOR CAQUI.</t>
  </si>
  <si>
    <t>PALANCA GANCHO E ACERO</t>
  </si>
  <si>
    <t>PAR DE GUANTES LARGOS EN VAQUETA CON EXTENSION EN 
DRIL APICULTURA.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</si>
</sst>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164" formatCode="_-&quot;$&quot;\ * #,##0.000_-;\-&quot;$&quot;\ * #,##0.000_-;_-&quot;$&quot;\ * &quot;-&quot;??_-;_-@_-"/>
    <numFmt numFmtId="165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0">
    <xf numFmtId="0" fontId="0" fillId="0" borderId="0" xfId="0"/>
    <xf numFmtId="0" fontId="1" fillId="0" borderId="9" xfId="0" applyFont="1" applyBorder="1"/>
    <xf numFmtId="0" fontId="1" fillId="0" borderId="10" xfId="0" applyFont="1" applyBorder="1"/>
    <xf numFmtId="0" fontId="1" fillId="0" borderId="12" xfId="0" applyFont="1" applyBorder="1"/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44" fontId="0" fillId="0" borderId="13" xfId="1" applyFont="1" applyBorder="1"/>
    <xf numFmtId="44" fontId="0" fillId="0" borderId="14" xfId="1" applyFont="1" applyBorder="1"/>
    <xf numFmtId="44" fontId="0" fillId="0" borderId="15" xfId="1" applyFont="1" applyBorder="1"/>
    <xf numFmtId="0" fontId="1" fillId="0" borderId="16" xfId="0" applyFont="1" applyBorder="1"/>
    <xf numFmtId="0" fontId="1" fillId="0" borderId="17" xfId="0" applyFont="1" applyBorder="1"/>
    <xf numFmtId="164" fontId="0" fillId="0" borderId="0" xfId="1" applyNumberFormat="1" applyFont="1"/>
    <xf numFmtId="44" fontId="0" fillId="0" borderId="0" xfId="1" applyFont="1"/>
    <xf numFmtId="44" fontId="0" fillId="0" borderId="0" xfId="1" applyFont="1" applyBorder="1"/>
    <xf numFmtId="0" fontId="4" fillId="0" borderId="0" xfId="0" applyFont="1" applyAlignment="1">
      <alignment horizontal="center"/>
    </xf>
    <xf numFmtId="0" fontId="0" fillId="0" borderId="0" xfId="0" applyBorder="1"/>
    <xf numFmtId="0" fontId="1" fillId="0" borderId="0" xfId="0" applyFont="1" applyBorder="1"/>
    <xf numFmtId="164" fontId="0" fillId="0" borderId="0" xfId="1" applyNumberFormat="1" applyFont="1" applyBorder="1"/>
    <xf numFmtId="0" fontId="1" fillId="0" borderId="1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4" fontId="6" fillId="0" borderId="0" xfId="1" applyFont="1" applyBorder="1"/>
    <xf numFmtId="0" fontId="6" fillId="0" borderId="0" xfId="0" applyFont="1" applyBorder="1"/>
    <xf numFmtId="44" fontId="6" fillId="0" borderId="22" xfId="1" applyFont="1" applyBorder="1"/>
    <xf numFmtId="0" fontId="9" fillId="0" borderId="2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165" fontId="9" fillId="2" borderId="18" xfId="0" applyNumberFormat="1" applyFont="1" applyFill="1" applyBorder="1"/>
    <xf numFmtId="165" fontId="9" fillId="3" borderId="1" xfId="1" applyNumberFormat="1" applyFont="1" applyFill="1" applyBorder="1" applyAlignment="1">
      <alignment horizontal="center"/>
    </xf>
    <xf numFmtId="165" fontId="8" fillId="3" borderId="2" xfId="0" applyNumberFormat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165" fontId="6" fillId="3" borderId="19" xfId="1" applyNumberFormat="1" applyFont="1" applyFill="1" applyBorder="1"/>
    <xf numFmtId="164" fontId="7" fillId="3" borderId="0" xfId="0" applyNumberFormat="1" applyFont="1" applyFill="1" applyBorder="1"/>
    <xf numFmtId="0" fontId="0" fillId="3" borderId="0" xfId="0" applyFill="1"/>
    <xf numFmtId="165" fontId="10" fillId="3" borderId="1" xfId="1" applyNumberFormat="1" applyFont="1" applyFill="1" applyBorder="1"/>
    <xf numFmtId="164" fontId="6" fillId="3" borderId="21" xfId="1" applyNumberFormat="1" applyFont="1" applyFill="1" applyBorder="1"/>
    <xf numFmtId="0" fontId="6" fillId="0" borderId="24" xfId="0" applyFont="1" applyBorder="1" applyAlignment="1">
      <alignment wrapText="1"/>
    </xf>
    <xf numFmtId="0" fontId="9" fillId="0" borderId="24" xfId="0" applyFont="1" applyBorder="1" applyAlignment="1">
      <alignment horizontal="center"/>
    </xf>
    <xf numFmtId="165" fontId="9" fillId="3" borderId="24" xfId="1" applyNumberFormat="1" applyFont="1" applyFill="1" applyBorder="1" applyAlignment="1">
      <alignment horizontal="center"/>
    </xf>
    <xf numFmtId="165" fontId="10" fillId="3" borderId="24" xfId="1" applyNumberFormat="1" applyFont="1" applyFill="1" applyBorder="1"/>
    <xf numFmtId="0" fontId="9" fillId="0" borderId="25" xfId="0" applyFont="1" applyBorder="1"/>
    <xf numFmtId="44" fontId="9" fillId="3" borderId="1" xfId="1" applyFont="1" applyFill="1" applyBorder="1" applyAlignment="1">
      <alignment horizontal="center"/>
    </xf>
    <xf numFmtId="0" fontId="9" fillId="0" borderId="18" xfId="0" applyFont="1" applyBorder="1" applyAlignment="1">
      <alignment horizontal="center"/>
    </xf>
    <xf numFmtId="165" fontId="9" fillId="3" borderId="18" xfId="1" applyNumberFormat="1" applyFont="1" applyFill="1" applyBorder="1" applyAlignment="1">
      <alignment horizontal="center"/>
    </xf>
    <xf numFmtId="165" fontId="10" fillId="3" borderId="18" xfId="1" applyNumberFormat="1" applyFont="1" applyFill="1" applyBorder="1"/>
    <xf numFmtId="0" fontId="5" fillId="0" borderId="27" xfId="0" applyFont="1" applyBorder="1"/>
    <xf numFmtId="0" fontId="9" fillId="0" borderId="28" xfId="0" applyFont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2" borderId="28" xfId="0" applyFont="1" applyFill="1" applyBorder="1"/>
    <xf numFmtId="0" fontId="9" fillId="4" borderId="28" xfId="0" applyFont="1" applyFill="1" applyBorder="1" applyAlignment="1">
      <alignment horizontal="center" wrapText="1"/>
    </xf>
    <xf numFmtId="165" fontId="9" fillId="4" borderId="18" xfId="1" applyNumberFormat="1" applyFont="1" applyFill="1" applyBorder="1" applyAlignment="1">
      <alignment horizontal="center"/>
    </xf>
    <xf numFmtId="165" fontId="7" fillId="4" borderId="19" xfId="1" applyNumberFormat="1" applyFont="1" applyFill="1" applyBorder="1"/>
    <xf numFmtId="164" fontId="7" fillId="4" borderId="0" xfId="0" applyNumberFormat="1" applyFont="1" applyFill="1" applyBorder="1"/>
    <xf numFmtId="0" fontId="0" fillId="4" borderId="0" xfId="0" applyFill="1" applyBorder="1"/>
    <xf numFmtId="0" fontId="0" fillId="4" borderId="0" xfId="0" applyFill="1"/>
    <xf numFmtId="44" fontId="9" fillId="4" borderId="18" xfId="1" applyFont="1" applyFill="1" applyBorder="1" applyAlignment="1">
      <alignment horizontal="center"/>
    </xf>
    <xf numFmtId="164" fontId="7" fillId="4" borderId="20" xfId="1" applyNumberFormat="1" applyFont="1" applyFill="1" applyBorder="1"/>
    <xf numFmtId="0" fontId="1" fillId="4" borderId="0" xfId="0" applyFont="1" applyFill="1" applyBorder="1"/>
    <xf numFmtId="0" fontId="1" fillId="4" borderId="0" xfId="0" applyFont="1" applyFill="1"/>
    <xf numFmtId="0" fontId="9" fillId="4" borderId="28" xfId="0" applyFont="1" applyFill="1" applyBorder="1" applyAlignment="1">
      <alignment horizontal="center"/>
    </xf>
    <xf numFmtId="164" fontId="7" fillId="4" borderId="21" xfId="1" applyNumberFormat="1" applyFont="1" applyFill="1" applyBorder="1"/>
    <xf numFmtId="0" fontId="9" fillId="4" borderId="17" xfId="0" applyFont="1" applyFill="1" applyBorder="1"/>
    <xf numFmtId="165" fontId="9" fillId="4" borderId="18" xfId="0" applyNumberFormat="1" applyFont="1" applyFill="1" applyBorder="1"/>
    <xf numFmtId="44" fontId="6" fillId="4" borderId="0" xfId="1" applyFont="1" applyFill="1" applyBorder="1"/>
    <xf numFmtId="44" fontId="0" fillId="4" borderId="0" xfId="1" applyFont="1" applyFill="1" applyBorder="1"/>
    <xf numFmtId="164" fontId="0" fillId="4" borderId="0" xfId="1" applyNumberFormat="1" applyFont="1" applyFill="1" applyBorder="1"/>
    <xf numFmtId="0" fontId="6" fillId="0" borderId="18" xfId="0" applyFont="1" applyBorder="1" applyAlignment="1">
      <alignment wrapText="1"/>
    </xf>
    <xf numFmtId="0" fontId="5" fillId="0" borderId="2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E8DB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57"/>
  <sheetViews>
    <sheetView tabSelected="1" zoomScale="48" zoomScaleNormal="48" workbookViewId="0">
      <selection activeCell="C29" sqref="C29"/>
    </sheetView>
  </sheetViews>
  <sheetFormatPr baseColWidth="10" defaultRowHeight="15" x14ac:dyDescent="0.25"/>
  <cols>
    <col min="2" max="2" width="75.85546875" customWidth="1"/>
    <col min="3" max="3" width="13" style="14" customWidth="1"/>
    <col min="4" max="4" width="11.7109375" style="14" customWidth="1"/>
    <col min="5" max="5" width="24.85546875" style="34" customWidth="1"/>
    <col min="6" max="6" width="25.28515625" style="58" customWidth="1"/>
    <col min="7" max="7" width="25.42578125" style="37" customWidth="1"/>
    <col min="8" max="8" width="26.28515625" style="62" customWidth="1"/>
    <col min="9" max="9" width="26.28515625" style="37" customWidth="1"/>
    <col min="10" max="10" width="28.85546875" style="62" customWidth="1"/>
    <col min="11" max="11" width="31.5703125" style="18" customWidth="1"/>
    <col min="12" max="12" width="27.140625" style="61" customWidth="1"/>
    <col min="13" max="15" width="27.140625" style="16" customWidth="1"/>
    <col min="16" max="16" width="30.5703125" customWidth="1"/>
    <col min="17" max="17" width="16.140625" customWidth="1"/>
  </cols>
  <sheetData>
    <row r="1" spans="2:16" ht="28.5" customHeight="1" thickBot="1" x14ac:dyDescent="0.35"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2"/>
      <c r="N1" s="72"/>
      <c r="O1" s="72"/>
      <c r="P1" s="73"/>
    </row>
    <row r="2" spans="2:16" ht="34.5" customHeight="1" thickBot="1" x14ac:dyDescent="0.35">
      <c r="B2" s="49" t="s">
        <v>17</v>
      </c>
      <c r="C2" s="50" t="s">
        <v>26</v>
      </c>
      <c r="D2" s="50" t="s">
        <v>1</v>
      </c>
      <c r="E2" s="51" t="s">
        <v>18</v>
      </c>
      <c r="F2" s="53" t="s">
        <v>4</v>
      </c>
      <c r="G2" s="51" t="s">
        <v>18</v>
      </c>
      <c r="H2" s="53" t="s">
        <v>24</v>
      </c>
      <c r="I2" s="51" t="s">
        <v>18</v>
      </c>
      <c r="J2" s="63" t="s">
        <v>6</v>
      </c>
      <c r="K2" s="52" t="s">
        <v>19</v>
      </c>
      <c r="L2" s="65" t="s">
        <v>29</v>
      </c>
      <c r="M2"/>
      <c r="N2"/>
      <c r="O2"/>
    </row>
    <row r="3" spans="2:16" ht="34.5" customHeight="1" thickBot="1" x14ac:dyDescent="0.3">
      <c r="B3" s="70" t="s">
        <v>32</v>
      </c>
      <c r="C3" s="46">
        <v>4</v>
      </c>
      <c r="D3" s="46" t="s">
        <v>25</v>
      </c>
      <c r="E3" s="47">
        <f>475000*1.19</f>
        <v>565250</v>
      </c>
      <c r="F3" s="54">
        <f>+E3*C3</f>
        <v>2261000</v>
      </c>
      <c r="G3" s="47">
        <v>575000</v>
      </c>
      <c r="H3" s="59">
        <f>+G3*C3</f>
        <v>2300000</v>
      </c>
      <c r="I3" s="48">
        <f>585000</f>
        <v>585000</v>
      </c>
      <c r="J3" s="59">
        <f>+I3*C3</f>
        <v>2340000</v>
      </c>
      <c r="K3" s="30">
        <f>AVERAGE(E3,G3,I3)</f>
        <v>575083.33333333337</v>
      </c>
      <c r="L3" s="66">
        <f>+K3*C3</f>
        <v>2300333.3333333335</v>
      </c>
      <c r="M3"/>
      <c r="N3"/>
      <c r="O3"/>
    </row>
    <row r="4" spans="2:16" ht="34.5" customHeight="1" thickBot="1" x14ac:dyDescent="0.3">
      <c r="B4" s="28" t="s">
        <v>20</v>
      </c>
      <c r="C4" s="26">
        <v>8</v>
      </c>
      <c r="D4" s="27" t="s">
        <v>25</v>
      </c>
      <c r="E4" s="31">
        <f>327500*1.19</f>
        <v>389725</v>
      </c>
      <c r="F4" s="54">
        <f t="shared" ref="F4:F13" si="0">+E4*C4</f>
        <v>3117800</v>
      </c>
      <c r="G4" s="31">
        <v>335000</v>
      </c>
      <c r="H4" s="59">
        <f t="shared" ref="H4:H13" si="1">+G4*C4</f>
        <v>2680000</v>
      </c>
      <c r="I4" s="38">
        <f>173000*1.6</f>
        <v>276800</v>
      </c>
      <c r="J4" s="59">
        <f t="shared" ref="J4:J13" si="2">+I4*C4</f>
        <v>2214400</v>
      </c>
      <c r="K4" s="30">
        <f t="shared" ref="K4:K13" si="3">AVERAGE(E4,G4,I4)</f>
        <v>333841.66666666669</v>
      </c>
      <c r="L4" s="66">
        <f t="shared" ref="L4:L13" si="4">+K4*C4</f>
        <v>2670733.3333333335</v>
      </c>
      <c r="M4"/>
      <c r="N4"/>
      <c r="O4"/>
    </row>
    <row r="5" spans="2:16" ht="34.5" customHeight="1" thickBot="1" x14ac:dyDescent="0.3">
      <c r="B5" s="28" t="s">
        <v>33</v>
      </c>
      <c r="C5" s="26">
        <v>24</v>
      </c>
      <c r="D5" s="27" t="s">
        <v>25</v>
      </c>
      <c r="E5" s="31">
        <f>77500*1.19</f>
        <v>92225</v>
      </c>
      <c r="F5" s="54">
        <f t="shared" si="0"/>
        <v>2213400</v>
      </c>
      <c r="G5" s="31">
        <v>95000</v>
      </c>
      <c r="H5" s="59">
        <f t="shared" si="1"/>
        <v>2280000</v>
      </c>
      <c r="I5" s="38">
        <f>47000*1.6</f>
        <v>75200</v>
      </c>
      <c r="J5" s="59">
        <f t="shared" si="2"/>
        <v>1804800</v>
      </c>
      <c r="K5" s="30">
        <f t="shared" si="3"/>
        <v>87475</v>
      </c>
      <c r="L5" s="66">
        <f t="shared" si="4"/>
        <v>2099400</v>
      </c>
      <c r="M5"/>
      <c r="N5"/>
      <c r="O5"/>
    </row>
    <row r="6" spans="2:16" ht="34.5" customHeight="1" thickBot="1" x14ac:dyDescent="0.3">
      <c r="B6" s="28" t="s">
        <v>21</v>
      </c>
      <c r="C6" s="26">
        <v>24</v>
      </c>
      <c r="D6" s="27" t="s">
        <v>25</v>
      </c>
      <c r="E6" s="31">
        <f>45000*1.19</f>
        <v>53550</v>
      </c>
      <c r="F6" s="54">
        <f t="shared" si="0"/>
        <v>1285200</v>
      </c>
      <c r="G6" s="31">
        <v>56000</v>
      </c>
      <c r="H6" s="59">
        <f t="shared" si="1"/>
        <v>1344000</v>
      </c>
      <c r="I6" s="38">
        <f>26000*1.8</f>
        <v>46800</v>
      </c>
      <c r="J6" s="59">
        <f t="shared" si="2"/>
        <v>1123200</v>
      </c>
      <c r="K6" s="30">
        <f t="shared" si="3"/>
        <v>52116.666666666664</v>
      </c>
      <c r="L6" s="66">
        <f t="shared" si="4"/>
        <v>1250800</v>
      </c>
      <c r="M6"/>
      <c r="N6"/>
      <c r="O6"/>
    </row>
    <row r="7" spans="2:16" ht="37.5" customHeight="1" thickBot="1" x14ac:dyDescent="0.3">
      <c r="B7" s="28" t="s">
        <v>22</v>
      </c>
      <c r="C7" s="26">
        <v>24</v>
      </c>
      <c r="D7" s="27" t="s">
        <v>25</v>
      </c>
      <c r="E7" s="31">
        <f>5250*1.19</f>
        <v>6247.5</v>
      </c>
      <c r="F7" s="54">
        <f t="shared" si="0"/>
        <v>149940</v>
      </c>
      <c r="G7" s="31">
        <v>8600</v>
      </c>
      <c r="H7" s="59">
        <f t="shared" si="1"/>
        <v>206400</v>
      </c>
      <c r="I7" s="38">
        <v>12000</v>
      </c>
      <c r="J7" s="59">
        <f t="shared" si="2"/>
        <v>288000</v>
      </c>
      <c r="K7" s="30">
        <f t="shared" si="3"/>
        <v>8949.1666666666661</v>
      </c>
      <c r="L7" s="66">
        <f t="shared" si="4"/>
        <v>214780</v>
      </c>
      <c r="M7"/>
      <c r="N7"/>
      <c r="O7"/>
    </row>
    <row r="8" spans="2:16" ht="39.75" customHeight="1" thickBot="1" x14ac:dyDescent="0.3">
      <c r="B8" s="28" t="s">
        <v>23</v>
      </c>
      <c r="C8" s="26">
        <v>10</v>
      </c>
      <c r="D8" s="27" t="s">
        <v>25</v>
      </c>
      <c r="E8" s="31">
        <f>190000*1.19</f>
        <v>226100</v>
      </c>
      <c r="F8" s="54">
        <f t="shared" si="0"/>
        <v>2261000</v>
      </c>
      <c r="G8" s="31">
        <v>230000</v>
      </c>
      <c r="H8" s="59">
        <f t="shared" si="1"/>
        <v>2300000</v>
      </c>
      <c r="I8" s="38">
        <f>110000*1.8</f>
        <v>198000</v>
      </c>
      <c r="J8" s="59">
        <f t="shared" si="2"/>
        <v>1980000</v>
      </c>
      <c r="K8" s="30">
        <f t="shared" si="3"/>
        <v>218033.33333333334</v>
      </c>
      <c r="L8" s="66">
        <f t="shared" si="4"/>
        <v>2180333.3333333335</v>
      </c>
      <c r="M8"/>
      <c r="N8"/>
      <c r="O8"/>
    </row>
    <row r="9" spans="2:16" ht="48.75" customHeight="1" x14ac:dyDescent="0.25">
      <c r="B9" s="40" t="s">
        <v>34</v>
      </c>
      <c r="C9" s="41">
        <v>36</v>
      </c>
      <c r="D9" s="25" t="s">
        <v>25</v>
      </c>
      <c r="E9" s="42">
        <f>102940*1.19</f>
        <v>122498.59999999999</v>
      </c>
      <c r="F9" s="54">
        <f t="shared" si="0"/>
        <v>4409949.5999999996</v>
      </c>
      <c r="G9" s="42">
        <v>156000</v>
      </c>
      <c r="H9" s="59">
        <f t="shared" si="1"/>
        <v>5616000</v>
      </c>
      <c r="I9" s="43">
        <f>129750</f>
        <v>129750</v>
      </c>
      <c r="J9" s="59">
        <f t="shared" si="2"/>
        <v>4671000</v>
      </c>
      <c r="K9" s="30">
        <f t="shared" si="3"/>
        <v>136082.86666666667</v>
      </c>
      <c r="L9" s="66">
        <f t="shared" si="4"/>
        <v>4898983.2</v>
      </c>
      <c r="M9"/>
      <c r="N9"/>
      <c r="O9"/>
    </row>
    <row r="10" spans="2:16" ht="48.75" customHeight="1" x14ac:dyDescent="0.25">
      <c r="B10" s="29" t="s">
        <v>30</v>
      </c>
      <c r="C10" s="26">
        <v>10</v>
      </c>
      <c r="D10" s="26" t="s">
        <v>25</v>
      </c>
      <c r="E10" s="31">
        <v>178000</v>
      </c>
      <c r="F10" s="54">
        <f t="shared" si="0"/>
        <v>1780000</v>
      </c>
      <c r="G10" s="31">
        <v>140785</v>
      </c>
      <c r="H10" s="59">
        <f t="shared" si="1"/>
        <v>1407850</v>
      </c>
      <c r="I10" s="38">
        <v>159900</v>
      </c>
      <c r="J10" s="59">
        <f t="shared" si="2"/>
        <v>1599000</v>
      </c>
      <c r="K10" s="30">
        <f t="shared" si="3"/>
        <v>159561.66666666666</v>
      </c>
      <c r="L10" s="66">
        <f t="shared" si="4"/>
        <v>1595616.6666666665</v>
      </c>
      <c r="M10"/>
      <c r="N10"/>
      <c r="O10"/>
    </row>
    <row r="11" spans="2:16" ht="48.75" customHeight="1" x14ac:dyDescent="0.25">
      <c r="B11" s="29" t="s">
        <v>27</v>
      </c>
      <c r="C11" s="26">
        <v>1</v>
      </c>
      <c r="D11" s="26" t="s">
        <v>25</v>
      </c>
      <c r="E11" s="45">
        <v>2016000</v>
      </c>
      <c r="F11" s="54">
        <f t="shared" si="0"/>
        <v>2016000</v>
      </c>
      <c r="G11" s="31">
        <f>+E11*1.31</f>
        <v>2640960</v>
      </c>
      <c r="H11" s="59">
        <f t="shared" si="1"/>
        <v>2640960</v>
      </c>
      <c r="I11" s="45">
        <f>E11*1.41</f>
        <v>2842560</v>
      </c>
      <c r="J11" s="59">
        <f t="shared" si="2"/>
        <v>2842560</v>
      </c>
      <c r="K11" s="30">
        <f t="shared" si="3"/>
        <v>2499840</v>
      </c>
      <c r="L11" s="66">
        <f t="shared" si="4"/>
        <v>2499840</v>
      </c>
      <c r="M11"/>
      <c r="N11"/>
      <c r="O11"/>
    </row>
    <row r="12" spans="2:16" ht="48.75" customHeight="1" x14ac:dyDescent="0.25">
      <c r="B12" s="29" t="s">
        <v>28</v>
      </c>
      <c r="C12" s="26">
        <v>2</v>
      </c>
      <c r="D12" s="26" t="s">
        <v>25</v>
      </c>
      <c r="E12" s="45">
        <v>2183000</v>
      </c>
      <c r="F12" s="54">
        <f t="shared" si="0"/>
        <v>4366000</v>
      </c>
      <c r="G12" s="31">
        <f>+E12*1.31</f>
        <v>2859730</v>
      </c>
      <c r="H12" s="59">
        <f t="shared" si="1"/>
        <v>5719460</v>
      </c>
      <c r="I12" s="45">
        <f>E12*1.41</f>
        <v>3078030</v>
      </c>
      <c r="J12" s="59">
        <f t="shared" si="2"/>
        <v>6156060</v>
      </c>
      <c r="K12" s="30">
        <f t="shared" si="3"/>
        <v>2706920</v>
      </c>
      <c r="L12" s="66">
        <f t="shared" si="4"/>
        <v>5413840</v>
      </c>
      <c r="M12"/>
      <c r="N12"/>
      <c r="O12"/>
    </row>
    <row r="13" spans="2:16" ht="48.75" customHeight="1" x14ac:dyDescent="0.25">
      <c r="B13" s="29" t="s">
        <v>31</v>
      </c>
      <c r="C13" s="26">
        <v>2</v>
      </c>
      <c r="D13" s="26" t="s">
        <v>25</v>
      </c>
      <c r="E13" s="45">
        <v>320000</v>
      </c>
      <c r="F13" s="54">
        <f t="shared" si="0"/>
        <v>640000</v>
      </c>
      <c r="G13" s="31">
        <v>280000</v>
      </c>
      <c r="H13" s="59">
        <f t="shared" si="1"/>
        <v>560000</v>
      </c>
      <c r="I13" s="45">
        <v>310000</v>
      </c>
      <c r="J13" s="59">
        <f t="shared" si="2"/>
        <v>620000</v>
      </c>
      <c r="K13" s="30">
        <f t="shared" si="3"/>
        <v>303333.33333333331</v>
      </c>
      <c r="L13" s="66">
        <f t="shared" si="4"/>
        <v>606666.66666666663</v>
      </c>
      <c r="M13"/>
      <c r="N13"/>
      <c r="O13"/>
    </row>
    <row r="14" spans="2:16" ht="45.75" customHeight="1" thickBot="1" x14ac:dyDescent="0.3">
      <c r="B14" s="44" t="s">
        <v>0</v>
      </c>
      <c r="C14" s="20"/>
      <c r="D14" s="21"/>
      <c r="E14" s="32"/>
      <c r="F14" s="55">
        <f>SUM(F3:F13)</f>
        <v>24500289.600000001</v>
      </c>
      <c r="G14" s="35"/>
      <c r="H14" s="60">
        <f>SUM(H3:H12)</f>
        <v>26494670</v>
      </c>
      <c r="I14" s="39"/>
      <c r="J14" s="64">
        <f>SUM(J3:J12)</f>
        <v>25019020</v>
      </c>
      <c r="K14" s="30"/>
      <c r="L14" s="66">
        <f>SUM(L3:L13)</f>
        <v>25731326.533333339</v>
      </c>
      <c r="M14"/>
      <c r="N14"/>
      <c r="O14"/>
    </row>
    <row r="15" spans="2:16" x14ac:dyDescent="0.25">
      <c r="B15" s="23"/>
      <c r="C15" s="19"/>
      <c r="D15" s="19"/>
      <c r="E15" s="33"/>
      <c r="F15" s="56"/>
      <c r="G15" s="36"/>
      <c r="H15" s="56"/>
      <c r="I15" s="36"/>
      <c r="J15" s="56"/>
      <c r="K15" s="22"/>
      <c r="L15" s="67"/>
      <c r="M15" s="22"/>
      <c r="N15" s="22"/>
      <c r="O15" s="22"/>
      <c r="P15" s="24"/>
    </row>
    <row r="16" spans="2:16" x14ac:dyDescent="0.25"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3:15" ht="12.75" customHeight="1" x14ac:dyDescent="0.25"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3:15" ht="15" hidden="1" customHeight="1" x14ac:dyDescent="0.25"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3:15" ht="15" hidden="1" customHeight="1" x14ac:dyDescent="0.25"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3:15" ht="15" hidden="1" customHeight="1" x14ac:dyDescent="0.25"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3:15" ht="37.5" hidden="1" customHeight="1" thickBot="1" x14ac:dyDescent="0.25"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3:15" x14ac:dyDescent="0.25"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3:15" x14ac:dyDescent="0.25">
      <c r="C23"/>
      <c r="D23"/>
      <c r="E23"/>
      <c r="F23"/>
      <c r="G23"/>
      <c r="H23"/>
      <c r="I23"/>
      <c r="J23"/>
      <c r="K23"/>
      <c r="L23"/>
      <c r="M23"/>
      <c r="N23"/>
      <c r="O23"/>
    </row>
    <row r="24" spans="3:15" x14ac:dyDescent="0.25"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3:15" x14ac:dyDescent="0.25"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3:15" x14ac:dyDescent="0.25"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3:15" x14ac:dyDescent="0.25"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3:15" x14ac:dyDescent="0.25">
      <c r="C28"/>
      <c r="D28"/>
      <c r="E28"/>
      <c r="F28"/>
      <c r="G28"/>
      <c r="H28"/>
      <c r="I28"/>
      <c r="J28"/>
      <c r="K28"/>
      <c r="L28"/>
      <c r="M28"/>
      <c r="N28"/>
      <c r="O28"/>
    </row>
    <row r="29" spans="3:15" x14ac:dyDescent="0.25">
      <c r="C29"/>
      <c r="D29"/>
      <c r="E29"/>
      <c r="F29"/>
      <c r="G29"/>
      <c r="H29"/>
      <c r="I29"/>
      <c r="J29"/>
      <c r="K29"/>
      <c r="L29"/>
      <c r="M29"/>
      <c r="N29"/>
      <c r="O29"/>
    </row>
    <row r="30" spans="3:15" x14ac:dyDescent="0.25">
      <c r="C30"/>
      <c r="D30"/>
      <c r="E30"/>
      <c r="F30"/>
      <c r="G30"/>
      <c r="H30"/>
      <c r="I30"/>
      <c r="J30"/>
      <c r="K30"/>
      <c r="L30"/>
      <c r="M30"/>
      <c r="N30"/>
      <c r="O30"/>
    </row>
    <row r="31" spans="3:15" x14ac:dyDescent="0.25"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3:15" x14ac:dyDescent="0.25">
      <c r="C32"/>
      <c r="D32"/>
      <c r="E32"/>
      <c r="F32"/>
      <c r="G32"/>
      <c r="H32"/>
      <c r="I32"/>
      <c r="J32"/>
      <c r="K32"/>
      <c r="L32"/>
      <c r="M32"/>
      <c r="N32"/>
      <c r="O32"/>
    </row>
    <row r="33" spans="3:15" x14ac:dyDescent="0.25">
      <c r="C33"/>
      <c r="D33"/>
      <c r="E33"/>
      <c r="F33"/>
      <c r="G33"/>
      <c r="H33"/>
      <c r="I33"/>
      <c r="J33"/>
      <c r="K33"/>
      <c r="L33"/>
      <c r="M33"/>
      <c r="N33"/>
      <c r="O33"/>
    </row>
    <row r="34" spans="3:15" x14ac:dyDescent="0.25"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3:15" x14ac:dyDescent="0.25">
      <c r="C35"/>
      <c r="D35"/>
      <c r="E35"/>
      <c r="F35"/>
      <c r="G35"/>
      <c r="H35"/>
      <c r="I35"/>
      <c r="J35"/>
      <c r="K35"/>
      <c r="L35"/>
      <c r="M35"/>
      <c r="N35"/>
      <c r="O35"/>
    </row>
    <row r="36" spans="3:15" x14ac:dyDescent="0.25"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3:15" x14ac:dyDescent="0.25"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3:15" x14ac:dyDescent="0.25"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3:15" x14ac:dyDescent="0.25">
      <c r="C39"/>
      <c r="D39"/>
      <c r="E39"/>
      <c r="F39"/>
      <c r="G39"/>
      <c r="H39"/>
      <c r="I39"/>
      <c r="J39"/>
      <c r="K39"/>
      <c r="L39"/>
      <c r="M39"/>
      <c r="N39"/>
      <c r="O39"/>
    </row>
    <row r="40" spans="3:15" x14ac:dyDescent="0.25">
      <c r="C40"/>
      <c r="D40"/>
      <c r="E40"/>
      <c r="F40"/>
      <c r="G40"/>
      <c r="H40"/>
      <c r="I40"/>
      <c r="J40"/>
      <c r="K40"/>
      <c r="L40"/>
      <c r="M40"/>
      <c r="N40"/>
      <c r="O40"/>
    </row>
    <row r="41" spans="3:15" x14ac:dyDescent="0.25"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3:15" x14ac:dyDescent="0.25"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3:15" x14ac:dyDescent="0.25"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3:15" x14ac:dyDescent="0.25"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3:15" x14ac:dyDescent="0.25"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3:15" x14ac:dyDescent="0.25">
      <c r="C46"/>
      <c r="D46"/>
      <c r="E46"/>
      <c r="F46"/>
      <c r="G46"/>
      <c r="H46"/>
      <c r="I46"/>
      <c r="J46"/>
      <c r="K46"/>
      <c r="L46"/>
      <c r="M46"/>
      <c r="N46"/>
      <c r="O46"/>
    </row>
    <row r="47" spans="3:15" x14ac:dyDescent="0.25"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3:15" x14ac:dyDescent="0.25">
      <c r="C48"/>
      <c r="D48"/>
      <c r="E48"/>
      <c r="F48"/>
      <c r="G48"/>
      <c r="H48"/>
      <c r="I48"/>
      <c r="J48"/>
      <c r="K48"/>
      <c r="L48"/>
      <c r="M48"/>
      <c r="N48"/>
      <c r="O48"/>
    </row>
    <row r="49" spans="3:16" x14ac:dyDescent="0.25"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3:16" x14ac:dyDescent="0.25">
      <c r="K50"/>
      <c r="L50" s="58"/>
      <c r="M50"/>
      <c r="N50"/>
      <c r="O50"/>
    </row>
    <row r="51" spans="3:16" x14ac:dyDescent="0.25">
      <c r="K51" s="13"/>
      <c r="L51" s="68"/>
      <c r="M51" s="13"/>
      <c r="N51" s="13"/>
      <c r="O51" s="13"/>
      <c r="P51" s="13"/>
    </row>
    <row r="52" spans="3:16" x14ac:dyDescent="0.25">
      <c r="K52" s="13"/>
      <c r="L52" s="68"/>
      <c r="M52" s="13"/>
      <c r="N52" s="13"/>
      <c r="O52" s="13"/>
      <c r="P52" s="13"/>
    </row>
    <row r="53" spans="3:16" x14ac:dyDescent="0.25">
      <c r="K53" s="17"/>
      <c r="L53" s="69"/>
      <c r="M53" s="17"/>
      <c r="N53" s="17"/>
      <c r="O53" s="17"/>
      <c r="P53" s="17"/>
    </row>
    <row r="54" spans="3:16" x14ac:dyDescent="0.25">
      <c r="K54" s="15"/>
      <c r="L54" s="57"/>
      <c r="M54" s="15"/>
      <c r="N54" s="15"/>
      <c r="O54" s="15"/>
      <c r="P54" s="15"/>
    </row>
    <row r="55" spans="3:16" x14ac:dyDescent="0.25">
      <c r="K55"/>
      <c r="L55" s="58"/>
      <c r="M55"/>
      <c r="N55"/>
      <c r="O55"/>
    </row>
    <row r="56" spans="3:16" x14ac:dyDescent="0.25">
      <c r="K56"/>
      <c r="L56" s="58"/>
      <c r="M56"/>
      <c r="N56"/>
      <c r="O56"/>
    </row>
    <row r="57" spans="3:16" x14ac:dyDescent="0.25">
      <c r="K57"/>
      <c r="L57" s="58"/>
      <c r="M57"/>
      <c r="N57"/>
      <c r="O57"/>
    </row>
    <row r="58" spans="3:16" x14ac:dyDescent="0.25">
      <c r="K58"/>
      <c r="L58" s="58"/>
      <c r="M58"/>
      <c r="N58"/>
      <c r="O58"/>
    </row>
    <row r="59" spans="3:16" x14ac:dyDescent="0.25">
      <c r="K59"/>
      <c r="L59" s="58"/>
      <c r="M59"/>
      <c r="N59"/>
      <c r="O59"/>
    </row>
    <row r="60" spans="3:16" x14ac:dyDescent="0.25">
      <c r="K60" s="13"/>
      <c r="L60" s="68"/>
      <c r="M60" s="13"/>
      <c r="N60" s="13"/>
      <c r="O60" s="13"/>
      <c r="P60" s="13"/>
    </row>
    <row r="61" spans="3:16" x14ac:dyDescent="0.25">
      <c r="K61" s="13"/>
      <c r="L61" s="68"/>
      <c r="M61" s="13"/>
      <c r="N61" s="13"/>
      <c r="O61" s="13"/>
      <c r="P61" s="13"/>
    </row>
    <row r="62" spans="3:16" x14ac:dyDescent="0.25">
      <c r="K62" s="17"/>
      <c r="L62" s="69"/>
      <c r="M62" s="17"/>
      <c r="N62" s="17"/>
      <c r="O62" s="17"/>
      <c r="P62" s="17"/>
    </row>
    <row r="63" spans="3:16" x14ac:dyDescent="0.25">
      <c r="K63" s="15"/>
      <c r="L63" s="57"/>
      <c r="M63" s="15"/>
      <c r="N63" s="15"/>
      <c r="O63" s="15"/>
      <c r="P63" s="15"/>
    </row>
    <row r="64" spans="3:16" x14ac:dyDescent="0.25">
      <c r="K64"/>
      <c r="L64" s="58"/>
      <c r="M64"/>
      <c r="N64"/>
      <c r="O64"/>
    </row>
    <row r="65" spans="11:16" x14ac:dyDescent="0.25">
      <c r="K65"/>
      <c r="L65" s="58"/>
      <c r="M65"/>
      <c r="N65"/>
      <c r="O65"/>
    </row>
    <row r="66" spans="11:16" x14ac:dyDescent="0.25">
      <c r="K66"/>
      <c r="L66" s="58"/>
      <c r="M66"/>
      <c r="N66"/>
      <c r="O66"/>
    </row>
    <row r="67" spans="11:16" x14ac:dyDescent="0.25">
      <c r="K67"/>
      <c r="L67" s="58"/>
      <c r="M67"/>
      <c r="N67"/>
      <c r="O67"/>
    </row>
    <row r="68" spans="11:16" x14ac:dyDescent="0.25">
      <c r="K68"/>
      <c r="L68" s="58"/>
      <c r="M68"/>
      <c r="N68"/>
      <c r="O68"/>
    </row>
    <row r="69" spans="11:16" x14ac:dyDescent="0.25">
      <c r="K69" s="13"/>
      <c r="L69" s="68"/>
      <c r="M69" s="13"/>
      <c r="N69" s="13"/>
      <c r="O69" s="13"/>
      <c r="P69" s="13"/>
    </row>
    <row r="70" spans="11:16" x14ac:dyDescent="0.25">
      <c r="K70" s="13"/>
      <c r="L70" s="68"/>
      <c r="M70" s="13"/>
      <c r="N70" s="13"/>
      <c r="O70" s="13"/>
      <c r="P70" s="13"/>
    </row>
    <row r="71" spans="11:16" x14ac:dyDescent="0.25">
      <c r="K71" s="17"/>
      <c r="L71" s="69"/>
      <c r="M71" s="17"/>
      <c r="N71" s="17"/>
      <c r="O71" s="17"/>
      <c r="P71" s="17"/>
    </row>
    <row r="72" spans="11:16" x14ac:dyDescent="0.25">
      <c r="K72" s="15"/>
      <c r="L72" s="57"/>
      <c r="M72" s="15"/>
      <c r="N72" s="15"/>
      <c r="O72" s="15"/>
      <c r="P72" s="15"/>
    </row>
    <row r="73" spans="11:16" x14ac:dyDescent="0.25">
      <c r="K73"/>
      <c r="L73" s="58"/>
      <c r="M73"/>
      <c r="N73"/>
      <c r="O73"/>
    </row>
    <row r="74" spans="11:16" x14ac:dyDescent="0.25">
      <c r="K74"/>
      <c r="L74" s="58"/>
      <c r="M74"/>
      <c r="N74"/>
      <c r="O74"/>
    </row>
    <row r="75" spans="11:16" x14ac:dyDescent="0.25">
      <c r="K75"/>
      <c r="L75" s="58"/>
      <c r="M75"/>
      <c r="N75"/>
      <c r="O75"/>
    </row>
    <row r="76" spans="11:16" x14ac:dyDescent="0.25">
      <c r="K76"/>
      <c r="L76" s="58"/>
      <c r="M76"/>
      <c r="N76"/>
      <c r="O76"/>
    </row>
    <row r="77" spans="11:16" x14ac:dyDescent="0.25">
      <c r="K77"/>
      <c r="L77" s="58"/>
      <c r="M77"/>
      <c r="N77"/>
      <c r="O77"/>
    </row>
    <row r="78" spans="11:16" x14ac:dyDescent="0.25">
      <c r="K78" s="13"/>
      <c r="L78" s="68"/>
      <c r="M78" s="13"/>
      <c r="N78" s="13"/>
      <c r="O78" s="13"/>
      <c r="P78" s="13"/>
    </row>
    <row r="79" spans="11:16" x14ac:dyDescent="0.25">
      <c r="K79" s="13"/>
      <c r="L79" s="68"/>
      <c r="M79" s="13"/>
      <c r="N79" s="13"/>
      <c r="O79" s="13"/>
      <c r="P79" s="13"/>
    </row>
    <row r="80" spans="11:16" x14ac:dyDescent="0.25">
      <c r="K80" s="17"/>
      <c r="L80" s="69"/>
      <c r="M80" s="17"/>
      <c r="N80" s="17"/>
      <c r="O80" s="17"/>
      <c r="P80" s="17"/>
    </row>
    <row r="81" spans="11:16" x14ac:dyDescent="0.25">
      <c r="K81" s="15"/>
      <c r="L81" s="57"/>
      <c r="M81" s="15"/>
      <c r="N81" s="15"/>
      <c r="O81" s="15"/>
      <c r="P81" s="15"/>
    </row>
    <row r="82" spans="11:16" x14ac:dyDescent="0.25">
      <c r="K82"/>
      <c r="L82" s="58"/>
      <c r="M82"/>
      <c r="N82"/>
      <c r="O82"/>
    </row>
    <row r="83" spans="11:16" x14ac:dyDescent="0.25">
      <c r="K83"/>
      <c r="L83" s="58"/>
      <c r="M83"/>
      <c r="N83"/>
      <c r="O83"/>
    </row>
    <row r="84" spans="11:16" x14ac:dyDescent="0.25">
      <c r="K84"/>
      <c r="L84" s="58"/>
      <c r="M84"/>
      <c r="N84"/>
      <c r="O84"/>
    </row>
    <row r="85" spans="11:16" x14ac:dyDescent="0.25">
      <c r="K85"/>
      <c r="L85" s="58"/>
      <c r="M85"/>
      <c r="N85"/>
      <c r="O85"/>
    </row>
    <row r="86" spans="11:16" x14ac:dyDescent="0.25">
      <c r="K86"/>
      <c r="L86" s="58"/>
      <c r="M86"/>
      <c r="N86"/>
      <c r="O86"/>
    </row>
    <row r="87" spans="11:16" x14ac:dyDescent="0.25">
      <c r="K87" s="13"/>
      <c r="L87" s="68"/>
      <c r="M87" s="13"/>
      <c r="N87" s="13"/>
      <c r="O87" s="13"/>
      <c r="P87" s="13"/>
    </row>
    <row r="88" spans="11:16" x14ac:dyDescent="0.25">
      <c r="K88" s="13"/>
      <c r="L88" s="68"/>
      <c r="M88" s="13"/>
      <c r="N88" s="13"/>
      <c r="O88" s="13"/>
      <c r="P88" s="13"/>
    </row>
    <row r="89" spans="11:16" x14ac:dyDescent="0.25">
      <c r="K89" s="17"/>
      <c r="L89" s="69"/>
      <c r="M89" s="17"/>
      <c r="N89" s="17"/>
      <c r="O89" s="17"/>
      <c r="P89" s="17"/>
    </row>
    <row r="90" spans="11:16" x14ac:dyDescent="0.25">
      <c r="K90" s="15"/>
      <c r="L90" s="57"/>
      <c r="M90" s="15"/>
      <c r="N90" s="15"/>
      <c r="O90" s="15"/>
      <c r="P90" s="15"/>
    </row>
    <row r="91" spans="11:16" x14ac:dyDescent="0.25">
      <c r="K91"/>
      <c r="L91" s="58"/>
      <c r="M91"/>
      <c r="N91"/>
      <c r="O91"/>
    </row>
    <row r="92" spans="11:16" x14ac:dyDescent="0.25">
      <c r="K92"/>
      <c r="L92" s="58"/>
      <c r="M92"/>
      <c r="N92"/>
      <c r="O92"/>
    </row>
    <row r="93" spans="11:16" x14ac:dyDescent="0.25">
      <c r="K93"/>
      <c r="L93" s="58"/>
      <c r="M93"/>
      <c r="N93"/>
      <c r="O93"/>
    </row>
    <row r="94" spans="11:16" x14ac:dyDescent="0.25">
      <c r="K94"/>
      <c r="L94" s="58"/>
      <c r="M94"/>
      <c r="N94"/>
      <c r="O94"/>
    </row>
    <row r="95" spans="11:16" x14ac:dyDescent="0.25">
      <c r="K95"/>
      <c r="L95" s="58"/>
      <c r="M95"/>
      <c r="N95"/>
      <c r="O95"/>
    </row>
    <row r="96" spans="11:16" x14ac:dyDescent="0.25">
      <c r="K96" s="13"/>
      <c r="L96" s="68"/>
      <c r="M96" s="13"/>
      <c r="N96" s="13"/>
      <c r="O96" s="13"/>
      <c r="P96" s="13"/>
    </row>
    <row r="97" spans="11:16" x14ac:dyDescent="0.25">
      <c r="K97" s="13"/>
      <c r="L97" s="68"/>
      <c r="M97" s="13"/>
      <c r="N97" s="13"/>
      <c r="O97" s="13"/>
      <c r="P97" s="13"/>
    </row>
    <row r="98" spans="11:16" x14ac:dyDescent="0.25">
      <c r="K98" s="17"/>
      <c r="L98" s="69"/>
      <c r="M98" s="17"/>
      <c r="N98" s="17"/>
      <c r="O98" s="17"/>
      <c r="P98" s="17"/>
    </row>
    <row r="99" spans="11:16" x14ac:dyDescent="0.25">
      <c r="K99" s="15"/>
      <c r="L99" s="57"/>
      <c r="M99" s="15"/>
      <c r="N99" s="15"/>
      <c r="O99" s="15"/>
      <c r="P99" s="15"/>
    </row>
    <row r="100" spans="11:16" x14ac:dyDescent="0.25">
      <c r="K100"/>
      <c r="L100" s="58"/>
      <c r="M100"/>
      <c r="N100"/>
      <c r="O100"/>
    </row>
    <row r="101" spans="11:16" x14ac:dyDescent="0.25">
      <c r="K101"/>
      <c r="L101" s="58"/>
      <c r="M101"/>
      <c r="N101"/>
      <c r="O101"/>
    </row>
    <row r="102" spans="11:16" x14ac:dyDescent="0.25">
      <c r="K102"/>
      <c r="L102" s="58"/>
      <c r="M102"/>
      <c r="N102"/>
      <c r="O102"/>
    </row>
    <row r="103" spans="11:16" x14ac:dyDescent="0.25">
      <c r="K103"/>
      <c r="L103" s="58"/>
      <c r="M103"/>
      <c r="N103"/>
      <c r="O103"/>
    </row>
    <row r="104" spans="11:16" x14ac:dyDescent="0.25">
      <c r="K104"/>
      <c r="L104" s="58"/>
      <c r="M104"/>
      <c r="N104"/>
      <c r="O104"/>
    </row>
    <row r="105" spans="11:16" x14ac:dyDescent="0.25">
      <c r="K105" s="13"/>
      <c r="L105" s="68"/>
      <c r="M105" s="13"/>
      <c r="N105" s="13"/>
      <c r="O105" s="13"/>
      <c r="P105" s="13"/>
    </row>
    <row r="106" spans="11:16" x14ac:dyDescent="0.25">
      <c r="K106" s="13"/>
      <c r="L106" s="68"/>
      <c r="M106" s="13"/>
      <c r="N106" s="13"/>
      <c r="O106" s="13"/>
      <c r="P106" s="13"/>
    </row>
    <row r="107" spans="11:16" x14ac:dyDescent="0.25">
      <c r="K107" s="17"/>
      <c r="L107" s="69"/>
      <c r="M107" s="17"/>
      <c r="N107" s="17"/>
      <c r="O107" s="17"/>
      <c r="P107" s="17"/>
    </row>
    <row r="108" spans="11:16" x14ac:dyDescent="0.25">
      <c r="K108" s="15"/>
      <c r="L108" s="57"/>
      <c r="M108" s="15"/>
      <c r="N108" s="15"/>
      <c r="O108" s="15"/>
      <c r="P108" s="15"/>
    </row>
    <row r="109" spans="11:16" x14ac:dyDescent="0.25">
      <c r="K109"/>
      <c r="L109" s="58"/>
      <c r="M109"/>
      <c r="N109"/>
      <c r="O109"/>
    </row>
    <row r="110" spans="11:16" x14ac:dyDescent="0.25">
      <c r="K110"/>
      <c r="L110" s="58"/>
      <c r="M110"/>
      <c r="N110"/>
      <c r="O110"/>
    </row>
    <row r="111" spans="11:16" x14ac:dyDescent="0.25">
      <c r="K111"/>
      <c r="L111" s="58"/>
      <c r="M111"/>
      <c r="N111"/>
      <c r="O111"/>
    </row>
    <row r="112" spans="11:16" x14ac:dyDescent="0.25">
      <c r="K112"/>
      <c r="L112" s="58"/>
      <c r="M112"/>
      <c r="N112"/>
      <c r="O112"/>
    </row>
    <row r="113" spans="11:16" x14ac:dyDescent="0.25">
      <c r="K113"/>
      <c r="L113" s="58"/>
      <c r="M113"/>
      <c r="N113"/>
      <c r="O113"/>
    </row>
    <row r="114" spans="11:16" x14ac:dyDescent="0.25">
      <c r="K114" s="13"/>
      <c r="L114" s="68"/>
      <c r="M114" s="13"/>
      <c r="N114" s="13"/>
      <c r="O114" s="13"/>
      <c r="P114" s="13"/>
    </row>
    <row r="115" spans="11:16" x14ac:dyDescent="0.25">
      <c r="K115" s="13"/>
      <c r="L115" s="68"/>
      <c r="M115" s="13"/>
      <c r="N115" s="13"/>
      <c r="O115" s="13"/>
      <c r="P115" s="13"/>
    </row>
    <row r="116" spans="11:16" x14ac:dyDescent="0.25">
      <c r="K116" s="17"/>
      <c r="L116" s="69"/>
      <c r="M116" s="17"/>
      <c r="N116" s="17"/>
      <c r="O116" s="17"/>
      <c r="P116" s="17"/>
    </row>
    <row r="117" spans="11:16" x14ac:dyDescent="0.25">
      <c r="K117" s="15"/>
      <c r="L117" s="57"/>
      <c r="M117" s="15"/>
      <c r="N117" s="15"/>
      <c r="O117" s="15"/>
      <c r="P117" s="15"/>
    </row>
    <row r="118" spans="11:16" x14ac:dyDescent="0.25">
      <c r="K118"/>
      <c r="L118" s="58"/>
      <c r="M118"/>
      <c r="N118"/>
      <c r="O118"/>
    </row>
    <row r="119" spans="11:16" x14ac:dyDescent="0.25">
      <c r="K119"/>
      <c r="L119" s="58"/>
      <c r="M119"/>
      <c r="N119"/>
      <c r="O119"/>
    </row>
    <row r="120" spans="11:16" x14ac:dyDescent="0.25">
      <c r="K120"/>
      <c r="L120" s="58"/>
      <c r="M120"/>
      <c r="N120"/>
      <c r="O120"/>
    </row>
    <row r="121" spans="11:16" x14ac:dyDescent="0.25">
      <c r="K121"/>
      <c r="L121" s="58"/>
      <c r="M121"/>
      <c r="N121"/>
      <c r="O121"/>
    </row>
    <row r="122" spans="11:16" x14ac:dyDescent="0.25">
      <c r="K122"/>
      <c r="L122" s="58"/>
      <c r="M122"/>
      <c r="N122"/>
      <c r="O122"/>
    </row>
    <row r="123" spans="11:16" x14ac:dyDescent="0.25">
      <c r="K123" s="13"/>
      <c r="L123" s="68"/>
      <c r="M123" s="13"/>
      <c r="N123" s="13"/>
      <c r="O123" s="13"/>
      <c r="P123" s="13"/>
    </row>
    <row r="124" spans="11:16" x14ac:dyDescent="0.25">
      <c r="K124" s="13"/>
      <c r="L124" s="68"/>
      <c r="M124" s="13"/>
      <c r="N124" s="13"/>
      <c r="O124" s="13"/>
      <c r="P124" s="13"/>
    </row>
    <row r="125" spans="11:16" x14ac:dyDescent="0.25">
      <c r="K125" s="17"/>
      <c r="L125" s="69"/>
      <c r="M125" s="17"/>
      <c r="N125" s="17"/>
      <c r="O125" s="17"/>
      <c r="P125" s="17"/>
    </row>
    <row r="126" spans="11:16" x14ac:dyDescent="0.25">
      <c r="K126" s="15"/>
      <c r="L126" s="57"/>
      <c r="M126" s="15"/>
      <c r="N126" s="15"/>
      <c r="O126" s="15"/>
      <c r="P126" s="15"/>
    </row>
    <row r="127" spans="11:16" x14ac:dyDescent="0.25">
      <c r="K127"/>
      <c r="L127" s="58"/>
      <c r="M127"/>
      <c r="N127"/>
      <c r="O127"/>
    </row>
    <row r="128" spans="11:16" x14ac:dyDescent="0.25">
      <c r="K128"/>
      <c r="L128" s="58"/>
      <c r="M128"/>
      <c r="N128"/>
      <c r="O128"/>
    </row>
    <row r="129" spans="11:16" x14ac:dyDescent="0.25">
      <c r="K129"/>
      <c r="L129" s="58"/>
      <c r="M129"/>
      <c r="N129"/>
      <c r="O129"/>
    </row>
    <row r="130" spans="11:16" x14ac:dyDescent="0.25">
      <c r="K130"/>
      <c r="L130" s="58"/>
      <c r="M130"/>
      <c r="N130"/>
      <c r="O130"/>
    </row>
    <row r="131" spans="11:16" x14ac:dyDescent="0.25">
      <c r="K131"/>
      <c r="L131" s="58"/>
      <c r="M131"/>
      <c r="N131"/>
      <c r="O131"/>
    </row>
    <row r="132" spans="11:16" x14ac:dyDescent="0.25">
      <c r="K132" s="13"/>
      <c r="L132" s="68"/>
      <c r="M132" s="13"/>
      <c r="N132" s="13"/>
      <c r="O132" s="13"/>
      <c r="P132" s="13"/>
    </row>
    <row r="133" spans="11:16" x14ac:dyDescent="0.25">
      <c r="K133" s="13"/>
      <c r="L133" s="68"/>
      <c r="M133" s="13"/>
      <c r="N133" s="13"/>
      <c r="O133" s="13"/>
      <c r="P133" s="13"/>
    </row>
    <row r="134" spans="11:16" x14ac:dyDescent="0.25">
      <c r="K134" s="17"/>
      <c r="L134" s="69"/>
      <c r="M134" s="17"/>
      <c r="N134" s="17"/>
      <c r="O134" s="17"/>
      <c r="P134" s="17"/>
    </row>
    <row r="135" spans="11:16" x14ac:dyDescent="0.25">
      <c r="K135" s="15"/>
      <c r="L135" s="57"/>
      <c r="M135" s="15"/>
      <c r="N135" s="15"/>
      <c r="O135" s="15"/>
      <c r="P135" s="15"/>
    </row>
    <row r="136" spans="11:16" x14ac:dyDescent="0.25">
      <c r="K136"/>
      <c r="L136" s="58"/>
      <c r="M136"/>
      <c r="N136"/>
      <c r="O136"/>
    </row>
    <row r="137" spans="11:16" x14ac:dyDescent="0.25">
      <c r="K137"/>
      <c r="L137" s="58"/>
      <c r="M137"/>
      <c r="N137"/>
      <c r="O137"/>
    </row>
    <row r="138" spans="11:16" x14ac:dyDescent="0.25">
      <c r="K138"/>
      <c r="L138" s="58"/>
      <c r="M138"/>
      <c r="N138"/>
      <c r="O138"/>
    </row>
    <row r="139" spans="11:16" x14ac:dyDescent="0.25">
      <c r="K139"/>
      <c r="L139" s="58"/>
      <c r="M139"/>
      <c r="N139"/>
      <c r="O139"/>
    </row>
    <row r="140" spans="11:16" x14ac:dyDescent="0.25">
      <c r="K140"/>
      <c r="L140" s="58"/>
      <c r="M140"/>
      <c r="N140"/>
      <c r="O140"/>
    </row>
    <row r="141" spans="11:16" x14ac:dyDescent="0.25">
      <c r="K141" s="13"/>
      <c r="L141" s="68"/>
      <c r="M141" s="13"/>
      <c r="N141" s="13"/>
      <c r="O141" s="13"/>
      <c r="P141" s="13"/>
    </row>
    <row r="142" spans="11:16" x14ac:dyDescent="0.25">
      <c r="K142" s="13"/>
      <c r="L142" s="68"/>
      <c r="M142" s="13"/>
      <c r="N142" s="13"/>
      <c r="O142" s="13"/>
      <c r="P142" s="13"/>
    </row>
    <row r="143" spans="11:16" x14ac:dyDescent="0.25">
      <c r="K143" s="17"/>
      <c r="L143" s="69"/>
      <c r="M143" s="17"/>
      <c r="N143" s="17"/>
      <c r="O143" s="17"/>
      <c r="P143" s="17"/>
    </row>
    <row r="144" spans="11:16" x14ac:dyDescent="0.25">
      <c r="K144" s="15"/>
      <c r="L144" s="57"/>
      <c r="M144" s="15"/>
      <c r="N144" s="15"/>
      <c r="O144" s="15"/>
      <c r="P144" s="15"/>
    </row>
    <row r="145" spans="11:16" x14ac:dyDescent="0.25">
      <c r="K145"/>
      <c r="L145" s="58"/>
      <c r="M145"/>
      <c r="N145"/>
      <c r="O145"/>
    </row>
    <row r="146" spans="11:16" x14ac:dyDescent="0.25">
      <c r="K146"/>
      <c r="L146" s="58"/>
      <c r="M146"/>
      <c r="N146"/>
      <c r="O146"/>
    </row>
    <row r="147" spans="11:16" x14ac:dyDescent="0.25">
      <c r="K147"/>
      <c r="L147" s="58"/>
      <c r="M147"/>
      <c r="N147"/>
      <c r="O147"/>
    </row>
    <row r="148" spans="11:16" x14ac:dyDescent="0.25">
      <c r="K148"/>
      <c r="L148" s="58"/>
      <c r="M148"/>
      <c r="N148"/>
      <c r="O148"/>
    </row>
    <row r="149" spans="11:16" x14ac:dyDescent="0.25">
      <c r="K149"/>
      <c r="L149" s="58"/>
      <c r="M149"/>
      <c r="N149"/>
      <c r="O149"/>
    </row>
    <row r="150" spans="11:16" x14ac:dyDescent="0.25">
      <c r="K150" s="13"/>
      <c r="L150" s="68"/>
      <c r="M150" s="13"/>
      <c r="N150" s="13"/>
      <c r="O150" s="13"/>
      <c r="P150" s="13"/>
    </row>
    <row r="151" spans="11:16" x14ac:dyDescent="0.25">
      <c r="K151" s="13"/>
      <c r="L151" s="68"/>
      <c r="M151" s="13"/>
      <c r="N151" s="13"/>
      <c r="O151" s="13"/>
      <c r="P151" s="13"/>
    </row>
    <row r="152" spans="11:16" x14ac:dyDescent="0.25">
      <c r="K152" s="17"/>
      <c r="L152" s="69"/>
      <c r="M152" s="17"/>
      <c r="N152" s="17"/>
      <c r="O152" s="17"/>
      <c r="P152" s="17"/>
    </row>
    <row r="153" spans="11:16" x14ac:dyDescent="0.25">
      <c r="K153" s="15"/>
      <c r="L153" s="57"/>
      <c r="M153" s="15"/>
      <c r="N153" s="15"/>
      <c r="O153" s="15"/>
      <c r="P153" s="15"/>
    </row>
    <row r="154" spans="11:16" x14ac:dyDescent="0.25">
      <c r="K154"/>
      <c r="L154" s="58"/>
      <c r="M154"/>
      <c r="N154"/>
      <c r="O154"/>
    </row>
    <row r="155" spans="11:16" x14ac:dyDescent="0.25">
      <c r="K155"/>
      <c r="L155" s="58"/>
      <c r="M155"/>
      <c r="N155"/>
      <c r="O155"/>
    </row>
    <row r="156" spans="11:16" x14ac:dyDescent="0.25">
      <c r="K156"/>
      <c r="L156" s="58"/>
      <c r="M156"/>
      <c r="N156"/>
      <c r="O156"/>
    </row>
    <row r="157" spans="11:16" x14ac:dyDescent="0.25">
      <c r="K157"/>
      <c r="L157" s="58"/>
      <c r="M157"/>
      <c r="N157"/>
      <c r="O157"/>
    </row>
  </sheetData>
  <mergeCells count="1">
    <mergeCell ref="B1:P1"/>
  </mergeCells>
  <pageMargins left="0.7" right="0.7" top="0.75" bottom="0.75" header="0.3" footer="0.3"/>
  <pageSetup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"/>
  <sheetViews>
    <sheetView workbookViewId="0">
      <selection activeCell="C20" sqref="C20"/>
    </sheetView>
  </sheetViews>
  <sheetFormatPr baseColWidth="10" defaultRowHeight="15" x14ac:dyDescent="0.25"/>
  <cols>
    <col min="2" max="2" width="21.5703125" customWidth="1"/>
    <col min="3" max="3" width="25.5703125" customWidth="1"/>
    <col min="4" max="4" width="14.5703125" bestFit="1" customWidth="1"/>
    <col min="5" max="5" width="13" bestFit="1" customWidth="1"/>
    <col min="6" max="6" width="15.7109375" customWidth="1"/>
    <col min="7" max="7" width="13.85546875" customWidth="1"/>
  </cols>
  <sheetData>
    <row r="1" spans="2:7" ht="15.75" thickBot="1" x14ac:dyDescent="0.3">
      <c r="B1" s="74" t="s">
        <v>2</v>
      </c>
      <c r="C1" s="77" t="s">
        <v>3</v>
      </c>
      <c r="D1" s="1" t="s">
        <v>4</v>
      </c>
      <c r="E1" s="2" t="s">
        <v>5</v>
      </c>
      <c r="F1" s="2" t="s">
        <v>6</v>
      </c>
    </row>
    <row r="2" spans="2:7" x14ac:dyDescent="0.25">
      <c r="B2" s="75"/>
      <c r="C2" s="78"/>
      <c r="D2" s="3" t="s">
        <v>7</v>
      </c>
      <c r="E2" s="4" t="s">
        <v>8</v>
      </c>
      <c r="F2" s="4" t="s">
        <v>9</v>
      </c>
      <c r="G2" s="5" t="s">
        <v>10</v>
      </c>
    </row>
    <row r="3" spans="2:7" ht="15.75" thickBot="1" x14ac:dyDescent="0.3">
      <c r="B3" s="75"/>
      <c r="C3" s="78"/>
      <c r="D3" s="6">
        <v>129970</v>
      </c>
      <c r="E3" s="7">
        <v>158100</v>
      </c>
      <c r="F3" s="7">
        <v>157650</v>
      </c>
      <c r="G3" s="8">
        <f>(D3+E3+F3)/3</f>
        <v>148573.33333333334</v>
      </c>
    </row>
    <row r="4" spans="2:7" x14ac:dyDescent="0.25">
      <c r="B4" s="75"/>
      <c r="C4" s="78"/>
    </row>
    <row r="5" spans="2:7" ht="15.75" thickBot="1" x14ac:dyDescent="0.3">
      <c r="B5" s="76"/>
      <c r="C5" s="79"/>
    </row>
    <row r="6" spans="2:7" ht="15.75" thickBot="1" x14ac:dyDescent="0.3"/>
    <row r="7" spans="2:7" ht="15.75" thickBot="1" x14ac:dyDescent="0.3">
      <c r="B7" s="74" t="s">
        <v>11</v>
      </c>
      <c r="D7" s="9" t="s">
        <v>4</v>
      </c>
      <c r="E7" s="10" t="s">
        <v>5</v>
      </c>
      <c r="F7" s="5" t="s">
        <v>10</v>
      </c>
    </row>
    <row r="8" spans="2:7" x14ac:dyDescent="0.25">
      <c r="B8" s="75"/>
      <c r="C8" t="s">
        <v>12</v>
      </c>
      <c r="D8" s="11">
        <v>24</v>
      </c>
      <c r="E8" s="11">
        <f>19.16*1.19</f>
        <v>22.8004</v>
      </c>
      <c r="F8" s="11">
        <f>(D8+E8)/2</f>
        <v>23.400199999999998</v>
      </c>
    </row>
    <row r="9" spans="2:7" x14ac:dyDescent="0.25">
      <c r="B9" s="75"/>
      <c r="C9" t="s">
        <v>14</v>
      </c>
      <c r="D9" s="11">
        <v>33.5</v>
      </c>
      <c r="E9" s="12">
        <f>27.731*1.19</f>
        <v>32.999890000000001</v>
      </c>
      <c r="F9" s="11">
        <f t="shared" ref="F9:F10" si="0">(D9+E9)/2</f>
        <v>33.249944999999997</v>
      </c>
    </row>
    <row r="10" spans="2:7" x14ac:dyDescent="0.25">
      <c r="B10" s="75"/>
      <c r="C10" t="s">
        <v>13</v>
      </c>
      <c r="D10" s="11">
        <v>100</v>
      </c>
      <c r="E10" s="12">
        <v>100</v>
      </c>
      <c r="F10" s="11">
        <f t="shared" si="0"/>
        <v>100</v>
      </c>
    </row>
    <row r="11" spans="2:7" x14ac:dyDescent="0.25">
      <c r="B11" s="75"/>
      <c r="C11" t="s">
        <v>16</v>
      </c>
      <c r="D11" s="11"/>
      <c r="E11" s="11">
        <f>26.891*1.19</f>
        <v>32.00029</v>
      </c>
      <c r="F11" s="11"/>
    </row>
    <row r="12" spans="2:7" ht="15.75" thickBot="1" x14ac:dyDescent="0.3">
      <c r="B12" s="76"/>
      <c r="C12" t="s">
        <v>15</v>
      </c>
      <c r="E12">
        <f>1345*1.19</f>
        <v>1600.55</v>
      </c>
      <c r="F12" s="11"/>
    </row>
  </sheetData>
  <mergeCells count="3">
    <mergeCell ref="B1:B5"/>
    <mergeCell ref="C1:C5"/>
    <mergeCell ref="B7:B12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COTIZACION</vt:lpstr>
      <vt:lpstr>AHE-BANCO DE MATERIALES (2)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2024-11-25T20:45:09Z</cp:lastPrinted>
  <dcterms:created xsi:type="dcterms:W3CDTF">2020-06-26T23:39:22Z</dcterms:created>
  <dcterms:modified xsi:type="dcterms:W3CDTF">2025-11-25T13:40:53Z</dcterms:modified>
</cp:coreProperties>
</file>