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ARCHIVO DISTRITAL DE BOGOTA\2025\FUNCIONAMIENTO\MTTO EQUIPOS AUDITORIO\MínimaCuantíaMttoAuditorio\Documentos y estudios previos\"/>
    </mc:Choice>
  </mc:AlternateContent>
  <bookViews>
    <workbookView xWindow="0" yWindow="0" windowWidth="20490" windowHeight="7650" tabRatio="657"/>
  </bookViews>
  <sheets>
    <sheet name="ILUMINACIÓN" sheetId="4" r:id="rId1"/>
    <sheet name="AUDIO" sheetId="2" r:id="rId2"/>
  </sheets>
  <definedNames>
    <definedName name="_xlnm.Print_Area" localSheetId="1">AUDIO!$A$1:$S$26</definedName>
    <definedName name="Decision">#REF!</definedName>
    <definedName name="Valoracion">#REF!</definedName>
    <definedName name="VALORACIÓN">#REF!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21" i="4" l="1"/>
  <c r="V20" i="4"/>
  <c r="U21" i="4"/>
  <c r="U20" i="4"/>
  <c r="V20" i="2"/>
  <c r="V21" i="2"/>
  <c r="V22" i="2"/>
  <c r="V19" i="2"/>
  <c r="U20" i="2"/>
  <c r="U21" i="2"/>
  <c r="U22" i="2"/>
  <c r="U19" i="2"/>
  <c r="P20" i="2" l="1"/>
  <c r="P21" i="2"/>
  <c r="P22" i="2"/>
  <c r="P19" i="2"/>
  <c r="P21" i="4"/>
  <c r="P20" i="4"/>
  <c r="I21" i="4" l="1"/>
  <c r="J21" i="4" s="1"/>
  <c r="K21" i="4" s="1"/>
  <c r="I20" i="4"/>
  <c r="J20" i="4" s="1"/>
  <c r="K20" i="4" s="1"/>
  <c r="I22" i="2"/>
  <c r="J22" i="2" s="1"/>
  <c r="K22" i="2" s="1"/>
  <c r="I21" i="2"/>
  <c r="J21" i="2" s="1"/>
  <c r="K21" i="2" s="1"/>
  <c r="I20" i="2"/>
  <c r="J20" i="2" s="1"/>
  <c r="K20" i="2" s="1"/>
  <c r="I19" i="2"/>
  <c r="J19" i="2" s="1"/>
  <c r="K19" i="2" s="1"/>
  <c r="H22" i="4" l="1"/>
  <c r="H23" i="2"/>
  <c r="M21" i="4"/>
  <c r="N21" i="4" s="1"/>
  <c r="O21" i="4" s="1"/>
  <c r="M20" i="4"/>
  <c r="N20" i="4" s="1"/>
  <c r="O20" i="4" s="1"/>
  <c r="E21" i="4"/>
  <c r="F21" i="4" s="1"/>
  <c r="E20" i="4"/>
  <c r="F20" i="4" s="1"/>
  <c r="G20" i="4" s="1"/>
  <c r="V23" i="2" l="1"/>
  <c r="V22" i="4" l="1"/>
  <c r="W20" i="2" l="1"/>
  <c r="M20" i="2"/>
  <c r="N20" i="2" s="1"/>
  <c r="O20" i="2" s="1"/>
  <c r="E20" i="2"/>
  <c r="F20" i="2" s="1"/>
  <c r="G20" i="2" s="1"/>
  <c r="Q20" i="2" l="1"/>
  <c r="R20" i="2" s="1"/>
  <c r="S20" i="2" s="1"/>
  <c r="Q22" i="2" l="1"/>
  <c r="R22" i="2" s="1"/>
  <c r="S22" i="2" s="1"/>
  <c r="Q19" i="2"/>
  <c r="R19" i="2" s="1"/>
  <c r="S19" i="2" s="1"/>
  <c r="Q21" i="2"/>
  <c r="R21" i="2" s="1"/>
  <c r="S21" i="2" s="1"/>
  <c r="G21" i="4" l="1"/>
  <c r="D22" i="4" l="1"/>
  <c r="Q20" i="4" l="1"/>
  <c r="R20" i="4" l="1"/>
  <c r="S20" i="4" s="1"/>
  <c r="Q21" i="4" l="1"/>
  <c r="R21" i="4" s="1"/>
  <c r="S21" i="4" s="1"/>
  <c r="P22" i="4" l="1"/>
  <c r="W21" i="4" l="1"/>
  <c r="W20" i="4"/>
  <c r="L22" i="4"/>
  <c r="U22" i="4" s="1"/>
  <c r="W22" i="4" s="1"/>
  <c r="M19" i="2" l="1"/>
  <c r="N19" i="2" s="1"/>
  <c r="O19" i="2" s="1"/>
  <c r="M21" i="2"/>
  <c r="N21" i="2" s="1"/>
  <c r="O21" i="2" s="1"/>
  <c r="M22" i="2"/>
  <c r="N22" i="2" s="1"/>
  <c r="O22" i="2" s="1"/>
  <c r="E19" i="2"/>
  <c r="F19" i="2" s="1"/>
  <c r="G19" i="2" s="1"/>
  <c r="E21" i="2"/>
  <c r="F21" i="2" s="1"/>
  <c r="G21" i="2" s="1"/>
  <c r="E22" i="2"/>
  <c r="F22" i="2" s="1"/>
  <c r="G22" i="2" s="1"/>
  <c r="L23" i="2" l="1"/>
  <c r="D23" i="2"/>
  <c r="W22" i="2"/>
  <c r="W21" i="2" l="1"/>
  <c r="W19" i="2"/>
  <c r="U23" i="2" l="1"/>
  <c r="P23" i="2" l="1"/>
</calcChain>
</file>

<file path=xl/sharedStrings.xml><?xml version="1.0" encoding="utf-8"?>
<sst xmlns="http://schemas.openxmlformats.org/spreadsheetml/2006/main" count="99" uniqueCount="45">
  <si>
    <t>CONSTANCIA DE ESTUDIOS DE MERCADO</t>
  </si>
  <si>
    <t>Fecha de elaboración</t>
  </si>
  <si>
    <t>Objeto:</t>
  </si>
  <si>
    <t>MEDIO</t>
  </si>
  <si>
    <t>Correo Electrónico</t>
  </si>
  <si>
    <t>Comunicación Escrita</t>
  </si>
  <si>
    <t xml:space="preserve">VALOR UNITARIO (2) </t>
  </si>
  <si>
    <t>ANÁLISIS</t>
  </si>
  <si>
    <t>CANTIDAD REQUERIDA (1)</t>
  </si>
  <si>
    <t xml:space="preserve"> IVA (3) </t>
  </si>
  <si>
    <t xml:space="preserve">Como se detalla a  continuación, la consulta para la realización del Estudio de Mercado del proceso en mención, se observa que lo cotizado corresponde al objeto a contratar en todos sus componentes y que a su vez se ajusta a las condiciones y/o especificaciones contenidas en los estudios previos: </t>
  </si>
  <si>
    <t>ÍTEM</t>
  </si>
  <si>
    <t>DESCRIPCIÓN (BIEN O SERVICIO)</t>
  </si>
  <si>
    <t>CANTIDAD</t>
  </si>
  <si>
    <t>Archivos Historicos de la Entidad (contratos o procesos años anteriores)</t>
  </si>
  <si>
    <t>TOTAL INCLUIDO IVA</t>
  </si>
  <si>
    <t>VALOR TOTAL</t>
  </si>
  <si>
    <t>La</t>
  </si>
  <si>
    <t>de la Secretaría General de la Alcaldía Mayor de Bogotá D.C., efectuó la consulta de precios de mercado para adelantar un proceso de contratación, analizando las siguientes variables:</t>
  </si>
  <si>
    <t>Para tal efecto se le dio a conocer al mercado, las especificaciones técnicas de lo requerido para el presente proceso, y se hizo la consulta a través de:</t>
  </si>
  <si>
    <t xml:space="preserve">VR.UNITARIO CON (IVA) (2+3) </t>
  </si>
  <si>
    <t>Secop II</t>
  </si>
  <si>
    <t>ECUACION ARITMETICA</t>
  </si>
  <si>
    <t>ANALISIS ESTADISTICO</t>
  </si>
  <si>
    <t>PROMEDIO</t>
  </si>
  <si>
    <t>DESVIACIÓN ESTÁNDAR</t>
  </si>
  <si>
    <t>%</t>
  </si>
  <si>
    <t>ECUACIÓN ARITMETICA</t>
  </si>
  <si>
    <t>Subdirección de Gestión del Patrimonio Documental del Distrito</t>
  </si>
  <si>
    <t xml:space="preserve"> ANÁLISIS </t>
  </si>
  <si>
    <t>Prestar servicio integral de mantenimiento preventivo y correctivo, incluido el suministro de repuestos, de los equipos de audio e iluminación ubicados en los auditorios del Archivo de Bogotá</t>
  </si>
  <si>
    <t xml:space="preserve">SISTEMA DE ILUMINACIÓN AUDITORIO CENTRAL </t>
  </si>
  <si>
    <t xml:space="preserve">SISTEMA DE ILUMINACIÓN SALA DE EXPOSICIONES </t>
  </si>
  <si>
    <t xml:space="preserve">SISTEMA DE AUDIO AUDITORIO CENTRAL </t>
  </si>
  <si>
    <t xml:space="preserve">SISTEMA DE CONTROL REMOTO </t>
  </si>
  <si>
    <t xml:space="preserve">SISTEMA DE AUDIO SALA DE EXPOSICIONES </t>
  </si>
  <si>
    <t>SISTEMA DE AUDIO AULAS DE CAPACITACIÓN</t>
  </si>
  <si>
    <t>GAMA COMPAÑÍA S.A.S</t>
  </si>
  <si>
    <t>MANTENIMIENTO PREVENTIVO DE LOS EQUIPOS DEL SISTEMA DE AUDIO DE LOS AUDITORIOS</t>
  </si>
  <si>
    <t>MANTENIMIENTO PREVENTIVO DE LOS EQUIPOS DEL SISTEMA DE ILUMINACIÓN AUDITORIOS</t>
  </si>
  <si>
    <t>CONTROL LUMINICO ELECTRONICO S.A.S</t>
  </si>
  <si>
    <t>INGENIEROS ELECTRONICOS PROFESIONALES E.U</t>
  </si>
  <si>
    <r>
      <t>Para la realización del Estudio de mercado se solicitó información de precios de acuerdo con las especificaciones técnicas a empresas legalmente constituidas, así: se envió la solicitud de cotización a veinticuatro (24) empresas por correo electrónico, por este canal se tuvo respuesta de tres (3) empresas: GAMA COMPAÑÍA S.A.S, CONTROL LUMINICO ELECTRONICO S.A.S e INGENIEROS ELECTRONICOS PROFESIONALES E.U.
Asimismo, se publicó la solicitud de cotización a través de la plataforma de SECOP II, generando el evento de cotización número SGA-SC-DDAB-020-2025, llegando a 760 empresas; sin embargo, no recibimos cotizaciones.
Con el fin de establecer precios objetivos de mercado, se incorporó a la matriz de análisis los siguientes precios de referencia: 1. Cotización GAMA COMPAÑÍA S.A.S 2. Cotización CONTROL LUMINICO ELECTRONICO S.A.S 3. INGENIEROS ELECTRONICOS PROFESIONALES E.U.  Lo anterior, con el fin de proporcionar a la Entidad herramientas para tomar mejores decisiones de compra.
Lo que busca la modalidad de selección es obtener las condiciones más favorables en términos de precio del bien o servicio que se pretende contratar; en tal sentido, para los cálculos de la ecuación aritmética se tomó la mínima entre los tres referentes de precios. Lo que se busca es obtener un monto acorde al comportamiento del mercado y que sea atractivo para los proponentes y así evitar que se presente desierto.
En consecuencia,</t>
    </r>
    <r>
      <rPr>
        <b/>
        <sz val="10"/>
        <color indexed="8"/>
        <rFont val="Arial"/>
        <family val="2"/>
      </rPr>
      <t xml:space="preserve"> el valor para intervenir los equipos de sonido que requieren mantenimiento preventivo es de $7.546.700 incluido IVA.
</t>
    </r>
    <r>
      <rPr>
        <sz val="10"/>
        <color indexed="8"/>
        <rFont val="Arial"/>
        <family val="2"/>
      </rPr>
      <t xml:space="preserve">
</t>
    </r>
  </si>
  <si>
    <t>Por lo tanto, se dispone que el  Valor Total del Presupuesto Oficial para el presente proceso de selección la suma de QUINCE MILLONES QUINIENTOS OCHENTA MIL PESOS ($15.580.000) MCTE incluido IVA, discriminados de la siguiente manera: 
VALOR BÁSICO DEL PRESUPUESTO OFICIAL: Es la suma de TRECE MILLONES NOVENTA Y DOS MIL CUATROCIENTOS TREINTA Y SIETE PESOS ($13.092.437) M/CTE.
VALOR IVA SOBRE EL BÁSICO: Es la suma de DOS MILLONES CUATROCIENTOS OCHENTA Y SIETE MIL QUINIENTOS SESENTA Y TRES PESOS ($2.487.563) M/CTE.</t>
  </si>
  <si>
    <r>
      <t xml:space="preserve">Para la realización del Estudio de mercado se solicitó información de precios de acuerdo con las especificaciones técnicas a empresas legalmente constituidas, así: se envió la solicitud de cotización a veinticuatro (24) empresas por correo electrónico, por este canal se tuvo respuesta de tres (3) empresas: GAMA COMPAÑÍA S.A.S, CONTROL LUMINICO ELECTRONICO S.A.S e INGENIEROS ELECTRONICOS PROFESIONALES E.U.
Asimismo, se publicó la solicitud de cotización a través de la plataforma de SECOP II, generando el evento de cotización número SGA-SC-DDAB-020-2025, llegando a 760 empresas; sin embargo, no recibimos cotizaciones.
Con el fin de establecer precios objetivos de mercado, se incorporó a la matriz de análisis los siguientes precios de referencia: 1. Cotización GAMA COMPAÑÍA S.A.S 2. Cotización CONTROL LUMINICO ELECTRONICO S.A.S 3. Cotización INGENIEROS ELECTRONICOS PROFESIONALES E.U.  Lo anterior, con el fin de proporcionar a la Entidad herramientas para tomar mejores decisiones de compra.
Lo que busca la modalidad de selección es obtener las condiciones más favorables en términos de precio del bien o servicio que se pretende contratar; en tal sentido, para los cálculos de la ecuación aritmética se tomó la mínima entre los tres referentes de precios. La finalidad del estudio es obtener un monto acorde al comportamiento del mercado y que sea atractivo para los proponentes y así evitar que se presente desierto.
Con el propósito de garantizar la continuidad operativa y el adecuado funcionamiento de los equipos de iluminación y audio del auditorio y sus salas auxiliares del Archivo de Bogotá, se considera necesario establecer una bolsa de repuestos destinada a cubrir las necesidades derivadas del mantenimiento preventivo durante la presente vigencia.
En el marco del contrato 4213000-1360-2024 se ejecutó una bolsa de repuestos por valor de $20.064.002 incluido IVA, correspondiente al 61,9% del valor asignado a la bolsa de repuestos para dicha vigencia, utilizada para la ejecución del mantenimiento correctivo realizado entre los meses de febrero y marzo del 2025. Este monto permitió atender la totalidad de los requerimientos técnicos necesarios para la recuperación y optimización del funcionamiento de los equipos de iluminación y audio, alcanzando un nivel adecuado de operatividad en los sistemas.
Para esta vigencia, se proyecta una disminución en la bolsa de repuestos a $2.133.301 incluido IVA, dado que gran parte de los componentes críticos fueron reemplazados durante el mantenimiento anterior, reduciendo así la probabilidad de fallas mayores en el corto plazo. En este sentido, el valor propuesto corresponde a una provisión mínima destinada a cubrir eventuales ajustes o sustituciones menores, así como el posible mantenimiento correctivo de tres equipos incorporados a este proceso.
En consecuencia, el valor para intervenir los equipos de iluminación que requieren mantenimiento preventivo es de $5.899.999 incluido IVA.
En resumen, se establece el presupuesto del proceso así: 
Mantenimiento Preventivo iluminación y audio…………. $13.446.699 M/CTE. incluido IVA 
Bolsa Fija de Repuestos ……………......................................$2.133.301 M/CTE. incluido IVA 
Total Presupuesto …………………........................................$15.580.000 M/CTE. incluido IVA.
</t>
    </r>
    <r>
      <rPr>
        <b/>
        <sz val="10"/>
        <color indexed="8"/>
        <rFont val="Arial"/>
        <family val="2"/>
      </rPr>
      <t>GRAN TOTAL del proceso de selección de $15.580.000 M/CTE. incluido IVA.</t>
    </r>
    <r>
      <rPr>
        <sz val="10"/>
        <color indexed="8"/>
        <rFont val="Arial"/>
        <family val="2"/>
      </rPr>
      <t xml:space="preserve">
Una vez realizada la verificación de los antecedentes judiciales, penales y disciplinarios de las personas jurídicas que participaron en el presente estudio de mercado mediante la presentación de cotizaciones, no se evidencian elementos que infieran hechos que puedan configurar inhabilidades o incompatibilidades que afecten su participación en el presente estudio de mercado, o inobservancia de los principios de transparencia, legalidad y objetividad que rigen la contratación pública.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</si>
</sst>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quot;$&quot;\ #,##0"/>
    <numFmt numFmtId="165" formatCode="_(* #,##0_);_(* \(#,##0\);_(* &quot;-&quot;??_);_(@_)"/>
  </numFmts>
  <fonts count="25" x14ac:knownFonts="1">
    <font>
      <sz val="10"/>
      <name val="Arial"/>
      <family val="2"/>
    </font>
    <font>
      <sz val="12"/>
      <name val="Arial"/>
      <family val="2"/>
    </font>
    <font>
      <b/>
      <sz val="12"/>
      <name val="Trebuchet MS"/>
      <family val="2"/>
    </font>
    <font>
      <sz val="12"/>
      <color indexed="8"/>
      <name val="Trebuchet MS"/>
      <family val="2"/>
    </font>
    <font>
      <b/>
      <sz val="12"/>
      <color indexed="8"/>
      <name val="Trebuchet MS"/>
      <family val="2"/>
    </font>
    <font>
      <sz val="10"/>
      <name val="Arial"/>
      <family val="2"/>
    </font>
    <font>
      <b/>
      <sz val="11"/>
      <color indexed="8"/>
      <name val="Calibri"/>
      <family val="2"/>
      <scheme val="minor"/>
    </font>
    <font>
      <sz val="12"/>
      <color theme="0" tint="-0.499984740745262"/>
      <name val="Trebuchet MS"/>
      <family val="2"/>
    </font>
    <font>
      <sz val="8"/>
      <color indexed="8"/>
      <name val="Calibri"/>
      <family val="2"/>
      <scheme val="minor"/>
    </font>
    <font>
      <b/>
      <sz val="9"/>
      <color indexed="8"/>
      <name val="Calibri"/>
      <family val="2"/>
      <scheme val="minor"/>
    </font>
    <font>
      <sz val="9"/>
      <color indexed="8"/>
      <name val="Calibri"/>
      <family val="2"/>
      <scheme val="minor"/>
    </font>
    <font>
      <b/>
      <sz val="9"/>
      <color indexed="8"/>
      <name val="Trebuchet MS"/>
      <family val="2"/>
    </font>
    <font>
      <sz val="9"/>
      <name val="Arial"/>
      <family val="2"/>
    </font>
    <font>
      <b/>
      <sz val="9"/>
      <name val="Arial"/>
      <family val="2"/>
    </font>
    <font>
      <b/>
      <sz val="9"/>
      <name val="Trebuchet MS"/>
      <family val="2"/>
    </font>
    <font>
      <sz val="9"/>
      <color indexed="8"/>
      <name val="Trebuchet MS"/>
      <family val="2"/>
    </font>
    <font>
      <sz val="9"/>
      <color rgb="FF000000"/>
      <name val="Calibri"/>
      <family val="2"/>
      <scheme val="minor"/>
    </font>
    <font>
      <sz val="10"/>
      <name val="Trebuchet MS"/>
      <family val="2"/>
    </font>
    <font>
      <b/>
      <sz val="10"/>
      <name val="Arial"/>
      <family val="2"/>
    </font>
    <font>
      <sz val="10"/>
      <color indexed="8"/>
      <name val="Arial"/>
      <family val="2"/>
    </font>
    <font>
      <b/>
      <sz val="10"/>
      <color indexed="8"/>
      <name val="Arial"/>
      <family val="2"/>
    </font>
    <font>
      <sz val="10"/>
      <color indexed="8"/>
      <name val="Trebuchet MS"/>
      <family val="2"/>
    </font>
    <font>
      <b/>
      <sz val="10"/>
      <color indexed="8"/>
      <name val="Trebuchet MS"/>
      <family val="2"/>
    </font>
    <font>
      <b/>
      <sz val="9"/>
      <name val="Calibri"/>
      <family val="2"/>
      <scheme val="minor"/>
    </font>
    <font>
      <b/>
      <sz val="11"/>
      <color indexed="8"/>
      <name val="Trebuchet MS"/>
      <family val="2"/>
    </font>
  </fonts>
  <fills count="4">
    <fill>
      <patternFill patternType="none"/>
    </fill>
    <fill>
      <patternFill patternType="gray125"/>
    </fill>
    <fill>
      <patternFill patternType="solid">
        <fgColor theme="0"/>
        <bgColor indexed="64"/>
      </patternFill>
    </fill>
    <fill>
      <patternFill patternType="solid">
        <fgColor theme="8" tint="0.79998168889431442"/>
        <bgColor indexed="64"/>
      </patternFill>
    </fill>
  </fills>
  <borders count="54">
    <border>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3">
    <xf numFmtId="0" fontId="0" fillId="0" borderId="0"/>
    <xf numFmtId="0" fontId="5" fillId="0" borderId="0"/>
    <xf numFmtId="9" fontId="5" fillId="0" borderId="0" applyFont="0" applyFill="0" applyBorder="0" applyAlignment="0" applyProtection="0"/>
  </cellStyleXfs>
  <cellXfs count="198">
    <xf numFmtId="0" fontId="0" fillId="0" borderId="0" xfId="0"/>
    <xf numFmtId="0" fontId="2" fillId="0" borderId="0" xfId="0" applyFont="1" applyAlignment="1">
      <alignment vertical="center" wrapText="1"/>
    </xf>
    <xf numFmtId="0" fontId="3" fillId="0" borderId="0" xfId="0" applyFont="1" applyAlignment="1">
      <alignment horizontal="left" vertical="center" wrapText="1"/>
    </xf>
    <xf numFmtId="4" fontId="6" fillId="0" borderId="0" xfId="0" applyNumberFormat="1" applyFont="1" applyAlignment="1">
      <alignment horizontal="center" vertical="center" wrapText="1"/>
    </xf>
    <xf numFmtId="0" fontId="7"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3" fontId="8" fillId="0" borderId="0" xfId="0" applyNumberFormat="1" applyFont="1" applyAlignment="1">
      <alignment horizontal="center" vertical="center" wrapText="1"/>
    </xf>
    <xf numFmtId="164" fontId="0" fillId="0" borderId="0" xfId="0" applyNumberFormat="1"/>
    <xf numFmtId="3" fontId="10" fillId="0" borderId="9" xfId="0" applyNumberFormat="1" applyFont="1" applyBorder="1" applyAlignment="1">
      <alignment horizontal="center" vertical="center" wrapText="1"/>
    </xf>
    <xf numFmtId="3" fontId="10" fillId="0" borderId="14" xfId="0" applyNumberFormat="1" applyFont="1" applyBorder="1" applyAlignment="1">
      <alignment horizontal="center" vertical="center" wrapText="1"/>
    </xf>
    <xf numFmtId="3" fontId="10" fillId="0" borderId="3" xfId="0" applyNumberFormat="1" applyFont="1" applyBorder="1" applyAlignment="1">
      <alignment horizontal="center" vertical="center" wrapText="1"/>
    </xf>
    <xf numFmtId="3" fontId="9" fillId="0" borderId="12" xfId="0" applyNumberFormat="1" applyFont="1" applyBorder="1" applyAlignment="1">
      <alignment horizontal="center" vertical="center" wrapText="1"/>
    </xf>
    <xf numFmtId="0" fontId="12" fillId="0" borderId="0" xfId="0" applyFont="1"/>
    <xf numFmtId="0" fontId="15" fillId="0" borderId="0" xfId="0" applyFont="1" applyAlignment="1">
      <alignment horizontal="center" vertical="center" wrapText="1"/>
    </xf>
    <xf numFmtId="0" fontId="15" fillId="0" borderId="0" xfId="0" applyFont="1" applyAlignment="1">
      <alignment horizontal="left" vertical="center" wrapText="1"/>
    </xf>
    <xf numFmtId="0" fontId="11" fillId="0" borderId="0" xfId="0" applyFont="1" applyAlignment="1">
      <alignment vertical="center"/>
    </xf>
    <xf numFmtId="0" fontId="15" fillId="0" borderId="0" xfId="0" applyFont="1" applyAlignment="1">
      <alignment wrapText="1"/>
    </xf>
    <xf numFmtId="0" fontId="15" fillId="0" borderId="0" xfId="0" applyFont="1" applyAlignment="1">
      <alignment horizontal="center" wrapText="1"/>
    </xf>
    <xf numFmtId="0" fontId="9" fillId="0" borderId="15" xfId="0" applyFont="1" applyBorder="1" applyAlignment="1">
      <alignment horizontal="center" vertical="center" wrapText="1"/>
    </xf>
    <xf numFmtId="0" fontId="9" fillId="0" borderId="17" xfId="0" applyFont="1" applyBorder="1" applyAlignment="1">
      <alignment horizontal="center" vertical="center" wrapText="1"/>
    </xf>
    <xf numFmtId="0" fontId="16" fillId="0" borderId="3" xfId="0" applyFont="1" applyBorder="1" applyAlignment="1">
      <alignment vertical="center" wrapText="1"/>
    </xf>
    <xf numFmtId="0" fontId="16" fillId="0" borderId="11" xfId="0" applyFont="1" applyBorder="1" applyAlignment="1">
      <alignment horizontal="center" vertical="center" wrapText="1"/>
    </xf>
    <xf numFmtId="3" fontId="12" fillId="0" borderId="0" xfId="0" applyNumberFormat="1" applyFont="1"/>
    <xf numFmtId="4" fontId="11" fillId="0" borderId="8" xfId="0" applyNumberFormat="1" applyFont="1" applyBorder="1" applyAlignment="1">
      <alignment vertical="center" wrapText="1"/>
    </xf>
    <xf numFmtId="0" fontId="15" fillId="0" borderId="2" xfId="0" applyFont="1" applyBorder="1" applyAlignment="1">
      <alignment vertical="top" wrapText="1" readingOrder="1"/>
    </xf>
    <xf numFmtId="0" fontId="12" fillId="0" borderId="21" xfId="0" applyFont="1" applyBorder="1"/>
    <xf numFmtId="4" fontId="10" fillId="0" borderId="22" xfId="0" applyNumberFormat="1" applyFont="1" applyBorder="1" applyAlignment="1">
      <alignment horizontal="center" vertical="center" wrapText="1"/>
    </xf>
    <xf numFmtId="0" fontId="15" fillId="0" borderId="21" xfId="0" applyFont="1" applyBorder="1" applyAlignment="1">
      <alignment vertical="center" wrapText="1"/>
    </xf>
    <xf numFmtId="0" fontId="15" fillId="0" borderId="21" xfId="0" applyFont="1" applyBorder="1" applyAlignment="1">
      <alignment horizontal="left" vertical="center" wrapText="1"/>
    </xf>
    <xf numFmtId="0" fontId="12" fillId="0" borderId="22" xfId="0" applyFont="1" applyBorder="1"/>
    <xf numFmtId="0" fontId="15" fillId="0" borderId="22" xfId="0" applyFont="1" applyBorder="1" applyAlignment="1">
      <alignment wrapText="1"/>
    </xf>
    <xf numFmtId="0" fontId="15" fillId="0" borderId="24" xfId="0" applyFont="1" applyBorder="1" applyAlignment="1">
      <alignment vertical="top" wrapText="1" readingOrder="1"/>
    </xf>
    <xf numFmtId="0" fontId="15" fillId="0" borderId="25" xfId="0" applyFont="1" applyBorder="1" applyAlignment="1">
      <alignment vertical="top" wrapText="1" readingOrder="1"/>
    </xf>
    <xf numFmtId="0" fontId="9" fillId="0" borderId="16" xfId="0" applyFont="1" applyBorder="1" applyAlignment="1">
      <alignment horizontal="center" vertical="center" wrapText="1"/>
    </xf>
    <xf numFmtId="0" fontId="12" fillId="0" borderId="26" xfId="0" applyFont="1" applyBorder="1"/>
    <xf numFmtId="4" fontId="9" fillId="0" borderId="25" xfId="0" applyNumberFormat="1" applyFont="1" applyBorder="1" applyAlignment="1">
      <alignment horizontal="center" vertical="center" wrapText="1"/>
    </xf>
    <xf numFmtId="4" fontId="9" fillId="0" borderId="28" xfId="0" applyNumberFormat="1" applyFont="1" applyBorder="1" applyAlignment="1">
      <alignment horizontal="center" vertical="center" wrapText="1"/>
    </xf>
    <xf numFmtId="4" fontId="9" fillId="0" borderId="29" xfId="0" applyNumberFormat="1" applyFont="1" applyBorder="1" applyAlignment="1">
      <alignment horizontal="center" vertical="center" wrapText="1"/>
    </xf>
    <xf numFmtId="4" fontId="9" fillId="0" borderId="30" xfId="0" applyNumberFormat="1" applyFont="1" applyBorder="1" applyAlignment="1">
      <alignment horizontal="center" vertical="center" wrapText="1"/>
    </xf>
    <xf numFmtId="4" fontId="9" fillId="0" borderId="31" xfId="0" applyNumberFormat="1" applyFont="1" applyBorder="1" applyAlignment="1">
      <alignment horizontal="center" vertical="center" wrapText="1"/>
    </xf>
    <xf numFmtId="4" fontId="9" fillId="0" borderId="32" xfId="0" applyNumberFormat="1" applyFont="1" applyBorder="1" applyAlignment="1">
      <alignment horizontal="center" vertical="center" wrapText="1"/>
    </xf>
    <xf numFmtId="4" fontId="9" fillId="0" borderId="33" xfId="0" applyNumberFormat="1" applyFont="1" applyBorder="1" applyAlignment="1">
      <alignment horizontal="center" vertical="center" wrapText="1"/>
    </xf>
    <xf numFmtId="3" fontId="11" fillId="3" borderId="31" xfId="0" applyNumberFormat="1" applyFont="1" applyFill="1" applyBorder="1" applyAlignment="1">
      <alignment horizontal="center" vertical="center" wrapText="1"/>
    </xf>
    <xf numFmtId="165" fontId="11" fillId="3" borderId="32" xfId="0" applyNumberFormat="1" applyFont="1" applyFill="1" applyBorder="1" applyAlignment="1">
      <alignment horizontal="center" vertical="center" wrapText="1"/>
    </xf>
    <xf numFmtId="4" fontId="11" fillId="3" borderId="33" xfId="0" applyNumberFormat="1" applyFont="1" applyFill="1" applyBorder="1" applyAlignment="1">
      <alignment horizontal="center" vertical="center" wrapText="1"/>
    </xf>
    <xf numFmtId="3" fontId="10" fillId="0" borderId="10" xfId="0" applyNumberFormat="1" applyFont="1" applyBorder="1" applyAlignment="1">
      <alignment horizontal="center" vertical="center" wrapText="1"/>
    </xf>
    <xf numFmtId="3" fontId="9" fillId="0" borderId="9" xfId="0" applyNumberFormat="1" applyFont="1" applyBorder="1" applyAlignment="1">
      <alignment horizontal="center" vertical="center" wrapText="1"/>
    </xf>
    <xf numFmtId="9" fontId="9" fillId="0" borderId="14" xfId="2" applyFont="1" applyBorder="1" applyAlignment="1">
      <alignment horizontal="center" vertical="center" wrapText="1"/>
    </xf>
    <xf numFmtId="9" fontId="10" fillId="0" borderId="11" xfId="2" applyFont="1" applyBorder="1" applyAlignment="1">
      <alignment horizontal="center" vertical="center" wrapText="1"/>
    </xf>
    <xf numFmtId="3" fontId="11" fillId="2" borderId="37" xfId="0" applyNumberFormat="1" applyFont="1" applyFill="1" applyBorder="1" applyAlignment="1">
      <alignment horizontal="center" vertical="center" wrapText="1"/>
    </xf>
    <xf numFmtId="165" fontId="11" fillId="2" borderId="15" xfId="0" applyNumberFormat="1" applyFont="1" applyFill="1" applyBorder="1" applyAlignment="1">
      <alignment horizontal="center" vertical="center" wrapText="1"/>
    </xf>
    <xf numFmtId="4" fontId="11" fillId="2" borderId="17" xfId="0" applyNumberFormat="1" applyFont="1" applyFill="1" applyBorder="1" applyAlignment="1">
      <alignment horizontal="center" vertical="center" wrapText="1"/>
    </xf>
    <xf numFmtId="3" fontId="18" fillId="0" borderId="38" xfId="0" applyNumberFormat="1" applyFont="1" applyBorder="1"/>
    <xf numFmtId="164" fontId="0" fillId="0" borderId="7" xfId="0" applyNumberFormat="1" applyBorder="1"/>
    <xf numFmtId="0" fontId="0" fillId="0" borderId="8" xfId="0" applyBorder="1"/>
    <xf numFmtId="0" fontId="0" fillId="0" borderId="18" xfId="0" applyBorder="1"/>
    <xf numFmtId="0" fontId="12" fillId="2" borderId="34" xfId="0" applyFont="1" applyFill="1" applyBorder="1"/>
    <xf numFmtId="0" fontId="12" fillId="2" borderId="35" xfId="0" applyFont="1" applyFill="1" applyBorder="1"/>
    <xf numFmtId="164" fontId="0" fillId="0" borderId="35" xfId="0" applyNumberFormat="1" applyBorder="1"/>
    <xf numFmtId="0" fontId="0" fillId="0" borderId="35" xfId="0" applyBorder="1"/>
    <xf numFmtId="0" fontId="0" fillId="0" borderId="36" xfId="0" applyBorder="1"/>
    <xf numFmtId="0" fontId="12" fillId="0" borderId="39" xfId="0" applyFont="1" applyBorder="1"/>
    <xf numFmtId="0" fontId="0" fillId="0" borderId="40" xfId="0" applyBorder="1"/>
    <xf numFmtId="0" fontId="12" fillId="0" borderId="1" xfId="0" applyFont="1" applyBorder="1"/>
    <xf numFmtId="0" fontId="12" fillId="0" borderId="2" xfId="0" applyFont="1" applyBorder="1"/>
    <xf numFmtId="0" fontId="0" fillId="0" borderId="2" xfId="0" applyBorder="1"/>
    <xf numFmtId="0" fontId="0" fillId="0" borderId="13" xfId="0" applyBorder="1"/>
    <xf numFmtId="0" fontId="15" fillId="0" borderId="39" xfId="0" applyFont="1" applyBorder="1" applyAlignment="1">
      <alignment horizontal="left" vertical="center" wrapText="1"/>
    </xf>
    <xf numFmtId="0" fontId="15" fillId="0" borderId="1" xfId="0" applyFont="1" applyBorder="1" applyAlignment="1">
      <alignment vertical="top" wrapText="1" readingOrder="1"/>
    </xf>
    <xf numFmtId="0" fontId="22" fillId="0" borderId="3" xfId="0" applyFont="1" applyBorder="1" applyAlignment="1">
      <alignment vertical="center"/>
    </xf>
    <xf numFmtId="0" fontId="17" fillId="0" borderId="3" xfId="0" applyFont="1" applyBorder="1" applyAlignment="1">
      <alignment horizontal="center" vertical="center" wrapText="1"/>
    </xf>
    <xf numFmtId="0" fontId="9" fillId="0" borderId="10" xfId="0" applyFont="1" applyBorder="1" applyAlignment="1">
      <alignment horizontal="center" vertical="center" wrapText="1"/>
    </xf>
    <xf numFmtId="4" fontId="9" fillId="2" borderId="8" xfId="0" applyNumberFormat="1" applyFont="1" applyFill="1" applyBorder="1" applyAlignment="1">
      <alignment horizontal="center" vertical="center" wrapText="1"/>
    </xf>
    <xf numFmtId="4" fontId="9" fillId="0" borderId="24" xfId="0" applyNumberFormat="1" applyFont="1" applyBorder="1" applyAlignment="1">
      <alignment horizontal="center" vertical="center" wrapText="1"/>
    </xf>
    <xf numFmtId="4" fontId="9" fillId="0" borderId="2" xfId="0" applyNumberFormat="1" applyFont="1" applyBorder="1" applyAlignment="1">
      <alignment horizontal="center" vertical="center" wrapText="1"/>
    </xf>
    <xf numFmtId="3" fontId="18" fillId="0" borderId="0" xfId="0" applyNumberFormat="1" applyFont="1"/>
    <xf numFmtId="3" fontId="18" fillId="0" borderId="0" xfId="0" applyNumberFormat="1" applyFont="1" applyAlignment="1">
      <alignment horizontal="center"/>
    </xf>
    <xf numFmtId="0" fontId="18" fillId="0" borderId="0" xfId="0" applyFont="1" applyAlignment="1">
      <alignment horizontal="center"/>
    </xf>
    <xf numFmtId="4" fontId="9" fillId="2" borderId="27" xfId="0" applyNumberFormat="1" applyFont="1" applyFill="1" applyBorder="1" applyAlignment="1">
      <alignment horizontal="center" vertical="center" wrapText="1"/>
    </xf>
    <xf numFmtId="0" fontId="15" fillId="0" borderId="10" xfId="0" applyFont="1" applyBorder="1" applyAlignment="1">
      <alignment vertical="center" wrapText="1"/>
    </xf>
    <xf numFmtId="0" fontId="22" fillId="0" borderId="0" xfId="0" applyFont="1" applyAlignment="1">
      <alignment vertical="center"/>
    </xf>
    <xf numFmtId="0" fontId="17" fillId="0" borderId="0" xfId="0" applyFont="1" applyAlignment="1">
      <alignment horizontal="center" vertical="center" wrapText="1"/>
    </xf>
    <xf numFmtId="0" fontId="0" fillId="0" borderId="3" xfId="0" applyBorder="1"/>
    <xf numFmtId="4" fontId="0" fillId="0" borderId="0" xfId="0" applyNumberFormat="1"/>
    <xf numFmtId="0" fontId="9" fillId="0" borderId="7"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33" xfId="0" applyFont="1" applyBorder="1" applyAlignment="1">
      <alignment horizontal="center" vertical="center" wrapText="1"/>
    </xf>
    <xf numFmtId="4" fontId="9" fillId="0" borderId="17" xfId="0" applyNumberFormat="1" applyFont="1" applyBorder="1" applyAlignment="1">
      <alignment horizontal="center" vertical="center" wrapText="1"/>
    </xf>
    <xf numFmtId="4" fontId="9" fillId="0" borderId="50" xfId="0" applyNumberFormat="1" applyFont="1" applyBorder="1" applyAlignment="1">
      <alignment horizontal="center" vertical="center" wrapText="1"/>
    </xf>
    <xf numFmtId="4" fontId="9" fillId="0" borderId="15" xfId="0" applyNumberFormat="1" applyFont="1" applyBorder="1" applyAlignment="1">
      <alignment horizontal="center" vertical="center" wrapText="1"/>
    </xf>
    <xf numFmtId="3" fontId="9" fillId="0" borderId="42" xfId="0" applyNumberFormat="1" applyFont="1" applyBorder="1" applyAlignment="1">
      <alignment horizontal="center" vertical="center" wrapText="1"/>
    </xf>
    <xf numFmtId="3" fontId="10" fillId="0" borderId="43" xfId="0" applyNumberFormat="1" applyFont="1" applyBorder="1" applyAlignment="1">
      <alignment horizontal="center" vertical="center" wrapText="1"/>
    </xf>
    <xf numFmtId="3" fontId="10" fillId="0" borderId="44" xfId="0" applyNumberFormat="1" applyFont="1" applyBorder="1" applyAlignment="1">
      <alignment horizontal="center" vertical="center" wrapText="1"/>
    </xf>
    <xf numFmtId="3" fontId="10" fillId="0" borderId="47" xfId="0" applyNumberFormat="1" applyFont="1" applyBorder="1" applyAlignment="1">
      <alignment horizontal="center" vertical="center" wrapText="1"/>
    </xf>
    <xf numFmtId="3" fontId="9" fillId="0" borderId="30" xfId="0" applyNumberFormat="1" applyFont="1" applyBorder="1" applyAlignment="1">
      <alignment horizontal="center" vertical="center" wrapText="1"/>
    </xf>
    <xf numFmtId="3" fontId="10" fillId="0" borderId="28" xfId="0" applyNumberFormat="1" applyFont="1" applyBorder="1" applyAlignment="1">
      <alignment horizontal="center" vertical="center" wrapText="1"/>
    </xf>
    <xf numFmtId="3" fontId="10" fillId="0" borderId="51" xfId="0" applyNumberFormat="1" applyFont="1" applyBorder="1" applyAlignment="1">
      <alignment horizontal="center" vertical="center" wrapText="1"/>
    </xf>
    <xf numFmtId="3" fontId="10" fillId="0" borderId="52" xfId="0" applyNumberFormat="1" applyFont="1" applyBorder="1" applyAlignment="1">
      <alignment horizontal="center" vertical="center" wrapText="1"/>
    </xf>
    <xf numFmtId="4" fontId="9" fillId="0" borderId="37" xfId="0" applyNumberFormat="1" applyFont="1" applyBorder="1" applyAlignment="1">
      <alignment horizontal="center" vertical="center" wrapText="1"/>
    </xf>
    <xf numFmtId="3" fontId="10" fillId="0" borderId="49" xfId="0" applyNumberFormat="1" applyFont="1" applyBorder="1" applyAlignment="1">
      <alignment horizontal="center" vertical="center" wrapText="1"/>
    </xf>
    <xf numFmtId="3" fontId="23" fillId="0" borderId="10" xfId="0" applyNumberFormat="1" applyFont="1" applyBorder="1" applyAlignment="1">
      <alignment horizontal="center" vertical="center" wrapText="1"/>
    </xf>
    <xf numFmtId="3" fontId="9" fillId="0" borderId="0" xfId="0" applyNumberFormat="1" applyFont="1" applyAlignment="1">
      <alignment horizontal="center" vertical="center" wrapText="1"/>
    </xf>
    <xf numFmtId="3" fontId="10" fillId="0" borderId="0" xfId="0" applyNumberFormat="1" applyFont="1" applyAlignment="1">
      <alignment horizontal="center" vertical="center" wrapText="1"/>
    </xf>
    <xf numFmtId="3" fontId="0" fillId="0" borderId="0" xfId="0" applyNumberFormat="1"/>
    <xf numFmtId="0" fontId="0" fillId="0" borderId="0" xfId="0" applyAlignment="1">
      <alignment horizontal="center" vertical="center"/>
    </xf>
    <xf numFmtId="3" fontId="9" fillId="0" borderId="46" xfId="0" applyNumberFormat="1" applyFont="1" applyBorder="1" applyAlignment="1">
      <alignment horizontal="center" vertical="center" wrapText="1"/>
    </xf>
    <xf numFmtId="3" fontId="23" fillId="0" borderId="30" xfId="0" applyNumberFormat="1" applyFont="1" applyBorder="1" applyAlignment="1">
      <alignment horizontal="center" vertical="center" wrapText="1"/>
    </xf>
    <xf numFmtId="3" fontId="23" fillId="0" borderId="53" xfId="0" applyNumberFormat="1" applyFont="1" applyBorder="1" applyAlignment="1">
      <alignment horizontal="center" vertical="center" wrapText="1"/>
    </xf>
    <xf numFmtId="3" fontId="10" fillId="0" borderId="29" xfId="0" applyNumberFormat="1" applyFont="1" applyBorder="1" applyAlignment="1">
      <alignment horizontal="center" vertical="center" wrapText="1"/>
    </xf>
    <xf numFmtId="0" fontId="17" fillId="0" borderId="3" xfId="0" applyFont="1" applyBorder="1" applyAlignment="1">
      <alignment wrapText="1"/>
    </xf>
    <xf numFmtId="0" fontId="17" fillId="0" borderId="0" xfId="0" applyFont="1" applyAlignment="1">
      <alignment wrapText="1"/>
    </xf>
    <xf numFmtId="0" fontId="17" fillId="0" borderId="3" xfId="0" applyFont="1" applyBorder="1" applyAlignment="1">
      <alignment horizontal="center" wrapText="1"/>
    </xf>
    <xf numFmtId="0" fontId="17" fillId="0" borderId="3" xfId="0" applyFont="1" applyBorder="1" applyAlignment="1">
      <alignment horizontal="left"/>
    </xf>
    <xf numFmtId="0" fontId="9" fillId="0" borderId="42" xfId="0" applyFont="1" applyBorder="1" applyAlignment="1">
      <alignment horizontal="center" vertical="center" wrapText="1"/>
    </xf>
    <xf numFmtId="0" fontId="16" fillId="2" borderId="43" xfId="0" applyFont="1" applyFill="1" applyBorder="1" applyAlignment="1">
      <alignment vertical="center" wrapText="1"/>
    </xf>
    <xf numFmtId="0" fontId="16" fillId="0" borderId="44" xfId="0" applyFont="1" applyBorder="1" applyAlignment="1">
      <alignment horizontal="center" vertical="center" wrapText="1"/>
    </xf>
    <xf numFmtId="0" fontId="9" fillId="0" borderId="48" xfId="0" applyFont="1" applyBorder="1" applyAlignment="1">
      <alignment horizontal="center" vertical="center" wrapText="1"/>
    </xf>
    <xf numFmtId="0" fontId="16" fillId="2" borderId="49" xfId="0" applyFont="1" applyFill="1" applyBorder="1" applyAlignment="1">
      <alignment vertical="center" wrapText="1"/>
    </xf>
    <xf numFmtId="0" fontId="16" fillId="0" borderId="51" xfId="0" applyFont="1" applyBorder="1" applyAlignment="1">
      <alignment horizontal="center" vertical="center" wrapText="1"/>
    </xf>
    <xf numFmtId="0" fontId="16" fillId="0" borderId="43" xfId="0" applyFont="1" applyBorder="1" applyAlignment="1">
      <alignment vertical="center" wrapText="1"/>
    </xf>
    <xf numFmtId="0" fontId="16" fillId="0" borderId="49" xfId="0" applyFont="1" applyBorder="1" applyAlignment="1">
      <alignment vertical="center" wrapText="1"/>
    </xf>
    <xf numFmtId="4" fontId="19" fillId="2" borderId="7" xfId="0" applyNumberFormat="1" applyFont="1" applyFill="1" applyBorder="1" applyAlignment="1">
      <alignment horizontal="left" vertical="top" wrapText="1"/>
    </xf>
    <xf numFmtId="4" fontId="19" fillId="2" borderId="8" xfId="0" applyNumberFormat="1" applyFont="1" applyFill="1" applyBorder="1" applyAlignment="1">
      <alignment horizontal="left" vertical="top" wrapText="1"/>
    </xf>
    <xf numFmtId="4" fontId="19" fillId="2" borderId="18" xfId="0" applyNumberFormat="1" applyFont="1" applyFill="1" applyBorder="1" applyAlignment="1">
      <alignment horizontal="left" vertical="top"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36" xfId="0" applyFont="1" applyBorder="1" applyAlignment="1">
      <alignment horizontal="center" vertical="center" wrapText="1"/>
    </xf>
    <xf numFmtId="0" fontId="13" fillId="0" borderId="34" xfId="0" applyFont="1" applyBorder="1" applyAlignment="1">
      <alignment horizontal="center"/>
    </xf>
    <xf numFmtId="0" fontId="13" fillId="0" borderId="35" xfId="0" applyFont="1" applyBorder="1" applyAlignment="1">
      <alignment horizontal="center"/>
    </xf>
    <xf numFmtId="0" fontId="13" fillId="0" borderId="36" xfId="0" applyFont="1" applyBorder="1" applyAlignment="1">
      <alignment horizontal="center"/>
    </xf>
    <xf numFmtId="0" fontId="13" fillId="0" borderId="39" xfId="0" applyFont="1" applyBorder="1" applyAlignment="1">
      <alignment horizontal="center"/>
    </xf>
    <xf numFmtId="0" fontId="13" fillId="0" borderId="0" xfId="0" applyFont="1" applyAlignment="1">
      <alignment horizontal="center"/>
    </xf>
    <xf numFmtId="0" fontId="13" fillId="0" borderId="40" xfId="0" applyFont="1" applyBorder="1" applyAlignment="1">
      <alignment horizontal="center"/>
    </xf>
    <xf numFmtId="0" fontId="17" fillId="0" borderId="3" xfId="0" applyFont="1" applyBorder="1" applyAlignment="1">
      <alignment horizontal="left" vertical="center" wrapText="1"/>
    </xf>
    <xf numFmtId="0" fontId="17" fillId="0" borderId="11" xfId="0" applyFont="1" applyBorder="1" applyAlignment="1">
      <alignment horizontal="left"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18" xfId="0" applyFont="1" applyBorder="1" applyAlignment="1">
      <alignment horizontal="center" vertical="center" wrapText="1"/>
    </xf>
    <xf numFmtId="4" fontId="9" fillId="2" borderId="7" xfId="0" applyNumberFormat="1" applyFont="1" applyFill="1" applyBorder="1" applyAlignment="1">
      <alignment horizontal="center" vertical="center" wrapText="1"/>
    </xf>
    <xf numFmtId="4" fontId="9" fillId="2" borderId="8" xfId="0" applyNumberFormat="1" applyFont="1" applyFill="1" applyBorder="1" applyAlignment="1">
      <alignment horizontal="center" vertical="center" wrapText="1"/>
    </xf>
    <xf numFmtId="4" fontId="9" fillId="2" borderId="18" xfId="0" applyNumberFormat="1" applyFont="1" applyFill="1" applyBorder="1" applyAlignment="1">
      <alignment horizontal="center" vertical="center" wrapText="1"/>
    </xf>
    <xf numFmtId="0" fontId="14" fillId="0" borderId="10" xfId="0" applyFont="1" applyBorder="1" applyAlignment="1">
      <alignment horizontal="left" vertical="center" wrapText="1"/>
    </xf>
    <xf numFmtId="0" fontId="14" fillId="0" borderId="41" xfId="0" applyFont="1" applyBorder="1" applyAlignment="1">
      <alignment horizontal="left" vertical="center" wrapText="1"/>
    </xf>
    <xf numFmtId="0" fontId="17" fillId="2" borderId="3" xfId="0" applyFont="1" applyFill="1" applyBorder="1" applyAlignment="1">
      <alignment horizontal="center" vertical="center" wrapText="1"/>
    </xf>
    <xf numFmtId="0" fontId="11" fillId="0" borderId="10" xfId="0" applyFont="1" applyBorder="1" applyAlignment="1">
      <alignment horizontal="left" vertical="center"/>
    </xf>
    <xf numFmtId="0" fontId="11" fillId="0" borderId="3" xfId="0" applyFont="1" applyBorder="1" applyAlignment="1">
      <alignment horizontal="left" vertical="center"/>
    </xf>
    <xf numFmtId="0" fontId="21" fillId="0" borderId="39" xfId="0" applyFont="1" applyBorder="1" applyAlignment="1">
      <alignment horizontal="left" vertical="center" wrapText="1"/>
    </xf>
    <xf numFmtId="0" fontId="21" fillId="0" borderId="0" xfId="0" applyFont="1" applyAlignment="1">
      <alignment horizontal="left" vertical="center" wrapText="1"/>
    </xf>
    <xf numFmtId="4" fontId="11" fillId="0" borderId="34" xfId="0" applyNumberFormat="1" applyFont="1" applyBorder="1" applyAlignment="1">
      <alignment horizontal="center" vertical="center" wrapText="1"/>
    </xf>
    <xf numFmtId="4" fontId="11" fillId="0" borderId="35" xfId="0" applyNumberFormat="1" applyFont="1" applyBorder="1" applyAlignment="1">
      <alignment horizontal="center" vertical="center" wrapText="1"/>
    </xf>
    <xf numFmtId="4" fontId="11" fillId="0" borderId="36" xfId="0" applyNumberFormat="1" applyFont="1" applyBorder="1" applyAlignment="1">
      <alignment horizontal="center" vertical="center" wrapText="1"/>
    </xf>
    <xf numFmtId="0" fontId="13" fillId="0" borderId="3" xfId="0" applyFont="1" applyBorder="1" applyAlignment="1">
      <alignment horizontal="center"/>
    </xf>
    <xf numFmtId="14" fontId="14" fillId="0" borderId="3" xfId="0" applyNumberFormat="1" applyFont="1" applyBorder="1" applyAlignment="1">
      <alignment horizontal="left" vertical="center" wrapText="1"/>
    </xf>
    <xf numFmtId="0" fontId="17" fillId="0" borderId="23" xfId="0" applyFont="1" applyBorder="1" applyAlignment="1">
      <alignment horizontal="left" vertical="top" wrapText="1"/>
    </xf>
    <xf numFmtId="0" fontId="17" fillId="0" borderId="4" xfId="0" applyFont="1" applyBorder="1" applyAlignment="1">
      <alignment horizontal="left" vertical="top" wrapText="1"/>
    </xf>
    <xf numFmtId="0" fontId="17" fillId="0" borderId="45" xfId="0" applyFont="1" applyBorder="1" applyAlignment="1">
      <alignment horizontal="left" vertical="top" wrapText="1"/>
    </xf>
    <xf numFmtId="0" fontId="21" fillId="0" borderId="39" xfId="0" applyFont="1" applyBorder="1" applyAlignment="1">
      <alignment horizontal="left" vertical="top" wrapText="1" readingOrder="1"/>
    </xf>
    <xf numFmtId="0" fontId="21" fillId="0" borderId="0" xfId="0" applyFont="1" applyAlignment="1">
      <alignment horizontal="left" vertical="top" wrapText="1" readingOrder="1"/>
    </xf>
    <xf numFmtId="0" fontId="21" fillId="0" borderId="40" xfId="0" applyFont="1" applyBorder="1" applyAlignment="1">
      <alignment horizontal="left" vertical="top" wrapText="1" readingOrder="1"/>
    </xf>
    <xf numFmtId="4" fontId="9" fillId="0" borderId="24" xfId="0" applyNumberFormat="1" applyFont="1" applyBorder="1" applyAlignment="1">
      <alignment horizontal="center" vertical="center" wrapText="1"/>
    </xf>
    <xf numFmtId="4" fontId="9" fillId="0" borderId="2" xfId="0" applyNumberFormat="1" applyFont="1" applyBorder="1" applyAlignment="1">
      <alignment horizontal="center" vertical="center" wrapText="1"/>
    </xf>
    <xf numFmtId="4" fontId="9" fillId="2" borderId="2" xfId="0" applyNumberFormat="1" applyFont="1" applyFill="1" applyBorder="1" applyAlignment="1">
      <alignment horizontal="center" vertical="center" wrapText="1"/>
    </xf>
    <xf numFmtId="4" fontId="9" fillId="2" borderId="13"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wrapText="1"/>
    </xf>
    <xf numFmtId="0" fontId="24" fillId="0" borderId="15" xfId="0" applyFont="1" applyBorder="1" applyAlignment="1">
      <alignment horizontal="center" vertical="center" wrapText="1"/>
    </xf>
    <xf numFmtId="0" fontId="11" fillId="0" borderId="15" xfId="0" applyFont="1" applyBorder="1" applyAlignment="1">
      <alignment horizontal="center" vertical="center" wrapText="1"/>
    </xf>
    <xf numFmtId="0" fontId="21" fillId="0" borderId="21" xfId="0" applyFont="1" applyBorder="1" applyAlignment="1">
      <alignment horizontal="left" vertical="top" wrapText="1" readingOrder="1"/>
    </xf>
    <xf numFmtId="0" fontId="21" fillId="0" borderId="22" xfId="0" applyFont="1" applyBorder="1" applyAlignment="1">
      <alignment horizontal="left" vertical="top" wrapText="1" readingOrder="1"/>
    </xf>
    <xf numFmtId="0" fontId="17" fillId="0" borderId="0" xfId="0" applyFont="1" applyAlignment="1">
      <alignment horizontal="left" vertical="center" wrapText="1"/>
    </xf>
    <xf numFmtId="0" fontId="17" fillId="0" borderId="22" xfId="0" applyFont="1" applyBorder="1" applyAlignment="1">
      <alignment horizontal="left" vertical="center" wrapText="1"/>
    </xf>
    <xf numFmtId="0" fontId="17" fillId="2" borderId="0" xfId="0" applyFont="1" applyFill="1" applyAlignment="1">
      <alignment horizontal="center" vertical="center" wrapText="1"/>
    </xf>
    <xf numFmtId="0" fontId="11" fillId="0" borderId="23" xfId="0" applyFont="1" applyBorder="1" applyAlignment="1">
      <alignment horizontal="left" vertical="center"/>
    </xf>
    <xf numFmtId="0" fontId="11" fillId="0" borderId="4" xfId="0" applyFont="1" applyBorder="1" applyAlignment="1">
      <alignment horizontal="left" vertical="center"/>
    </xf>
    <xf numFmtId="0" fontId="14" fillId="0" borderId="3" xfId="0" applyFont="1" applyBorder="1" applyAlignment="1">
      <alignment horizontal="left" vertical="center" wrapText="1"/>
    </xf>
    <xf numFmtId="0" fontId="1" fillId="0" borderId="0" xfId="0" applyFont="1" applyAlignment="1">
      <alignment horizontal="center" vertical="center"/>
    </xf>
    <xf numFmtId="0" fontId="13" fillId="0" borderId="19" xfId="0" applyFont="1" applyBorder="1" applyAlignment="1">
      <alignment horizontal="center"/>
    </xf>
    <xf numFmtId="0" fontId="13" fillId="0" borderId="6" xfId="0" applyFont="1" applyBorder="1" applyAlignment="1">
      <alignment horizontal="center"/>
    </xf>
    <xf numFmtId="0" fontId="13" fillId="0" borderId="20" xfId="0" applyFont="1" applyBorder="1" applyAlignment="1">
      <alignment horizontal="center"/>
    </xf>
    <xf numFmtId="0" fontId="21" fillId="0" borderId="19" xfId="0" applyFont="1" applyBorder="1" applyAlignment="1">
      <alignment horizontal="left" vertical="center" wrapText="1"/>
    </xf>
    <xf numFmtId="0" fontId="21" fillId="0" borderId="6" xfId="0" applyFont="1" applyBorder="1" applyAlignment="1">
      <alignment horizontal="left" vertical="center" wrapText="1"/>
    </xf>
    <xf numFmtId="0" fontId="21" fillId="0" borderId="20" xfId="0" applyFont="1" applyBorder="1" applyAlignment="1">
      <alignment horizontal="left" vertical="center" wrapText="1"/>
    </xf>
    <xf numFmtId="0" fontId="12" fillId="0" borderId="23" xfId="0" applyFont="1" applyBorder="1" applyAlignment="1">
      <alignment horizontal="center"/>
    </xf>
    <xf numFmtId="0" fontId="12" fillId="0" borderId="4" xfId="0" applyFont="1" applyBorder="1" applyAlignment="1">
      <alignment horizontal="center"/>
    </xf>
    <xf numFmtId="0" fontId="12" fillId="0" borderId="5" xfId="0" applyFont="1" applyBorder="1" applyAlignment="1">
      <alignment horizontal="center"/>
    </xf>
    <xf numFmtId="14" fontId="14" fillId="0" borderId="23" xfId="0" applyNumberFormat="1" applyFont="1" applyBorder="1" applyAlignment="1">
      <alignment horizontal="left" vertical="center" wrapText="1"/>
    </xf>
    <xf numFmtId="14" fontId="14" fillId="0" borderId="4" xfId="0" applyNumberFormat="1" applyFont="1" applyBorder="1" applyAlignment="1">
      <alignment horizontal="left" vertical="center" wrapText="1"/>
    </xf>
    <xf numFmtId="14" fontId="14" fillId="0" borderId="5" xfId="0" applyNumberFormat="1" applyFont="1" applyBorder="1" applyAlignment="1">
      <alignment horizontal="left" vertical="center" wrapText="1"/>
    </xf>
    <xf numFmtId="3" fontId="18" fillId="0" borderId="7" xfId="0" applyNumberFormat="1" applyFont="1" applyBorder="1" applyAlignment="1">
      <alignment horizontal="center"/>
    </xf>
    <xf numFmtId="0" fontId="18" fillId="0" borderId="18" xfId="0" applyFont="1" applyBorder="1" applyAlignment="1">
      <alignment horizontal="center"/>
    </xf>
    <xf numFmtId="4" fontId="19" fillId="0" borderId="7" xfId="0" applyNumberFormat="1" applyFont="1" applyBorder="1" applyAlignment="1">
      <alignment horizontal="left" vertical="top" wrapText="1"/>
    </xf>
    <xf numFmtId="4" fontId="20" fillId="0" borderId="8" xfId="0" applyNumberFormat="1" applyFont="1" applyBorder="1" applyAlignment="1">
      <alignment horizontal="left" vertical="top" wrapText="1"/>
    </xf>
    <xf numFmtId="4" fontId="20" fillId="0" borderId="18" xfId="0" applyNumberFormat="1" applyFont="1" applyBorder="1" applyAlignment="1">
      <alignment horizontal="left" vertical="top" wrapText="1"/>
    </xf>
    <xf numFmtId="0" fontId="24" fillId="2" borderId="7"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18" fillId="0" borderId="26" xfId="0" applyFont="1" applyBorder="1" applyAlignment="1">
      <alignment horizontal="center" vertical="center"/>
    </xf>
    <xf numFmtId="0" fontId="12" fillId="0" borderId="8" xfId="0" applyFont="1" applyBorder="1" applyAlignment="1">
      <alignment horizontal="center" vertical="center"/>
    </xf>
    <xf numFmtId="0" fontId="12" fillId="0" borderId="27" xfId="0" applyFont="1" applyBorder="1" applyAlignment="1">
      <alignment horizontal="center" vertical="center"/>
    </xf>
  </cellXfs>
  <cellStyles count="3">
    <cellStyle name="Normal" xfId="0" builtinId="0"/>
    <cellStyle name="Normal 2" xfId="1"/>
    <cellStyle name="Porcentaje" xfId="2" builtinId="5"/>
  </cellStyles>
  <dxfs count="0"/>
  <tableStyles count="0" defaultTableStyle="TableStyleMedium2" defaultPivotStyle="PivotStyleLight16"/>
  <colors>
    <mruColors>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3</xdr:col>
      <xdr:colOff>0</xdr:colOff>
      <xdr:row>26</xdr:row>
      <xdr:rowOff>85618</xdr:rowOff>
    </xdr:from>
    <xdr:to>
      <xdr:col>6</xdr:col>
      <xdr:colOff>476250</xdr:colOff>
      <xdr:row>28</xdr:row>
      <xdr:rowOff>42383</xdr:rowOff>
    </xdr:to>
    <xdr:sp macro="" textlink="" fLocksText="0">
      <xdr:nvSpPr>
        <xdr:cNvPr id="2" name="7 Rectángulo">
          <a:extLst>
            <a:ext uri="{FF2B5EF4-FFF2-40B4-BE49-F238E27FC236}">
              <a16:creationId xmlns:a16="http://schemas.microsoft.com/office/drawing/2014/main" id="{00000000-0008-0000-0000-000002000000}"/>
            </a:ext>
          </a:extLst>
        </xdr:cNvPr>
        <xdr:cNvSpPr>
          <a:spLocks noChangeArrowheads="1"/>
        </xdr:cNvSpPr>
      </xdr:nvSpPr>
      <xdr:spPr bwMode="auto">
        <a:xfrm>
          <a:off x="4472469" y="12743285"/>
          <a:ext cx="2544281" cy="369515"/>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t"/>
        <a:lstStyle/>
        <a:p>
          <a:pPr algn="l" rtl="0">
            <a:defRPr sz="1000"/>
          </a:pPr>
          <a:r>
            <a:rPr lang="es-ES" sz="1050" b="0" i="0" u="none" strike="noStrike" baseline="0">
              <a:solidFill>
                <a:srgbClr val="000000"/>
              </a:solidFill>
              <a:latin typeface="Trebuchet MS"/>
            </a:rPr>
            <a:t> Revisado por</a:t>
          </a:r>
        </a:p>
        <a:p>
          <a:pPr algn="l" rtl="0">
            <a:defRPr sz="1000"/>
          </a:pPr>
          <a:r>
            <a:rPr lang="es-ES" sz="1050" b="0" i="0" u="none" strike="noStrike" baseline="0">
              <a:solidFill>
                <a:srgbClr val="000000"/>
              </a:solidFill>
              <a:latin typeface="Trebuchet MS"/>
            </a:rPr>
            <a:t>                   Jorge Tulio Cubillos Alzate</a:t>
          </a:r>
        </a:p>
      </xdr:txBody>
    </xdr:sp>
    <xdr:clientData/>
  </xdr:twoCellAnchor>
  <xdr:twoCellAnchor>
    <xdr:from>
      <xdr:col>3</xdr:col>
      <xdr:colOff>0</xdr:colOff>
      <xdr:row>28</xdr:row>
      <xdr:rowOff>21296</xdr:rowOff>
    </xdr:from>
    <xdr:to>
      <xdr:col>6</xdr:col>
      <xdr:colOff>476250</xdr:colOff>
      <xdr:row>30</xdr:row>
      <xdr:rowOff>129612</xdr:rowOff>
    </xdr:to>
    <xdr:sp macro="" textlink="" fLocksText="0">
      <xdr:nvSpPr>
        <xdr:cNvPr id="3" name="8 Rectángulo">
          <a:extLst>
            <a:ext uri="{FF2B5EF4-FFF2-40B4-BE49-F238E27FC236}">
              <a16:creationId xmlns:a16="http://schemas.microsoft.com/office/drawing/2014/main" id="{00000000-0008-0000-0000-000003000000}"/>
            </a:ext>
          </a:extLst>
        </xdr:cNvPr>
        <xdr:cNvSpPr>
          <a:spLocks noChangeArrowheads="1"/>
        </xdr:cNvSpPr>
      </xdr:nvSpPr>
      <xdr:spPr bwMode="auto">
        <a:xfrm>
          <a:off x="4472469" y="13091713"/>
          <a:ext cx="2544281" cy="457566"/>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t"/>
        <a:lstStyle/>
        <a:p>
          <a:pPr algn="l" rtl="0">
            <a:defRPr sz="1000"/>
          </a:pPr>
          <a:r>
            <a:rPr lang="es-ES" sz="1100" b="0" i="0" u="none" strike="noStrike" baseline="0">
              <a:solidFill>
                <a:srgbClr val="000000"/>
              </a:solidFill>
              <a:latin typeface="Trebuchet MS"/>
              <a:cs typeface="+mn-cs"/>
            </a:rPr>
            <a:t>Profesional Subdirección Financiera</a:t>
          </a:r>
          <a:endParaRPr lang="es-ES" sz="300" b="0" i="0" u="none" strike="noStrike" baseline="0">
            <a:solidFill>
              <a:srgbClr val="FFFFFF"/>
            </a:solidFill>
            <a:latin typeface="Calibri"/>
            <a:cs typeface="Calibri"/>
          </a:endParaRPr>
        </a:p>
      </xdr:txBody>
    </xdr:sp>
    <xdr:clientData/>
  </xdr:twoCellAnchor>
  <xdr:twoCellAnchor>
    <xdr:from>
      <xdr:col>7</xdr:col>
      <xdr:colOff>295710</xdr:colOff>
      <xdr:row>26</xdr:row>
      <xdr:rowOff>63205</xdr:rowOff>
    </xdr:from>
    <xdr:to>
      <xdr:col>10</xdr:col>
      <xdr:colOff>481853</xdr:colOff>
      <xdr:row>28</xdr:row>
      <xdr:rowOff>7270</xdr:rowOff>
    </xdr:to>
    <xdr:sp macro="" textlink="" fLocksText="0">
      <xdr:nvSpPr>
        <xdr:cNvPr id="4" name="9 Rectángulo">
          <a:extLst>
            <a:ext uri="{FF2B5EF4-FFF2-40B4-BE49-F238E27FC236}">
              <a16:creationId xmlns:a16="http://schemas.microsoft.com/office/drawing/2014/main" id="{00000000-0008-0000-0000-000004000000}"/>
            </a:ext>
          </a:extLst>
        </xdr:cNvPr>
        <xdr:cNvSpPr>
          <a:spLocks noChangeArrowheads="1"/>
        </xdr:cNvSpPr>
      </xdr:nvSpPr>
      <xdr:spPr bwMode="auto">
        <a:xfrm>
          <a:off x="7310592" y="12154352"/>
          <a:ext cx="2976408" cy="358683"/>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t"/>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es-ES" sz="1050" b="0" i="0" u="none" strike="noStrike" baseline="0">
              <a:solidFill>
                <a:srgbClr val="000000"/>
              </a:solidFill>
              <a:latin typeface="Trebuchet MS"/>
            </a:rPr>
            <a:t> </a:t>
          </a:r>
          <a:r>
            <a:rPr kumimoji="0" lang="es-ES" sz="1050" b="0" i="0" u="none" strike="noStrike" kern="0" cap="none" spc="0" normalizeH="0" baseline="0" noProof="0">
              <a:ln>
                <a:noFill/>
              </a:ln>
              <a:solidFill>
                <a:srgbClr val="000000"/>
              </a:solidFill>
              <a:effectLst/>
              <a:uLnTx/>
              <a:uFillTx/>
              <a:latin typeface="Trebuchet MS"/>
              <a:ea typeface="+mn-ea"/>
              <a:cs typeface="+mn-cs"/>
            </a:rPr>
            <a:t>Revisado por</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s-ES" sz="1050" b="0" i="0" u="none" strike="noStrike" kern="0" cap="none" spc="0" normalizeH="0" baseline="0" noProof="0">
              <a:ln>
                <a:noFill/>
              </a:ln>
              <a:solidFill>
                <a:srgbClr val="000000"/>
              </a:solidFill>
              <a:effectLst/>
              <a:uLnTx/>
              <a:uFillTx/>
              <a:latin typeface="Trebuchet MS"/>
              <a:ea typeface="+mn-ea"/>
              <a:cs typeface="+mn-cs"/>
            </a:rPr>
            <a:t>                       Edgar Bernando Silva Gómez</a:t>
          </a:r>
        </a:p>
      </xdr:txBody>
    </xdr:sp>
    <xdr:clientData/>
  </xdr:twoCellAnchor>
  <xdr:twoCellAnchor>
    <xdr:from>
      <xdr:col>7</xdr:col>
      <xdr:colOff>295710</xdr:colOff>
      <xdr:row>27</xdr:row>
      <xdr:rowOff>133355</xdr:rowOff>
    </xdr:from>
    <xdr:to>
      <xdr:col>10</xdr:col>
      <xdr:colOff>481853</xdr:colOff>
      <xdr:row>30</xdr:row>
      <xdr:rowOff>84788</xdr:rowOff>
    </xdr:to>
    <xdr:sp macro="" textlink="" fLocksText="0">
      <xdr:nvSpPr>
        <xdr:cNvPr id="5" name="10 Rectángulo">
          <a:extLst>
            <a:ext uri="{FF2B5EF4-FFF2-40B4-BE49-F238E27FC236}">
              <a16:creationId xmlns:a16="http://schemas.microsoft.com/office/drawing/2014/main" id="{00000000-0008-0000-0000-000005000000}"/>
            </a:ext>
          </a:extLst>
        </xdr:cNvPr>
        <xdr:cNvSpPr>
          <a:spLocks noChangeArrowheads="1"/>
        </xdr:cNvSpPr>
      </xdr:nvSpPr>
      <xdr:spPr bwMode="auto">
        <a:xfrm>
          <a:off x="7310592" y="12482237"/>
          <a:ext cx="2976408" cy="455698"/>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ctr"/>
        <a:lstStyle/>
        <a:p>
          <a:pPr algn="l" rtl="0">
            <a:defRPr sz="1000"/>
          </a:pPr>
          <a:r>
            <a:rPr lang="es-ES" sz="1100" b="0" i="0" u="none" strike="noStrike" baseline="0">
              <a:solidFill>
                <a:srgbClr val="000000"/>
              </a:solidFill>
              <a:latin typeface="Trebuchet MS"/>
            </a:rPr>
            <a:t>Subdirector(a) Financiero(a)</a:t>
          </a:r>
        </a:p>
        <a:p>
          <a:pPr algn="ctr" rtl="0">
            <a:defRPr sz="1000"/>
          </a:pPr>
          <a:endParaRPr lang="es-ES" sz="1100" b="0" i="0" u="none" strike="noStrike" baseline="0">
            <a:solidFill>
              <a:srgbClr val="000000"/>
            </a:solidFill>
            <a:latin typeface="Trebuchet MS"/>
          </a:endParaRPr>
        </a:p>
      </xdr:txBody>
    </xdr:sp>
    <xdr:clientData/>
  </xdr:twoCellAnchor>
  <xdr:twoCellAnchor>
    <xdr:from>
      <xdr:col>7</xdr:col>
      <xdr:colOff>692492</xdr:colOff>
      <xdr:row>0</xdr:row>
      <xdr:rowOff>88209</xdr:rowOff>
    </xdr:from>
    <xdr:to>
      <xdr:col>8</xdr:col>
      <xdr:colOff>649940</xdr:colOff>
      <xdr:row>0</xdr:row>
      <xdr:rowOff>909078</xdr:rowOff>
    </xdr:to>
    <xdr:pic>
      <xdr:nvPicPr>
        <xdr:cNvPr id="6" name="Imagen 8">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07374" y="88209"/>
          <a:ext cx="887537" cy="820869"/>
        </a:xfrm>
        <a:prstGeom prst="rect">
          <a:avLst/>
        </a:prstGeom>
        <a:solidFill>
          <a:srgbClr val="FFFFFF">
            <a:alpha val="0"/>
          </a:srgbClr>
        </a:solidFill>
        <a:ln>
          <a:noFill/>
        </a:ln>
        <a:effectLst/>
        <a:extLs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3</xdr:col>
      <xdr:colOff>0</xdr:colOff>
      <xdr:row>30</xdr:row>
      <xdr:rowOff>122896</xdr:rowOff>
    </xdr:from>
    <xdr:to>
      <xdr:col>6</xdr:col>
      <xdr:colOff>476250</xdr:colOff>
      <xdr:row>33</xdr:row>
      <xdr:rowOff>66112</xdr:rowOff>
    </xdr:to>
    <xdr:sp macro="" textlink="" fLocksText="0">
      <xdr:nvSpPr>
        <xdr:cNvPr id="7" name="8 Rectángulo">
          <a:extLst>
            <a:ext uri="{FF2B5EF4-FFF2-40B4-BE49-F238E27FC236}">
              <a16:creationId xmlns:a16="http://schemas.microsoft.com/office/drawing/2014/main" id="{00000000-0008-0000-0000-000007000000}"/>
            </a:ext>
          </a:extLst>
        </xdr:cNvPr>
        <xdr:cNvSpPr>
          <a:spLocks noChangeArrowheads="1"/>
        </xdr:cNvSpPr>
      </xdr:nvSpPr>
      <xdr:spPr bwMode="auto">
        <a:xfrm>
          <a:off x="4472469" y="13542563"/>
          <a:ext cx="2544281" cy="419466"/>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ctr"/>
        <a:lstStyle/>
        <a:p>
          <a:pPr marL="0" indent="0" algn="l" rtl="0">
            <a:defRPr sz="1000"/>
          </a:pPr>
          <a:r>
            <a:rPr lang="es-ES" sz="1100" b="0" i="0" u="none" strike="noStrike" baseline="0">
              <a:solidFill>
                <a:srgbClr val="000000"/>
              </a:solidFill>
              <a:latin typeface="Trebuchet MS"/>
              <a:ea typeface="+mn-ea"/>
              <a:cs typeface="+mn-cs"/>
            </a:rPr>
            <a:t>Fecha</a:t>
          </a:r>
        </a:p>
      </xdr:txBody>
    </xdr:sp>
    <xdr:clientData/>
  </xdr:twoCellAnchor>
  <xdr:twoCellAnchor>
    <xdr:from>
      <xdr:col>7</xdr:col>
      <xdr:colOff>295088</xdr:colOff>
      <xdr:row>30</xdr:row>
      <xdr:rowOff>78073</xdr:rowOff>
    </xdr:from>
    <xdr:to>
      <xdr:col>10</xdr:col>
      <xdr:colOff>481853</xdr:colOff>
      <xdr:row>33</xdr:row>
      <xdr:rowOff>21289</xdr:rowOff>
    </xdr:to>
    <xdr:sp macro="" textlink="" fLocksText="0">
      <xdr:nvSpPr>
        <xdr:cNvPr id="8" name="10 Rectángulo">
          <a:extLst>
            <a:ext uri="{FF2B5EF4-FFF2-40B4-BE49-F238E27FC236}">
              <a16:creationId xmlns:a16="http://schemas.microsoft.com/office/drawing/2014/main" id="{00000000-0008-0000-0000-000008000000}"/>
            </a:ext>
          </a:extLst>
        </xdr:cNvPr>
        <xdr:cNvSpPr>
          <a:spLocks noChangeArrowheads="1"/>
        </xdr:cNvSpPr>
      </xdr:nvSpPr>
      <xdr:spPr bwMode="auto">
        <a:xfrm>
          <a:off x="7309970" y="13816485"/>
          <a:ext cx="2977030" cy="413863"/>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ctr"/>
        <a:lstStyle/>
        <a:p>
          <a:pPr marL="0" indent="0" algn="l" rtl="0">
            <a:defRPr sz="1000"/>
          </a:pPr>
          <a:r>
            <a:rPr lang="es-ES" sz="1100" b="0" i="0" u="none" strike="noStrike" baseline="0">
              <a:solidFill>
                <a:srgbClr val="000000"/>
              </a:solidFill>
              <a:latin typeface="Trebuchet MS"/>
              <a:ea typeface="+mn-ea"/>
              <a:cs typeface="+mn-cs"/>
            </a:rPr>
            <a:t>Fecha</a:t>
          </a:r>
        </a:p>
        <a:p>
          <a:pPr marL="0" indent="0" algn="l" rtl="0">
            <a:defRPr sz="1000"/>
          </a:pPr>
          <a:endParaRPr lang="es-ES" sz="1100" b="0" i="0" u="none" strike="noStrike" baseline="0">
            <a:solidFill>
              <a:srgbClr val="000000"/>
            </a:solidFill>
            <a:latin typeface="Trebuchet MS"/>
            <a:ea typeface="+mn-ea"/>
            <a:cs typeface="+mn-cs"/>
          </a:endParaRPr>
        </a:p>
      </xdr:txBody>
    </xdr:sp>
    <xdr:clientData/>
  </xdr:twoCellAnchor>
  <xdr:twoCellAnchor>
    <xdr:from>
      <xdr:col>10</xdr:col>
      <xdr:colOff>799976</xdr:colOff>
      <xdr:row>26</xdr:row>
      <xdr:rowOff>74411</xdr:rowOff>
    </xdr:from>
    <xdr:to>
      <xdr:col>14</xdr:col>
      <xdr:colOff>493059</xdr:colOff>
      <xdr:row>28</xdr:row>
      <xdr:rowOff>33618</xdr:rowOff>
    </xdr:to>
    <xdr:sp macro="" textlink="" fLocksText="0">
      <xdr:nvSpPr>
        <xdr:cNvPr id="12" name="9 Rectángulo">
          <a:extLst>
            <a:ext uri="{FF2B5EF4-FFF2-40B4-BE49-F238E27FC236}">
              <a16:creationId xmlns:a16="http://schemas.microsoft.com/office/drawing/2014/main" id="{00000000-0008-0000-0000-00000C000000}"/>
            </a:ext>
          </a:extLst>
        </xdr:cNvPr>
        <xdr:cNvSpPr>
          <a:spLocks noChangeArrowheads="1"/>
        </xdr:cNvSpPr>
      </xdr:nvSpPr>
      <xdr:spPr bwMode="auto">
        <a:xfrm>
          <a:off x="10605123" y="13050823"/>
          <a:ext cx="2864348" cy="373824"/>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t"/>
        <a:lstStyle/>
        <a:p>
          <a:pPr rtl="0" eaLnBrk="1" fontAlgn="auto" latinLnBrk="0" hangingPunct="1"/>
          <a:r>
            <a:rPr lang="es-ES" sz="1050" b="0" i="0" u="none" strike="noStrike" baseline="0">
              <a:solidFill>
                <a:srgbClr val="000000"/>
              </a:solidFill>
              <a:latin typeface="Trebuchet MS"/>
            </a:rPr>
            <a:t> </a:t>
          </a:r>
          <a:r>
            <a:rPr lang="es-ES" sz="1100" b="0" i="0" baseline="0">
              <a:effectLst/>
              <a:latin typeface="+mn-lt"/>
              <a:ea typeface="+mn-ea"/>
              <a:cs typeface="+mn-cs"/>
            </a:rPr>
            <a:t>Elaborado por</a:t>
          </a:r>
          <a:endParaRPr lang="es-CO" sz="1050">
            <a:effectLst/>
          </a:endParaRPr>
        </a:p>
        <a:p>
          <a:r>
            <a:rPr kumimoji="0" lang="es-ES" sz="1050" b="0" i="0" u="none" strike="noStrike" kern="0" cap="none" spc="0" normalizeH="0" baseline="0">
              <a:ln>
                <a:noFill/>
              </a:ln>
              <a:solidFill>
                <a:srgbClr val="000000"/>
              </a:solidFill>
              <a:effectLst/>
              <a:uLnTx/>
              <a:uFillTx/>
              <a:latin typeface="Trebuchet MS"/>
              <a:ea typeface="+mn-ea"/>
              <a:cs typeface="+mn-cs"/>
            </a:rPr>
            <a:t>                         Lenyn Yanira Triana Abril </a:t>
          </a:r>
          <a:endParaRPr kumimoji="0" lang="es-ES" sz="1050" b="0" i="0" u="none" strike="noStrike" kern="0" cap="none" spc="0" normalizeH="0" baseline="0" noProof="0">
            <a:ln>
              <a:noFill/>
            </a:ln>
            <a:solidFill>
              <a:srgbClr val="000000"/>
            </a:solidFill>
            <a:effectLst/>
            <a:uLnTx/>
            <a:uFillTx/>
            <a:latin typeface="Trebuchet MS"/>
            <a:ea typeface="+mn-ea"/>
            <a:cs typeface="+mn-cs"/>
          </a:endParaRPr>
        </a:p>
      </xdr:txBody>
    </xdr:sp>
    <xdr:clientData/>
  </xdr:twoCellAnchor>
  <xdr:twoCellAnchor>
    <xdr:from>
      <xdr:col>10</xdr:col>
      <xdr:colOff>799975</xdr:colOff>
      <xdr:row>28</xdr:row>
      <xdr:rowOff>32503</xdr:rowOff>
    </xdr:from>
    <xdr:to>
      <xdr:col>14</xdr:col>
      <xdr:colOff>493059</xdr:colOff>
      <xdr:row>30</xdr:row>
      <xdr:rowOff>140819</xdr:rowOff>
    </xdr:to>
    <xdr:sp macro="" textlink="" fLocksText="0">
      <xdr:nvSpPr>
        <xdr:cNvPr id="13" name="10 Rectángulo">
          <a:extLst>
            <a:ext uri="{FF2B5EF4-FFF2-40B4-BE49-F238E27FC236}">
              <a16:creationId xmlns:a16="http://schemas.microsoft.com/office/drawing/2014/main" id="{00000000-0008-0000-0000-00000D000000}"/>
            </a:ext>
          </a:extLst>
        </xdr:cNvPr>
        <xdr:cNvSpPr>
          <a:spLocks noChangeArrowheads="1"/>
        </xdr:cNvSpPr>
      </xdr:nvSpPr>
      <xdr:spPr bwMode="auto">
        <a:xfrm>
          <a:off x="10605122" y="13423532"/>
          <a:ext cx="2864349" cy="455699"/>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ctr"/>
        <a:lstStyle/>
        <a:p>
          <a:pPr rtl="0"/>
          <a:r>
            <a:rPr lang="es-ES" sz="1100" b="0" i="0" baseline="0">
              <a:effectLst/>
              <a:latin typeface="+mn-lt"/>
              <a:ea typeface="+mn-ea"/>
              <a:cs typeface="+mn-cs"/>
            </a:rPr>
            <a:t>Responsable de la elaboración</a:t>
          </a:r>
          <a:endParaRPr lang="es-CO">
            <a:effectLst/>
          </a:endParaRPr>
        </a:p>
        <a:p>
          <a:pPr algn="ctr" rtl="0">
            <a:defRPr sz="1000"/>
          </a:pPr>
          <a:endParaRPr lang="es-ES" sz="1100" b="0" i="0" u="none" strike="noStrike" baseline="0">
            <a:solidFill>
              <a:srgbClr val="000000"/>
            </a:solidFill>
            <a:latin typeface="Trebuchet MS"/>
          </a:endParaRPr>
        </a:p>
      </xdr:txBody>
    </xdr:sp>
    <xdr:clientData/>
  </xdr:twoCellAnchor>
  <xdr:twoCellAnchor>
    <xdr:from>
      <xdr:col>10</xdr:col>
      <xdr:colOff>799353</xdr:colOff>
      <xdr:row>30</xdr:row>
      <xdr:rowOff>122896</xdr:rowOff>
    </xdr:from>
    <xdr:to>
      <xdr:col>14</xdr:col>
      <xdr:colOff>493059</xdr:colOff>
      <xdr:row>33</xdr:row>
      <xdr:rowOff>66112</xdr:rowOff>
    </xdr:to>
    <xdr:sp macro="" textlink="" fLocksText="0">
      <xdr:nvSpPr>
        <xdr:cNvPr id="14" name="10 Rectángulo">
          <a:extLst>
            <a:ext uri="{FF2B5EF4-FFF2-40B4-BE49-F238E27FC236}">
              <a16:creationId xmlns:a16="http://schemas.microsoft.com/office/drawing/2014/main" id="{00000000-0008-0000-0000-00000E000000}"/>
            </a:ext>
          </a:extLst>
        </xdr:cNvPr>
        <xdr:cNvSpPr>
          <a:spLocks noChangeArrowheads="1"/>
        </xdr:cNvSpPr>
      </xdr:nvSpPr>
      <xdr:spPr bwMode="auto">
        <a:xfrm>
          <a:off x="10604500" y="13861308"/>
          <a:ext cx="2864971" cy="413863"/>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ctr"/>
        <a:lstStyle/>
        <a:p>
          <a:pPr marL="0" indent="0" algn="l" rtl="0">
            <a:defRPr sz="1000"/>
          </a:pPr>
          <a:r>
            <a:rPr lang="es-ES" sz="1100" b="0" i="0" u="none" strike="noStrike" baseline="0">
              <a:solidFill>
                <a:srgbClr val="000000"/>
              </a:solidFill>
              <a:latin typeface="Trebuchet MS"/>
              <a:ea typeface="+mn-ea"/>
              <a:cs typeface="+mn-cs"/>
            </a:rPr>
            <a:t>Fecha</a:t>
          </a:r>
        </a:p>
        <a:p>
          <a:pPr marL="0" indent="0" algn="l" rtl="0">
            <a:defRPr sz="1000"/>
          </a:pPr>
          <a:endParaRPr lang="es-ES" sz="1100" b="0" i="0" u="none" strike="noStrike" baseline="0">
            <a:solidFill>
              <a:srgbClr val="000000"/>
            </a:solidFill>
            <a:latin typeface="Trebuchet MS"/>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124103</xdr:colOff>
      <xdr:row>0</xdr:row>
      <xdr:rowOff>65890</xdr:rowOff>
    </xdr:from>
    <xdr:to>
      <xdr:col>9</xdr:col>
      <xdr:colOff>212912</xdr:colOff>
      <xdr:row>0</xdr:row>
      <xdr:rowOff>952502</xdr:rowOff>
    </xdr:to>
    <xdr:pic>
      <xdr:nvPicPr>
        <xdr:cNvPr id="2072" name="Imagen 8">
          <a:extLst>
            <a:ext uri="{FF2B5EF4-FFF2-40B4-BE49-F238E27FC236}">
              <a16:creationId xmlns:a16="http://schemas.microsoft.com/office/drawing/2014/main" id="{00000000-0008-0000-0100-0000180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09632" y="65890"/>
          <a:ext cx="705133" cy="886612"/>
        </a:xfrm>
        <a:prstGeom prst="rect">
          <a:avLst/>
        </a:prstGeom>
        <a:solidFill>
          <a:srgbClr val="FFFFFF">
            <a:alpha val="0"/>
          </a:srgbClr>
        </a:solidFill>
        <a:ln>
          <a:noFill/>
        </a:ln>
        <a:effectLst/>
        <a:extLs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8"/>
  <sheetViews>
    <sheetView tabSelected="1" topLeftCell="A25" zoomScale="85" zoomScaleNormal="85" workbookViewId="0">
      <selection activeCell="A25" sqref="A25:S25"/>
    </sheetView>
  </sheetViews>
  <sheetFormatPr baseColWidth="10" defaultRowHeight="12.75" x14ac:dyDescent="0.2"/>
  <cols>
    <col min="1" max="1" width="4.5703125" style="13" customWidth="1"/>
    <col min="2" max="2" width="38.140625" style="13" customWidth="1"/>
    <col min="3" max="3" width="13.140625" style="13" customWidth="1"/>
    <col min="4" max="4" width="11.28515625" style="13" customWidth="1"/>
    <col min="5" max="5" width="9.42578125" style="13" customWidth="1"/>
    <col min="6" max="6" width="14.7109375" style="13" customWidth="1"/>
    <col min="7" max="11" width="14" style="13" customWidth="1"/>
    <col min="12" max="12" width="11.42578125" style="13" customWidth="1"/>
    <col min="13" max="13" width="8.42578125" style="13" customWidth="1"/>
    <col min="14" max="14" width="13.7109375" style="13" customWidth="1"/>
    <col min="15" max="15" width="12.7109375" style="13" customWidth="1"/>
    <col min="16" max="16" width="12.42578125" customWidth="1"/>
    <col min="17" max="17" width="8" customWidth="1"/>
    <col min="18" max="18" width="10.42578125" customWidth="1"/>
    <col min="19" max="19" width="9.42578125" customWidth="1"/>
    <col min="20" max="20" width="5.7109375" customWidth="1"/>
    <col min="21" max="21" width="12.5703125" bestFit="1" customWidth="1"/>
    <col min="22" max="22" width="12.7109375" customWidth="1"/>
    <col min="23" max="24" width="12.5703125" bestFit="1" customWidth="1"/>
  </cols>
  <sheetData>
    <row r="1" spans="1:19" ht="73.5" customHeight="1" x14ac:dyDescent="0.2">
      <c r="A1" s="128" t="s">
        <v>0</v>
      </c>
      <c r="B1" s="129"/>
      <c r="C1" s="129"/>
      <c r="D1" s="129"/>
      <c r="E1" s="129"/>
      <c r="F1" s="129"/>
      <c r="G1" s="129"/>
      <c r="H1" s="129"/>
      <c r="I1" s="129"/>
      <c r="J1" s="129"/>
      <c r="K1" s="129"/>
      <c r="L1" s="129"/>
      <c r="M1" s="129"/>
      <c r="N1" s="129"/>
      <c r="O1" s="129"/>
      <c r="P1" s="129"/>
      <c r="Q1" s="129"/>
      <c r="R1" s="129"/>
      <c r="S1" s="130"/>
    </row>
    <row r="2" spans="1:19" ht="11.25" customHeight="1" x14ac:dyDescent="0.2">
      <c r="A2" s="131"/>
      <c r="B2" s="132"/>
      <c r="C2" s="132"/>
      <c r="D2" s="132"/>
      <c r="E2" s="132"/>
      <c r="F2" s="132"/>
      <c r="G2" s="132"/>
      <c r="H2" s="132"/>
      <c r="I2" s="132"/>
      <c r="J2" s="132"/>
      <c r="K2" s="132"/>
      <c r="L2" s="132"/>
      <c r="M2" s="132"/>
      <c r="N2" s="132"/>
      <c r="O2" s="132"/>
      <c r="P2" s="132"/>
      <c r="Q2" s="132"/>
      <c r="R2" s="132"/>
      <c r="S2" s="133"/>
    </row>
    <row r="3" spans="1:19" ht="18" customHeight="1" x14ac:dyDescent="0.2">
      <c r="A3" s="152"/>
      <c r="B3" s="152"/>
      <c r="C3" s="152"/>
      <c r="D3" s="152"/>
      <c r="E3" s="152"/>
      <c r="F3" s="152"/>
      <c r="G3" s="152"/>
      <c r="H3" s="152"/>
      <c r="I3" s="152"/>
      <c r="J3" s="152"/>
      <c r="K3" s="152"/>
      <c r="L3" s="152"/>
      <c r="M3" s="152"/>
      <c r="N3" s="152"/>
      <c r="O3" s="152"/>
      <c r="P3" s="152"/>
      <c r="Q3" s="152"/>
      <c r="R3" s="152"/>
      <c r="S3" s="152"/>
    </row>
    <row r="4" spans="1:19" ht="18" customHeight="1" x14ac:dyDescent="0.2">
      <c r="A4" s="142" t="s">
        <v>1</v>
      </c>
      <c r="B4" s="143"/>
      <c r="C4" s="153">
        <v>45950</v>
      </c>
      <c r="D4" s="153"/>
      <c r="E4" s="153"/>
      <c r="F4" s="153"/>
      <c r="G4" s="153"/>
      <c r="H4" s="153"/>
      <c r="I4" s="153"/>
      <c r="J4" s="153"/>
      <c r="K4" s="153"/>
      <c r="L4" s="153"/>
      <c r="M4" s="153"/>
      <c r="N4" s="153"/>
      <c r="O4" s="153"/>
      <c r="P4" s="153"/>
      <c r="Q4" s="153"/>
      <c r="R4" s="153"/>
      <c r="S4" s="153"/>
    </row>
    <row r="5" spans="1:19" ht="29.25" customHeight="1" x14ac:dyDescent="0.2">
      <c r="A5" s="80" t="s">
        <v>17</v>
      </c>
      <c r="B5" s="144" t="s">
        <v>28</v>
      </c>
      <c r="C5" s="144"/>
      <c r="D5" s="134" t="s">
        <v>18</v>
      </c>
      <c r="E5" s="134"/>
      <c r="F5" s="134"/>
      <c r="G5" s="134"/>
      <c r="H5" s="134"/>
      <c r="I5" s="134"/>
      <c r="J5" s="134"/>
      <c r="K5" s="134"/>
      <c r="L5" s="134"/>
      <c r="M5" s="134"/>
      <c r="N5" s="134"/>
      <c r="O5" s="134"/>
      <c r="P5" s="134"/>
      <c r="Q5" s="134"/>
      <c r="R5" s="134"/>
      <c r="S5" s="135"/>
    </row>
    <row r="6" spans="1:19" ht="8.25" customHeight="1" x14ac:dyDescent="0.2">
      <c r="A6" s="62"/>
      <c r="B6" s="14"/>
      <c r="C6" s="14"/>
      <c r="D6" s="14"/>
      <c r="E6" s="14"/>
      <c r="F6" s="14"/>
      <c r="G6" s="14"/>
      <c r="H6" s="14"/>
      <c r="I6" s="14"/>
      <c r="J6" s="14"/>
      <c r="K6" s="14"/>
      <c r="L6" s="14"/>
      <c r="M6" s="14"/>
      <c r="N6" s="14"/>
      <c r="O6" s="14"/>
      <c r="P6" s="5"/>
      <c r="S6" s="63"/>
    </row>
    <row r="7" spans="1:19" ht="16.5" customHeight="1" x14ac:dyDescent="0.2">
      <c r="A7" s="145" t="s">
        <v>2</v>
      </c>
      <c r="B7" s="146"/>
      <c r="C7" s="154" t="s">
        <v>30</v>
      </c>
      <c r="D7" s="155"/>
      <c r="E7" s="155"/>
      <c r="F7" s="155"/>
      <c r="G7" s="155"/>
      <c r="H7" s="155"/>
      <c r="I7" s="155"/>
      <c r="J7" s="155"/>
      <c r="K7" s="155"/>
      <c r="L7" s="155"/>
      <c r="M7" s="155"/>
      <c r="N7" s="155"/>
      <c r="O7" s="155"/>
      <c r="P7" s="155"/>
      <c r="Q7" s="155"/>
      <c r="R7" s="155"/>
      <c r="S7" s="156"/>
    </row>
    <row r="8" spans="1:19" ht="32.25" customHeight="1" x14ac:dyDescent="0.2">
      <c r="A8" s="147" t="s">
        <v>19</v>
      </c>
      <c r="B8" s="148"/>
      <c r="C8" s="148"/>
      <c r="D8" s="148"/>
      <c r="E8" s="148"/>
      <c r="F8" s="148"/>
      <c r="G8" s="148"/>
      <c r="H8" s="148"/>
      <c r="I8" s="148"/>
      <c r="J8" s="148"/>
      <c r="K8" s="148"/>
      <c r="L8" s="148"/>
      <c r="M8" s="148"/>
      <c r="N8" s="148"/>
      <c r="O8" s="148"/>
      <c r="P8" s="2"/>
      <c r="S8" s="63"/>
    </row>
    <row r="9" spans="1:19" ht="15" x14ac:dyDescent="0.2">
      <c r="A9" s="68"/>
      <c r="B9" s="15"/>
      <c r="C9" s="15"/>
      <c r="D9" s="15"/>
      <c r="E9" s="15"/>
      <c r="F9" s="15"/>
      <c r="G9" s="15"/>
      <c r="H9" s="15"/>
      <c r="I9" s="15"/>
      <c r="J9" s="15"/>
      <c r="K9" s="15"/>
      <c r="L9" s="15"/>
      <c r="M9" s="15"/>
      <c r="N9" s="15"/>
      <c r="O9" s="15"/>
      <c r="S9" s="63"/>
    </row>
    <row r="10" spans="1:19" ht="15" x14ac:dyDescent="0.2">
      <c r="A10" s="62"/>
      <c r="B10" s="16"/>
      <c r="C10" s="16"/>
      <c r="D10" s="16"/>
      <c r="E10" s="16"/>
      <c r="F10" s="70" t="s">
        <v>3</v>
      </c>
      <c r="G10" s="70" t="s">
        <v>13</v>
      </c>
      <c r="H10" s="81"/>
      <c r="I10" s="81"/>
      <c r="J10" s="81"/>
      <c r="K10" s="81"/>
      <c r="L10" s="81"/>
      <c r="M10" s="81"/>
      <c r="N10" s="81"/>
      <c r="O10" s="81"/>
      <c r="S10" s="63"/>
    </row>
    <row r="11" spans="1:19" ht="15.75" x14ac:dyDescent="0.35">
      <c r="A11" s="62"/>
      <c r="B11" s="17"/>
      <c r="C11" s="17"/>
      <c r="D11" s="17"/>
      <c r="E11" s="17"/>
      <c r="F11" s="110" t="s">
        <v>21</v>
      </c>
      <c r="G11" s="71">
        <v>1</v>
      </c>
      <c r="H11" s="111"/>
      <c r="I11" s="111"/>
      <c r="J11" s="111"/>
      <c r="K11" s="111"/>
      <c r="L11" s="111"/>
      <c r="M11" s="111"/>
      <c r="N11" s="82"/>
      <c r="O11" s="82"/>
      <c r="S11" s="63"/>
    </row>
    <row r="12" spans="1:19" ht="15.75" customHeight="1" x14ac:dyDescent="0.35">
      <c r="A12" s="62"/>
      <c r="B12" s="17"/>
      <c r="C12" s="17"/>
      <c r="D12" s="17"/>
      <c r="E12" s="17"/>
      <c r="F12" s="110" t="s">
        <v>4</v>
      </c>
      <c r="G12" s="71">
        <v>24</v>
      </c>
      <c r="H12" s="111"/>
      <c r="I12" s="111"/>
      <c r="J12" s="111"/>
      <c r="K12" s="111"/>
      <c r="L12" s="111"/>
      <c r="M12" s="111"/>
      <c r="N12" s="82"/>
      <c r="O12" s="82"/>
      <c r="S12" s="63"/>
    </row>
    <row r="13" spans="1:19" ht="15.75" customHeight="1" x14ac:dyDescent="0.35">
      <c r="A13" s="62"/>
      <c r="B13" s="17"/>
      <c r="C13" s="17"/>
      <c r="D13" s="17"/>
      <c r="E13" s="17"/>
      <c r="F13" s="110" t="s">
        <v>5</v>
      </c>
      <c r="G13" s="71">
        <v>0</v>
      </c>
      <c r="H13" s="111"/>
      <c r="I13" s="111"/>
      <c r="J13" s="111"/>
      <c r="K13" s="111"/>
      <c r="L13" s="111"/>
      <c r="M13" s="111"/>
      <c r="N13" s="82"/>
      <c r="O13" s="82"/>
      <c r="P13" s="102"/>
      <c r="S13" s="63"/>
    </row>
    <row r="14" spans="1:19" ht="15.75" customHeight="1" x14ac:dyDescent="0.35">
      <c r="A14" s="62"/>
      <c r="B14" s="17"/>
      <c r="C14" s="17"/>
      <c r="D14" s="17"/>
      <c r="E14" s="17"/>
      <c r="F14" s="112" t="s">
        <v>14</v>
      </c>
      <c r="G14" s="71">
        <v>0</v>
      </c>
      <c r="H14" s="111"/>
      <c r="I14" s="111"/>
      <c r="J14" s="111"/>
      <c r="K14" s="111"/>
      <c r="L14" s="111"/>
      <c r="M14" s="111"/>
      <c r="N14" s="82"/>
      <c r="O14" s="82"/>
      <c r="P14" s="103"/>
      <c r="S14" s="63"/>
    </row>
    <row r="15" spans="1:19" ht="15" x14ac:dyDescent="0.35">
      <c r="A15" s="62"/>
      <c r="B15" s="18"/>
      <c r="C15" s="18"/>
      <c r="D15" s="18"/>
      <c r="E15" s="18"/>
      <c r="F15" s="18"/>
      <c r="G15" s="18"/>
      <c r="H15" s="18"/>
      <c r="I15" s="18"/>
      <c r="J15" s="18"/>
      <c r="K15" s="18"/>
      <c r="L15" s="18"/>
      <c r="M15" s="18"/>
      <c r="N15" s="18"/>
      <c r="O15" s="18"/>
      <c r="P15" s="104"/>
      <c r="S15" s="63"/>
    </row>
    <row r="16" spans="1:19" ht="18.75" customHeight="1" x14ac:dyDescent="0.2">
      <c r="A16" s="157" t="s">
        <v>10</v>
      </c>
      <c r="B16" s="158"/>
      <c r="C16" s="158"/>
      <c r="D16" s="158"/>
      <c r="E16" s="158"/>
      <c r="F16" s="158"/>
      <c r="G16" s="158"/>
      <c r="H16" s="158"/>
      <c r="I16" s="158"/>
      <c r="J16" s="158"/>
      <c r="K16" s="158"/>
      <c r="L16" s="158"/>
      <c r="M16" s="158"/>
      <c r="N16" s="158"/>
      <c r="O16" s="158"/>
      <c r="P16" s="158"/>
      <c r="Q16" s="158"/>
      <c r="R16" s="158"/>
      <c r="S16" s="159"/>
    </row>
    <row r="17" spans="1:24" ht="21.75" customHeight="1" thickBot="1" x14ac:dyDescent="0.25">
      <c r="A17" s="69"/>
      <c r="B17" s="25"/>
      <c r="C17" s="25"/>
      <c r="D17" s="25"/>
      <c r="E17" s="25"/>
      <c r="F17" s="25"/>
      <c r="G17" s="25"/>
      <c r="H17" s="25"/>
      <c r="I17" s="25"/>
      <c r="J17" s="25"/>
      <c r="K17" s="25"/>
      <c r="L17" s="25"/>
      <c r="M17" s="25"/>
      <c r="N17" s="25"/>
      <c r="O17" s="25"/>
      <c r="P17" s="66"/>
      <c r="Q17" s="66"/>
      <c r="R17" s="66"/>
      <c r="S17" s="67"/>
    </row>
    <row r="18" spans="1:24" ht="51.75" customHeight="1" thickBot="1" x14ac:dyDescent="0.25">
      <c r="A18" s="165" t="s">
        <v>39</v>
      </c>
      <c r="B18" s="166"/>
      <c r="C18" s="166"/>
      <c r="D18" s="136" t="s">
        <v>37</v>
      </c>
      <c r="E18" s="137"/>
      <c r="F18" s="137"/>
      <c r="G18" s="138"/>
      <c r="H18" s="136" t="s">
        <v>40</v>
      </c>
      <c r="I18" s="137"/>
      <c r="J18" s="137"/>
      <c r="K18" s="138"/>
      <c r="L18" s="136" t="s">
        <v>41</v>
      </c>
      <c r="M18" s="137"/>
      <c r="N18" s="137"/>
      <c r="O18" s="138"/>
      <c r="P18" s="136" t="s">
        <v>22</v>
      </c>
      <c r="Q18" s="137"/>
      <c r="R18" s="137"/>
      <c r="S18" s="138"/>
      <c r="U18" s="125" t="s">
        <v>23</v>
      </c>
      <c r="V18" s="126"/>
      <c r="W18" s="127"/>
    </row>
    <row r="19" spans="1:24" ht="48.75" customHeight="1" thickBot="1" x14ac:dyDescent="0.25">
      <c r="A19" s="85" t="s">
        <v>11</v>
      </c>
      <c r="B19" s="86" t="s">
        <v>12</v>
      </c>
      <c r="C19" s="87" t="s">
        <v>8</v>
      </c>
      <c r="D19" s="89" t="s">
        <v>6</v>
      </c>
      <c r="E19" s="90" t="s">
        <v>9</v>
      </c>
      <c r="F19" s="90" t="s">
        <v>20</v>
      </c>
      <c r="G19" s="88" t="s">
        <v>16</v>
      </c>
      <c r="H19" s="99" t="s">
        <v>6</v>
      </c>
      <c r="I19" s="90" t="s">
        <v>9</v>
      </c>
      <c r="J19" s="90" t="s">
        <v>20</v>
      </c>
      <c r="K19" s="88" t="s">
        <v>16</v>
      </c>
      <c r="L19" s="99" t="s">
        <v>6</v>
      </c>
      <c r="M19" s="90" t="s">
        <v>9</v>
      </c>
      <c r="N19" s="90" t="s">
        <v>20</v>
      </c>
      <c r="O19" s="88" t="s">
        <v>16</v>
      </c>
      <c r="P19" s="40" t="s">
        <v>6</v>
      </c>
      <c r="Q19" s="41" t="s">
        <v>9</v>
      </c>
      <c r="R19" s="41" t="s">
        <v>20</v>
      </c>
      <c r="S19" s="42" t="s">
        <v>16</v>
      </c>
      <c r="U19" s="43" t="s">
        <v>24</v>
      </c>
      <c r="V19" s="44" t="s">
        <v>25</v>
      </c>
      <c r="W19" s="45" t="s">
        <v>26</v>
      </c>
    </row>
    <row r="20" spans="1:24" ht="30.75" customHeight="1" x14ac:dyDescent="0.2">
      <c r="A20" s="114">
        <v>1</v>
      </c>
      <c r="B20" s="115" t="s">
        <v>31</v>
      </c>
      <c r="C20" s="116">
        <v>1</v>
      </c>
      <c r="D20" s="91">
        <v>1848739</v>
      </c>
      <c r="E20" s="92">
        <f>ROUND(D20*0.19,0)</f>
        <v>351260</v>
      </c>
      <c r="F20" s="92">
        <f>ROUND(D20+E20,0)</f>
        <v>2199999</v>
      </c>
      <c r="G20" s="94">
        <f>ROUND(F20*C20,0)</f>
        <v>2199999</v>
      </c>
      <c r="H20" s="91">
        <v>5800000</v>
      </c>
      <c r="I20" s="92">
        <f>ROUND(H20*0.19,0)</f>
        <v>1102000</v>
      </c>
      <c r="J20" s="92">
        <f>ROUND(H20+I20,0)</f>
        <v>6902000</v>
      </c>
      <c r="K20" s="93">
        <f>ROUND(J20*C20,0)</f>
        <v>6902000</v>
      </c>
      <c r="L20" s="106">
        <v>5714286</v>
      </c>
      <c r="M20" s="92">
        <f>ROUND(L20*0.19,0)</f>
        <v>1085714</v>
      </c>
      <c r="N20" s="92">
        <f>ROUND(L20+M20,0)</f>
        <v>6800000</v>
      </c>
      <c r="O20" s="93">
        <f>ROUND(N20*C20,0)</f>
        <v>6800000</v>
      </c>
      <c r="P20" s="12">
        <f>ROUND(MIN(D20,H20,L20),0)</f>
        <v>1848739</v>
      </c>
      <c r="Q20" s="9">
        <f t="shared" ref="Q20:Q21" si="0">ROUND(P20*0.19,0)</f>
        <v>351260</v>
      </c>
      <c r="R20" s="9">
        <f t="shared" ref="R20:R21" si="1">ROUND(P20+Q20,0)</f>
        <v>2199999</v>
      </c>
      <c r="S20" s="10">
        <f>R20*C20</f>
        <v>2199999</v>
      </c>
      <c r="U20" s="12">
        <f>AVERAGE(D20,H20,L20)</f>
        <v>4454341.666666667</v>
      </c>
      <c r="V20" s="47">
        <f>STDEVP(D20,H20,L20)</f>
        <v>1842771.5837571647</v>
      </c>
      <c r="W20" s="48">
        <f t="shared" ref="W20:W22" si="2">V20/U20</f>
        <v>0.41370234294042657</v>
      </c>
    </row>
    <row r="21" spans="1:24" ht="24.75" thickBot="1" x14ac:dyDescent="0.25">
      <c r="A21" s="117">
        <v>2</v>
      </c>
      <c r="B21" s="118" t="s">
        <v>32</v>
      </c>
      <c r="C21" s="119">
        <v>1</v>
      </c>
      <c r="D21" s="95">
        <v>3109244</v>
      </c>
      <c r="E21" s="96">
        <f>ROUND(D21*0.19,0)</f>
        <v>590756</v>
      </c>
      <c r="F21" s="96">
        <f>ROUND(D21+E21,0)</f>
        <v>3700000</v>
      </c>
      <c r="G21" s="98">
        <f>ROUND(F21*C21,0)</f>
        <v>3700000</v>
      </c>
      <c r="H21" s="107">
        <v>3320000</v>
      </c>
      <c r="I21" s="96">
        <f>ROUND(H21*0.19,0)</f>
        <v>630800</v>
      </c>
      <c r="J21" s="96">
        <f>ROUND(H21+I21,0)</f>
        <v>3950800</v>
      </c>
      <c r="K21" s="109">
        <f>ROUND(J21*C21,0)</f>
        <v>3950800</v>
      </c>
      <c r="L21" s="108">
        <v>3865546</v>
      </c>
      <c r="M21" s="100">
        <f>ROUND(L21*0.19,0)</f>
        <v>734454</v>
      </c>
      <c r="N21" s="100">
        <f>ROUND(L21+M21,0)</f>
        <v>4600000</v>
      </c>
      <c r="O21" s="97">
        <f>ROUND(N21*C21,0)</f>
        <v>4600000</v>
      </c>
      <c r="P21" s="12">
        <f>ROUND(MIN(D21,H21,L21),0)</f>
        <v>3109244</v>
      </c>
      <c r="Q21" s="9">
        <f t="shared" si="0"/>
        <v>590756</v>
      </c>
      <c r="R21" s="9">
        <f t="shared" si="1"/>
        <v>3700000</v>
      </c>
      <c r="S21" s="10">
        <f>R21*C21</f>
        <v>3700000</v>
      </c>
      <c r="U21" s="12">
        <f>AVERAGE(D21,H21,L21)</f>
        <v>3431596.6666666665</v>
      </c>
      <c r="V21" s="47">
        <f>STDEVP(D21,H21,L21)</f>
        <v>318683.27098582097</v>
      </c>
      <c r="W21" s="48">
        <f t="shared" si="2"/>
        <v>9.2867344837287882E-2</v>
      </c>
    </row>
    <row r="22" spans="1:24" ht="13.5" thickBot="1" x14ac:dyDescent="0.25">
      <c r="A22" s="160" t="s">
        <v>15</v>
      </c>
      <c r="B22" s="161"/>
      <c r="C22" s="161"/>
      <c r="D22" s="162">
        <f>SUM(G20:G21)</f>
        <v>5899999</v>
      </c>
      <c r="E22" s="162"/>
      <c r="F22" s="162"/>
      <c r="G22" s="163"/>
      <c r="H22" s="164">
        <f>SUM(K20:K21)</f>
        <v>10852800</v>
      </c>
      <c r="I22" s="162"/>
      <c r="J22" s="162"/>
      <c r="K22" s="163"/>
      <c r="L22" s="164">
        <f>SUM(O20:O21)</f>
        <v>11400000</v>
      </c>
      <c r="M22" s="162"/>
      <c r="N22" s="162"/>
      <c r="O22" s="163"/>
      <c r="P22" s="139">
        <f>SUM(S20:S21)</f>
        <v>5899999</v>
      </c>
      <c r="Q22" s="140"/>
      <c r="R22" s="140"/>
      <c r="S22" s="141"/>
      <c r="U22" s="12">
        <f>AVERAGE(D22,L22)</f>
        <v>8649999.5</v>
      </c>
      <c r="V22" s="12">
        <f>SUM(V20:V21)</f>
        <v>2161454.8547429857</v>
      </c>
      <c r="W22" s="48">
        <f t="shared" si="2"/>
        <v>0.24987918840261039</v>
      </c>
    </row>
    <row r="23" spans="1:24" ht="6.75" customHeight="1" thickBot="1" x14ac:dyDescent="0.25">
      <c r="A23" s="35"/>
      <c r="B23" s="24"/>
      <c r="C23" s="24"/>
      <c r="D23" s="24"/>
      <c r="E23" s="24"/>
      <c r="F23" s="24"/>
      <c r="G23" s="24"/>
      <c r="H23" s="24"/>
      <c r="I23" s="24"/>
      <c r="J23" s="24"/>
      <c r="K23" s="24"/>
      <c r="L23" s="24"/>
      <c r="M23" s="24"/>
      <c r="N23" s="24"/>
      <c r="O23" s="24"/>
      <c r="P23" s="54"/>
      <c r="Q23" s="55"/>
      <c r="R23" s="55"/>
      <c r="S23" s="56"/>
    </row>
    <row r="24" spans="1:24" ht="17.25" customHeight="1" thickBot="1" x14ac:dyDescent="0.25">
      <c r="A24" s="149" t="s">
        <v>7</v>
      </c>
      <c r="B24" s="150"/>
      <c r="C24" s="150"/>
      <c r="D24" s="150"/>
      <c r="E24" s="150"/>
      <c r="F24" s="150"/>
      <c r="G24" s="150"/>
      <c r="H24" s="150"/>
      <c r="I24" s="150"/>
      <c r="J24" s="150"/>
      <c r="K24" s="150"/>
      <c r="L24" s="150"/>
      <c r="M24" s="150"/>
      <c r="N24" s="150"/>
      <c r="O24" s="150"/>
      <c r="P24" s="150"/>
      <c r="Q24" s="150"/>
      <c r="R24" s="150"/>
      <c r="S24" s="151"/>
      <c r="U24" s="84"/>
      <c r="W24" s="84"/>
      <c r="X24" s="84"/>
    </row>
    <row r="25" spans="1:24" ht="402.75" customHeight="1" thickBot="1" x14ac:dyDescent="0.25">
      <c r="A25" s="122" t="s">
        <v>44</v>
      </c>
      <c r="B25" s="123"/>
      <c r="C25" s="123"/>
      <c r="D25" s="123"/>
      <c r="E25" s="123"/>
      <c r="F25" s="123"/>
      <c r="G25" s="123"/>
      <c r="H25" s="123"/>
      <c r="I25" s="123"/>
      <c r="J25" s="123"/>
      <c r="K25" s="123"/>
      <c r="L25" s="123"/>
      <c r="M25" s="123"/>
      <c r="N25" s="123"/>
      <c r="O25" s="123"/>
      <c r="P25" s="123"/>
      <c r="Q25" s="123"/>
      <c r="R25" s="123"/>
      <c r="S25" s="124"/>
    </row>
    <row r="26" spans="1:24" ht="69.75" customHeight="1" thickBot="1" x14ac:dyDescent="0.25">
      <c r="A26" s="122" t="s">
        <v>43</v>
      </c>
      <c r="B26" s="123"/>
      <c r="C26" s="123"/>
      <c r="D26" s="123"/>
      <c r="E26" s="123"/>
      <c r="F26" s="123"/>
      <c r="G26" s="123"/>
      <c r="H26" s="123"/>
      <c r="I26" s="123"/>
      <c r="J26" s="123"/>
      <c r="K26" s="123"/>
      <c r="L26" s="123"/>
      <c r="M26" s="123"/>
      <c r="N26" s="123"/>
      <c r="O26" s="123"/>
      <c r="P26" s="123"/>
      <c r="Q26" s="123"/>
      <c r="R26" s="123"/>
      <c r="S26" s="124"/>
    </row>
    <row r="27" spans="1:24" ht="20.25" customHeight="1" x14ac:dyDescent="0.2">
      <c r="A27" s="57"/>
      <c r="B27" s="58"/>
      <c r="C27" s="58"/>
      <c r="D27" s="58"/>
      <c r="E27" s="58"/>
      <c r="F27" s="58"/>
      <c r="G27" s="58"/>
      <c r="H27" s="58"/>
      <c r="I27" s="58"/>
      <c r="J27" s="58"/>
      <c r="K27" s="58"/>
      <c r="L27" s="58"/>
      <c r="M27" s="58"/>
      <c r="N27" s="58"/>
      <c r="O27" s="58"/>
      <c r="P27" s="59"/>
      <c r="Q27" s="60"/>
      <c r="R27" s="60"/>
      <c r="S27" s="61"/>
    </row>
    <row r="28" spans="1:24" x14ac:dyDescent="0.2">
      <c r="A28" s="62"/>
      <c r="S28" s="63"/>
    </row>
    <row r="29" spans="1:24" x14ac:dyDescent="0.2">
      <c r="A29" s="62"/>
      <c r="S29" s="63"/>
    </row>
    <row r="30" spans="1:24" ht="15" customHeight="1" x14ac:dyDescent="0.2">
      <c r="A30" s="62"/>
      <c r="S30" s="63"/>
    </row>
    <row r="31" spans="1:24" x14ac:dyDescent="0.2">
      <c r="A31" s="62"/>
      <c r="S31" s="63"/>
    </row>
    <row r="32" spans="1:24" x14ac:dyDescent="0.2">
      <c r="A32" s="62"/>
      <c r="S32" s="63"/>
    </row>
    <row r="33" spans="1:19" x14ac:dyDescent="0.2">
      <c r="A33" s="62"/>
      <c r="S33" s="63"/>
    </row>
    <row r="34" spans="1:19" ht="13.5" thickBot="1" x14ac:dyDescent="0.25">
      <c r="A34" s="64"/>
      <c r="B34" s="65"/>
      <c r="C34" s="65"/>
      <c r="D34" s="65"/>
      <c r="E34" s="65"/>
      <c r="F34" s="65"/>
      <c r="G34" s="65"/>
      <c r="H34" s="65"/>
      <c r="I34" s="65"/>
      <c r="J34" s="65"/>
      <c r="K34" s="65"/>
      <c r="L34" s="65"/>
      <c r="M34" s="65"/>
      <c r="N34" s="65"/>
      <c r="O34" s="65"/>
      <c r="P34" s="66"/>
      <c r="Q34" s="66"/>
      <c r="R34" s="66"/>
      <c r="S34" s="67"/>
    </row>
    <row r="38" spans="1:19" x14ac:dyDescent="0.2">
      <c r="G38" s="23"/>
      <c r="H38" s="23"/>
      <c r="I38" s="23"/>
      <c r="J38" s="23"/>
      <c r="K38" s="23"/>
    </row>
  </sheetData>
  <mergeCells count="24">
    <mergeCell ref="A22:C22"/>
    <mergeCell ref="D22:G22"/>
    <mergeCell ref="L22:O22"/>
    <mergeCell ref="A18:C18"/>
    <mergeCell ref="D18:G18"/>
    <mergeCell ref="L18:O18"/>
    <mergeCell ref="H18:K18"/>
    <mergeCell ref="H22:K22"/>
    <mergeCell ref="A26:S26"/>
    <mergeCell ref="U18:W18"/>
    <mergeCell ref="A1:S2"/>
    <mergeCell ref="D5:S5"/>
    <mergeCell ref="P18:S18"/>
    <mergeCell ref="P22:S22"/>
    <mergeCell ref="A4:B4"/>
    <mergeCell ref="B5:C5"/>
    <mergeCell ref="A7:B7"/>
    <mergeCell ref="A8:O8"/>
    <mergeCell ref="A24:S24"/>
    <mergeCell ref="A25:S25"/>
    <mergeCell ref="A3:S3"/>
    <mergeCell ref="C4:S4"/>
    <mergeCell ref="C7:S7"/>
    <mergeCell ref="A16:S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30"/>
  <sheetViews>
    <sheetView showGridLines="0" topLeftCell="A20" zoomScale="85" zoomScaleNormal="85" workbookViewId="0">
      <selection activeCell="A26" sqref="A26:S26"/>
    </sheetView>
  </sheetViews>
  <sheetFormatPr baseColWidth="10" defaultRowHeight="12.75" x14ac:dyDescent="0.2"/>
  <cols>
    <col min="1" max="1" width="4.85546875" style="13" customWidth="1"/>
    <col min="2" max="2" width="37.85546875" style="13" customWidth="1"/>
    <col min="3" max="3" width="12.85546875" style="13" customWidth="1"/>
    <col min="4" max="4" width="10.85546875" style="13" customWidth="1"/>
    <col min="5" max="5" width="9.85546875" style="13" customWidth="1"/>
    <col min="6" max="6" width="13.7109375" style="13" customWidth="1"/>
    <col min="7" max="7" width="9.85546875" style="13" customWidth="1"/>
    <col min="8" max="8" width="12.140625" style="13" customWidth="1"/>
    <col min="9" max="9" width="9.28515625" style="13" customWidth="1"/>
    <col min="10" max="10" width="13.42578125" style="13" customWidth="1"/>
    <col min="11" max="11" width="11.28515625" style="13" customWidth="1"/>
    <col min="12" max="12" width="12.140625" style="13" customWidth="1"/>
    <col min="13" max="13" width="10" style="13" customWidth="1"/>
    <col min="14" max="14" width="14.7109375" style="13" customWidth="1"/>
    <col min="15" max="15" width="11.28515625" style="13" customWidth="1"/>
    <col min="16" max="16" width="13.85546875" style="13" customWidth="1"/>
    <col min="17" max="17" width="7.5703125" style="13" customWidth="1"/>
    <col min="18" max="18" width="10.85546875" style="13" customWidth="1"/>
    <col min="19" max="19" width="11.85546875" style="13" customWidth="1"/>
    <col min="20" max="20" width="5.42578125" customWidth="1"/>
    <col min="22" max="22" width="13.28515625" customWidth="1"/>
  </cols>
  <sheetData>
    <row r="1" spans="1:131" ht="85.5" customHeight="1" x14ac:dyDescent="0.2">
      <c r="A1" s="176" t="s">
        <v>0</v>
      </c>
      <c r="B1" s="177"/>
      <c r="C1" s="177"/>
      <c r="D1" s="177"/>
      <c r="E1" s="177"/>
      <c r="F1" s="177"/>
      <c r="G1" s="177"/>
      <c r="H1" s="177"/>
      <c r="I1" s="177"/>
      <c r="J1" s="177"/>
      <c r="K1" s="177"/>
      <c r="L1" s="177"/>
      <c r="M1" s="177"/>
      <c r="N1" s="177"/>
      <c r="O1" s="177"/>
      <c r="P1" s="177"/>
      <c r="Q1" s="177"/>
      <c r="R1" s="177"/>
      <c r="S1" s="178"/>
      <c r="T1" s="175"/>
    </row>
    <row r="2" spans="1:131" s="83" customFormat="1" ht="17.25" customHeight="1" x14ac:dyDescent="0.2">
      <c r="A2" s="182"/>
      <c r="B2" s="183"/>
      <c r="C2" s="183"/>
      <c r="D2" s="183"/>
      <c r="E2" s="183"/>
      <c r="F2" s="183"/>
      <c r="G2" s="183"/>
      <c r="H2" s="183"/>
      <c r="I2" s="183"/>
      <c r="J2" s="183"/>
      <c r="K2" s="183"/>
      <c r="L2" s="183"/>
      <c r="M2" s="183"/>
      <c r="N2" s="183"/>
      <c r="O2" s="183"/>
      <c r="P2" s="183"/>
      <c r="Q2" s="183"/>
      <c r="R2" s="183"/>
      <c r="S2" s="184"/>
      <c r="T2" s="175"/>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row>
    <row r="3" spans="1:131" ht="18" customHeight="1" x14ac:dyDescent="0.2">
      <c r="A3" s="174" t="s">
        <v>1</v>
      </c>
      <c r="B3" s="174"/>
      <c r="C3" s="185">
        <v>45950</v>
      </c>
      <c r="D3" s="186"/>
      <c r="E3" s="186"/>
      <c r="F3" s="186"/>
      <c r="G3" s="186"/>
      <c r="H3" s="186"/>
      <c r="I3" s="186"/>
      <c r="J3" s="186"/>
      <c r="K3" s="186"/>
      <c r="L3" s="186"/>
      <c r="M3" s="186"/>
      <c r="N3" s="186"/>
      <c r="O3" s="186"/>
      <c r="P3" s="186"/>
      <c r="Q3" s="186"/>
      <c r="R3" s="186"/>
      <c r="S3" s="187"/>
      <c r="T3" s="1"/>
    </row>
    <row r="4" spans="1:131" ht="29.25" customHeight="1" x14ac:dyDescent="0.2">
      <c r="A4" s="28" t="s">
        <v>17</v>
      </c>
      <c r="B4" s="171" t="s">
        <v>28</v>
      </c>
      <c r="C4" s="171"/>
      <c r="D4" s="169" t="s">
        <v>18</v>
      </c>
      <c r="E4" s="169"/>
      <c r="F4" s="169"/>
      <c r="G4" s="169"/>
      <c r="H4" s="169"/>
      <c r="I4" s="169"/>
      <c r="J4" s="169"/>
      <c r="K4" s="169"/>
      <c r="L4" s="169"/>
      <c r="M4" s="169"/>
      <c r="N4" s="169"/>
      <c r="O4" s="169"/>
      <c r="P4" s="169"/>
      <c r="Q4" s="169"/>
      <c r="R4" s="169"/>
      <c r="S4" s="170"/>
      <c r="T4" s="2"/>
    </row>
    <row r="5" spans="1:131" ht="5.25" customHeight="1" x14ac:dyDescent="0.2">
      <c r="A5" s="26"/>
      <c r="B5" s="14"/>
      <c r="C5" s="14"/>
      <c r="D5" s="14"/>
      <c r="E5" s="14"/>
      <c r="F5" s="14"/>
      <c r="G5" s="14"/>
      <c r="H5" s="14"/>
      <c r="I5" s="14"/>
      <c r="J5" s="14"/>
      <c r="K5" s="14"/>
      <c r="L5" s="14"/>
      <c r="M5" s="14"/>
      <c r="N5" s="14"/>
      <c r="O5" s="14"/>
      <c r="P5" s="14"/>
      <c r="Q5" s="14"/>
      <c r="R5" s="14"/>
      <c r="S5" s="27"/>
      <c r="T5" s="5"/>
    </row>
    <row r="6" spans="1:131" ht="21.75" customHeight="1" x14ac:dyDescent="0.2">
      <c r="A6" s="172" t="s">
        <v>2</v>
      </c>
      <c r="B6" s="173"/>
      <c r="C6" s="154" t="s">
        <v>30</v>
      </c>
      <c r="D6" s="155"/>
      <c r="E6" s="155"/>
      <c r="F6" s="155"/>
      <c r="G6" s="155"/>
      <c r="H6" s="155"/>
      <c r="I6" s="155"/>
      <c r="J6" s="155"/>
      <c r="K6" s="155"/>
      <c r="L6" s="155"/>
      <c r="M6" s="155"/>
      <c r="N6" s="155"/>
      <c r="O6" s="155"/>
      <c r="P6" s="155"/>
      <c r="Q6" s="155"/>
      <c r="R6" s="155"/>
      <c r="S6" s="156"/>
      <c r="T6" s="4"/>
    </row>
    <row r="7" spans="1:131" ht="18" x14ac:dyDescent="0.2">
      <c r="A7" s="179" t="s">
        <v>19</v>
      </c>
      <c r="B7" s="180"/>
      <c r="C7" s="180"/>
      <c r="D7" s="180"/>
      <c r="E7" s="180"/>
      <c r="F7" s="180"/>
      <c r="G7" s="180"/>
      <c r="H7" s="180"/>
      <c r="I7" s="180"/>
      <c r="J7" s="180"/>
      <c r="K7" s="180"/>
      <c r="L7" s="180"/>
      <c r="M7" s="180"/>
      <c r="N7" s="180"/>
      <c r="O7" s="180"/>
      <c r="P7" s="180"/>
      <c r="Q7" s="180"/>
      <c r="R7" s="180"/>
      <c r="S7" s="181"/>
      <c r="T7" s="2"/>
    </row>
    <row r="8" spans="1:131" ht="15" x14ac:dyDescent="0.2">
      <c r="A8" s="29"/>
      <c r="B8" s="15"/>
      <c r="C8" s="15"/>
      <c r="D8" s="15"/>
      <c r="E8" s="15"/>
      <c r="F8" s="15"/>
      <c r="G8" s="15"/>
      <c r="H8" s="15"/>
      <c r="I8" s="15"/>
      <c r="J8" s="15"/>
      <c r="K8" s="15"/>
      <c r="L8" s="15"/>
      <c r="M8" s="15"/>
      <c r="N8" s="15"/>
      <c r="O8" s="15"/>
      <c r="P8" s="15"/>
      <c r="Q8" s="15"/>
      <c r="R8" s="15"/>
      <c r="S8" s="30"/>
    </row>
    <row r="9" spans="1:131" ht="15" x14ac:dyDescent="0.35">
      <c r="A9" s="26"/>
      <c r="B9" s="16"/>
      <c r="C9" s="16"/>
      <c r="D9" s="16"/>
      <c r="E9" s="16"/>
      <c r="F9" s="70" t="s">
        <v>3</v>
      </c>
      <c r="G9" s="70" t="s">
        <v>13</v>
      </c>
      <c r="H9" s="81"/>
      <c r="I9" s="81"/>
      <c r="J9" s="81"/>
      <c r="K9" s="81"/>
      <c r="L9" s="81"/>
      <c r="M9" s="81"/>
      <c r="N9" s="81"/>
      <c r="O9" s="16"/>
      <c r="P9" s="16"/>
      <c r="Q9" s="16"/>
      <c r="R9" s="16"/>
      <c r="S9" s="31"/>
    </row>
    <row r="10" spans="1:131" ht="15.75" x14ac:dyDescent="0.35">
      <c r="A10" s="26"/>
      <c r="B10" s="17"/>
      <c r="C10" s="17"/>
      <c r="D10" s="17"/>
      <c r="E10" s="17"/>
      <c r="F10" s="110" t="s">
        <v>21</v>
      </c>
      <c r="G10" s="71">
        <v>1</v>
      </c>
      <c r="H10" s="111"/>
      <c r="I10" s="111"/>
      <c r="J10" s="111"/>
      <c r="K10" s="111"/>
      <c r="L10" s="111"/>
      <c r="M10" s="111"/>
      <c r="N10" s="82"/>
      <c r="O10" s="17"/>
      <c r="P10" s="17"/>
      <c r="Q10" s="17"/>
      <c r="R10" s="17"/>
      <c r="S10" s="31"/>
    </row>
    <row r="11" spans="1:131" ht="30.75" x14ac:dyDescent="0.35">
      <c r="A11" s="26"/>
      <c r="B11" s="17"/>
      <c r="C11" s="17"/>
      <c r="D11" s="17"/>
      <c r="E11" s="17"/>
      <c r="F11" s="110" t="s">
        <v>4</v>
      </c>
      <c r="G11" s="71">
        <v>24</v>
      </c>
      <c r="H11" s="111"/>
      <c r="I11" s="111"/>
      <c r="J11" s="111"/>
      <c r="K11" s="111"/>
      <c r="L11" s="111"/>
      <c r="M11" s="111"/>
      <c r="N11" s="82"/>
      <c r="O11" s="17"/>
      <c r="P11" s="17"/>
      <c r="Q11" s="17"/>
      <c r="R11" s="17"/>
      <c r="S11" s="31"/>
    </row>
    <row r="12" spans="1:131" ht="30.75" x14ac:dyDescent="0.35">
      <c r="A12" s="26"/>
      <c r="B12" s="17"/>
      <c r="C12" s="17"/>
      <c r="D12" s="17"/>
      <c r="E12" s="17"/>
      <c r="F12" s="110" t="s">
        <v>5</v>
      </c>
      <c r="G12" s="71">
        <v>0</v>
      </c>
      <c r="H12" s="111"/>
      <c r="I12" s="111"/>
      <c r="J12" s="111"/>
      <c r="K12" s="111"/>
      <c r="L12" s="111"/>
      <c r="M12" s="111"/>
      <c r="N12" s="82"/>
      <c r="O12" s="17"/>
      <c r="P12" s="17"/>
      <c r="Q12" s="17"/>
      <c r="R12" s="17"/>
      <c r="S12" s="31"/>
    </row>
    <row r="13" spans="1:131" ht="15.75" x14ac:dyDescent="0.35">
      <c r="A13" s="26"/>
      <c r="B13" s="17"/>
      <c r="C13" s="17"/>
      <c r="D13" s="17"/>
      <c r="E13" s="17"/>
      <c r="F13" s="113" t="s">
        <v>14</v>
      </c>
      <c r="G13" s="71">
        <v>0</v>
      </c>
      <c r="H13" s="111"/>
      <c r="I13" s="111"/>
      <c r="J13" s="111"/>
      <c r="K13" s="111"/>
      <c r="L13" s="111"/>
      <c r="M13" s="111"/>
      <c r="N13" s="82"/>
      <c r="O13" s="17"/>
      <c r="P13" s="102"/>
      <c r="Q13" s="17"/>
      <c r="R13" s="17"/>
      <c r="S13" s="31"/>
    </row>
    <row r="14" spans="1:131" ht="15" x14ac:dyDescent="0.35">
      <c r="A14" s="26"/>
      <c r="B14" s="18"/>
      <c r="C14" s="18"/>
      <c r="D14" s="18"/>
      <c r="E14" s="18"/>
      <c r="F14" s="18"/>
      <c r="G14" s="18"/>
      <c r="H14" s="18"/>
      <c r="I14" s="18"/>
      <c r="J14" s="18"/>
      <c r="K14" s="18"/>
      <c r="L14" s="18"/>
      <c r="M14" s="18"/>
      <c r="N14" s="18"/>
      <c r="O14" s="18"/>
      <c r="P14" s="18"/>
      <c r="Q14" s="18"/>
      <c r="R14" s="18"/>
      <c r="S14" s="30"/>
    </row>
    <row r="15" spans="1:131" ht="31.5" customHeight="1" x14ac:dyDescent="0.2">
      <c r="A15" s="167" t="s">
        <v>10</v>
      </c>
      <c r="B15" s="158"/>
      <c r="C15" s="158"/>
      <c r="D15" s="158"/>
      <c r="E15" s="158"/>
      <c r="F15" s="158"/>
      <c r="G15" s="158"/>
      <c r="H15" s="158"/>
      <c r="I15" s="158"/>
      <c r="J15" s="158"/>
      <c r="K15" s="158"/>
      <c r="L15" s="158"/>
      <c r="M15" s="158"/>
      <c r="N15" s="158"/>
      <c r="O15" s="158"/>
      <c r="P15" s="158"/>
      <c r="Q15" s="158"/>
      <c r="R15" s="158"/>
      <c r="S15" s="168"/>
    </row>
    <row r="16" spans="1:131" ht="12.75" customHeight="1" thickBot="1" x14ac:dyDescent="0.25">
      <c r="A16" s="32"/>
      <c r="B16" s="25"/>
      <c r="C16" s="25"/>
      <c r="D16" s="25"/>
      <c r="E16" s="25"/>
      <c r="F16" s="25"/>
      <c r="G16" s="25"/>
      <c r="H16" s="25"/>
      <c r="I16" s="25"/>
      <c r="J16" s="25"/>
      <c r="K16" s="25"/>
      <c r="L16" s="25"/>
      <c r="M16" s="25"/>
      <c r="N16" s="25"/>
      <c r="O16" s="25"/>
      <c r="P16" s="25"/>
      <c r="Q16" s="25"/>
      <c r="R16" s="25"/>
      <c r="S16" s="33"/>
    </row>
    <row r="17" spans="1:26" ht="51.75" customHeight="1" thickBot="1" x14ac:dyDescent="0.25">
      <c r="A17" s="193" t="s">
        <v>38</v>
      </c>
      <c r="B17" s="194"/>
      <c r="C17" s="194"/>
      <c r="D17" s="136" t="s">
        <v>37</v>
      </c>
      <c r="E17" s="137"/>
      <c r="F17" s="137"/>
      <c r="G17" s="138"/>
      <c r="H17" s="136" t="s">
        <v>40</v>
      </c>
      <c r="I17" s="137"/>
      <c r="J17" s="137"/>
      <c r="K17" s="138"/>
      <c r="L17" s="136" t="s">
        <v>41</v>
      </c>
      <c r="M17" s="137"/>
      <c r="N17" s="137"/>
      <c r="O17" s="138"/>
      <c r="P17" s="136" t="s">
        <v>27</v>
      </c>
      <c r="Q17" s="137"/>
      <c r="R17" s="137"/>
      <c r="S17" s="138"/>
      <c r="T17" s="6"/>
      <c r="U17" s="125" t="s">
        <v>23</v>
      </c>
      <c r="V17" s="126"/>
      <c r="W17" s="127"/>
    </row>
    <row r="18" spans="1:26" ht="55.5" customHeight="1" thickBot="1" x14ac:dyDescent="0.25">
      <c r="A18" s="34" t="s">
        <v>11</v>
      </c>
      <c r="B18" s="19" t="s">
        <v>12</v>
      </c>
      <c r="C18" s="20" t="s">
        <v>8</v>
      </c>
      <c r="D18" s="36" t="s">
        <v>6</v>
      </c>
      <c r="E18" s="37" t="s">
        <v>9</v>
      </c>
      <c r="F18" s="37" t="s">
        <v>20</v>
      </c>
      <c r="G18" s="38" t="s">
        <v>16</v>
      </c>
      <c r="H18" s="40" t="s">
        <v>6</v>
      </c>
      <c r="I18" s="41" t="s">
        <v>9</v>
      </c>
      <c r="J18" s="41" t="s">
        <v>20</v>
      </c>
      <c r="K18" s="42" t="s">
        <v>16</v>
      </c>
      <c r="L18" s="40" t="s">
        <v>6</v>
      </c>
      <c r="M18" s="41" t="s">
        <v>9</v>
      </c>
      <c r="N18" s="41" t="s">
        <v>20</v>
      </c>
      <c r="O18" s="42" t="s">
        <v>16</v>
      </c>
      <c r="P18" s="39" t="s">
        <v>6</v>
      </c>
      <c r="Q18" s="37" t="s">
        <v>9</v>
      </c>
      <c r="R18" s="37" t="s">
        <v>20</v>
      </c>
      <c r="S18" s="38" t="s">
        <v>16</v>
      </c>
      <c r="T18" s="3"/>
      <c r="U18" s="50" t="s">
        <v>24</v>
      </c>
      <c r="V18" s="51" t="s">
        <v>25</v>
      </c>
      <c r="W18" s="52" t="s">
        <v>26</v>
      </c>
      <c r="Y18" s="105"/>
      <c r="Z18" s="105"/>
    </row>
    <row r="19" spans="1:26" ht="27.75" customHeight="1" x14ac:dyDescent="0.2">
      <c r="A19" s="114">
        <v>1</v>
      </c>
      <c r="B19" s="120" t="s">
        <v>33</v>
      </c>
      <c r="C19" s="116">
        <v>1</v>
      </c>
      <c r="D19" s="47">
        <v>2689076</v>
      </c>
      <c r="E19" s="9">
        <f t="shared" ref="E19:E22" si="0">ROUND(D19*0.19,0)</f>
        <v>510924</v>
      </c>
      <c r="F19" s="9">
        <f t="shared" ref="F19:F22" si="1">ROUND(D19+E19,0)</f>
        <v>3200000</v>
      </c>
      <c r="G19" s="10">
        <f>ROUND(F19*C19,0)</f>
        <v>3200000</v>
      </c>
      <c r="H19" s="12">
        <v>2800000</v>
      </c>
      <c r="I19" s="11">
        <f t="shared" ref="I19:I22" si="2">ROUND(H19*0.19,0)</f>
        <v>532000</v>
      </c>
      <c r="J19" s="11">
        <f t="shared" ref="J19:J22" si="3">ROUND(H19+I19,0)</f>
        <v>3332000</v>
      </c>
      <c r="K19" s="10">
        <f>ROUND(J19*C19,0)</f>
        <v>3332000</v>
      </c>
      <c r="L19" s="12">
        <v>4033613</v>
      </c>
      <c r="M19" s="11">
        <f t="shared" ref="M19:M22" si="4">ROUND(L19*0.19,0)</f>
        <v>766386</v>
      </c>
      <c r="N19" s="11">
        <f t="shared" ref="N19:N22" si="5">ROUND(L19+M19,0)</f>
        <v>4799999</v>
      </c>
      <c r="O19" s="10">
        <f>ROUND(N19*C19,0)</f>
        <v>4799999</v>
      </c>
      <c r="P19" s="12">
        <f>ROUND(MIN(D19,H19,L19),0)</f>
        <v>2689076</v>
      </c>
      <c r="Q19" s="9">
        <f t="shared" ref="Q19:Q22" si="6">ROUND(P19*0.19,0)</f>
        <v>510924</v>
      </c>
      <c r="R19" s="9">
        <f t="shared" ref="R19:R22" si="7">ROUND(P19+Q19,0)</f>
        <v>3200000</v>
      </c>
      <c r="S19" s="10">
        <f>R19*C19</f>
        <v>3200000</v>
      </c>
      <c r="T19" s="7"/>
      <c r="U19" s="46">
        <f>AVERAGE(D19,H19,L19)</f>
        <v>3174229.6666666665</v>
      </c>
      <c r="V19" s="11">
        <f>STDEVP(D19,H19,L19)</f>
        <v>609360.7681564528</v>
      </c>
      <c r="W19" s="49">
        <f t="shared" ref="W19:W22" si="8">V19/U19</f>
        <v>0.19197122834415348</v>
      </c>
      <c r="Y19" s="104"/>
      <c r="Z19" s="104"/>
    </row>
    <row r="20" spans="1:26" ht="27.75" customHeight="1" x14ac:dyDescent="0.2">
      <c r="A20" s="72">
        <v>2</v>
      </c>
      <c r="B20" s="21" t="s">
        <v>34</v>
      </c>
      <c r="C20" s="22">
        <v>1</v>
      </c>
      <c r="D20" s="47">
        <v>1722689</v>
      </c>
      <c r="E20" s="9">
        <f t="shared" ref="E20" si="9">ROUND(D20*0.19,0)</f>
        <v>327311</v>
      </c>
      <c r="F20" s="9">
        <f t="shared" ref="F20" si="10">ROUND(D20+E20,0)</f>
        <v>2050000</v>
      </c>
      <c r="G20" s="10">
        <f t="shared" ref="G20:G22" si="11">ROUND(F20*C20,0)</f>
        <v>2050000</v>
      </c>
      <c r="H20" s="12">
        <v>6360000</v>
      </c>
      <c r="I20" s="11">
        <f t="shared" si="2"/>
        <v>1208400</v>
      </c>
      <c r="J20" s="11">
        <f t="shared" si="3"/>
        <v>7568400</v>
      </c>
      <c r="K20" s="10">
        <f t="shared" ref="K20:K22" si="12">ROUND(J20*C20,0)</f>
        <v>7568400</v>
      </c>
      <c r="L20" s="12">
        <v>3193277</v>
      </c>
      <c r="M20" s="11">
        <f t="shared" ref="M20" si="13">ROUND(L20*0.19,0)</f>
        <v>606723</v>
      </c>
      <c r="N20" s="11">
        <f t="shared" ref="N20" si="14">ROUND(L20+M20,0)</f>
        <v>3800000</v>
      </c>
      <c r="O20" s="10">
        <f t="shared" ref="O20:O22" si="15">ROUND(N20*C20,0)</f>
        <v>3800000</v>
      </c>
      <c r="P20" s="12">
        <f>ROUND(MIN(D20,H20,L20),0)</f>
        <v>1722689</v>
      </c>
      <c r="Q20" s="9">
        <f t="shared" si="6"/>
        <v>327311</v>
      </c>
      <c r="R20" s="9">
        <f t="shared" si="7"/>
        <v>2050000</v>
      </c>
      <c r="S20" s="10">
        <f>R20*C20</f>
        <v>2050000</v>
      </c>
      <c r="T20" s="7"/>
      <c r="U20" s="46">
        <f t="shared" ref="U20:U22" si="16">AVERAGE(D20,H20,L20)</f>
        <v>3758655.3333333335</v>
      </c>
      <c r="V20" s="11">
        <f t="shared" ref="V20:V22" si="17">STDEVP(D20,H20,L20)</f>
        <v>1934925.1187117179</v>
      </c>
      <c r="W20" s="49">
        <f t="shared" si="8"/>
        <v>0.51479184631588581</v>
      </c>
      <c r="Y20" s="104"/>
      <c r="Z20" s="104"/>
    </row>
    <row r="21" spans="1:26" ht="22.5" customHeight="1" x14ac:dyDescent="0.2">
      <c r="A21" s="72">
        <v>3</v>
      </c>
      <c r="B21" s="21" t="s">
        <v>35</v>
      </c>
      <c r="C21" s="22">
        <v>1</v>
      </c>
      <c r="D21" s="47">
        <v>1722689</v>
      </c>
      <c r="E21" s="9">
        <f t="shared" si="0"/>
        <v>327311</v>
      </c>
      <c r="F21" s="9">
        <f t="shared" si="1"/>
        <v>2050000</v>
      </c>
      <c r="G21" s="10">
        <f t="shared" si="11"/>
        <v>2050000</v>
      </c>
      <c r="H21" s="12">
        <v>960000</v>
      </c>
      <c r="I21" s="11">
        <f t="shared" si="2"/>
        <v>182400</v>
      </c>
      <c r="J21" s="11">
        <f t="shared" si="3"/>
        <v>1142400</v>
      </c>
      <c r="K21" s="10">
        <f t="shared" si="12"/>
        <v>1142400</v>
      </c>
      <c r="L21" s="12">
        <v>1764706</v>
      </c>
      <c r="M21" s="11">
        <f t="shared" si="4"/>
        <v>335294</v>
      </c>
      <c r="N21" s="11">
        <f t="shared" si="5"/>
        <v>2100000</v>
      </c>
      <c r="O21" s="10">
        <f t="shared" si="15"/>
        <v>2100000</v>
      </c>
      <c r="P21" s="12">
        <f>ROUND(MIN(D21,H21,L21),0)</f>
        <v>960000</v>
      </c>
      <c r="Q21" s="9">
        <f t="shared" si="6"/>
        <v>182400</v>
      </c>
      <c r="R21" s="9">
        <f t="shared" si="7"/>
        <v>1142400</v>
      </c>
      <c r="S21" s="10">
        <f>R21*C21</f>
        <v>1142400</v>
      </c>
      <c r="T21" s="7"/>
      <c r="U21" s="46">
        <f t="shared" si="16"/>
        <v>1482465</v>
      </c>
      <c r="V21" s="11">
        <f t="shared" si="17"/>
        <v>369836.55330519547</v>
      </c>
      <c r="W21" s="49">
        <f t="shared" si="8"/>
        <v>0.2494740538934784</v>
      </c>
      <c r="Y21" s="104"/>
      <c r="Z21" s="104"/>
    </row>
    <row r="22" spans="1:26" ht="25.5" customHeight="1" thickBot="1" x14ac:dyDescent="0.25">
      <c r="A22" s="117">
        <v>4</v>
      </c>
      <c r="B22" s="121" t="s">
        <v>36</v>
      </c>
      <c r="C22" s="119">
        <v>1</v>
      </c>
      <c r="D22" s="47">
        <v>1722689</v>
      </c>
      <c r="E22" s="9">
        <f t="shared" si="0"/>
        <v>327311</v>
      </c>
      <c r="F22" s="9">
        <f t="shared" si="1"/>
        <v>2050000</v>
      </c>
      <c r="G22" s="10">
        <f t="shared" si="11"/>
        <v>2050000</v>
      </c>
      <c r="H22" s="101">
        <v>970000</v>
      </c>
      <c r="I22" s="11">
        <f t="shared" si="2"/>
        <v>184300</v>
      </c>
      <c r="J22" s="11">
        <f t="shared" si="3"/>
        <v>1154300</v>
      </c>
      <c r="K22" s="10">
        <f t="shared" si="12"/>
        <v>1154300</v>
      </c>
      <c r="L22" s="101">
        <v>2353941</v>
      </c>
      <c r="M22" s="11">
        <f t="shared" si="4"/>
        <v>447249</v>
      </c>
      <c r="N22" s="11">
        <f t="shared" si="5"/>
        <v>2801190</v>
      </c>
      <c r="O22" s="10">
        <f t="shared" si="15"/>
        <v>2801190</v>
      </c>
      <c r="P22" s="12">
        <f>ROUND(MIN(D22,H22,L22),0)</f>
        <v>970000</v>
      </c>
      <c r="Q22" s="9">
        <f t="shared" si="6"/>
        <v>184300</v>
      </c>
      <c r="R22" s="9">
        <f t="shared" si="7"/>
        <v>1154300</v>
      </c>
      <c r="S22" s="10">
        <f>R22*C22</f>
        <v>1154300</v>
      </c>
      <c r="T22" s="7"/>
      <c r="U22" s="46">
        <f t="shared" si="16"/>
        <v>1682210</v>
      </c>
      <c r="V22" s="11">
        <f t="shared" si="17"/>
        <v>565716.11546840938</v>
      </c>
      <c r="W22" s="49">
        <f t="shared" si="8"/>
        <v>0.33629339706006345</v>
      </c>
      <c r="Y22" s="104"/>
      <c r="Z22" s="104"/>
    </row>
    <row r="23" spans="1:26" ht="13.5" thickBot="1" x14ac:dyDescent="0.25">
      <c r="A23" s="160" t="s">
        <v>15</v>
      </c>
      <c r="B23" s="161"/>
      <c r="C23" s="161"/>
      <c r="D23" s="139">
        <f>SUM(G19:G22)</f>
        <v>9350000</v>
      </c>
      <c r="E23" s="140"/>
      <c r="F23" s="140"/>
      <c r="G23" s="141"/>
      <c r="H23" s="139">
        <f>SUM(K19:K22)</f>
        <v>13197100</v>
      </c>
      <c r="I23" s="140"/>
      <c r="J23" s="140"/>
      <c r="K23" s="141"/>
      <c r="L23" s="139">
        <f>SUM(O19:O22)</f>
        <v>13501189</v>
      </c>
      <c r="M23" s="140"/>
      <c r="N23" s="140"/>
      <c r="O23" s="141"/>
      <c r="P23" s="139">
        <f>SUM(S19:S22)</f>
        <v>7546700</v>
      </c>
      <c r="Q23" s="140"/>
      <c r="R23" s="140"/>
      <c r="S23" s="141"/>
      <c r="U23" s="53">
        <f>SUM(U19:U22)</f>
        <v>10097560</v>
      </c>
      <c r="V23" s="188">
        <f>SUM(V19:V22)</f>
        <v>3479838.5556417755</v>
      </c>
      <c r="W23" s="189"/>
      <c r="Y23" s="104"/>
      <c r="Z23" s="104"/>
    </row>
    <row r="24" spans="1:26" ht="13.5" thickBot="1" x14ac:dyDescent="0.25">
      <c r="A24" s="74"/>
      <c r="B24" s="75"/>
      <c r="C24" s="75"/>
      <c r="D24" s="73"/>
      <c r="E24" s="73"/>
      <c r="F24" s="73"/>
      <c r="G24" s="73"/>
      <c r="H24" s="73"/>
      <c r="I24" s="73"/>
      <c r="J24" s="73"/>
      <c r="K24" s="73"/>
      <c r="L24" s="73"/>
      <c r="M24" s="73"/>
      <c r="N24" s="73"/>
      <c r="O24" s="73"/>
      <c r="P24" s="73"/>
      <c r="Q24" s="73"/>
      <c r="R24" s="73"/>
      <c r="S24" s="79"/>
      <c r="U24" s="76"/>
      <c r="V24" s="77"/>
      <c r="W24" s="78"/>
    </row>
    <row r="25" spans="1:26" ht="12" customHeight="1" thickBot="1" x14ac:dyDescent="0.25">
      <c r="A25" s="195" t="s">
        <v>29</v>
      </c>
      <c r="B25" s="196"/>
      <c r="C25" s="196"/>
      <c r="D25" s="196"/>
      <c r="E25" s="196"/>
      <c r="F25" s="196"/>
      <c r="G25" s="196"/>
      <c r="H25" s="196"/>
      <c r="I25" s="196"/>
      <c r="J25" s="196"/>
      <c r="K25" s="196"/>
      <c r="L25" s="196"/>
      <c r="M25" s="196"/>
      <c r="N25" s="196"/>
      <c r="O25" s="196"/>
      <c r="P25" s="196"/>
      <c r="Q25" s="196"/>
      <c r="R25" s="196"/>
      <c r="S25" s="197"/>
      <c r="T25" s="8"/>
    </row>
    <row r="26" spans="1:26" ht="159" customHeight="1" thickBot="1" x14ac:dyDescent="0.25">
      <c r="A26" s="190" t="s">
        <v>42</v>
      </c>
      <c r="B26" s="191"/>
      <c r="C26" s="191"/>
      <c r="D26" s="191"/>
      <c r="E26" s="191"/>
      <c r="F26" s="191"/>
      <c r="G26" s="191"/>
      <c r="H26" s="191"/>
      <c r="I26" s="191"/>
      <c r="J26" s="191"/>
      <c r="K26" s="191"/>
      <c r="L26" s="191"/>
      <c r="M26" s="191"/>
      <c r="N26" s="191"/>
      <c r="O26" s="191"/>
      <c r="P26" s="191"/>
      <c r="Q26" s="191"/>
      <c r="R26" s="191"/>
      <c r="S26" s="192"/>
    </row>
    <row r="30" spans="1:26" x14ac:dyDescent="0.2">
      <c r="G30" s="23"/>
      <c r="H30" s="23"/>
      <c r="I30" s="23"/>
      <c r="J30" s="23"/>
      <c r="K30" s="23"/>
    </row>
  </sheetData>
  <sheetProtection selectLockedCells="1" selectUnlockedCells="1"/>
  <mergeCells count="25">
    <mergeCell ref="U17:W17"/>
    <mergeCell ref="V23:W23"/>
    <mergeCell ref="A26:S26"/>
    <mergeCell ref="P23:S23"/>
    <mergeCell ref="A23:C23"/>
    <mergeCell ref="A17:C17"/>
    <mergeCell ref="D17:G17"/>
    <mergeCell ref="D23:G23"/>
    <mergeCell ref="L23:O23"/>
    <mergeCell ref="L17:O17"/>
    <mergeCell ref="P17:S17"/>
    <mergeCell ref="A25:S25"/>
    <mergeCell ref="H17:K17"/>
    <mergeCell ref="H23:K23"/>
    <mergeCell ref="T1:T2"/>
    <mergeCell ref="A1:S1"/>
    <mergeCell ref="A7:S7"/>
    <mergeCell ref="A2:S2"/>
    <mergeCell ref="C3:S3"/>
    <mergeCell ref="C6:S6"/>
    <mergeCell ref="A15:S15"/>
    <mergeCell ref="D4:S4"/>
    <mergeCell ref="B4:C4"/>
    <mergeCell ref="A6:B6"/>
    <mergeCell ref="A3:B3"/>
  </mergeCells>
  <printOptions horizontalCentered="1"/>
  <pageMargins left="0.25" right="0.25" top="0.75" bottom="0.75" header="0.3" footer="0.3"/>
  <pageSetup paperSize="9" scale="58" firstPageNumber="0" orientation="landscape" cellComments="asDisplayed" r:id="rId1"/>
  <headerFooter alignWithMargins="0">
    <oddHeader>&amp;CPágina &amp;P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ILUMINACIÓN</vt:lpstr>
      <vt:lpstr>AUDIO</vt:lpstr>
      <vt:lpstr>AUDIO!Área_de_impresión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Giraldo Torres</dc:creator>
  <cp:lastModifiedBy>prestamo</cp:lastModifiedBy>
  <cp:lastPrinted>2020-11-27T22:30:43Z</cp:lastPrinted>
  <dcterms:created xsi:type="dcterms:W3CDTF">2016-04-19T14:13:44Z</dcterms:created>
  <dcterms:modified xsi:type="dcterms:W3CDTF">2025-10-27T19:44:00Z</dcterms:modified>
</cp:coreProperties>
</file>