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NOVO\Desktop\SECRETARIA DE INFRAESTRUCTURA\CUENTAS DE COBRO\SIXTA BARON\CUENTA No. 2 DE 5\"/>
    </mc:Choice>
  </mc:AlternateContent>
  <bookViews>
    <workbookView xWindow="0" yWindow="0" windowWidth="12660" windowHeight="4635" activeTab="1"/>
  </bookViews>
  <sheets>
    <sheet name="Hoja1" sheetId="1" r:id="rId1"/>
    <sheet name="Hoja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 i="1" l="1"/>
  <c r="L10" i="1"/>
  <c r="H18" i="1"/>
  <c r="H11" i="1"/>
  <c r="V8" i="1" l="1"/>
  <c r="W8" i="1" s="1"/>
  <c r="V7" i="1"/>
  <c r="W7" i="1" s="1"/>
  <c r="V6" i="1"/>
  <c r="W6" i="1" s="1"/>
  <c r="H16" i="2" l="1"/>
  <c r="H17" i="2" s="1"/>
  <c r="G21" i="1"/>
  <c r="H20" i="1"/>
  <c r="L20" i="1" s="1"/>
  <c r="L18" i="1"/>
  <c r="T17" i="1"/>
  <c r="U17" i="1" s="1"/>
  <c r="V17" i="1" s="1"/>
  <c r="W17" i="1" s="1"/>
  <c r="X17" i="1" s="1"/>
  <c r="Y17" i="1" s="1"/>
  <c r="AA17" i="1" s="1"/>
  <c r="K17" i="1"/>
  <c r="H17" i="1"/>
  <c r="L17" i="1" s="1"/>
  <c r="W16" i="1"/>
  <c r="X16" i="1" s="1"/>
  <c r="Y16" i="1" s="1"/>
  <c r="AA16" i="1" s="1"/>
  <c r="T16" i="1"/>
  <c r="U16" i="1" s="1"/>
  <c r="H16" i="1"/>
  <c r="L16" i="1" s="1"/>
  <c r="M16" i="1" s="1"/>
  <c r="T11" i="1"/>
  <c r="U11" i="1" s="1"/>
  <c r="V11" i="1" s="1"/>
  <c r="W11" i="1" s="1"/>
  <c r="X11" i="1" s="1"/>
  <c r="Y11" i="1" s="1"/>
  <c r="L11" i="1"/>
  <c r="K11" i="1"/>
  <c r="E10" i="1"/>
  <c r="S9" i="1"/>
  <c r="T9" i="1" s="1"/>
  <c r="U9" i="1" s="1"/>
  <c r="V9" i="1" s="1"/>
  <c r="W9" i="1" s="1"/>
  <c r="X9" i="1" s="1"/>
  <c r="Y9" i="1" s="1"/>
  <c r="AA9" i="1" s="1"/>
  <c r="H9" i="1"/>
  <c r="L9" i="1" s="1"/>
  <c r="X8" i="1"/>
  <c r="Y8" i="1" s="1"/>
  <c r="AA8" i="1" s="1"/>
  <c r="H8" i="1"/>
  <c r="L8" i="1" s="1"/>
  <c r="X7" i="1"/>
  <c r="Y7" i="1" s="1"/>
  <c r="AA7" i="1" s="1"/>
  <c r="H7" i="1"/>
  <c r="L7" i="1" s="1"/>
  <c r="X6" i="1"/>
  <c r="Y6" i="1" s="1"/>
  <c r="AA6" i="1" s="1"/>
  <c r="H6" i="1"/>
  <c r="L6" i="1" s="1"/>
  <c r="M11" i="1" l="1"/>
  <c r="E21" i="1"/>
  <c r="I21" i="1" s="1"/>
  <c r="H19" i="2"/>
  <c r="H18" i="2"/>
</calcChain>
</file>

<file path=xl/sharedStrings.xml><?xml version="1.0" encoding="utf-8"?>
<sst xmlns="http://schemas.openxmlformats.org/spreadsheetml/2006/main" count="117" uniqueCount="78">
  <si>
    <t>No</t>
  </si>
  <si>
    <t>PROYECTO</t>
  </si>
  <si>
    <t>CONTRATO DE OBRA</t>
  </si>
  <si>
    <t>CONTRATO DE CONSULTORÍA</t>
  </si>
  <si>
    <t>CONTRATO DE INTERVENTORÍA</t>
  </si>
  <si>
    <t>TOTAL</t>
  </si>
  <si>
    <t>MOVIMIENTO DE RUBRO POR CONCEPTO DE</t>
  </si>
  <si>
    <t>RUBRO Nº</t>
  </si>
  <si>
    <t>Valor Inicial ó Saldo Acumulado del Rubro</t>
  </si>
  <si>
    <t>Valor a Utilizar del Rubro</t>
  </si>
  <si>
    <t>Saldo</t>
  </si>
  <si>
    <t>VIENE DEL RUBRO Nº</t>
  </si>
  <si>
    <t>TIPO DE CONTRATACIÓN</t>
  </si>
  <si>
    <t>MANTENIMIENTO Y REPARACIONES LOCATIVAS CASA DE JUSTICIA, BARRIO LA LIBERTAD, MUNICIPIO DE SAN JOSÉ DE CÚCUTA, DEPARTAMENTO NORTE DE SANTANDER  DURACION 3 MESES</t>
  </si>
  <si>
    <t>MANTENIMIENTO Y REPARACIONES LOCATIVAS CENTRO DE CONVIVENCIA EN EL BARRIO COMUNEROS, MUNICIPIO DE SAN JOSÉ DE CÚCUTA, DEPARTAMENTO NORTE DE SANTANDER.  DURACION 3 MESES</t>
  </si>
  <si>
    <t>TRABAJOS DE MANTENIMIENTO Y ACCIONES PUNTUALES DE REHABILITACIÓN PARA SITIOS ESPECÍFICOS DE LA MALLA VIAL URBANA</t>
  </si>
  <si>
    <t>MANTINIMIENTO CON ACCIONES DE BACHEO PARA LA AVENIDA CANAL BOGOTA ENTRE LA DIAGONAL SANTANDER Y LA AVENIDA LIBERTADORES</t>
  </si>
  <si>
    <t>REPARACIÓN ESTRUCTURAL Y MEJORAMIENTO DEL PONTON UBICADO EN EL CANAL BOGOTA CON AVENIDA 3 BARRIO LLERAS RESTREPO, MUNICIPIO DE SAN JOSÉ DE CÚCUTA, DEPARTAMENTO NORTE DE SANTANDER</t>
  </si>
  <si>
    <t>REMODELACION, ADECUACION Y MANTENIMIENTO A LAS INSTALACIONES DEL PALACIO MUNICIPAL DE SAN JOSE DE CUCUTA</t>
  </si>
  <si>
    <t>TERMINACION DE LA CONSTRUCCIÓN DE LA INFRAESTRUCTURA FÍSICA DE LA SEDE SIMÓN BOLÍVAR DEL COLEGIO GREMIOS UNIDOS EN EL MUNICIPIO DE SAN JOSÉ DE CÚCUTA DE CONFORMIDAD CON LAS ESPECIFICACIONES TÉCNICAS DEL PROYECTO FORMULADO POR LA SECRETARIA DE EDUCACIÓN DEL MUNICIPIO DE CÚCUTA.</t>
  </si>
  <si>
    <t>RECUPERACION DEL MURO EN GAVIONES SOBRE LOS TALUDES DE LA AUTOPISTA ATALAYA ENTRE EL INTERCAMBIADOR DEL TERMINAL Y EL PUENTE PEATONAL DE LA AVENIDA KENNEDY</t>
  </si>
  <si>
    <t>OBRAS DE MANTENIMIENTO, RECUPERACIÓN Y ADECUACIÓN EN PUNTOS CRÍTICOS DEL CARRETEABLE: CUEVA DE LOS MICOS - LA REPRESA, CORREGIMIENTO DE BUENA ESPERANZA. MUNICIPIO DE SAN JOSÉ DE CÚCUTA.</t>
  </si>
  <si>
    <t>ESTRUCTURADOR TÉCNICO</t>
  </si>
  <si>
    <t>SAMC - Sel. Avda. Men. Cuantía</t>
  </si>
  <si>
    <t>LP - Licitación Pública.</t>
  </si>
  <si>
    <t>Menor Cuantia</t>
  </si>
  <si>
    <t>Ing. Carlos Tchiprout</t>
  </si>
  <si>
    <t>Ing. Guillermo Ortiz</t>
  </si>
  <si>
    <t>Ing. Nahum Figueredo</t>
  </si>
  <si>
    <t>Ing. Manuel Moreno</t>
  </si>
  <si>
    <t>ASESOR JURIDICO</t>
  </si>
  <si>
    <t>Dr marvín Contreras</t>
  </si>
  <si>
    <t>Dr Jorge Villamizar</t>
  </si>
  <si>
    <t>Dra Damarys Osorio</t>
  </si>
  <si>
    <t>COMPONENTES TÉCNICOS</t>
  </si>
  <si>
    <t>COMPONENTE JURÍDICO</t>
  </si>
  <si>
    <t>REVISIONES Y CORRECCIONES</t>
  </si>
  <si>
    <t>COMITÉ DE CONTRATACIÓN</t>
  </si>
  <si>
    <t>PUBLICACIÓN DEL PROCESO</t>
  </si>
  <si>
    <t>PROCESO DE CONTRATACIÓN</t>
  </si>
  <si>
    <t>PLAZO ESTIMADO</t>
  </si>
  <si>
    <t>FECHA DE ENTREGA ESTIMADA</t>
  </si>
  <si>
    <t>LEGALIZACIÓN</t>
  </si>
  <si>
    <t>FECHA DE LA REUNION</t>
  </si>
  <si>
    <t>HORA</t>
  </si>
  <si>
    <t>OBRAS</t>
  </si>
  <si>
    <t>INTERVENTORIAS</t>
  </si>
  <si>
    <t>AL 31 DE DICIEMBRE</t>
  </si>
  <si>
    <t>31 DE DICIEMBRE</t>
  </si>
  <si>
    <t>INFRAESTRUCTURA DEL SECTOR DE ESPACIO PUBLICO - AREA METROPOLITANA</t>
  </si>
  <si>
    <t>ADICIONAL CONTRATO 2748/2018 PARA ESPACIO PUBLICO SECTOR EL INDIO</t>
  </si>
  <si>
    <t>DISEÑOS DEL AREA METROPOLITANA</t>
  </si>
  <si>
    <t>CONTRATO ADICIONAL</t>
  </si>
  <si>
    <t>Ing. Nahum FigueredoManuel Moreno</t>
  </si>
  <si>
    <t>TRABAJOS DE MANTENIMIENTO CON ACCIONES PUNTUALES DE BACHEO Y REHABILITACIÓN EN LA MALLA VIAL URBANA DE CÚCUTA ($4.691.594.642)</t>
  </si>
  <si>
    <t xml:space="preserve">
13230115105
13230115104</t>
  </si>
  <si>
    <t>13230109102
13231809101
13231609102 13232209101</t>
  </si>
  <si>
    <t>ESTADO ACTUAL DE PROCESOS 09-09-2020</t>
  </si>
  <si>
    <t>EN COMITÉ  DE CONTRACIÓN</t>
  </si>
  <si>
    <t xml:space="preserve">Lider Doctor Fernando Chavez y  Doctor Marvin Contreras </t>
  </si>
  <si>
    <t xml:space="preserve">Para el Grupo 1, Al Norte Del Eje Diagonal Santander – Autopista Atalaya
el presupuesto oficial estimado es de MIL  CUATROCIENTOS NOVENTA Y OCHO MILLONES SETECIENTOS DIEZ Y NUEVE MIL CUATROCIENTOS SETENTA PESOS M/CTE ($1.498.719.470) </t>
  </si>
  <si>
    <t xml:space="preserve"> Para el Grupo 2, Al Sur Del Eje Diagonal Santander – Autopista 
el presupuesto oficial estimado es de MIL NOVENTA Y NUEVE MILLONES NOVECIENTOS NOVENTA Y CUATRO MIL OCHOCIENTOS OCHENTA Y NUEVE PESOS M/CTE ($1.099.994.889,00) 
</t>
  </si>
  <si>
    <t xml:space="preserve"> Para el Grupo 3, Tramo Norte de la Avenida Canal Bogotá y sus calles afluentes 
el presupuesto oficial estimado es de SEISCIENTOS NUEVE MILLONES NOVECIENTOS SETENTA Y SEIS MIL TRESCIENTOS CUARENTA Y CINCO PESOS M/CTE ($609.976.345,00) </t>
  </si>
  <si>
    <t>Para el Grupo 4, Trabajos de Mantenimiento con Acciones puntuales de bacheo y rehabilitación en los tramos viales pendientes según estudios contrato 1743-2018  
el presupuesto oficial estimado es de MIL CUATROCIENTOS OCHENTA Y DOS MILLONES NOVECIENTOS TRES MIL NOVECIENTOS TREINTA Y OCHO PESOS M/CTE ($1.482.903.938,00)</t>
  </si>
  <si>
    <t>INTERVENNTERVENTORIA TECNICA, ADMINISTRATIVA, FINANCIERA YJURIDICA PARA LA TRABAJOS DE MANTENIMIENTO CON ACCIONES PUNTUALES DE BACHEO Y REHABILITACIÓN EN LA MALLA VIAL URBANA DE CÚCUTA  $415.000.000
.</t>
  </si>
  <si>
    <t xml:space="preserve">EN COMITÉ DE CONTRATACIÓN </t>
  </si>
  <si>
    <t xml:space="preserve">EN PROCESO LICITATORIO - PREPLIEGOS </t>
  </si>
  <si>
    <t xml:space="preserve">EN ESTRUCTURACIÓN JURÍDICA </t>
  </si>
  <si>
    <t>DEVOLUCIÓN POR PARTE DEL COMITÉ DE CONTRATACIÓN PARA ALGUNOS AJUSTES - YAQ AJUSTADO SE ESTÁ REGRESANDO HOY A COMITÉ DE CONTRATACIÓN</t>
  </si>
  <si>
    <t>ACCESO AL  DEL PALACIO MUNICIPAL DE SAN JOSE DE CUCUTA SEGÚN DISEÑO DEL AREA METROPOLITANA</t>
  </si>
  <si>
    <t>SE ESTÁ ESTRUCTURANDO EN LA PARTE TÉCNICA PARA ENTREGAR A JURÍDICA EL 14-09-2020</t>
  </si>
  <si>
    <t xml:space="preserve">TERMINACION DE LA CONSTRUCCIÓN DE LA INFRAESTRUCTURA FÍSICA DE LA SEDE SIMÓN BOLÍVAR DEL COLEGIO GREMIOS UNIDOS EN EL MUNICIPIO DE SAN JOSÉ DE CÚCUTA DE CONFORMIDAD CON LAS ESPECIFICACIONES TÉCNICAS DEL PROYECTO FORMULADO POR LA SECRETARIA DE EDUCACIÓN DEL MUNICIPIO DE CÚCUTA. </t>
  </si>
  <si>
    <t>EN REVISÓN  CONVENIO</t>
  </si>
  <si>
    <t xml:space="preserve">EN PROCESO DE ADJUDICACIÓN </t>
  </si>
  <si>
    <t xml:space="preserve">LEGALIZADO </t>
  </si>
  <si>
    <t>ADICIONAL CONTRATO 2831/2018 INTERVENTORIA PARA ESPACIO PÚBLICO SECTOR EL INDIO</t>
  </si>
  <si>
    <t xml:space="preserve">CONVENIO ARA METROPILITANA DE CÚCUTA </t>
  </si>
  <si>
    <t xml:space="preserve">CONVENIO POR DEFINIR </t>
  </si>
</sst>
</file>

<file path=xl/styles.xml><?xml version="1.0" encoding="utf-8"?>
<styleSheet xmlns="http://schemas.openxmlformats.org/spreadsheetml/2006/main" xmlns:mc="http://schemas.openxmlformats.org/markup-compatibility/2006" xmlns:x14ac="http://schemas.microsoft.com/office/spreadsheetml/2009/9/ac" mc:Ignorable="x14ac">
  <numFmts count="3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240A]\ #,##0"/>
    <numFmt numFmtId="167" formatCode="dd/mm/yyyy;@"/>
    <numFmt numFmtId="168" formatCode="_(&quot;$&quot;\ * #,##0.00_);_(&quot;$&quot;\ * \(#,##0.00\);_(&quot;$&quot;\ * &quot;-&quot;??_);_(@_)"/>
    <numFmt numFmtId="169" formatCode="_(* #,##0.00_);_(* \(#,##0.00\);_(* \-??_);_(@_)"/>
    <numFmt numFmtId="170" formatCode="_ [$€-2]\ * #,##0.00_ ;_ [$€-2]\ * \-#,##0.00_ ;_ [$€-2]\ * &quot;-&quot;??_ "/>
    <numFmt numFmtId="171" formatCode="#,##0."/>
    <numFmt numFmtId="172" formatCode="_-* #,##0.00\ _P_t_s_-;\-* #,##0.00\ _P_t_s_-;_-* &quot;-&quot;??\ _P_t_s_-;_-@_-"/>
    <numFmt numFmtId="173" formatCode="_ * #,##0.00_ ;_ * \-#,##0.00_ ;_ * &quot;-&quot;??_ ;_ @_ "/>
    <numFmt numFmtId="174" formatCode="_-* #,##0.00\ _€_-;\-* #,##0.00\ _€_-;_-* &quot;-&quot;??\ _€_-;_-@_-"/>
    <numFmt numFmtId="175" formatCode="#,##0.00\ ;&quot; (&quot;#,##0.00\);&quot; -&quot;#\ ;@\ "/>
    <numFmt numFmtId="176" formatCode="_ &quot;$&quot;\ * #,##0.00_ ;_ &quot;$&quot;\ * \-#,##0.00_ ;_ &quot;$&quot;\ * &quot;-&quot;??_ ;_ @_ "/>
    <numFmt numFmtId="177" formatCode="d\ mmm\ yyyy"/>
    <numFmt numFmtId="178" formatCode="#0.00000000"/>
    <numFmt numFmtId="179" formatCode="#,###.00"/>
    <numFmt numFmtId="180" formatCode="#,###.000"/>
    <numFmt numFmtId="181" formatCode="0.000"/>
    <numFmt numFmtId="182" formatCode="#.000"/>
    <numFmt numFmtId="183" formatCode="#,##0.000"/>
    <numFmt numFmtId="184" formatCode="#"/>
    <numFmt numFmtId="185" formatCode="#.00"/>
    <numFmt numFmtId="186" formatCode="0.0"/>
    <numFmt numFmtId="187" formatCode="#,###.0"/>
    <numFmt numFmtId="188" formatCode="#,###.0000"/>
    <numFmt numFmtId="189" formatCode="#,###.00000"/>
    <numFmt numFmtId="190" formatCode="#,###.000000"/>
    <numFmt numFmtId="191" formatCode="#,###.0000000"/>
    <numFmt numFmtId="192" formatCode="#,###.00000000"/>
    <numFmt numFmtId="193" formatCode="\$#,##0.00\ ;\(\$#,##0.00\)"/>
  </numFmts>
  <fonts count="30" x14ac:knownFonts="1">
    <font>
      <sz val="11"/>
      <color theme="1"/>
      <name val="Calibri"/>
      <family val="2"/>
      <scheme val="minor"/>
    </font>
    <font>
      <sz val="11"/>
      <color theme="0"/>
      <name val="Calibri"/>
      <family val="2"/>
      <scheme val="minor"/>
    </font>
    <font>
      <b/>
      <sz val="11"/>
      <color theme="0"/>
      <name val="Arial"/>
      <family val="2"/>
    </font>
    <font>
      <sz val="11"/>
      <color theme="1"/>
      <name val="Calibri"/>
      <family val="2"/>
      <scheme val="minor"/>
    </font>
    <font>
      <sz val="18"/>
      <color theme="3"/>
      <name val="Calibri Light"/>
      <family val="2"/>
      <scheme val="major"/>
    </font>
    <font>
      <sz val="10"/>
      <name val="Arial"/>
      <family val="2"/>
    </font>
    <font>
      <b/>
      <sz val="10"/>
      <name val="Arial"/>
      <family val="2"/>
    </font>
    <font>
      <sz val="12"/>
      <name val="Arial"/>
      <family val="2"/>
    </font>
    <font>
      <sz val="14"/>
      <name val="Arial"/>
      <family val="2"/>
    </font>
    <font>
      <sz val="11"/>
      <color indexed="8"/>
      <name val="Calibri"/>
      <family val="2"/>
    </font>
    <font>
      <sz val="12"/>
      <color indexed="9"/>
      <name val="Helvetica"/>
      <family val="2"/>
    </font>
    <font>
      <sz val="1"/>
      <color indexed="8"/>
      <name val="Courier"/>
      <family val="3"/>
    </font>
    <font>
      <b/>
      <sz val="1"/>
      <color indexed="8"/>
      <name val="Courier"/>
      <family val="3"/>
    </font>
    <font>
      <b/>
      <i/>
      <sz val="1"/>
      <color indexed="8"/>
      <name val="Courier"/>
      <family val="3"/>
    </font>
    <font>
      <u/>
      <sz val="12"/>
      <color indexed="12"/>
      <name val="Helv"/>
    </font>
    <font>
      <sz val="10"/>
      <name val="Courier"/>
      <family val="3"/>
    </font>
    <font>
      <sz val="10"/>
      <color indexed="47"/>
      <name val="Arial"/>
      <family val="2"/>
    </font>
    <font>
      <b/>
      <sz val="14"/>
      <color indexed="9"/>
      <name val="Arial"/>
      <family val="2"/>
    </font>
    <font>
      <b/>
      <sz val="10"/>
      <color indexed="9"/>
      <name val="Arial"/>
      <family val="2"/>
    </font>
    <font>
      <b/>
      <sz val="8"/>
      <color rgb="FF000000"/>
      <name val="Arial"/>
      <family val="2"/>
    </font>
    <font>
      <sz val="8"/>
      <color rgb="FF000000"/>
      <name val="Arial"/>
      <family val="2"/>
    </font>
    <font>
      <sz val="9"/>
      <color rgb="FF000000"/>
      <name val="Arial"/>
      <family val="2"/>
    </font>
    <font>
      <sz val="12"/>
      <color indexed="24"/>
      <name val="Modern"/>
      <family val="3"/>
      <charset val="255"/>
    </font>
    <font>
      <b/>
      <sz val="18"/>
      <color indexed="24"/>
      <name val="Modern"/>
      <family val="3"/>
      <charset val="255"/>
    </font>
    <font>
      <b/>
      <sz val="12"/>
      <color indexed="24"/>
      <name val="Modern"/>
      <family val="3"/>
      <charset val="255"/>
    </font>
    <font>
      <b/>
      <sz val="16"/>
      <color theme="1"/>
      <name val="Calibri"/>
      <family val="2"/>
      <scheme val="minor"/>
    </font>
    <font>
      <sz val="36"/>
      <color theme="1"/>
      <name val="Calibri"/>
      <family val="2"/>
      <scheme val="minor"/>
    </font>
    <font>
      <sz val="22"/>
      <color theme="1"/>
      <name val="Calibri"/>
      <family val="2"/>
      <scheme val="minor"/>
    </font>
    <font>
      <sz val="12"/>
      <color theme="1"/>
      <name val="Calibri"/>
      <family val="2"/>
      <scheme val="minor"/>
    </font>
    <font>
      <sz val="8"/>
      <name val="Calibri"/>
      <family val="2"/>
      <scheme val="minor"/>
    </font>
  </fonts>
  <fills count="27">
    <fill>
      <patternFill patternType="none"/>
    </fill>
    <fill>
      <patternFill patternType="gray125"/>
    </fill>
    <fill>
      <patternFill patternType="solid">
        <fgColor theme="8"/>
        <bgColor theme="8"/>
      </patternFill>
    </fill>
    <fill>
      <patternFill patternType="solid">
        <fgColor rgb="FFFFFFCC"/>
      </patternFill>
    </fill>
    <fill>
      <patternFill patternType="solid">
        <fgColor indexed="46"/>
      </patternFill>
    </fill>
    <fill>
      <patternFill patternType="solid">
        <fgColor indexed="31"/>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6"/>
      </patternFill>
    </fill>
    <fill>
      <patternFill patternType="solid">
        <fgColor indexed="47"/>
        <bgColor indexed="64"/>
      </patternFill>
    </fill>
    <fill>
      <patternFill patternType="solid">
        <fgColor indexed="22"/>
        <bgColor indexed="64"/>
      </patternFill>
    </fill>
    <fill>
      <patternFill patternType="solid">
        <fgColor indexed="48"/>
        <bgColor indexed="64"/>
      </patternFill>
    </fill>
    <fill>
      <patternFill patternType="solid">
        <fgColor indexed="29"/>
        <bgColor indexed="64"/>
      </patternFill>
    </fill>
    <fill>
      <patternFill patternType="solid">
        <fgColor indexed="32"/>
        <bgColor indexed="64"/>
      </patternFill>
    </fill>
    <fill>
      <patternFill patternType="solid">
        <fgColor indexed="9"/>
        <bgColor indexed="64"/>
      </patternFill>
    </fill>
    <fill>
      <patternFill patternType="solid">
        <fgColor indexed="26"/>
        <bgColor indexed="64"/>
      </patternFill>
    </fill>
    <fill>
      <patternFill patternType="solid">
        <fgColor indexed="44"/>
        <bgColor indexed="64"/>
      </patternFill>
    </fill>
    <fill>
      <patternFill patternType="lightGray">
        <bgColor indexed="44"/>
      </patternFill>
    </fill>
    <fill>
      <patternFill patternType="solid">
        <fgColor rgb="FFFFFFFF"/>
        <bgColor indexed="64"/>
      </patternFill>
    </fill>
    <fill>
      <patternFill patternType="solid">
        <fgColor theme="8" tint="0.79998168889431442"/>
        <bgColor indexed="64"/>
      </patternFill>
    </fill>
    <fill>
      <patternFill patternType="solid">
        <fgColor theme="8"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indexed="22"/>
      </left>
      <right style="thin">
        <color indexed="22"/>
      </right>
      <top style="thin">
        <color indexed="22"/>
      </top>
      <bottom style="thin">
        <color indexed="22"/>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502">
    <xf numFmtId="0" fontId="0" fillId="0" borderId="0"/>
    <xf numFmtId="0" fontId="5" fillId="0" borderId="0"/>
    <xf numFmtId="0" fontId="3" fillId="0" borderId="0"/>
    <xf numFmtId="0" fontId="3" fillId="0" borderId="0"/>
    <xf numFmtId="0" fontId="5" fillId="0" borderId="0"/>
    <xf numFmtId="0" fontId="3" fillId="0" borderId="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10" fillId="0" borderId="0">
      <protection locked="0"/>
    </xf>
    <xf numFmtId="0" fontId="5" fillId="0" borderId="0" applyFont="0" applyFill="0" applyBorder="0" applyAlignment="0" applyProtection="0"/>
    <xf numFmtId="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171" fontId="11" fillId="0" borderId="0">
      <protection locked="0"/>
    </xf>
    <xf numFmtId="171" fontId="11" fillId="0" borderId="0">
      <protection locked="0"/>
    </xf>
    <xf numFmtId="171" fontId="11" fillId="0" borderId="0">
      <protection locked="0"/>
    </xf>
    <xf numFmtId="171" fontId="12" fillId="0" borderId="0">
      <protection locked="0"/>
    </xf>
    <xf numFmtId="171" fontId="13" fillId="0" borderId="0">
      <protection locked="0"/>
    </xf>
    <xf numFmtId="171" fontId="12" fillId="0" borderId="0">
      <protection locked="0"/>
    </xf>
    <xf numFmtId="171" fontId="13" fillId="0" borderId="0">
      <protection locked="0"/>
    </xf>
    <xf numFmtId="0" fontId="14" fillId="0" borderId="0" applyNumberFormat="0" applyFill="0" applyBorder="0" applyAlignment="0" applyProtection="0">
      <alignment vertical="top"/>
      <protection locked="0"/>
    </xf>
    <xf numFmtId="41" fontId="5" fillId="0" borderId="0" applyFont="0" applyFill="0" applyBorder="0" applyAlignment="0" applyProtection="0"/>
    <xf numFmtId="41" fontId="3" fillId="0" borderId="0" applyFont="0" applyFill="0" applyBorder="0" applyAlignment="0" applyProtection="0"/>
    <xf numFmtId="172" fontId="5" fillId="0" borderId="0" applyFont="0" applyFill="0" applyBorder="0" applyAlignment="0" applyProtection="0"/>
    <xf numFmtId="43" fontId="3" fillId="0" borderId="0" applyFont="0" applyFill="0" applyBorder="0" applyAlignment="0" applyProtection="0"/>
    <xf numFmtId="169" fontId="5" fillId="0" borderId="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9" fontId="15" fillId="0" borderId="0" applyFont="0" applyFill="0" applyAlignment="0" applyProtection="0"/>
    <xf numFmtId="44" fontId="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43" fontId="3" fillId="0" borderId="0" applyFont="0" applyFill="0" applyBorder="0" applyAlignment="0" applyProtection="0"/>
    <xf numFmtId="17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43" fontId="3" fillId="0" borderId="0" applyFont="0" applyFill="0" applyBorder="0" applyAlignment="0" applyProtection="0"/>
    <xf numFmtId="175" fontId="5" fillId="0" borderId="0" applyFill="0" applyBorder="0" applyAlignment="0" applyProtection="0"/>
    <xf numFmtId="43" fontId="7" fillId="0" borderId="0" applyFont="0" applyFill="0" applyBorder="0" applyAlignment="0" applyProtection="0"/>
    <xf numFmtId="173" fontId="5" fillId="0" borderId="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76" fontId="5" fillId="0" borderId="0" applyFont="0" applyFill="0" applyBorder="0" applyAlignment="0" applyProtection="0"/>
    <xf numFmtId="168" fontId="9"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68" fontId="9"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9" fillId="0" borderId="0" applyFont="0" applyFill="0" applyBorder="0" applyAlignment="0" applyProtection="0"/>
    <xf numFmtId="168" fontId="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3" fillId="0" borderId="0" applyFont="0" applyFill="0" applyBorder="0" applyAlignment="0" applyProtection="0"/>
    <xf numFmtId="176" fontId="5" fillId="0" borderId="0" applyFill="0" applyBorder="0" applyAlignment="0" applyProtection="0"/>
    <xf numFmtId="0" fontId="3" fillId="0" borderId="0"/>
    <xf numFmtId="0" fontId="5" fillId="0" borderId="0"/>
    <xf numFmtId="0" fontId="3" fillId="0" borderId="0"/>
    <xf numFmtId="0" fontId="3" fillId="0" borderId="0"/>
    <xf numFmtId="0" fontId="3"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0" borderId="0"/>
    <xf numFmtId="0" fontId="5" fillId="0" borderId="0"/>
    <xf numFmtId="0" fontId="5" fillId="0" borderId="0"/>
    <xf numFmtId="0" fontId="5" fillId="0" borderId="0"/>
    <xf numFmtId="0" fontId="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0" borderId="0"/>
    <xf numFmtId="0" fontId="3" fillId="0" borderId="0"/>
    <xf numFmtId="0" fontId="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0" borderId="0"/>
    <xf numFmtId="0" fontId="5" fillId="0" borderId="0"/>
    <xf numFmtId="0" fontId="3" fillId="0" borderId="0"/>
    <xf numFmtId="0" fontId="3" fillId="0" borderId="0"/>
    <xf numFmtId="0" fontId="3" fillId="0" borderId="0"/>
    <xf numFmtId="0" fontId="3" fillId="0" borderId="0"/>
    <xf numFmtId="3"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3"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3" fontId="5" fillId="0" borderId="0"/>
    <xf numFmtId="0" fontId="3" fillId="0" borderId="0"/>
    <xf numFmtId="0" fontId="5"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5" fillId="0" borderId="0"/>
    <xf numFmtId="0" fontId="5" fillId="0" borderId="0"/>
    <xf numFmtId="0" fontId="5" fillId="0" borderId="0"/>
    <xf numFmtId="0" fontId="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0" borderId="0"/>
    <xf numFmtId="0" fontId="3" fillId="0" borderId="0"/>
    <xf numFmtId="0" fontId="5" fillId="0" borderId="0"/>
    <xf numFmtId="0" fontId="3" fillId="0" borderId="0"/>
    <xf numFmtId="0" fontId="3" fillId="0" borderId="0"/>
    <xf numFmtId="0" fontId="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3" borderId="11" applyNumberFormat="0" applyFont="0" applyAlignment="0" applyProtection="0"/>
    <xf numFmtId="0" fontId="9" fillId="14" borderId="12" applyNumberFormat="0" applyFont="0" applyAlignment="0" applyProtection="0"/>
    <xf numFmtId="0" fontId="9" fillId="14" borderId="12" applyNumberFormat="0" applyFont="0" applyAlignment="0" applyProtection="0"/>
    <xf numFmtId="0" fontId="9" fillId="14" borderId="12" applyNumberFormat="0" applyFont="0" applyAlignment="0" applyProtection="0"/>
    <xf numFmtId="0" fontId="9" fillId="14" borderId="12" applyNumberFormat="0" applyFont="0" applyAlignment="0" applyProtection="0"/>
    <xf numFmtId="0" fontId="16" fillId="15" borderId="0"/>
    <xf numFmtId="0" fontId="8" fillId="16" borderId="0"/>
    <xf numFmtId="0" fontId="17" fillId="17" borderId="0">
      <alignment horizontal="left"/>
    </xf>
    <xf numFmtId="0" fontId="18" fillId="18" borderId="1">
      <alignment horizontal="left"/>
    </xf>
    <xf numFmtId="0" fontId="17" fillId="19" borderId="0"/>
    <xf numFmtId="177" fontId="5" fillId="20" borderId="1">
      <alignment horizontal="left"/>
      <protection locked="0"/>
    </xf>
    <xf numFmtId="3" fontId="5" fillId="20" borderId="1">
      <alignment horizontal="right"/>
      <protection locked="0"/>
    </xf>
    <xf numFmtId="4" fontId="5" fillId="20" borderId="1">
      <alignment horizontal="right"/>
      <protection locked="0"/>
    </xf>
    <xf numFmtId="178" fontId="5" fillId="20" borderId="1">
      <alignment horizontal="right"/>
      <protection locked="0"/>
    </xf>
    <xf numFmtId="179" fontId="5" fillId="20" borderId="1">
      <alignment horizontal="right"/>
      <protection locked="0"/>
    </xf>
    <xf numFmtId="180" fontId="5" fillId="20" borderId="1">
      <alignment horizontal="right"/>
      <protection locked="0"/>
    </xf>
    <xf numFmtId="181" fontId="5" fillId="20" borderId="1">
      <alignment horizontal="right"/>
      <protection locked="0"/>
    </xf>
    <xf numFmtId="182" fontId="5" fillId="20" borderId="1">
      <alignment horizontal="right"/>
      <protection locked="0"/>
    </xf>
    <xf numFmtId="183" fontId="5" fillId="20" borderId="1">
      <alignment horizontal="right"/>
      <protection locked="0"/>
    </xf>
    <xf numFmtId="2" fontId="5" fillId="20" borderId="1">
      <alignment horizontal="right"/>
      <protection locked="0"/>
    </xf>
    <xf numFmtId="184" fontId="5" fillId="20" borderId="1">
      <alignment horizontal="right"/>
      <protection locked="0"/>
    </xf>
    <xf numFmtId="185" fontId="5" fillId="20" borderId="1">
      <alignment horizontal="right"/>
      <protection locked="0"/>
    </xf>
    <xf numFmtId="186" fontId="5" fillId="20" borderId="1">
      <alignment horizontal="right"/>
      <protection locked="0"/>
    </xf>
    <xf numFmtId="1" fontId="5" fillId="20" borderId="1">
      <alignment horizontal="right"/>
      <protection locked="0"/>
    </xf>
    <xf numFmtId="187" fontId="5" fillId="20" borderId="1">
      <alignment horizontal="right"/>
      <protection locked="0"/>
    </xf>
    <xf numFmtId="179" fontId="5" fillId="20" borderId="1">
      <alignment horizontal="right"/>
      <protection locked="0"/>
    </xf>
    <xf numFmtId="180" fontId="5" fillId="20" borderId="1">
      <alignment horizontal="right"/>
      <protection locked="0"/>
    </xf>
    <xf numFmtId="188" fontId="5" fillId="20" borderId="1">
      <alignment horizontal="right"/>
      <protection locked="0"/>
    </xf>
    <xf numFmtId="189" fontId="5" fillId="20" borderId="1">
      <alignment horizontal="right"/>
      <protection locked="0"/>
    </xf>
    <xf numFmtId="190" fontId="5" fillId="20" borderId="1">
      <alignment horizontal="right"/>
      <protection locked="0"/>
    </xf>
    <xf numFmtId="191" fontId="5" fillId="20" borderId="1">
      <alignment horizontal="right"/>
      <protection locked="0"/>
    </xf>
    <xf numFmtId="192" fontId="5" fillId="20" borderId="1">
      <alignment horizontal="right"/>
      <protection locked="0"/>
    </xf>
    <xf numFmtId="49" fontId="5" fillId="20" borderId="1">
      <alignment horizontal="left"/>
      <protection locked="0"/>
    </xf>
    <xf numFmtId="49" fontId="5" fillId="20" borderId="1">
      <alignment horizontal="left" wrapText="1"/>
      <protection locked="0"/>
    </xf>
    <xf numFmtId="18" fontId="5" fillId="20" borderId="1">
      <alignment horizontal="left"/>
      <protection locked="0"/>
    </xf>
    <xf numFmtId="0" fontId="6" fillId="21" borderId="1">
      <alignment horizontal="center"/>
    </xf>
    <xf numFmtId="0" fontId="6" fillId="21" borderId="1">
      <alignment horizontal="center" wrapText="1"/>
    </xf>
    <xf numFmtId="177" fontId="6" fillId="21" borderId="1">
      <alignment horizontal="left"/>
    </xf>
    <xf numFmtId="0" fontId="6" fillId="21" borderId="1">
      <alignment horizontal="left"/>
    </xf>
    <xf numFmtId="0" fontId="6" fillId="21" borderId="1">
      <alignment horizontal="left" wrapText="1"/>
    </xf>
    <xf numFmtId="0" fontId="6" fillId="21" borderId="1">
      <alignment horizontal="right"/>
    </xf>
    <xf numFmtId="0" fontId="6" fillId="21" borderId="1">
      <alignment horizontal="right" wrapText="1"/>
    </xf>
    <xf numFmtId="177" fontId="5" fillId="22" borderId="1">
      <alignment horizontal="left"/>
    </xf>
    <xf numFmtId="3" fontId="5" fillId="22" borderId="1">
      <alignment horizontal="right"/>
    </xf>
    <xf numFmtId="4" fontId="5" fillId="22" borderId="1">
      <alignment horizontal="right"/>
    </xf>
    <xf numFmtId="178" fontId="5" fillId="22" borderId="1">
      <alignment horizontal="right"/>
    </xf>
    <xf numFmtId="179" fontId="5" fillId="22" borderId="1">
      <alignment horizontal="right"/>
    </xf>
    <xf numFmtId="180" fontId="5" fillId="22" borderId="1">
      <alignment horizontal="right"/>
      <protection locked="0"/>
    </xf>
    <xf numFmtId="181" fontId="5" fillId="22" borderId="1">
      <alignment horizontal="right"/>
    </xf>
    <xf numFmtId="182" fontId="5" fillId="22" borderId="1">
      <alignment horizontal="right"/>
    </xf>
    <xf numFmtId="183" fontId="5" fillId="22" borderId="1">
      <alignment horizontal="right"/>
    </xf>
    <xf numFmtId="2" fontId="5" fillId="22" borderId="1">
      <alignment horizontal="right"/>
    </xf>
    <xf numFmtId="184" fontId="5" fillId="22" borderId="1">
      <alignment horizontal="right"/>
    </xf>
    <xf numFmtId="185" fontId="5" fillId="22" borderId="1">
      <alignment horizontal="right"/>
    </xf>
    <xf numFmtId="186" fontId="5" fillId="22" borderId="1">
      <alignment horizontal="right"/>
    </xf>
    <xf numFmtId="1" fontId="5" fillId="22" borderId="1">
      <alignment horizontal="right"/>
    </xf>
    <xf numFmtId="187" fontId="5" fillId="22" borderId="1">
      <alignment horizontal="right"/>
    </xf>
    <xf numFmtId="179" fontId="5" fillId="22" borderId="1">
      <alignment horizontal="right"/>
    </xf>
    <xf numFmtId="180" fontId="5" fillId="22" borderId="1">
      <alignment horizontal="right"/>
    </xf>
    <xf numFmtId="188" fontId="5" fillId="22" borderId="1">
      <alignment horizontal="right"/>
    </xf>
    <xf numFmtId="189" fontId="5" fillId="22" borderId="1">
      <alignment horizontal="right"/>
    </xf>
    <xf numFmtId="190" fontId="5" fillId="22" borderId="1">
      <alignment horizontal="right"/>
    </xf>
    <xf numFmtId="191" fontId="5" fillId="22" borderId="1">
      <alignment horizontal="right"/>
    </xf>
    <xf numFmtId="192" fontId="5" fillId="22" borderId="1">
      <alignment horizontal="right"/>
    </xf>
    <xf numFmtId="49" fontId="5" fillId="22" borderId="1">
      <alignment horizontal="left"/>
    </xf>
    <xf numFmtId="49" fontId="5" fillId="22" borderId="1">
      <alignment horizontal="left" wrapText="1"/>
    </xf>
    <xf numFmtId="18" fontId="5" fillId="22" borderId="1">
      <alignment horizontal="left"/>
    </xf>
    <xf numFmtId="49" fontId="5" fillId="23" borderId="1">
      <alignment horizontal="left"/>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 fillId="0" borderId="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 fillId="0" borderId="0" applyFill="0" applyBorder="0" applyAlignment="0" applyProtection="0"/>
    <xf numFmtId="0" fontId="19" fillId="24" borderId="0">
      <alignment horizontal="left" vertical="top"/>
    </xf>
    <xf numFmtId="0" fontId="20" fillId="24" borderId="0">
      <alignment horizontal="left" vertical="top"/>
    </xf>
    <xf numFmtId="0" fontId="20" fillId="24" borderId="0">
      <alignment horizontal="right" vertical="top"/>
    </xf>
    <xf numFmtId="0" fontId="19" fillId="24" borderId="0">
      <alignment horizontal="right" vertical="center"/>
    </xf>
    <xf numFmtId="0" fontId="20" fillId="24" borderId="0">
      <alignment horizontal="right" vertical="top"/>
    </xf>
    <xf numFmtId="0" fontId="20" fillId="24" borderId="0">
      <alignment horizontal="left" vertical="top"/>
    </xf>
    <xf numFmtId="0" fontId="19" fillId="24" borderId="0">
      <alignment horizontal="left" vertical="top"/>
    </xf>
    <xf numFmtId="0" fontId="21" fillId="24" borderId="0">
      <alignment horizontal="left" vertical="top"/>
    </xf>
    <xf numFmtId="0" fontId="19" fillId="24" borderId="0">
      <alignment horizontal="left" vertical="top"/>
    </xf>
    <xf numFmtId="0" fontId="19" fillId="24" borderId="0">
      <alignment horizontal="left" vertical="top"/>
    </xf>
    <xf numFmtId="0" fontId="5" fillId="0" borderId="0" applyNumberFormat="0"/>
    <xf numFmtId="0" fontId="4" fillId="0" borderId="0" applyNumberFormat="0" applyFill="0" applyBorder="0" applyAlignment="0" applyProtection="0"/>
    <xf numFmtId="0" fontId="22" fillId="0" borderId="0" applyProtection="0"/>
    <xf numFmtId="193" fontId="22" fillId="0" borderId="0" applyProtection="0"/>
    <xf numFmtId="0" fontId="23" fillId="0" borderId="0" applyProtection="0"/>
    <xf numFmtId="0" fontId="24" fillId="0" borderId="0" applyProtection="0"/>
    <xf numFmtId="0" fontId="22" fillId="0" borderId="13" applyProtection="0"/>
    <xf numFmtId="0" fontId="22" fillId="0" borderId="0"/>
    <xf numFmtId="10" fontId="22" fillId="0" borderId="0" applyProtection="0"/>
    <xf numFmtId="0" fontId="22" fillId="0" borderId="0"/>
    <xf numFmtId="2" fontId="22" fillId="0" borderId="0" applyProtection="0"/>
    <xf numFmtId="4" fontId="22" fillId="0" borderId="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3" fillId="0" borderId="0" applyFont="0" applyFill="0" applyBorder="0" applyAlignment="0" applyProtection="0"/>
  </cellStyleXfs>
  <cellXfs count="139">
    <xf numFmtId="0" fontId="0" fillId="0" borderId="0" xfId="0"/>
    <xf numFmtId="0" fontId="0" fillId="0" borderId="0" xfId="0" applyAlignment="1">
      <alignment wrapText="1"/>
    </xf>
    <xf numFmtId="1" fontId="0" fillId="0" borderId="0" xfId="0" applyNumberFormat="1"/>
    <xf numFmtId="0" fontId="0" fillId="0" borderId="5" xfId="0" applyBorder="1" applyAlignment="1">
      <alignment horizontal="left" vertical="center"/>
    </xf>
    <xf numFmtId="0" fontId="0" fillId="0" borderId="1" xfId="0" applyBorder="1" applyAlignment="1">
      <alignment horizontal="left" vertical="center" wrapText="1"/>
    </xf>
    <xf numFmtId="166" fontId="0" fillId="0" borderId="1" xfId="0" applyNumberFormat="1" applyBorder="1" applyAlignment="1">
      <alignment horizontal="left" vertical="center"/>
    </xf>
    <xf numFmtId="0" fontId="0" fillId="0" borderId="1" xfId="0" applyBorder="1" applyAlignment="1">
      <alignment horizontal="left" vertical="center"/>
    </xf>
    <xf numFmtId="0" fontId="0" fillId="0" borderId="6" xfId="0" applyBorder="1" applyAlignment="1">
      <alignment horizontal="left" vertical="center"/>
    </xf>
    <xf numFmtId="0" fontId="0" fillId="0" borderId="3" xfId="0" applyBorder="1" applyAlignment="1">
      <alignment horizontal="left" vertical="center" wrapText="1"/>
    </xf>
    <xf numFmtId="166" fontId="0" fillId="0" borderId="3" xfId="0" applyNumberFormat="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2" xfId="0" applyBorder="1" applyAlignment="1">
      <alignment horizontal="left" vertical="center" wrapText="1"/>
    </xf>
    <xf numFmtId="166" fontId="0" fillId="0" borderId="2" xfId="0" applyNumberFormat="1" applyBorder="1" applyAlignment="1">
      <alignment horizontal="left" vertical="center"/>
    </xf>
    <xf numFmtId="0" fontId="2" fillId="2" borderId="7"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2" fillId="2" borderId="9" xfId="0" applyFont="1" applyFill="1" applyBorder="1" applyAlignment="1">
      <alignment horizontal="left" vertical="center" wrapText="1"/>
    </xf>
    <xf numFmtId="0" fontId="2" fillId="2" borderId="10" xfId="0" applyFont="1" applyFill="1" applyBorder="1" applyAlignment="1">
      <alignment horizontal="left" vertical="center" wrapText="1"/>
    </xf>
    <xf numFmtId="167" fontId="0" fillId="0" borderId="1" xfId="0" applyNumberFormat="1" applyBorder="1" applyAlignment="1">
      <alignment horizontal="center" vertical="center" wrapText="1"/>
    </xf>
    <xf numFmtId="0" fontId="0" fillId="0" borderId="1" xfId="0" applyNumberFormat="1" applyBorder="1" applyAlignment="1">
      <alignment horizontal="center" vertical="center" wrapText="1"/>
    </xf>
    <xf numFmtId="18" fontId="0" fillId="0" borderId="1" xfId="0" applyNumberFormat="1" applyBorder="1" applyAlignment="1">
      <alignment horizontal="center" vertical="center" wrapText="1"/>
    </xf>
    <xf numFmtId="166" fontId="0" fillId="0" borderId="0" xfId="0" applyNumberFormat="1"/>
    <xf numFmtId="0" fontId="0" fillId="25" borderId="4" xfId="0" applyFill="1" applyBorder="1" applyAlignment="1">
      <alignment horizontal="left" vertical="center"/>
    </xf>
    <xf numFmtId="0" fontId="0" fillId="25" borderId="2" xfId="0" applyFill="1" applyBorder="1" applyAlignment="1">
      <alignment horizontal="left" vertical="center" wrapText="1"/>
    </xf>
    <xf numFmtId="166" fontId="0" fillId="25" borderId="2" xfId="0" applyNumberFormat="1" applyFill="1" applyBorder="1" applyAlignment="1">
      <alignment horizontal="left" vertical="center"/>
    </xf>
    <xf numFmtId="0" fontId="0" fillId="25" borderId="2" xfId="0" applyFill="1" applyBorder="1" applyAlignment="1">
      <alignment horizontal="left" vertical="center"/>
    </xf>
    <xf numFmtId="1" fontId="0" fillId="25" borderId="2" xfId="0" applyNumberFormat="1" applyFill="1" applyBorder="1" applyAlignment="1">
      <alignment horizontal="left" vertical="center"/>
    </xf>
    <xf numFmtId="167" fontId="0" fillId="25" borderId="1" xfId="0" applyNumberFormat="1" applyFill="1" applyBorder="1" applyAlignment="1">
      <alignment horizontal="center" vertical="center" wrapText="1"/>
    </xf>
    <xf numFmtId="0" fontId="0" fillId="25" borderId="1" xfId="0" applyNumberFormat="1" applyFill="1" applyBorder="1" applyAlignment="1">
      <alignment horizontal="center" vertical="center" wrapText="1"/>
    </xf>
    <xf numFmtId="0" fontId="0" fillId="26" borderId="5" xfId="0" applyFill="1" applyBorder="1" applyAlignment="1">
      <alignment horizontal="left" vertical="center"/>
    </xf>
    <xf numFmtId="0" fontId="0" fillId="26" borderId="1" xfId="0" applyFill="1" applyBorder="1" applyAlignment="1">
      <alignment horizontal="left" vertical="center" wrapText="1"/>
    </xf>
    <xf numFmtId="166" fontId="0" fillId="26" borderId="1" xfId="0" applyNumberFormat="1" applyFill="1" applyBorder="1" applyAlignment="1">
      <alignment horizontal="left" vertical="center"/>
    </xf>
    <xf numFmtId="0" fontId="0" fillId="26" borderId="1" xfId="0" applyFill="1" applyBorder="1" applyAlignment="1">
      <alignment horizontal="left" vertical="center"/>
    </xf>
    <xf numFmtId="1" fontId="0" fillId="26" borderId="1" xfId="0" applyNumberFormat="1" applyFill="1" applyBorder="1" applyAlignment="1">
      <alignment horizontal="left" vertical="center"/>
    </xf>
    <xf numFmtId="167" fontId="0" fillId="26" borderId="1" xfId="0" applyNumberFormat="1" applyFill="1" applyBorder="1" applyAlignment="1">
      <alignment horizontal="center" vertical="center" wrapText="1"/>
    </xf>
    <xf numFmtId="0" fontId="0" fillId="26" borderId="1" xfId="0" applyNumberFormat="1" applyFill="1" applyBorder="1" applyAlignment="1">
      <alignment horizontal="center" vertical="center" wrapText="1"/>
    </xf>
    <xf numFmtId="0" fontId="0" fillId="25" borderId="5" xfId="0" applyFill="1" applyBorder="1" applyAlignment="1">
      <alignment horizontal="left" vertical="center"/>
    </xf>
    <xf numFmtId="0" fontId="0" fillId="25" borderId="1" xfId="0" applyFill="1" applyBorder="1" applyAlignment="1">
      <alignment horizontal="left" vertical="center" wrapText="1"/>
    </xf>
    <xf numFmtId="166" fontId="0" fillId="25" borderId="1" xfId="0" applyNumberFormat="1" applyFill="1" applyBorder="1" applyAlignment="1">
      <alignment horizontal="left" vertical="center"/>
    </xf>
    <xf numFmtId="0" fontId="0" fillId="25" borderId="1" xfId="0" applyFill="1" applyBorder="1" applyAlignment="1">
      <alignment horizontal="left" vertical="center"/>
    </xf>
    <xf numFmtId="1" fontId="0" fillId="25" borderId="1" xfId="0" applyNumberFormat="1" applyFill="1" applyBorder="1" applyAlignment="1">
      <alignment horizontal="left" vertical="center" wrapText="1"/>
    </xf>
    <xf numFmtId="0" fontId="0" fillId="25" borderId="17" xfId="0" applyFill="1" applyBorder="1" applyAlignment="1">
      <alignment horizontal="left" vertical="center"/>
    </xf>
    <xf numFmtId="0" fontId="0" fillId="25" borderId="14" xfId="0" applyFill="1" applyBorder="1" applyAlignment="1">
      <alignment horizontal="left" vertical="center" wrapText="1"/>
    </xf>
    <xf numFmtId="166" fontId="0" fillId="25" borderId="14" xfId="0" applyNumberFormat="1" applyFill="1" applyBorder="1" applyAlignment="1">
      <alignment horizontal="left" vertical="center"/>
    </xf>
    <xf numFmtId="0" fontId="0" fillId="25" borderId="14" xfId="0" applyFill="1" applyBorder="1" applyAlignment="1">
      <alignment horizontal="left" vertical="center"/>
    </xf>
    <xf numFmtId="166" fontId="1" fillId="25" borderId="14" xfId="0" applyNumberFormat="1" applyFont="1" applyFill="1" applyBorder="1" applyAlignment="1">
      <alignment horizontal="left" vertical="center"/>
    </xf>
    <xf numFmtId="167" fontId="0" fillId="25" borderId="14" xfId="0" applyNumberFormat="1" applyFill="1" applyBorder="1" applyAlignment="1">
      <alignment horizontal="center" vertical="center" wrapText="1"/>
    </xf>
    <xf numFmtId="0" fontId="0" fillId="25" borderId="14" xfId="0" applyNumberFormat="1" applyFill="1" applyBorder="1" applyAlignment="1">
      <alignment horizontal="center" vertical="center" wrapText="1"/>
    </xf>
    <xf numFmtId="0" fontId="0" fillId="0" borderId="18" xfId="0" applyBorder="1"/>
    <xf numFmtId="1" fontId="0" fillId="0" borderId="18" xfId="0" applyNumberFormat="1" applyBorder="1"/>
    <xf numFmtId="0" fontId="0" fillId="0" borderId="19" xfId="0" applyBorder="1"/>
    <xf numFmtId="0" fontId="25" fillId="0" borderId="20" xfId="0" applyFont="1" applyBorder="1"/>
    <xf numFmtId="0" fontId="25" fillId="0" borderId="21" xfId="0" applyFont="1" applyBorder="1" applyAlignment="1">
      <alignment horizontal="center"/>
    </xf>
    <xf numFmtId="166" fontId="25" fillId="0" borderId="21" xfId="0" applyNumberFormat="1" applyFont="1" applyBorder="1"/>
    <xf numFmtId="0" fontId="25" fillId="0" borderId="21" xfId="0" applyFont="1" applyBorder="1"/>
    <xf numFmtId="166" fontId="25" fillId="0" borderId="22" xfId="0" applyNumberFormat="1" applyFont="1" applyBorder="1"/>
    <xf numFmtId="166" fontId="0" fillId="25" borderId="1" xfId="0" applyNumberFormat="1" applyFont="1" applyFill="1" applyBorder="1" applyAlignment="1">
      <alignment horizontal="left" vertical="center"/>
    </xf>
    <xf numFmtId="1" fontId="0" fillId="25" borderId="1" xfId="0" applyNumberFormat="1" applyFill="1" applyBorder="1" applyAlignment="1">
      <alignment horizontal="left" vertical="center" wrapText="1"/>
    </xf>
    <xf numFmtId="42" fontId="0" fillId="0" borderId="0" xfId="501" applyFont="1"/>
    <xf numFmtId="167" fontId="0" fillId="25" borderId="14" xfId="0" applyNumberFormat="1" applyFill="1" applyBorder="1" applyAlignment="1">
      <alignment horizontal="center" vertical="center" wrapText="1"/>
    </xf>
    <xf numFmtId="166" fontId="0" fillId="26" borderId="1" xfId="0" applyNumberFormat="1" applyFill="1" applyBorder="1" applyAlignment="1">
      <alignment horizontal="center" vertical="center"/>
    </xf>
    <xf numFmtId="1" fontId="0" fillId="25" borderId="1" xfId="0" applyNumberFormat="1" applyFill="1" applyBorder="1" applyAlignment="1">
      <alignment vertical="center" wrapText="1"/>
    </xf>
    <xf numFmtId="1" fontId="0" fillId="25" borderId="14" xfId="0" applyNumberFormat="1" applyFill="1" applyBorder="1" applyAlignment="1">
      <alignment vertical="center" wrapText="1"/>
    </xf>
    <xf numFmtId="0" fontId="0" fillId="25" borderId="14" xfId="0" applyFill="1" applyBorder="1" applyAlignment="1">
      <alignment horizontal="left" vertical="center" wrapText="1"/>
    </xf>
    <xf numFmtId="167" fontId="0" fillId="25" borderId="27" xfId="0" applyNumberFormat="1" applyFill="1" applyBorder="1" applyAlignment="1">
      <alignment horizontal="center" vertical="center" wrapText="1"/>
    </xf>
    <xf numFmtId="167" fontId="0" fillId="25" borderId="28" xfId="0" applyNumberFormat="1" applyFill="1" applyBorder="1" applyAlignment="1">
      <alignment horizontal="center" vertical="center" wrapText="1"/>
    </xf>
    <xf numFmtId="0" fontId="0" fillId="25" borderId="14" xfId="0" applyFill="1" applyBorder="1" applyAlignment="1">
      <alignment horizontal="center" vertical="center" wrapText="1"/>
    </xf>
    <xf numFmtId="166" fontId="26" fillId="26" borderId="29" xfId="0" applyNumberFormat="1" applyFont="1" applyFill="1" applyBorder="1" applyAlignment="1">
      <alignment vertical="center"/>
    </xf>
    <xf numFmtId="166" fontId="26" fillId="0" borderId="29" xfId="0" applyNumberFormat="1" applyFont="1" applyFill="1" applyBorder="1" applyAlignment="1">
      <alignment vertical="center"/>
    </xf>
    <xf numFmtId="166" fontId="26" fillId="0" borderId="30" xfId="0" applyNumberFormat="1" applyFont="1" applyFill="1" applyBorder="1" applyAlignment="1">
      <alignment vertical="center"/>
    </xf>
    <xf numFmtId="0" fontId="0" fillId="0" borderId="0" xfId="0" applyFill="1"/>
    <xf numFmtId="0" fontId="0" fillId="25" borderId="3" xfId="0" applyFill="1" applyBorder="1" applyAlignment="1">
      <alignment horizontal="left" vertical="center" wrapText="1"/>
    </xf>
    <xf numFmtId="0" fontId="0" fillId="26" borderId="3" xfId="0" applyFill="1" applyBorder="1" applyAlignment="1">
      <alignment horizontal="left" vertical="center" wrapText="1"/>
    </xf>
    <xf numFmtId="0" fontId="0" fillId="25" borderId="1" xfId="0" applyFill="1" applyBorder="1" applyAlignment="1">
      <alignment horizontal="center" vertical="center" wrapText="1"/>
    </xf>
    <xf numFmtId="166" fontId="0" fillId="25" borderId="14" xfId="0" applyNumberFormat="1" applyFill="1" applyBorder="1" applyAlignment="1">
      <alignment vertical="center"/>
    </xf>
    <xf numFmtId="1" fontId="0" fillId="25" borderId="15" xfId="0" applyNumberFormat="1" applyFill="1" applyBorder="1" applyAlignment="1">
      <alignment vertical="center" wrapText="1"/>
    </xf>
    <xf numFmtId="166" fontId="0" fillId="25" borderId="1" xfId="0" applyNumberFormat="1" applyFill="1" applyBorder="1" applyAlignment="1">
      <alignment vertical="center"/>
    </xf>
    <xf numFmtId="0" fontId="0" fillId="25" borderId="1" xfId="0" applyFill="1" applyBorder="1" applyAlignment="1">
      <alignment vertical="center"/>
    </xf>
    <xf numFmtId="166" fontId="1" fillId="25" borderId="1" xfId="0" applyNumberFormat="1" applyFont="1" applyFill="1" applyBorder="1" applyAlignment="1">
      <alignment vertical="center"/>
    </xf>
    <xf numFmtId="0" fontId="0" fillId="25" borderId="1" xfId="0" applyFill="1" applyBorder="1" applyAlignment="1">
      <alignment vertical="center" wrapText="1"/>
    </xf>
    <xf numFmtId="167" fontId="0" fillId="25" borderId="1" xfId="0" applyNumberFormat="1" applyFill="1" applyBorder="1" applyAlignment="1">
      <alignment vertical="center"/>
    </xf>
    <xf numFmtId="167" fontId="0" fillId="25" borderId="1" xfId="0" applyNumberFormat="1" applyFill="1" applyBorder="1" applyAlignment="1">
      <alignment vertical="center" wrapText="1"/>
    </xf>
    <xf numFmtId="0" fontId="0" fillId="25" borderId="1" xfId="0" applyNumberFormat="1" applyFill="1" applyBorder="1" applyAlignment="1">
      <alignment vertical="center" wrapText="1"/>
    </xf>
    <xf numFmtId="166" fontId="0" fillId="26" borderId="15" xfId="0" applyNumberFormat="1" applyFill="1" applyBorder="1" applyAlignment="1">
      <alignment horizontal="left" vertical="center"/>
    </xf>
    <xf numFmtId="0" fontId="0" fillId="26" borderId="15" xfId="0" applyFill="1" applyBorder="1" applyAlignment="1">
      <alignment horizontal="left" vertical="center"/>
    </xf>
    <xf numFmtId="166" fontId="1" fillId="26" borderId="15" xfId="0" applyNumberFormat="1" applyFont="1" applyFill="1" applyBorder="1" applyAlignment="1">
      <alignment horizontal="left" vertical="center"/>
    </xf>
    <xf numFmtId="0" fontId="0" fillId="26" borderId="15" xfId="0" applyFill="1" applyBorder="1" applyAlignment="1">
      <alignment horizontal="left" vertical="center" wrapText="1"/>
    </xf>
    <xf numFmtId="167" fontId="0" fillId="26" borderId="15" xfId="0" applyNumberFormat="1" applyFill="1" applyBorder="1" applyAlignment="1">
      <alignment horizontal="center" vertical="center" wrapText="1"/>
    </xf>
    <xf numFmtId="0" fontId="0" fillId="26" borderId="15" xfId="0" applyNumberFormat="1" applyFill="1" applyBorder="1" applyAlignment="1">
      <alignment horizontal="center" vertical="center" wrapText="1"/>
    </xf>
    <xf numFmtId="0" fontId="2" fillId="2" borderId="23" xfId="0" applyFont="1" applyFill="1" applyBorder="1" applyAlignment="1">
      <alignment horizontal="left" vertical="center" wrapText="1"/>
    </xf>
    <xf numFmtId="0" fontId="2" fillId="2" borderId="16" xfId="0" applyFont="1" applyFill="1" applyBorder="1" applyAlignment="1">
      <alignment horizontal="left" vertical="center" wrapText="1"/>
    </xf>
    <xf numFmtId="1" fontId="2" fillId="2" borderId="16" xfId="0" applyNumberFormat="1" applyFont="1" applyFill="1" applyBorder="1" applyAlignment="1">
      <alignment horizontal="left" vertical="center" wrapText="1"/>
    </xf>
    <xf numFmtId="0" fontId="2" fillId="2" borderId="36" xfId="0" applyFont="1" applyFill="1" applyBorder="1" applyAlignment="1">
      <alignment horizontal="left" vertical="center" wrapText="1"/>
    </xf>
    <xf numFmtId="0" fontId="2" fillId="2" borderId="37" xfId="0" applyFont="1" applyFill="1" applyBorder="1" applyAlignment="1">
      <alignment horizontal="center" vertical="center" wrapText="1"/>
    </xf>
    <xf numFmtId="166" fontId="28" fillId="26" borderId="1" xfId="0" applyNumberFormat="1" applyFont="1" applyFill="1" applyBorder="1" applyAlignment="1">
      <alignment vertical="center" wrapText="1"/>
    </xf>
    <xf numFmtId="0" fontId="0" fillId="25" borderId="7" xfId="0" applyFill="1" applyBorder="1" applyAlignment="1">
      <alignment horizontal="left" vertical="center" wrapText="1"/>
    </xf>
    <xf numFmtId="0" fontId="0" fillId="25" borderId="29" xfId="0" applyFill="1" applyBorder="1" applyAlignment="1">
      <alignment horizontal="left" vertical="center"/>
    </xf>
    <xf numFmtId="0" fontId="0" fillId="25" borderId="29" xfId="0" applyFill="1" applyBorder="1" applyAlignment="1">
      <alignment horizontal="center" vertical="center" wrapText="1"/>
    </xf>
    <xf numFmtId="167" fontId="0" fillId="25" borderId="29" xfId="0" applyNumberFormat="1" applyFill="1" applyBorder="1" applyAlignment="1">
      <alignment horizontal="center" vertical="center" wrapText="1"/>
    </xf>
    <xf numFmtId="166" fontId="28" fillId="26" borderId="1" xfId="0" applyNumberFormat="1" applyFont="1" applyFill="1" applyBorder="1" applyAlignment="1">
      <alignment horizontal="center" vertical="center"/>
    </xf>
    <xf numFmtId="167" fontId="0" fillId="25" borderId="14" xfId="0" applyNumberFormat="1" applyFill="1" applyBorder="1" applyAlignment="1">
      <alignment horizontal="center" vertical="center" wrapText="1"/>
    </xf>
    <xf numFmtId="167" fontId="0" fillId="25" borderId="16" xfId="0" applyNumberFormat="1" applyFill="1" applyBorder="1" applyAlignment="1">
      <alignment horizontal="center" vertical="center" wrapText="1"/>
    </xf>
    <xf numFmtId="167" fontId="0" fillId="25" borderId="15" xfId="0" applyNumberFormat="1" applyFill="1" applyBorder="1" applyAlignment="1">
      <alignment horizontal="center" vertical="center" wrapText="1"/>
    </xf>
    <xf numFmtId="0" fontId="0" fillId="0" borderId="7"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0" borderId="33" xfId="0" applyBorder="1" applyAlignment="1">
      <alignment horizontal="center"/>
    </xf>
    <xf numFmtId="0" fontId="0" fillId="25" borderId="24" xfId="0" applyFill="1" applyBorder="1" applyAlignment="1">
      <alignment horizontal="left" vertical="center" wrapText="1"/>
    </xf>
    <xf numFmtId="0" fontId="0" fillId="25" borderId="25" xfId="0" applyFill="1" applyBorder="1" applyAlignment="1">
      <alignment horizontal="left" vertical="center" wrapText="1"/>
    </xf>
    <xf numFmtId="166" fontId="0" fillId="25" borderId="14" xfId="0" applyNumberFormat="1" applyFill="1" applyBorder="1" applyAlignment="1">
      <alignment horizontal="center" vertical="center"/>
    </xf>
    <xf numFmtId="166" fontId="0" fillId="25" borderId="15" xfId="0" applyNumberFormat="1" applyFill="1" applyBorder="1" applyAlignment="1">
      <alignment horizontal="center" vertical="center"/>
    </xf>
    <xf numFmtId="166" fontId="26" fillId="26" borderId="27" xfId="0" applyNumberFormat="1" applyFont="1" applyFill="1" applyBorder="1" applyAlignment="1">
      <alignment horizontal="center" vertical="center"/>
    </xf>
    <xf numFmtId="166" fontId="26" fillId="26" borderId="28" xfId="0" applyNumberFormat="1" applyFont="1" applyFill="1" applyBorder="1" applyAlignment="1">
      <alignment horizontal="center" vertical="center"/>
    </xf>
    <xf numFmtId="0" fontId="0" fillId="26" borderId="26" xfId="0" applyFill="1" applyBorder="1" applyAlignment="1">
      <alignment horizontal="left" vertical="center" wrapText="1"/>
    </xf>
    <xf numFmtId="0" fontId="0" fillId="26" borderId="33" xfId="0" applyFill="1" applyBorder="1" applyAlignment="1">
      <alignment horizontal="left" vertical="center" wrapText="1"/>
    </xf>
    <xf numFmtId="0" fontId="0" fillId="25" borderId="26" xfId="0" applyFill="1" applyBorder="1" applyAlignment="1">
      <alignment horizontal="left" vertical="center" wrapText="1"/>
    </xf>
    <xf numFmtId="0" fontId="0" fillId="25" borderId="28" xfId="0" applyFill="1" applyBorder="1" applyAlignment="1">
      <alignment horizontal="left" vertical="center" wrapText="1"/>
    </xf>
    <xf numFmtId="0" fontId="2" fillId="2" borderId="34"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0" fillId="25" borderId="31" xfId="0" applyFill="1" applyBorder="1" applyAlignment="1">
      <alignment horizontal="left" vertical="center" wrapText="1"/>
    </xf>
    <xf numFmtId="0" fontId="0" fillId="25" borderId="32" xfId="0" applyFill="1" applyBorder="1" applyAlignment="1">
      <alignment horizontal="left" vertical="center" wrapText="1"/>
    </xf>
    <xf numFmtId="0" fontId="0" fillId="26" borderId="28" xfId="0" applyFill="1" applyBorder="1" applyAlignment="1">
      <alignment horizontal="left" vertical="center" wrapText="1"/>
    </xf>
    <xf numFmtId="0" fontId="0" fillId="25" borderId="17" xfId="0" applyFill="1" applyBorder="1" applyAlignment="1">
      <alignment horizontal="center" vertical="center"/>
    </xf>
    <xf numFmtId="0" fontId="0" fillId="25" borderId="23" xfId="0" applyFill="1" applyBorder="1" applyAlignment="1">
      <alignment horizontal="center" vertical="center"/>
    </xf>
    <xf numFmtId="166" fontId="0" fillId="25" borderId="16" xfId="0" applyNumberFormat="1" applyFill="1" applyBorder="1" applyAlignment="1">
      <alignment horizontal="center" vertical="center"/>
    </xf>
    <xf numFmtId="0" fontId="0" fillId="25" borderId="14" xfId="0" applyFill="1" applyBorder="1" applyAlignment="1">
      <alignment horizontal="left" vertical="center" wrapText="1"/>
    </xf>
    <xf numFmtId="0" fontId="0" fillId="25" borderId="16" xfId="0" applyFill="1" applyBorder="1" applyAlignment="1">
      <alignment horizontal="left" vertical="center" wrapText="1"/>
    </xf>
    <xf numFmtId="0" fontId="0" fillId="25" borderId="15" xfId="0" applyFill="1" applyBorder="1" applyAlignment="1">
      <alignment horizontal="left" vertical="center" wrapText="1"/>
    </xf>
    <xf numFmtId="1" fontId="0" fillId="25" borderId="14" xfId="0" applyNumberFormat="1" applyFill="1" applyBorder="1" applyAlignment="1">
      <alignment horizontal="center" vertical="center" wrapText="1"/>
    </xf>
    <xf numFmtId="1" fontId="0" fillId="25" borderId="16" xfId="0" applyNumberFormat="1" applyFill="1" applyBorder="1" applyAlignment="1">
      <alignment horizontal="center" vertical="center" wrapText="1"/>
    </xf>
    <xf numFmtId="1" fontId="0" fillId="25" borderId="15" xfId="0" applyNumberFormat="1" applyFill="1" applyBorder="1" applyAlignment="1">
      <alignment horizontal="center" vertical="center" wrapText="1"/>
    </xf>
    <xf numFmtId="167" fontId="0" fillId="25" borderId="26" xfId="0" applyNumberFormat="1" applyFill="1" applyBorder="1" applyAlignment="1">
      <alignment horizontal="center" vertical="center" wrapText="1"/>
    </xf>
    <xf numFmtId="167" fontId="0" fillId="25" borderId="27" xfId="0" applyNumberFormat="1" applyFill="1" applyBorder="1" applyAlignment="1">
      <alignment horizontal="center" vertical="center" wrapText="1"/>
    </xf>
    <xf numFmtId="167" fontId="0" fillId="25" borderId="28" xfId="0" applyNumberFormat="1" applyFill="1" applyBorder="1" applyAlignment="1">
      <alignment horizontal="center" vertical="center" wrapText="1"/>
    </xf>
    <xf numFmtId="0" fontId="27" fillId="25" borderId="26" xfId="0" applyFont="1" applyFill="1" applyBorder="1" applyAlignment="1">
      <alignment horizontal="center" vertical="center" wrapText="1"/>
    </xf>
    <xf numFmtId="0" fontId="27" fillId="25" borderId="27" xfId="0" applyFont="1" applyFill="1" applyBorder="1" applyAlignment="1">
      <alignment horizontal="center" vertical="center" wrapText="1"/>
    </xf>
    <xf numFmtId="0" fontId="27" fillId="25" borderId="28" xfId="0" applyFont="1" applyFill="1" applyBorder="1" applyAlignment="1">
      <alignment horizontal="center" vertical="center" wrapText="1"/>
    </xf>
  </cellXfs>
  <cellStyles count="502">
    <cellStyle name="20% - Énfasis1 2" xfId="7"/>
    <cellStyle name="20% - Énfasis1 3" xfId="8"/>
    <cellStyle name="20% - Énfasis1 4" xfId="9"/>
    <cellStyle name="20% - Énfasis1 5" xfId="10"/>
    <cellStyle name="20% - Énfasis2 2" xfId="11"/>
    <cellStyle name="20% - Énfasis2 3" xfId="12"/>
    <cellStyle name="20% - Énfasis2 4" xfId="13"/>
    <cellStyle name="20% - Énfasis2 5" xfId="14"/>
    <cellStyle name="20% - Énfasis3 2" xfId="15"/>
    <cellStyle name="20% - Énfasis3 3" xfId="16"/>
    <cellStyle name="20% - Énfasis3 4" xfId="17"/>
    <cellStyle name="20% - Énfasis3 5" xfId="18"/>
    <cellStyle name="20% - Énfasis4 2" xfId="19"/>
    <cellStyle name="20% - Énfasis4 3" xfId="20"/>
    <cellStyle name="20% - Énfasis4 4" xfId="21"/>
    <cellStyle name="20% - Énfasis4 5" xfId="22"/>
    <cellStyle name="20% - Énfasis5 2" xfId="23"/>
    <cellStyle name="20% - Énfasis5 3" xfId="24"/>
    <cellStyle name="20% - Énfasis5 4" xfId="25"/>
    <cellStyle name="20% - Énfasis5 5" xfId="26"/>
    <cellStyle name="20% - Énfasis6 2" xfId="27"/>
    <cellStyle name="20% - Énfasis6 3" xfId="28"/>
    <cellStyle name="20% - Énfasis6 4" xfId="29"/>
    <cellStyle name="20% - Énfasis6 5" xfId="30"/>
    <cellStyle name="40% - Énfasis1 2" xfId="31"/>
    <cellStyle name="40% - Énfasis1 3" xfId="32"/>
    <cellStyle name="40% - Énfasis1 4" xfId="33"/>
    <cellStyle name="40% - Énfasis1 5" xfId="34"/>
    <cellStyle name="40% - Énfasis2 2" xfId="35"/>
    <cellStyle name="40% - Énfasis2 3" xfId="36"/>
    <cellStyle name="40% - Énfasis2 4" xfId="37"/>
    <cellStyle name="40% - Énfasis2 5" xfId="38"/>
    <cellStyle name="40% - Énfasis3 2" xfId="39"/>
    <cellStyle name="40% - Énfasis3 3" xfId="40"/>
    <cellStyle name="40% - Énfasis3 4" xfId="41"/>
    <cellStyle name="40% - Énfasis3 5" xfId="42"/>
    <cellStyle name="40% - Énfasis4 2" xfId="6"/>
    <cellStyle name="40% - Énfasis4 3" xfId="43"/>
    <cellStyle name="40% - Énfasis4 4" xfId="44"/>
    <cellStyle name="40% - Énfasis4 5" xfId="45"/>
    <cellStyle name="40% - Énfasis5 2" xfId="46"/>
    <cellStyle name="40% - Énfasis5 3" xfId="47"/>
    <cellStyle name="40% - Énfasis5 4" xfId="48"/>
    <cellStyle name="40% - Énfasis5 5" xfId="49"/>
    <cellStyle name="40% - Énfasis6 2" xfId="50"/>
    <cellStyle name="40% - Énfasis6 3" xfId="51"/>
    <cellStyle name="40% - Énfasis6 4" xfId="52"/>
    <cellStyle name="40% - Énfasis6 5" xfId="53"/>
    <cellStyle name="Default" xfId="54"/>
    <cellStyle name="Euro" xfId="55"/>
    <cellStyle name="Euro 2" xfId="56"/>
    <cellStyle name="Euro 3" xfId="57"/>
    <cellStyle name="Excel Built-in Normal 10" xfId="58"/>
    <cellStyle name="Excel Built-in Normal 2" xfId="59"/>
    <cellStyle name="F2" xfId="60"/>
    <cellStyle name="F3" xfId="61"/>
    <cellStyle name="F4" xfId="62"/>
    <cellStyle name="F5" xfId="63"/>
    <cellStyle name="F6" xfId="64"/>
    <cellStyle name="F7" xfId="65"/>
    <cellStyle name="F8" xfId="66"/>
    <cellStyle name="Hipervínculo 2" xfId="67"/>
    <cellStyle name="Millares [0] 2" xfId="68"/>
    <cellStyle name="Millares [0] 3" xfId="69"/>
    <cellStyle name="Millares 10" xfId="70"/>
    <cellStyle name="Millares 11" xfId="71"/>
    <cellStyle name="Millares 12" xfId="72"/>
    <cellStyle name="Millares 13" xfId="73"/>
    <cellStyle name="Millares 14" xfId="74"/>
    <cellStyle name="Millares 15" xfId="75"/>
    <cellStyle name="Millares 16" xfId="76"/>
    <cellStyle name="Millares 17" xfId="77"/>
    <cellStyle name="Millares 18" xfId="78"/>
    <cellStyle name="Millares 19" xfId="79"/>
    <cellStyle name="Millares 2" xfId="80"/>
    <cellStyle name="Millares 2 2" xfId="81"/>
    <cellStyle name="Millares 2 3" xfId="82"/>
    <cellStyle name="Millares 20" xfId="83"/>
    <cellStyle name="Millares 21" xfId="84"/>
    <cellStyle name="Millares 22" xfId="85"/>
    <cellStyle name="Millares 23" xfId="86"/>
    <cellStyle name="Millares 24" xfId="87"/>
    <cellStyle name="Millares 25" xfId="88"/>
    <cellStyle name="Millares 26" xfId="89"/>
    <cellStyle name="Millares 27" xfId="90"/>
    <cellStyle name="Millares 28" xfId="91"/>
    <cellStyle name="Millares 29" xfId="92"/>
    <cellStyle name="Millares 3" xfId="93"/>
    <cellStyle name="Millares 3 2" xfId="94"/>
    <cellStyle name="Millares 4" xfId="95"/>
    <cellStyle name="Millares 5" xfId="96"/>
    <cellStyle name="Millares 5 2" xfId="97"/>
    <cellStyle name="Millares 6" xfId="98"/>
    <cellStyle name="Millares 6 2" xfId="99"/>
    <cellStyle name="Millares 7" xfId="100"/>
    <cellStyle name="Millares 8" xfId="101"/>
    <cellStyle name="Millares 8 2" xfId="102"/>
    <cellStyle name="Millares 9" xfId="103"/>
    <cellStyle name="Moneda [0]" xfId="501" builtinId="7"/>
    <cellStyle name="Moneda [0] 2" xfId="104"/>
    <cellStyle name="Moneda [0] 3" xfId="105"/>
    <cellStyle name="Moneda [0] 4" xfId="497"/>
    <cellStyle name="Moneda 10" xfId="106"/>
    <cellStyle name="Moneda 11" xfId="496"/>
    <cellStyle name="Moneda 12" xfId="500"/>
    <cellStyle name="Moneda 13" xfId="498"/>
    <cellStyle name="Moneda 14" xfId="499"/>
    <cellStyle name="Moneda 2" xfId="107"/>
    <cellStyle name="Moneda 2 2" xfId="108"/>
    <cellStyle name="Moneda 3" xfId="109"/>
    <cellStyle name="Moneda 3 2" xfId="110"/>
    <cellStyle name="Moneda 3 3" xfId="111"/>
    <cellStyle name="Moneda 3 4" xfId="112"/>
    <cellStyle name="Moneda 4" xfId="113"/>
    <cellStyle name="Moneda 4 2" xfId="114"/>
    <cellStyle name="Moneda 5" xfId="115"/>
    <cellStyle name="Moneda 6" xfId="116"/>
    <cellStyle name="Moneda 7" xfId="117"/>
    <cellStyle name="Moneda 8" xfId="118"/>
    <cellStyle name="Moneda 9" xfId="119"/>
    <cellStyle name="Normal" xfId="0" builtinId="0"/>
    <cellStyle name="Normal 10" xfId="120"/>
    <cellStyle name="Normal 10 2" xfId="121"/>
    <cellStyle name="Normal 10 3" xfId="122"/>
    <cellStyle name="Normal 10 4" xfId="123"/>
    <cellStyle name="Normal 10 5" xfId="124"/>
    <cellStyle name="Normal 100" xfId="125"/>
    <cellStyle name="Normal 101" xfId="126"/>
    <cellStyle name="Normal 102" xfId="127"/>
    <cellStyle name="Normal 103" xfId="128"/>
    <cellStyle name="Normal 104" xfId="129"/>
    <cellStyle name="Normal 105" xfId="130"/>
    <cellStyle name="Normal 106" xfId="131"/>
    <cellStyle name="Normal 107" xfId="132"/>
    <cellStyle name="Normal 108" xfId="133"/>
    <cellStyle name="Normal 109" xfId="134"/>
    <cellStyle name="Normal 11" xfId="135"/>
    <cellStyle name="Normal 110" xfId="136"/>
    <cellStyle name="Normal 111" xfId="137"/>
    <cellStyle name="Normal 112" xfId="138"/>
    <cellStyle name="Normal 113" xfId="139"/>
    <cellStyle name="Normal 114" xfId="140"/>
    <cellStyle name="Normal 115" xfId="141"/>
    <cellStyle name="Normal 116" xfId="142"/>
    <cellStyle name="Normal 117" xfId="143"/>
    <cellStyle name="Normal 118" xfId="144"/>
    <cellStyle name="Normal 119" xfId="145"/>
    <cellStyle name="Normal 12" xfId="146"/>
    <cellStyle name="Normal 120" xfId="147"/>
    <cellStyle name="Normal 121" xfId="148"/>
    <cellStyle name="Normal 122" xfId="149"/>
    <cellStyle name="Normal 123" xfId="150"/>
    <cellStyle name="Normal 124" xfId="151"/>
    <cellStyle name="Normal 125" xfId="152"/>
    <cellStyle name="Normal 126" xfId="153"/>
    <cellStyle name="Normal 127" xfId="154"/>
    <cellStyle name="Normal 128" xfId="155"/>
    <cellStyle name="Normal 129" xfId="156"/>
    <cellStyle name="Normal 13" xfId="157"/>
    <cellStyle name="Normal 13 2" xfId="158"/>
    <cellStyle name="Normal 130" xfId="159"/>
    <cellStyle name="Normal 131" xfId="160"/>
    <cellStyle name="Normal 132" xfId="161"/>
    <cellStyle name="Normal 133" xfId="162"/>
    <cellStyle name="Normal 134" xfId="163"/>
    <cellStyle name="Normal 135" xfId="164"/>
    <cellStyle name="Normal 136" xfId="165"/>
    <cellStyle name="Normal 137" xfId="166"/>
    <cellStyle name="Normal 138" xfId="167"/>
    <cellStyle name="Normal 139" xfId="168"/>
    <cellStyle name="Normal 14" xfId="169"/>
    <cellStyle name="Normal 14 2" xfId="170"/>
    <cellStyle name="Normal 14 3" xfId="171"/>
    <cellStyle name="Normal 14 4" xfId="172"/>
    <cellStyle name="Normal 14 5" xfId="173"/>
    <cellStyle name="Normal 140" xfId="174"/>
    <cellStyle name="Normal 141" xfId="175"/>
    <cellStyle name="Normal 142" xfId="176"/>
    <cellStyle name="Normal 143" xfId="177"/>
    <cellStyle name="Normal 144" xfId="178"/>
    <cellStyle name="Normal 145" xfId="179"/>
    <cellStyle name="Normal 146" xfId="180"/>
    <cellStyle name="Normal 147" xfId="181"/>
    <cellStyle name="Normal 148" xfId="182"/>
    <cellStyle name="Normal 149" xfId="183"/>
    <cellStyle name="Normal 15" xfId="184"/>
    <cellStyle name="Normal 15 2" xfId="185"/>
    <cellStyle name="Normal 15 3" xfId="186"/>
    <cellStyle name="Normal 15 4" xfId="187"/>
    <cellStyle name="Normal 150" xfId="188"/>
    <cellStyle name="Normal 151" xfId="189"/>
    <cellStyle name="Normal 152" xfId="190"/>
    <cellStyle name="Normal 153" xfId="191"/>
    <cellStyle name="Normal 154" xfId="1"/>
    <cellStyle name="Normal 16" xfId="192"/>
    <cellStyle name="Normal 17" xfId="193"/>
    <cellStyle name="Normal 17 2" xfId="194"/>
    <cellStyle name="Normal 17 3" xfId="195"/>
    <cellStyle name="Normal 17 4" xfId="196"/>
    <cellStyle name="Normal 17 5" xfId="197"/>
    <cellStyle name="Normal 18" xfId="198"/>
    <cellStyle name="Normal 19" xfId="199"/>
    <cellStyle name="Normal 19 2" xfId="200"/>
    <cellStyle name="Normal 19 3" xfId="201"/>
    <cellStyle name="Normal 19 4" xfId="202"/>
    <cellStyle name="Normal 2" xfId="2"/>
    <cellStyle name="Normal 2 1" xfId="203"/>
    <cellStyle name="Normal 2 10" xfId="204"/>
    <cellStyle name="Normal 2 11" xfId="205"/>
    <cellStyle name="Normal 2 12" xfId="206"/>
    <cellStyle name="Normal 2 13" xfId="207"/>
    <cellStyle name="Normal 2 14" xfId="208"/>
    <cellStyle name="Normal 2 15" xfId="209"/>
    <cellStyle name="Normal 2 16" xfId="210"/>
    <cellStyle name="Normal 2 2" xfId="211"/>
    <cellStyle name="Normal 2 2 2" xfId="212"/>
    <cellStyle name="Normal 2 3" xfId="213"/>
    <cellStyle name="Normal 2 3 2" xfId="214"/>
    <cellStyle name="Normal 2 3 2 2" xfId="215"/>
    <cellStyle name="Normal 2 3 3" xfId="216"/>
    <cellStyle name="Normal 2 4" xfId="217"/>
    <cellStyle name="Normal 2 5" xfId="218"/>
    <cellStyle name="Normal 2 6" xfId="219"/>
    <cellStyle name="Normal 2 7" xfId="220"/>
    <cellStyle name="Normal 2 8" xfId="221"/>
    <cellStyle name="Normal 2 9" xfId="222"/>
    <cellStyle name="Normal 20" xfId="223"/>
    <cellStyle name="Normal 21" xfId="224"/>
    <cellStyle name="Normal 21 2" xfId="225"/>
    <cellStyle name="Normal 21 3" xfId="226"/>
    <cellStyle name="Normal 22" xfId="227"/>
    <cellStyle name="Normal 23" xfId="228"/>
    <cellStyle name="Normal 23 2" xfId="229"/>
    <cellStyle name="Normal 23 3" xfId="230"/>
    <cellStyle name="Normal 23 4" xfId="231"/>
    <cellStyle name="Normal 24" xfId="232"/>
    <cellStyle name="Normal 24 2" xfId="233"/>
    <cellStyle name="Normal 24 3" xfId="234"/>
    <cellStyle name="Normal 24 4" xfId="235"/>
    <cellStyle name="Normal 24 5" xfId="236"/>
    <cellStyle name="Normal 25" xfId="237"/>
    <cellStyle name="Normal 25 2" xfId="238"/>
    <cellStyle name="Normal 25 3" xfId="239"/>
    <cellStyle name="Normal 25 4" xfId="240"/>
    <cellStyle name="Normal 26" xfId="241"/>
    <cellStyle name="Normal 26 2" xfId="242"/>
    <cellStyle name="Normal 26 3" xfId="243"/>
    <cellStyle name="Normal 26 4" xfId="244"/>
    <cellStyle name="Normal 26 5" xfId="245"/>
    <cellStyle name="Normal 27" xfId="246"/>
    <cellStyle name="Normal 28" xfId="247"/>
    <cellStyle name="Normal 28 2" xfId="248"/>
    <cellStyle name="Normal 29" xfId="249"/>
    <cellStyle name="Normal 29 2" xfId="250"/>
    <cellStyle name="Normal 29 3" xfId="251"/>
    <cellStyle name="Normal 29 4" xfId="5"/>
    <cellStyle name="Normal 29 4 2" xfId="252"/>
    <cellStyle name="Normal 29 4 3" xfId="253"/>
    <cellStyle name="Normal 29 4 4" xfId="254"/>
    <cellStyle name="Normal 29 4 5" xfId="255"/>
    <cellStyle name="Normal 29 5" xfId="256"/>
    <cellStyle name="Normal 29 6" xfId="257"/>
    <cellStyle name="Normal 29 7" xfId="258"/>
    <cellStyle name="Normal 3" xfId="259"/>
    <cellStyle name="Normal 3 2" xfId="260"/>
    <cellStyle name="Normal 3 3" xfId="261"/>
    <cellStyle name="Normal 3 4" xfId="262"/>
    <cellStyle name="Normal 3 5" xfId="263"/>
    <cellStyle name="Normal 3 6" xfId="264"/>
    <cellStyle name="Normal 3 7" xfId="265"/>
    <cellStyle name="Normal 3_ANEXOS-RES_ 530_CACOTA_JUN_2009_CGDPTO" xfId="266"/>
    <cellStyle name="Normal 30" xfId="267"/>
    <cellStyle name="Normal 31" xfId="268"/>
    <cellStyle name="Normal 31 2" xfId="269"/>
    <cellStyle name="Normal 32" xfId="270"/>
    <cellStyle name="Normal 32 2" xfId="271"/>
    <cellStyle name="Normal 32 3" xfId="272"/>
    <cellStyle name="Normal 32 4" xfId="273"/>
    <cellStyle name="Normal 33" xfId="274"/>
    <cellStyle name="Normal 33 2" xfId="275"/>
    <cellStyle name="Normal 34" xfId="276"/>
    <cellStyle name="Normal 34 2" xfId="277"/>
    <cellStyle name="Normal 34 3" xfId="278"/>
    <cellStyle name="Normal 34 4" xfId="279"/>
    <cellStyle name="Normal 34 5" xfId="280"/>
    <cellStyle name="Normal 35" xfId="281"/>
    <cellStyle name="Normal 35 2" xfId="282"/>
    <cellStyle name="Normal 35 3" xfId="283"/>
    <cellStyle name="Normal 35 4" xfId="284"/>
    <cellStyle name="Normal 36" xfId="285"/>
    <cellStyle name="Normal 36 2" xfId="286"/>
    <cellStyle name="Normal 36 3" xfId="287"/>
    <cellStyle name="Normal 36 4" xfId="288"/>
    <cellStyle name="Normal 37" xfId="289"/>
    <cellStyle name="Normal 37 2" xfId="290"/>
    <cellStyle name="Normal 37 3" xfId="291"/>
    <cellStyle name="Normal 38" xfId="292"/>
    <cellStyle name="Normal 38 2" xfId="293"/>
    <cellStyle name="Normal 38 3" xfId="294"/>
    <cellStyle name="Normal 39" xfId="295"/>
    <cellStyle name="Normal 39 2" xfId="296"/>
    <cellStyle name="Normal 39 3" xfId="297"/>
    <cellStyle name="Normal 4" xfId="298"/>
    <cellStyle name="Normal 4 2" xfId="299"/>
    <cellStyle name="Normal 4 3" xfId="300"/>
    <cellStyle name="Normal 40" xfId="301"/>
    <cellStyle name="Normal 41" xfId="302"/>
    <cellStyle name="Normal 42" xfId="303"/>
    <cellStyle name="Normal 43" xfId="304"/>
    <cellStyle name="Normal 44" xfId="305"/>
    <cellStyle name="Normal 45" xfId="306"/>
    <cellStyle name="Normal 46" xfId="307"/>
    <cellStyle name="Normal 47" xfId="308"/>
    <cellStyle name="Normal 48" xfId="309"/>
    <cellStyle name="Normal 49" xfId="3"/>
    <cellStyle name="Normal 5" xfId="310"/>
    <cellStyle name="Normal 5 2" xfId="311"/>
    <cellStyle name="Normal 5 3" xfId="312"/>
    <cellStyle name="Normal 50" xfId="313"/>
    <cellStyle name="Normal 51" xfId="314"/>
    <cellStyle name="Normal 52" xfId="315"/>
    <cellStyle name="Normal 53" xfId="316"/>
    <cellStyle name="Normal 54" xfId="317"/>
    <cellStyle name="Normal 55" xfId="318"/>
    <cellStyle name="Normal 56" xfId="319"/>
    <cellStyle name="Normal 57" xfId="320"/>
    <cellStyle name="Normal 58" xfId="321"/>
    <cellStyle name="Normal 59" xfId="322"/>
    <cellStyle name="Normal 6" xfId="323"/>
    <cellStyle name="Normal 60" xfId="324"/>
    <cellStyle name="Normal 61" xfId="325"/>
    <cellStyle name="Normal 62" xfId="326"/>
    <cellStyle name="Normal 63" xfId="327"/>
    <cellStyle name="Normal 64" xfId="328"/>
    <cellStyle name="Normal 65" xfId="329"/>
    <cellStyle name="Normal 66" xfId="330"/>
    <cellStyle name="Normal 67" xfId="331"/>
    <cellStyle name="Normal 68" xfId="332"/>
    <cellStyle name="Normal 69" xfId="333"/>
    <cellStyle name="Normal 7" xfId="334"/>
    <cellStyle name="Normal 7 2" xfId="335"/>
    <cellStyle name="Normal 7 3" xfId="336"/>
    <cellStyle name="Normal 7 4" xfId="337"/>
    <cellStyle name="Normal 7 5" xfId="338"/>
    <cellStyle name="Normal 7 6" xfId="339"/>
    <cellStyle name="Normal 7 7" xfId="340"/>
    <cellStyle name="Normal 70" xfId="341"/>
    <cellStyle name="Normal 71" xfId="342"/>
    <cellStyle name="Normal 72" xfId="343"/>
    <cellStyle name="Normal 73" xfId="344"/>
    <cellStyle name="Normal 74" xfId="345"/>
    <cellStyle name="Normal 75" xfId="346"/>
    <cellStyle name="Normal 76" xfId="347"/>
    <cellStyle name="Normal 77" xfId="348"/>
    <cellStyle name="Normal 78" xfId="349"/>
    <cellStyle name="Normal 79" xfId="350"/>
    <cellStyle name="Normal 8" xfId="351"/>
    <cellStyle name="Normal 8 2" xfId="352"/>
    <cellStyle name="Normal 8 3" xfId="4"/>
    <cellStyle name="Normal 80" xfId="353"/>
    <cellStyle name="Normal 81" xfId="354"/>
    <cellStyle name="Normal 82" xfId="355"/>
    <cellStyle name="Normal 83" xfId="356"/>
    <cellStyle name="Normal 84" xfId="357"/>
    <cellStyle name="Normal 85" xfId="358"/>
    <cellStyle name="Normal 86" xfId="359"/>
    <cellStyle name="Normal 87" xfId="360"/>
    <cellStyle name="Normal 88" xfId="361"/>
    <cellStyle name="Normal 89" xfId="362"/>
    <cellStyle name="Normal 9" xfId="363"/>
    <cellStyle name="Normal 9 2" xfId="364"/>
    <cellStyle name="Normal 9 3" xfId="365"/>
    <cellStyle name="Normal 9 4" xfId="366"/>
    <cellStyle name="Normal 9 5" xfId="367"/>
    <cellStyle name="Normal 9 6" xfId="368"/>
    <cellStyle name="Normal 90" xfId="369"/>
    <cellStyle name="Normal 91" xfId="370"/>
    <cellStyle name="Normal 92" xfId="371"/>
    <cellStyle name="Normal 93" xfId="372"/>
    <cellStyle name="Normal 94" xfId="373"/>
    <cellStyle name="Normal 95" xfId="374"/>
    <cellStyle name="Normal 96" xfId="375"/>
    <cellStyle name="Normal 97" xfId="376"/>
    <cellStyle name="Normal 98" xfId="377"/>
    <cellStyle name="Normal 99" xfId="378"/>
    <cellStyle name="Notas 2" xfId="379"/>
    <cellStyle name="Notas 3" xfId="380"/>
    <cellStyle name="Notas 4" xfId="381"/>
    <cellStyle name="Notas 5" xfId="382"/>
    <cellStyle name="Notas 6" xfId="383"/>
    <cellStyle name="OPXArea" xfId="384"/>
    <cellStyle name="OPXButtonBar" xfId="385"/>
    <cellStyle name="OPXHeadingArea" xfId="386"/>
    <cellStyle name="OPXHeadingRange" xfId="387"/>
    <cellStyle name="OPXHeadingWorkbook" xfId="388"/>
    <cellStyle name="OPXInDate" xfId="389"/>
    <cellStyle name="OPXInFmat1" xfId="390"/>
    <cellStyle name="OPXInFmat10" xfId="391"/>
    <cellStyle name="OPXInFmat11" xfId="392"/>
    <cellStyle name="OPXInFmat2" xfId="393"/>
    <cellStyle name="OPXInFmat23" xfId="394"/>
    <cellStyle name="OPXInFmat25" xfId="395"/>
    <cellStyle name="OPXInFmat26" xfId="396"/>
    <cellStyle name="OPXInFmat27" xfId="397"/>
    <cellStyle name="OPXInFmat5" xfId="398"/>
    <cellStyle name="OPXInFmat6" xfId="399"/>
    <cellStyle name="OPXInFmat7" xfId="400"/>
    <cellStyle name="OPXInFmat8" xfId="401"/>
    <cellStyle name="OPXInFmat9" xfId="402"/>
    <cellStyle name="OPXInFmatRate61" xfId="403"/>
    <cellStyle name="OPXInFmatRate62" xfId="404"/>
    <cellStyle name="OPXInFmatRate63" xfId="405"/>
    <cellStyle name="OPXInFmatRate64" xfId="406"/>
    <cellStyle name="OPXInFmatRate65" xfId="407"/>
    <cellStyle name="OPXInFmatRate66" xfId="408"/>
    <cellStyle name="OPXInFmatRate67" xfId="409"/>
    <cellStyle name="OPXInFmatRate68" xfId="410"/>
    <cellStyle name="OPXInText" xfId="411"/>
    <cellStyle name="OPXInTextWrap" xfId="412"/>
    <cellStyle name="OPXInTime" xfId="413"/>
    <cellStyle name="OPXLiteralCenter" xfId="414"/>
    <cellStyle name="OPXLiteralCenterWrap" xfId="415"/>
    <cellStyle name="OPXLiteralDateLeft" xfId="416"/>
    <cellStyle name="OPXLiteralLeft" xfId="417"/>
    <cellStyle name="OPXLiteralLeftWrap" xfId="418"/>
    <cellStyle name="OPXLiteralRight" xfId="419"/>
    <cellStyle name="OPXLiteralRightWrap" xfId="420"/>
    <cellStyle name="OPXOutDate" xfId="421"/>
    <cellStyle name="OPXOutFmat1" xfId="422"/>
    <cellStyle name="OPXOutFmat10" xfId="423"/>
    <cellStyle name="OPXOutFmat11" xfId="424"/>
    <cellStyle name="OPXOutFmat2" xfId="425"/>
    <cellStyle name="OPXOutFmat23" xfId="426"/>
    <cellStyle name="OPXOutFmat25" xfId="427"/>
    <cellStyle name="OPXOutFmat26" xfId="428"/>
    <cellStyle name="OPXOutFmat27" xfId="429"/>
    <cellStyle name="OPXOutFmat5" xfId="430"/>
    <cellStyle name="OPXOutFmat6" xfId="431"/>
    <cellStyle name="OPXOutFmat7" xfId="432"/>
    <cellStyle name="OPXOutFmat8" xfId="433"/>
    <cellStyle name="OPXOutFmat9" xfId="434"/>
    <cellStyle name="OPXOutFmatRate61" xfId="435"/>
    <cellStyle name="OPXOutFmatRate62" xfId="436"/>
    <cellStyle name="OPXOutFmatRate63" xfId="437"/>
    <cellStyle name="OPXOutFmatRate64" xfId="438"/>
    <cellStyle name="OPXOutFmatRate65" xfId="439"/>
    <cellStyle name="OPXOutFmatRate66" xfId="440"/>
    <cellStyle name="OPXOutFmatRate67" xfId="441"/>
    <cellStyle name="OPXOutFmatRate68" xfId="442"/>
    <cellStyle name="OPXOutText" xfId="443"/>
    <cellStyle name="OPXOutTextWrap" xfId="444"/>
    <cellStyle name="OPXOutTime" xfId="445"/>
    <cellStyle name="OPXProtected" xfId="446"/>
    <cellStyle name="Porcentaje 10" xfId="447"/>
    <cellStyle name="Porcentaje 11" xfId="448"/>
    <cellStyle name="Porcentaje 11 2" xfId="449"/>
    <cellStyle name="Porcentaje 12" xfId="450"/>
    <cellStyle name="Porcentaje 13" xfId="451"/>
    <cellStyle name="Porcentaje 14" xfId="452"/>
    <cellStyle name="Porcentaje 15" xfId="453"/>
    <cellStyle name="Porcentaje 16" xfId="454"/>
    <cellStyle name="Porcentaje 17" xfId="455"/>
    <cellStyle name="Porcentaje 18" xfId="456"/>
    <cellStyle name="Porcentaje 19" xfId="457"/>
    <cellStyle name="Porcentaje 2" xfId="458"/>
    <cellStyle name="Porcentaje 2 2" xfId="459"/>
    <cellStyle name="Porcentaje 2 3" xfId="460"/>
    <cellStyle name="Porcentaje 20" xfId="461"/>
    <cellStyle name="Porcentaje 21" xfId="462"/>
    <cellStyle name="Porcentaje 22" xfId="463"/>
    <cellStyle name="Porcentaje 23" xfId="464"/>
    <cellStyle name="Porcentaje 3" xfId="465"/>
    <cellStyle name="Porcentaje 4" xfId="466"/>
    <cellStyle name="Porcentaje 5" xfId="467"/>
    <cellStyle name="Porcentaje 6" xfId="468"/>
    <cellStyle name="Porcentaje 7" xfId="469"/>
    <cellStyle name="Porcentaje 8" xfId="470"/>
    <cellStyle name="Porcentaje 9" xfId="471"/>
    <cellStyle name="Porcentual 2" xfId="472"/>
    <cellStyle name="Porcentual_Acuerdo Ppto-2010cucuta" xfId="473"/>
    <cellStyle name="S0" xfId="474"/>
    <cellStyle name="S1" xfId="475"/>
    <cellStyle name="S2" xfId="476"/>
    <cellStyle name="S3" xfId="477"/>
    <cellStyle name="S4" xfId="478"/>
    <cellStyle name="S5" xfId="479"/>
    <cellStyle name="S6" xfId="480"/>
    <cellStyle name="S7" xfId="481"/>
    <cellStyle name="S8" xfId="482"/>
    <cellStyle name="S9" xfId="483"/>
    <cellStyle name="Text" xfId="484"/>
    <cellStyle name="Título 4" xfId="485"/>
    <cellStyle name="ДАТА" xfId="486"/>
    <cellStyle name="ДЕНЕЖНЫЙ_BOPENGC" xfId="487"/>
    <cellStyle name="ЗАГОЛОВОК1" xfId="488"/>
    <cellStyle name="ЗАГОЛОВОК2" xfId="489"/>
    <cellStyle name="ИТОГОВЫЙ" xfId="490"/>
    <cellStyle name="Обычный_BOPENGC" xfId="491"/>
    <cellStyle name="ПРОЦЕНТНЫЙ_BOPENGC" xfId="492"/>
    <cellStyle name="ТЕКСТ" xfId="493"/>
    <cellStyle name="ФИКСИРОВАННЫЙ" xfId="494"/>
    <cellStyle name="ФИНАНСОВЫЙ_BOPENGC" xfId="4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V27"/>
  <sheetViews>
    <sheetView topLeftCell="A16" zoomScale="80" zoomScaleNormal="80" workbookViewId="0">
      <selection activeCell="A20" sqref="A20"/>
    </sheetView>
  </sheetViews>
  <sheetFormatPr baseColWidth="10" defaultRowHeight="15" x14ac:dyDescent="0.25"/>
  <cols>
    <col min="3" max="4" width="43.85546875" customWidth="1"/>
    <col min="5" max="5" width="24.5703125" bestFit="1" customWidth="1"/>
    <col min="6" max="6" width="23.140625" bestFit="1" customWidth="1"/>
    <col min="7" max="7" width="19.85546875" customWidth="1"/>
    <col min="8" max="8" width="25.85546875" customWidth="1"/>
    <col min="9" max="9" width="25.42578125" bestFit="1" customWidth="1"/>
    <col min="10" max="10" width="16.7109375" style="2" bestFit="1" customWidth="1"/>
    <col min="11" max="11" width="17.28515625" customWidth="1"/>
    <col min="12" max="12" width="16" bestFit="1" customWidth="1"/>
    <col min="13" max="13" width="16.42578125" bestFit="1" customWidth="1"/>
    <col min="15" max="15" width="20.28515625" customWidth="1"/>
    <col min="16" max="16" width="21.42578125" customWidth="1"/>
    <col min="17" max="17" width="20.85546875" bestFit="1" customWidth="1"/>
    <col min="18" max="19" width="19.42578125" bestFit="1" customWidth="1"/>
    <col min="20" max="23" width="19.42578125" customWidth="1"/>
    <col min="24" max="24" width="20" customWidth="1"/>
    <col min="25" max="25" width="16.7109375" customWidth="1"/>
    <col min="26" max="26" width="15" customWidth="1"/>
    <col min="27" max="27" width="19.42578125" bestFit="1" customWidth="1"/>
    <col min="28" max="28" width="35.7109375" customWidth="1"/>
  </cols>
  <sheetData>
    <row r="3" spans="2:48" x14ac:dyDescent="0.25">
      <c r="B3" s="103"/>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5"/>
    </row>
    <row r="4" spans="2:48" x14ac:dyDescent="0.25">
      <c r="B4" s="106"/>
      <c r="C4" s="107"/>
      <c r="D4" s="107"/>
      <c r="E4" s="107"/>
      <c r="F4" s="107"/>
      <c r="G4" s="107"/>
      <c r="H4" s="107"/>
      <c r="I4" s="107"/>
      <c r="J4" s="107"/>
      <c r="K4" s="107"/>
      <c r="L4" s="107"/>
      <c r="M4" s="107"/>
      <c r="N4" s="107"/>
      <c r="O4" s="107"/>
      <c r="P4" s="107"/>
      <c r="Q4" s="107"/>
      <c r="R4" s="107"/>
      <c r="S4" s="107"/>
      <c r="T4" s="107"/>
      <c r="U4" s="107"/>
      <c r="V4" s="107"/>
      <c r="W4" s="107"/>
      <c r="X4" s="107"/>
      <c r="Y4" s="107"/>
      <c r="Z4" s="107"/>
      <c r="AA4" s="107"/>
      <c r="AB4" s="108"/>
    </row>
    <row r="5" spans="2:48" s="1" customFormat="1" ht="60.75" thickBot="1" x14ac:dyDescent="0.3">
      <c r="B5" s="89" t="s">
        <v>0</v>
      </c>
      <c r="C5" s="119" t="s">
        <v>1</v>
      </c>
      <c r="D5" s="120"/>
      <c r="E5" s="90" t="s">
        <v>2</v>
      </c>
      <c r="F5" s="90" t="s">
        <v>3</v>
      </c>
      <c r="G5" s="90" t="s">
        <v>4</v>
      </c>
      <c r="H5" s="90" t="s">
        <v>5</v>
      </c>
      <c r="I5" s="90" t="s">
        <v>6</v>
      </c>
      <c r="J5" s="91" t="s">
        <v>7</v>
      </c>
      <c r="K5" s="90" t="s">
        <v>8</v>
      </c>
      <c r="L5" s="90" t="s">
        <v>9</v>
      </c>
      <c r="M5" s="90" t="s">
        <v>10</v>
      </c>
      <c r="N5" s="90" t="s">
        <v>11</v>
      </c>
      <c r="O5" s="90" t="s">
        <v>12</v>
      </c>
      <c r="P5" s="92" t="s">
        <v>22</v>
      </c>
      <c r="Q5" s="92" t="s">
        <v>30</v>
      </c>
      <c r="R5" s="93" t="s">
        <v>51</v>
      </c>
      <c r="S5" s="93" t="s">
        <v>34</v>
      </c>
      <c r="T5" s="93" t="s">
        <v>35</v>
      </c>
      <c r="U5" s="93" t="s">
        <v>36</v>
      </c>
      <c r="V5" s="93" t="s">
        <v>37</v>
      </c>
      <c r="W5" s="93" t="s">
        <v>38</v>
      </c>
      <c r="X5" s="93" t="s">
        <v>39</v>
      </c>
      <c r="Y5" s="93" t="s">
        <v>42</v>
      </c>
      <c r="Z5" s="93" t="s">
        <v>40</v>
      </c>
      <c r="AA5" s="93" t="s">
        <v>41</v>
      </c>
      <c r="AB5" s="93" t="s">
        <v>57</v>
      </c>
    </row>
    <row r="6" spans="2:48" ht="75.75" customHeight="1" thickBot="1" x14ac:dyDescent="0.3">
      <c r="B6" s="22">
        <v>1</v>
      </c>
      <c r="C6" s="121" t="s">
        <v>13</v>
      </c>
      <c r="D6" s="122"/>
      <c r="E6" s="24">
        <v>150000000</v>
      </c>
      <c r="F6" s="24"/>
      <c r="G6" s="24"/>
      <c r="H6" s="24">
        <f>SUM(E6:G6)</f>
        <v>150000000</v>
      </c>
      <c r="I6" s="25"/>
      <c r="J6" s="26">
        <v>13230115103</v>
      </c>
      <c r="K6" s="24">
        <v>150000000</v>
      </c>
      <c r="L6" s="24">
        <f t="shared" ref="L6:L17" si="0">H6</f>
        <v>150000000</v>
      </c>
      <c r="M6" s="24"/>
      <c r="N6" s="25"/>
      <c r="O6" s="23" t="s">
        <v>23</v>
      </c>
      <c r="P6" s="23" t="s">
        <v>26</v>
      </c>
      <c r="Q6" s="71" t="s">
        <v>59</v>
      </c>
      <c r="R6" s="27"/>
      <c r="S6" s="27">
        <v>44025</v>
      </c>
      <c r="T6" s="27">
        <v>44034</v>
      </c>
      <c r="U6" s="27">
        <v>44039</v>
      </c>
      <c r="V6" s="27">
        <f>+U6+18</f>
        <v>44057</v>
      </c>
      <c r="W6" s="27">
        <f>+V6+7</f>
        <v>44064</v>
      </c>
      <c r="X6" s="27">
        <f>+W6+20</f>
        <v>44084</v>
      </c>
      <c r="Y6" s="27">
        <f>+X6+3</f>
        <v>44087</v>
      </c>
      <c r="Z6" s="28">
        <v>90</v>
      </c>
      <c r="AA6" s="27">
        <f>+Y6+Z6</f>
        <v>44177</v>
      </c>
      <c r="AB6" s="27" t="s">
        <v>68</v>
      </c>
    </row>
    <row r="7" spans="2:48" ht="75.75" customHeight="1" thickBot="1" x14ac:dyDescent="0.3">
      <c r="B7" s="29">
        <v>2</v>
      </c>
      <c r="C7" s="115" t="s">
        <v>14</v>
      </c>
      <c r="D7" s="123"/>
      <c r="E7" s="31">
        <v>200000000</v>
      </c>
      <c r="F7" s="31"/>
      <c r="G7" s="31"/>
      <c r="H7" s="31">
        <f>SUM(E7:G7)</f>
        <v>200000000</v>
      </c>
      <c r="I7" s="32"/>
      <c r="J7" s="33">
        <v>13230115102</v>
      </c>
      <c r="K7" s="31">
        <v>200000000</v>
      </c>
      <c r="L7" s="31">
        <f t="shared" si="0"/>
        <v>200000000</v>
      </c>
      <c r="M7" s="31"/>
      <c r="N7" s="32"/>
      <c r="O7" s="30" t="s">
        <v>23</v>
      </c>
      <c r="P7" s="30" t="s">
        <v>26</v>
      </c>
      <c r="Q7" s="72" t="s">
        <v>59</v>
      </c>
      <c r="R7" s="34"/>
      <c r="S7" s="34">
        <v>44026</v>
      </c>
      <c r="T7" s="34">
        <v>44034</v>
      </c>
      <c r="U7" s="34">
        <v>44039</v>
      </c>
      <c r="V7" s="34">
        <f>+U7+18</f>
        <v>44057</v>
      </c>
      <c r="W7" s="34">
        <f>+V7+7</f>
        <v>44064</v>
      </c>
      <c r="X7" s="34">
        <f>+W7+20</f>
        <v>44084</v>
      </c>
      <c r="Y7" s="34">
        <f t="shared" ref="Y7:Y17" si="1">+X7+3</f>
        <v>44087</v>
      </c>
      <c r="Z7" s="35">
        <v>90</v>
      </c>
      <c r="AA7" s="34">
        <f>+Y7+Z7</f>
        <v>44177</v>
      </c>
      <c r="AB7" s="34" t="s">
        <v>58</v>
      </c>
    </row>
    <row r="8" spans="2:48" ht="77.25" customHeight="1" x14ac:dyDescent="0.25">
      <c r="B8" s="36">
        <v>3</v>
      </c>
      <c r="C8" s="117" t="s">
        <v>18</v>
      </c>
      <c r="D8" s="118"/>
      <c r="E8" s="38">
        <v>200000000</v>
      </c>
      <c r="F8" s="38"/>
      <c r="G8" s="38"/>
      <c r="H8" s="38">
        <f>SUM(E8:G8)</f>
        <v>200000000</v>
      </c>
      <c r="I8" s="39"/>
      <c r="J8" s="40">
        <v>13230115104</v>
      </c>
      <c r="K8" s="38">
        <v>757472744</v>
      </c>
      <c r="L8" s="38">
        <f t="shared" si="0"/>
        <v>200000000</v>
      </c>
      <c r="M8" s="38"/>
      <c r="N8" s="39"/>
      <c r="O8" s="37" t="s">
        <v>23</v>
      </c>
      <c r="P8" s="39" t="s">
        <v>29</v>
      </c>
      <c r="Q8" s="37" t="s">
        <v>59</v>
      </c>
      <c r="R8" s="27"/>
      <c r="S8" s="27">
        <v>44026</v>
      </c>
      <c r="T8" s="27">
        <v>44034</v>
      </c>
      <c r="U8" s="27">
        <v>44041</v>
      </c>
      <c r="V8" s="27">
        <f>+U8+16</f>
        <v>44057</v>
      </c>
      <c r="W8" s="27">
        <f>+V8+7</f>
        <v>44064</v>
      </c>
      <c r="X8" s="27">
        <f>+W8+20</f>
        <v>44084</v>
      </c>
      <c r="Y8" s="27">
        <f t="shared" si="1"/>
        <v>44087</v>
      </c>
      <c r="Z8" s="28">
        <v>60</v>
      </c>
      <c r="AA8" s="27">
        <f>+Y8+Z8</f>
        <v>44147</v>
      </c>
      <c r="AB8" s="27" t="s">
        <v>58</v>
      </c>
    </row>
    <row r="9" spans="2:48" ht="45" x14ac:dyDescent="0.25">
      <c r="B9" s="36">
        <v>4</v>
      </c>
      <c r="C9" s="117" t="s">
        <v>69</v>
      </c>
      <c r="D9" s="118"/>
      <c r="E9" s="38">
        <v>557472744</v>
      </c>
      <c r="F9" s="38"/>
      <c r="G9" s="38"/>
      <c r="H9" s="38">
        <f>SUM(E9:G9)</f>
        <v>557472744</v>
      </c>
      <c r="I9" s="39"/>
      <c r="J9" s="57" t="s">
        <v>55</v>
      </c>
      <c r="K9" s="38">
        <v>757472744</v>
      </c>
      <c r="L9" s="38">
        <f>H9</f>
        <v>557472744</v>
      </c>
      <c r="M9" s="38"/>
      <c r="N9" s="39"/>
      <c r="O9" s="37" t="s">
        <v>23</v>
      </c>
      <c r="P9" s="39" t="s">
        <v>29</v>
      </c>
      <c r="Q9" s="37" t="s">
        <v>59</v>
      </c>
      <c r="R9" s="27">
        <v>44053</v>
      </c>
      <c r="S9" s="27">
        <f>+R9+7</f>
        <v>44060</v>
      </c>
      <c r="T9" s="27">
        <f>+S9+3</f>
        <v>44063</v>
      </c>
      <c r="U9" s="27">
        <f>+T9+3</f>
        <v>44066</v>
      </c>
      <c r="V9" s="27">
        <f>+U9+5</f>
        <v>44071</v>
      </c>
      <c r="W9" s="27">
        <f>+V9+7</f>
        <v>44078</v>
      </c>
      <c r="X9" s="27">
        <f>+W9+20</f>
        <v>44098</v>
      </c>
      <c r="Y9" s="27">
        <f>+X9+3</f>
        <v>44101</v>
      </c>
      <c r="Z9" s="28">
        <v>90</v>
      </c>
      <c r="AA9" s="27">
        <f>+Y9+Z9</f>
        <v>44191</v>
      </c>
      <c r="AB9" s="27" t="s">
        <v>70</v>
      </c>
    </row>
    <row r="10" spans="2:48" ht="120" customHeight="1" x14ac:dyDescent="0.25">
      <c r="B10" s="29">
        <v>5</v>
      </c>
      <c r="C10" s="115" t="s">
        <v>71</v>
      </c>
      <c r="D10" s="123"/>
      <c r="E10" s="31">
        <f>2330035846+50000000</f>
        <v>2380035846</v>
      </c>
      <c r="F10" s="31"/>
      <c r="G10" s="60">
        <v>233000000</v>
      </c>
      <c r="H10" s="99">
        <f>E10+G10</f>
        <v>2613035846</v>
      </c>
      <c r="I10" s="67"/>
      <c r="J10" s="67"/>
      <c r="K10" s="67"/>
      <c r="L10" s="67">
        <f>H10</f>
        <v>2613035846</v>
      </c>
      <c r="M10" s="113" t="s">
        <v>76</v>
      </c>
      <c r="N10" s="113"/>
      <c r="O10" s="113"/>
      <c r="P10" s="113"/>
      <c r="Q10" s="113"/>
      <c r="R10" s="113"/>
      <c r="S10" s="113"/>
      <c r="T10" s="113"/>
      <c r="U10" s="113"/>
      <c r="V10" s="113"/>
      <c r="W10" s="113"/>
      <c r="X10" s="113"/>
      <c r="Y10" s="113"/>
      <c r="Z10" s="113"/>
      <c r="AA10" s="114"/>
      <c r="AB10" s="94" t="s">
        <v>72</v>
      </c>
      <c r="AC10" s="68"/>
      <c r="AD10" s="68"/>
      <c r="AE10" s="68"/>
      <c r="AF10" s="68"/>
      <c r="AG10" s="68"/>
      <c r="AH10" s="68"/>
      <c r="AI10" s="68"/>
      <c r="AJ10" s="68"/>
      <c r="AK10" s="68"/>
      <c r="AL10" s="68"/>
      <c r="AM10" s="68"/>
      <c r="AN10" s="68"/>
      <c r="AO10" s="68"/>
      <c r="AP10" s="68"/>
      <c r="AQ10" s="68"/>
      <c r="AR10" s="68"/>
      <c r="AS10" s="68"/>
      <c r="AT10" s="68"/>
      <c r="AU10" s="69"/>
      <c r="AV10" s="70"/>
    </row>
    <row r="11" spans="2:48" ht="135.75" customHeight="1" x14ac:dyDescent="0.25">
      <c r="B11" s="124">
        <v>7</v>
      </c>
      <c r="C11" s="127" t="s">
        <v>54</v>
      </c>
      <c r="D11" s="37" t="s">
        <v>60</v>
      </c>
      <c r="E11" s="56">
        <v>1498719470</v>
      </c>
      <c r="F11" s="38"/>
      <c r="G11" s="76"/>
      <c r="H11" s="111">
        <f>E11+E12+E13+E14+F15</f>
        <v>5106594642</v>
      </c>
      <c r="I11" s="77"/>
      <c r="J11" s="61" t="s">
        <v>56</v>
      </c>
      <c r="K11" s="76">
        <f>5160000000+E17+E16</f>
        <v>5711935000</v>
      </c>
      <c r="L11" s="76">
        <f t="shared" si="0"/>
        <v>5106594642</v>
      </c>
      <c r="M11" s="78">
        <f>K11-L11</f>
        <v>605340358</v>
      </c>
      <c r="N11" s="77"/>
      <c r="O11" s="79" t="s">
        <v>24</v>
      </c>
      <c r="P11" s="77" t="s">
        <v>27</v>
      </c>
      <c r="Q11" s="79" t="s">
        <v>59</v>
      </c>
      <c r="R11" s="80"/>
      <c r="S11" s="80">
        <v>44048</v>
      </c>
      <c r="T11" s="81">
        <f>+S11+5</f>
        <v>44053</v>
      </c>
      <c r="U11" s="81">
        <f>+T11+2</f>
        <v>44055</v>
      </c>
      <c r="V11" s="81">
        <f>+U11+2</f>
        <v>44057</v>
      </c>
      <c r="W11" s="81">
        <f>+V11+5</f>
        <v>44062</v>
      </c>
      <c r="X11" s="81">
        <f>+W11+55</f>
        <v>44117</v>
      </c>
      <c r="Y11" s="81">
        <f t="shared" si="1"/>
        <v>44120</v>
      </c>
      <c r="Z11" s="82" t="s">
        <v>47</v>
      </c>
      <c r="AA11" s="81" t="s">
        <v>48</v>
      </c>
      <c r="AB11" s="100" t="s">
        <v>66</v>
      </c>
    </row>
    <row r="12" spans="2:48" ht="135.75" customHeight="1" x14ac:dyDescent="0.25">
      <c r="B12" s="125"/>
      <c r="C12" s="128"/>
      <c r="D12" s="37" t="s">
        <v>61</v>
      </c>
      <c r="E12" s="56">
        <v>1099994889</v>
      </c>
      <c r="F12" s="38"/>
      <c r="G12" s="76"/>
      <c r="H12" s="126"/>
      <c r="I12" s="77"/>
      <c r="J12" s="61"/>
      <c r="K12" s="76"/>
      <c r="L12" s="76"/>
      <c r="M12" s="78"/>
      <c r="N12" s="77"/>
      <c r="O12" s="79"/>
      <c r="P12" s="77"/>
      <c r="Q12" s="79"/>
      <c r="R12" s="80"/>
      <c r="S12" s="80"/>
      <c r="T12" s="81"/>
      <c r="U12" s="81"/>
      <c r="V12" s="81"/>
      <c r="W12" s="81"/>
      <c r="X12" s="81"/>
      <c r="Y12" s="81"/>
      <c r="Z12" s="82"/>
      <c r="AA12" s="81"/>
      <c r="AB12" s="101"/>
    </row>
    <row r="13" spans="2:48" ht="135.75" customHeight="1" x14ac:dyDescent="0.25">
      <c r="B13" s="125"/>
      <c r="C13" s="128"/>
      <c r="D13" s="37" t="s">
        <v>62</v>
      </c>
      <c r="E13" s="56">
        <v>609976345</v>
      </c>
      <c r="F13" s="38"/>
      <c r="G13" s="76"/>
      <c r="H13" s="126"/>
      <c r="I13" s="77"/>
      <c r="J13" s="61"/>
      <c r="K13" s="76"/>
      <c r="L13" s="76"/>
      <c r="M13" s="78"/>
      <c r="N13" s="77"/>
      <c r="O13" s="79"/>
      <c r="P13" s="77"/>
      <c r="Q13" s="79"/>
      <c r="R13" s="80"/>
      <c r="S13" s="80"/>
      <c r="T13" s="81"/>
      <c r="U13" s="81"/>
      <c r="V13" s="81"/>
      <c r="W13" s="81"/>
      <c r="X13" s="81"/>
      <c r="Y13" s="81"/>
      <c r="Z13" s="82"/>
      <c r="AA13" s="81"/>
      <c r="AB13" s="101"/>
    </row>
    <row r="14" spans="2:48" ht="172.5" customHeight="1" x14ac:dyDescent="0.25">
      <c r="B14" s="125"/>
      <c r="C14" s="128"/>
      <c r="D14" s="37" t="s">
        <v>63</v>
      </c>
      <c r="E14" s="56">
        <v>1482903938</v>
      </c>
      <c r="F14" s="38"/>
      <c r="G14" s="76"/>
      <c r="H14" s="126"/>
      <c r="I14" s="77"/>
      <c r="J14" s="61"/>
      <c r="K14" s="76"/>
      <c r="L14" s="76"/>
      <c r="M14" s="78"/>
      <c r="N14" s="77"/>
      <c r="O14" s="79"/>
      <c r="P14" s="77"/>
      <c r="Q14" s="79"/>
      <c r="R14" s="80"/>
      <c r="S14" s="80"/>
      <c r="T14" s="81"/>
      <c r="U14" s="81"/>
      <c r="V14" s="81"/>
      <c r="W14" s="81"/>
      <c r="X14" s="81"/>
      <c r="Y14" s="81"/>
      <c r="Z14" s="82"/>
      <c r="AA14" s="81"/>
      <c r="AB14" s="102"/>
    </row>
    <row r="15" spans="2:48" ht="103.5" customHeight="1" x14ac:dyDescent="0.25">
      <c r="B15" s="125"/>
      <c r="C15" s="129"/>
      <c r="D15" s="73" t="s">
        <v>64</v>
      </c>
      <c r="E15" s="56"/>
      <c r="F15" s="38">
        <v>415000000</v>
      </c>
      <c r="G15" s="76"/>
      <c r="H15" s="112"/>
      <c r="I15" s="77"/>
      <c r="J15" s="61"/>
      <c r="K15" s="76"/>
      <c r="L15" s="76"/>
      <c r="M15" s="78"/>
      <c r="N15" s="77"/>
      <c r="O15" s="79"/>
      <c r="P15" s="77"/>
      <c r="Q15" s="79"/>
      <c r="R15" s="80"/>
      <c r="S15" s="80"/>
      <c r="T15" s="81"/>
      <c r="U15" s="81"/>
      <c r="V15" s="81"/>
      <c r="W15" s="81"/>
      <c r="X15" s="81"/>
      <c r="Y15" s="81"/>
      <c r="Z15" s="82"/>
      <c r="AA15" s="81"/>
      <c r="AB15" s="81" t="s">
        <v>67</v>
      </c>
    </row>
    <row r="16" spans="2:48" ht="120" customHeight="1" x14ac:dyDescent="0.25">
      <c r="B16" s="29">
        <v>8</v>
      </c>
      <c r="C16" s="115" t="s">
        <v>17</v>
      </c>
      <c r="D16" s="116"/>
      <c r="E16" s="83">
        <v>87500000</v>
      </c>
      <c r="F16" s="83"/>
      <c r="G16" s="83"/>
      <c r="H16" s="83">
        <f>SUM(E16:G16)</f>
        <v>87500000</v>
      </c>
      <c r="I16" s="84"/>
      <c r="J16" s="75">
        <v>13230109102</v>
      </c>
      <c r="K16" s="85"/>
      <c r="L16" s="83">
        <f t="shared" si="0"/>
        <v>87500000</v>
      </c>
      <c r="M16" s="85">
        <f>K16-L16</f>
        <v>-87500000</v>
      </c>
      <c r="N16" s="84"/>
      <c r="O16" s="84" t="s">
        <v>25</v>
      </c>
      <c r="P16" s="86" t="s">
        <v>28</v>
      </c>
      <c r="Q16" s="86" t="s">
        <v>59</v>
      </c>
      <c r="R16" s="87"/>
      <c r="S16" s="87">
        <v>43987</v>
      </c>
      <c r="T16" s="87">
        <f>+S16+5</f>
        <v>43992</v>
      </c>
      <c r="U16" s="87">
        <f>+T16+30</f>
        <v>44022</v>
      </c>
      <c r="V16" s="87">
        <v>44043</v>
      </c>
      <c r="W16" s="87">
        <f>+V16+22</f>
        <v>44065</v>
      </c>
      <c r="X16" s="87">
        <f>+W16+8</f>
        <v>44073</v>
      </c>
      <c r="Y16" s="87">
        <f t="shared" si="1"/>
        <v>44076</v>
      </c>
      <c r="Z16" s="88">
        <v>30</v>
      </c>
      <c r="AA16" s="87">
        <f>+Y16+Z16</f>
        <v>44106</v>
      </c>
      <c r="AB16" s="87" t="s">
        <v>73</v>
      </c>
    </row>
    <row r="17" spans="2:28" ht="67.5" customHeight="1" x14ac:dyDescent="0.25">
      <c r="B17" s="41">
        <v>9</v>
      </c>
      <c r="C17" s="117" t="s">
        <v>21</v>
      </c>
      <c r="D17" s="118"/>
      <c r="E17" s="43">
        <v>464435000</v>
      </c>
      <c r="F17" s="43"/>
      <c r="G17" s="43"/>
      <c r="H17" s="43">
        <f>SUM(E17:G17)</f>
        <v>464435000</v>
      </c>
      <c r="I17" s="44"/>
      <c r="J17" s="62">
        <v>13230209104</v>
      </c>
      <c r="K17" s="45" t="e">
        <f>#REF!</f>
        <v>#REF!</v>
      </c>
      <c r="L17" s="43">
        <f t="shared" si="0"/>
        <v>464435000</v>
      </c>
      <c r="M17" s="43"/>
      <c r="N17" s="44"/>
      <c r="O17" s="42" t="s">
        <v>23</v>
      </c>
      <c r="P17" s="44" t="s">
        <v>29</v>
      </c>
      <c r="Q17" s="63" t="s">
        <v>59</v>
      </c>
      <c r="R17" s="59"/>
      <c r="S17" s="46">
        <v>44055</v>
      </c>
      <c r="T17" s="46">
        <f>+S17+5</f>
        <v>44060</v>
      </c>
      <c r="U17" s="46">
        <f>+T17+5</f>
        <v>44065</v>
      </c>
      <c r="V17" s="46">
        <f>+U17+5</f>
        <v>44070</v>
      </c>
      <c r="W17" s="46">
        <f>+V17+5</f>
        <v>44075</v>
      </c>
      <c r="X17" s="46">
        <f>+W17+20</f>
        <v>44095</v>
      </c>
      <c r="Y17" s="46">
        <f t="shared" si="1"/>
        <v>44098</v>
      </c>
      <c r="Z17" s="47">
        <v>90</v>
      </c>
      <c r="AA17" s="46">
        <f>+Y17+Z17</f>
        <v>44188</v>
      </c>
      <c r="AB17" s="81" t="s">
        <v>65</v>
      </c>
    </row>
    <row r="18" spans="2:28" ht="45" x14ac:dyDescent="0.25">
      <c r="B18" s="41">
        <v>10</v>
      </c>
      <c r="C18" s="117" t="s">
        <v>50</v>
      </c>
      <c r="D18" s="118"/>
      <c r="E18" s="43">
        <v>2029000000</v>
      </c>
      <c r="F18" s="111"/>
      <c r="G18" s="74"/>
      <c r="H18" s="111">
        <f>G19+E18</f>
        <v>2199000000</v>
      </c>
      <c r="I18" s="44"/>
      <c r="J18" s="130">
        <v>13231815101</v>
      </c>
      <c r="K18" s="45"/>
      <c r="L18" s="43">
        <f>+E18</f>
        <v>2029000000</v>
      </c>
      <c r="M18" s="43"/>
      <c r="N18" s="44"/>
      <c r="O18" s="42" t="s">
        <v>52</v>
      </c>
      <c r="P18" s="44" t="s">
        <v>53</v>
      </c>
      <c r="Q18" s="66" t="s">
        <v>59</v>
      </c>
      <c r="R18" s="59"/>
      <c r="S18" s="133">
        <v>44060</v>
      </c>
      <c r="T18" s="134"/>
      <c r="U18" s="134"/>
      <c r="V18" s="134"/>
      <c r="W18" s="134"/>
      <c r="X18" s="134"/>
      <c r="Y18" s="134"/>
      <c r="Z18" s="134"/>
      <c r="AA18" s="135"/>
      <c r="AB18" s="100" t="s">
        <v>74</v>
      </c>
    </row>
    <row r="19" spans="2:28" ht="15.75" thickBot="1" x14ac:dyDescent="0.3">
      <c r="B19" s="41"/>
      <c r="C19" s="109" t="s">
        <v>75</v>
      </c>
      <c r="D19" s="110"/>
      <c r="E19" s="43"/>
      <c r="F19" s="112"/>
      <c r="G19" s="43">
        <v>170000000</v>
      </c>
      <c r="H19" s="112"/>
      <c r="I19" s="44"/>
      <c r="J19" s="131"/>
      <c r="K19" s="45"/>
      <c r="L19" s="43"/>
      <c r="M19" s="43"/>
      <c r="N19" s="44"/>
      <c r="O19" s="95"/>
      <c r="P19" s="96"/>
      <c r="Q19" s="97"/>
      <c r="R19" s="98"/>
      <c r="S19" s="64"/>
      <c r="T19" s="64"/>
      <c r="U19" s="64"/>
      <c r="V19" s="64"/>
      <c r="W19" s="64"/>
      <c r="X19" s="64"/>
      <c r="Y19" s="64"/>
      <c r="Z19" s="64"/>
      <c r="AA19" s="65"/>
      <c r="AB19" s="102"/>
    </row>
    <row r="20" spans="2:28" ht="30" customHeight="1" thickBot="1" x14ac:dyDescent="0.3">
      <c r="B20" s="41">
        <v>11</v>
      </c>
      <c r="C20" s="117" t="s">
        <v>49</v>
      </c>
      <c r="D20" s="118"/>
      <c r="E20" s="43">
        <v>3712000000</v>
      </c>
      <c r="F20" s="43"/>
      <c r="G20" s="43"/>
      <c r="H20" s="43">
        <f>SUM(E20:G20)</f>
        <v>3712000000</v>
      </c>
      <c r="I20" s="44"/>
      <c r="J20" s="132"/>
      <c r="K20" s="45"/>
      <c r="L20" s="43">
        <f>H20</f>
        <v>3712000000</v>
      </c>
      <c r="M20" s="43"/>
      <c r="N20" s="44"/>
      <c r="O20" s="136" t="s">
        <v>77</v>
      </c>
      <c r="P20" s="137"/>
      <c r="Q20" s="137"/>
      <c r="R20" s="137"/>
      <c r="S20" s="137"/>
      <c r="T20" s="137"/>
      <c r="U20" s="137"/>
      <c r="V20" s="137"/>
      <c r="W20" s="137"/>
      <c r="X20" s="137"/>
      <c r="Y20" s="137"/>
      <c r="Z20" s="137"/>
      <c r="AA20" s="138"/>
      <c r="AB20" s="81"/>
    </row>
    <row r="21" spans="2:28" ht="21.75" thickBot="1" x14ac:dyDescent="0.4">
      <c r="B21" s="51" t="s">
        <v>5</v>
      </c>
      <c r="C21" s="52" t="s">
        <v>45</v>
      </c>
      <c r="D21" s="52"/>
      <c r="E21" s="53">
        <f>SUM(E6:E20)</f>
        <v>14472038232</v>
      </c>
      <c r="F21" s="54" t="s">
        <v>46</v>
      </c>
      <c r="G21" s="53">
        <f>SUM(G10:G15)</f>
        <v>233000000</v>
      </c>
      <c r="H21" s="52" t="s">
        <v>5</v>
      </c>
      <c r="I21" s="55">
        <f>+E21+G21</f>
        <v>14705038232</v>
      </c>
      <c r="J21" s="49"/>
      <c r="K21" s="48"/>
      <c r="L21" s="48"/>
      <c r="M21" s="48"/>
      <c r="N21" s="48"/>
      <c r="O21" s="48"/>
      <c r="P21" s="48"/>
      <c r="Q21" s="48"/>
      <c r="R21" s="48"/>
      <c r="S21" s="48"/>
      <c r="T21" s="48"/>
      <c r="U21" s="48"/>
      <c r="V21" s="48"/>
      <c r="W21" s="48"/>
      <c r="X21" s="48"/>
      <c r="Y21" s="48"/>
      <c r="Z21" s="48"/>
      <c r="AA21" s="50"/>
    </row>
    <row r="23" spans="2:28" x14ac:dyDescent="0.25">
      <c r="E23" s="21"/>
    </row>
    <row r="24" spans="2:28" x14ac:dyDescent="0.25">
      <c r="E24" s="21"/>
    </row>
    <row r="25" spans="2:28" x14ac:dyDescent="0.25">
      <c r="E25" s="58"/>
    </row>
    <row r="26" spans="2:28" x14ac:dyDescent="0.25">
      <c r="F26" s="21"/>
    </row>
    <row r="27" spans="2:28" x14ac:dyDescent="0.25">
      <c r="F27" s="21"/>
    </row>
  </sheetData>
  <mergeCells count="23">
    <mergeCell ref="C20:D20"/>
    <mergeCell ref="C5:D5"/>
    <mergeCell ref="C6:D6"/>
    <mergeCell ref="C7:D7"/>
    <mergeCell ref="C8:D8"/>
    <mergeCell ref="C9:D9"/>
    <mergeCell ref="C10:D10"/>
    <mergeCell ref="C11:C15"/>
    <mergeCell ref="AB11:AB14"/>
    <mergeCell ref="B3:AB4"/>
    <mergeCell ref="C19:D19"/>
    <mergeCell ref="H18:H19"/>
    <mergeCell ref="F18:F19"/>
    <mergeCell ref="M10:AA10"/>
    <mergeCell ref="AB18:AB19"/>
    <mergeCell ref="C16:D16"/>
    <mergeCell ref="C17:D17"/>
    <mergeCell ref="C18:D18"/>
    <mergeCell ref="B11:B15"/>
    <mergeCell ref="H11:H15"/>
    <mergeCell ref="J18:J20"/>
    <mergeCell ref="S18:AA18"/>
    <mergeCell ref="O20:AA20"/>
  </mergeCells>
  <phoneticPr fontId="2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4:H19"/>
  <sheetViews>
    <sheetView tabSelected="1" workbookViewId="0">
      <selection activeCell="C6" sqref="C6"/>
    </sheetView>
  </sheetViews>
  <sheetFormatPr baseColWidth="10" defaultRowHeight="15" x14ac:dyDescent="0.25"/>
  <cols>
    <col min="3" max="3" width="43.85546875" customWidth="1"/>
    <col min="4" max="4" width="19.7109375" customWidth="1"/>
    <col min="5" max="5" width="21.42578125" customWidth="1"/>
    <col min="6" max="6" width="20.85546875" bestFit="1" customWidth="1"/>
    <col min="7" max="7" width="15" customWidth="1"/>
    <col min="8" max="8" width="19.42578125" bestFit="1" customWidth="1"/>
  </cols>
  <sheetData>
    <row r="4" spans="2:8" ht="15.75" thickBot="1" x14ac:dyDescent="0.3"/>
    <row r="5" spans="2:8" s="1" customFormat="1" ht="30.75" thickBot="1" x14ac:dyDescent="0.3">
      <c r="B5" s="15" t="s">
        <v>0</v>
      </c>
      <c r="C5" s="16" t="s">
        <v>1</v>
      </c>
      <c r="D5" s="16" t="s">
        <v>2</v>
      </c>
      <c r="E5" s="17" t="s">
        <v>22</v>
      </c>
      <c r="F5" s="17" t="s">
        <v>30</v>
      </c>
      <c r="G5" s="14" t="s">
        <v>44</v>
      </c>
      <c r="H5" s="14" t="s">
        <v>43</v>
      </c>
    </row>
    <row r="6" spans="2:8" ht="75" x14ac:dyDescent="0.25">
      <c r="B6" s="11">
        <v>1</v>
      </c>
      <c r="C6" s="12" t="s">
        <v>13</v>
      </c>
      <c r="D6" s="13">
        <v>150000000</v>
      </c>
      <c r="E6" s="12" t="s">
        <v>26</v>
      </c>
      <c r="F6" s="12" t="s">
        <v>31</v>
      </c>
      <c r="G6" s="20">
        <v>0.3125</v>
      </c>
      <c r="H6" s="18">
        <v>44041</v>
      </c>
    </row>
    <row r="7" spans="2:8" ht="75" x14ac:dyDescent="0.25">
      <c r="B7" s="3">
        <v>2</v>
      </c>
      <c r="C7" s="4" t="s">
        <v>14</v>
      </c>
      <c r="D7" s="5">
        <v>200000000</v>
      </c>
      <c r="E7" s="4" t="s">
        <v>26</v>
      </c>
      <c r="F7" s="4" t="s">
        <v>31</v>
      </c>
      <c r="G7" s="20">
        <v>0.375</v>
      </c>
      <c r="H7" s="18">
        <v>44041</v>
      </c>
    </row>
    <row r="8" spans="2:8" ht="45" x14ac:dyDescent="0.25">
      <c r="B8" s="3">
        <v>3</v>
      </c>
      <c r="C8" s="4" t="s">
        <v>18</v>
      </c>
      <c r="D8" s="5">
        <v>400000000</v>
      </c>
      <c r="E8" s="6" t="s">
        <v>29</v>
      </c>
      <c r="F8" s="6" t="s">
        <v>33</v>
      </c>
      <c r="G8" s="20">
        <v>0.66666666666666663</v>
      </c>
      <c r="H8" s="18">
        <v>44040</v>
      </c>
    </row>
    <row r="9" spans="2:8" ht="120" x14ac:dyDescent="0.25">
      <c r="B9" s="3">
        <v>4</v>
      </c>
      <c r="C9" s="4" t="s">
        <v>19</v>
      </c>
      <c r="D9" s="5">
        <v>2330035846</v>
      </c>
      <c r="E9" s="6" t="s">
        <v>29</v>
      </c>
      <c r="F9" s="4" t="s">
        <v>31</v>
      </c>
      <c r="G9" s="20">
        <v>0.375</v>
      </c>
      <c r="H9" s="18">
        <v>44040</v>
      </c>
    </row>
    <row r="10" spans="2:8" ht="135.75" customHeight="1" x14ac:dyDescent="0.25">
      <c r="B10" s="3">
        <v>5</v>
      </c>
      <c r="C10" s="4" t="s">
        <v>15</v>
      </c>
      <c r="D10" s="5">
        <v>3713000000</v>
      </c>
      <c r="E10" s="6" t="s">
        <v>27</v>
      </c>
      <c r="F10" s="6" t="s">
        <v>32</v>
      </c>
      <c r="G10" s="20">
        <v>0.3125</v>
      </c>
      <c r="H10" s="18">
        <v>44040</v>
      </c>
    </row>
    <row r="11" spans="2:8" ht="60" x14ac:dyDescent="0.25">
      <c r="B11" s="3">
        <v>6</v>
      </c>
      <c r="C11" s="4" t="s">
        <v>16</v>
      </c>
      <c r="D11" s="5">
        <v>870000000</v>
      </c>
      <c r="E11" s="6" t="s">
        <v>27</v>
      </c>
      <c r="F11" s="6" t="s">
        <v>32</v>
      </c>
      <c r="G11" s="20">
        <v>0.3125</v>
      </c>
      <c r="H11" s="18">
        <v>44040</v>
      </c>
    </row>
    <row r="12" spans="2:8" ht="60" x14ac:dyDescent="0.25">
      <c r="B12" s="3">
        <v>8</v>
      </c>
      <c r="C12" s="4" t="s">
        <v>20</v>
      </c>
      <c r="D12" s="5">
        <v>620000000</v>
      </c>
      <c r="E12" s="6" t="s">
        <v>29</v>
      </c>
      <c r="F12" s="6" t="s">
        <v>33</v>
      </c>
      <c r="G12" s="19"/>
      <c r="H12" s="18"/>
    </row>
    <row r="13" spans="2:8" ht="90.75" thickBot="1" x14ac:dyDescent="0.3">
      <c r="B13" s="7">
        <v>9</v>
      </c>
      <c r="C13" s="8" t="s">
        <v>21</v>
      </c>
      <c r="D13" s="9">
        <v>520000000</v>
      </c>
      <c r="E13" s="10" t="s">
        <v>29</v>
      </c>
      <c r="F13" s="10" t="s">
        <v>33</v>
      </c>
      <c r="G13" s="20">
        <v>0.60416666666666663</v>
      </c>
      <c r="H13" s="18">
        <v>44040</v>
      </c>
    </row>
    <row r="16" spans="2:8" x14ac:dyDescent="0.25">
      <c r="H16">
        <f>2391959320+1012500000+273313949</f>
        <v>3677773269</v>
      </c>
    </row>
    <row r="17" spans="8:8" x14ac:dyDescent="0.25">
      <c r="H17">
        <f>+H16-750000000-469000000</f>
        <v>2458773269</v>
      </c>
    </row>
    <row r="18" spans="8:8" x14ac:dyDescent="0.25">
      <c r="H18">
        <f>+H17/3</f>
        <v>819591089.66666663</v>
      </c>
    </row>
    <row r="19" spans="8:8" x14ac:dyDescent="0.25">
      <c r="H19">
        <f>+H17-830000000-825000000</f>
        <v>803773269</v>
      </c>
    </row>
  </sheetData>
  <pageMargins left="0.70866141732283472" right="0.70866141732283472" top="0.74803149606299213" bottom="0.74803149606299213" header="0.31496062992125984" footer="0.31496062992125984"/>
  <pageSetup scale="6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 de Windows</cp:lastModifiedBy>
  <cp:lastPrinted>2020-07-27T20:10:53Z</cp:lastPrinted>
  <dcterms:created xsi:type="dcterms:W3CDTF">2020-07-26T23:23:09Z</dcterms:created>
  <dcterms:modified xsi:type="dcterms:W3CDTF">2020-10-05T16:51:36Z</dcterms:modified>
</cp:coreProperties>
</file>