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ireccion de Planeacion\DPEI_SUMAR\4. Año 2025\1. Contratos municipios\MARINILLA\22. CAMARAS\CI\"/>
    </mc:Choice>
  </mc:AlternateContent>
  <xr:revisionPtr revIDLastSave="0" documentId="13_ncr:1_{CC5B9C80-87D0-4834-8C93-9715D1B6EE12}" xr6:coauthVersionLast="47" xr6:coauthVersionMax="47" xr10:uidLastSave="{00000000-0000-0000-0000-000000000000}"/>
  <bookViews>
    <workbookView xWindow="-108" yWindow="-108" windowWidth="23256" windowHeight="12456" firstSheet="1" activeTab="2" xr2:uid="{00000000-000D-0000-FFFF-FFFF00000000}"/>
  </bookViews>
  <sheets>
    <sheet name="Fichas tecnicas" sheetId="1" r:id="rId1"/>
    <sheet name="presupuesto" sheetId="2" r:id="rId2"/>
    <sheet name="apus" sheetId="3" r:id="rId3"/>
    <sheet name="PRESUPUESTO CORREC" sheetId="5" r:id="rId4"/>
  </sheets>
  <definedNames>
    <definedName name="_xlnm.Print_Area" localSheetId="3">'PRESUPUESTO CORREC'!$A$1:$F$33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5" l="1"/>
  <c r="G8" i="3"/>
  <c r="F20" i="5"/>
  <c r="E29" i="5"/>
  <c r="F22" i="5"/>
  <c r="F21" i="5"/>
  <c r="F19" i="5"/>
  <c r="F16" i="5"/>
  <c r="F11" i="5"/>
  <c r="F9" i="5"/>
  <c r="F8" i="5"/>
  <c r="E27" i="5"/>
  <c r="D27" i="5"/>
  <c r="F27" i="5" s="1"/>
  <c r="F26" i="5" s="1"/>
  <c r="G29" i="5" s="1"/>
  <c r="B27" i="5"/>
  <c r="D24" i="5"/>
  <c r="D23" i="5"/>
  <c r="D19" i="5"/>
  <c r="D18" i="5"/>
  <c r="D16" i="5"/>
  <c r="B16" i="5"/>
  <c r="D15" i="5"/>
  <c r="B15" i="5"/>
  <c r="D14" i="5"/>
  <c r="B14" i="5"/>
  <c r="D13" i="5"/>
  <c r="B13" i="5"/>
  <c r="D12" i="5"/>
  <c r="B12" i="5"/>
  <c r="B11" i="5"/>
  <c r="D10" i="5"/>
  <c r="B10" i="5"/>
  <c r="D9" i="5"/>
  <c r="B9" i="5"/>
  <c r="D8" i="5"/>
  <c r="B8" i="5"/>
  <c r="D7" i="5"/>
  <c r="F7" i="5" s="1"/>
  <c r="B7" i="5"/>
  <c r="D6" i="5"/>
  <c r="B6" i="5"/>
  <c r="D5" i="5"/>
  <c r="B5" i="5"/>
  <c r="F12" i="5" l="1"/>
  <c r="F5" i="5"/>
  <c r="F6" i="5"/>
  <c r="F14" i="5"/>
  <c r="F23" i="5"/>
  <c r="F10" i="5"/>
  <c r="F24" i="5"/>
  <c r="F15" i="5"/>
  <c r="F13" i="5"/>
  <c r="F17" i="5" l="1"/>
  <c r="F4" i="5"/>
  <c r="F25" i="5" s="1"/>
  <c r="F28" i="5" s="1"/>
  <c r="F29" i="5" l="1"/>
  <c r="F30" i="5" s="1"/>
  <c r="F31" i="5" l="1"/>
  <c r="F32" i="5" s="1"/>
  <c r="E20" i="2" l="1"/>
  <c r="E19" i="2"/>
  <c r="E24" i="3"/>
  <c r="F23" i="3"/>
  <c r="F5" i="3" l="1"/>
  <c r="F24" i="3" l="1"/>
  <c r="E39" i="2" l="1"/>
  <c r="E40" i="2" s="1"/>
  <c r="E18" i="2"/>
  <c r="B9" i="3" l="1"/>
  <c r="E9" i="3" l="1"/>
  <c r="D9" i="3"/>
  <c r="F9" i="3" l="1"/>
  <c r="E58" i="2"/>
  <c r="E59" i="2" s="1"/>
  <c r="E60" i="2" s="1"/>
  <c r="F6" i="3" l="1"/>
  <c r="E21" i="2"/>
  <c r="D62" i="2" s="1"/>
  <c r="E41" i="2"/>
  <c r="G39" i="2"/>
  <c r="G7" i="3" l="1"/>
  <c r="G9" i="3" s="1"/>
  <c r="F7" i="3"/>
  <c r="H5" i="3" s="1"/>
  <c r="E42" i="2"/>
  <c r="D63" i="2" s="1"/>
  <c r="D65" i="2" s="1"/>
  <c r="D67" i="2" s="1"/>
  <c r="G63" i="2"/>
  <c r="F19" i="3" l="1"/>
  <c r="F18" i="3"/>
  <c r="F20" i="3"/>
  <c r="I5" i="3"/>
  <c r="G64" i="2"/>
  <c r="D68" i="2"/>
  <c r="E10" i="3" l="1"/>
  <c r="F10" i="3" s="1"/>
  <c r="F22" i="3" l="1"/>
  <c r="F21" i="3"/>
</calcChain>
</file>

<file path=xl/sharedStrings.xml><?xml version="1.0" encoding="utf-8"?>
<sst xmlns="http://schemas.openxmlformats.org/spreadsheetml/2006/main" count="229" uniqueCount="149">
  <si>
    <t>Característica</t>
  </si>
  <si>
    <t>Especificación</t>
  </si>
  <si>
    <t>Marca</t>
  </si>
  <si>
    <t>Modelo</t>
  </si>
  <si>
    <t>Sensor de Imagen</t>
  </si>
  <si>
    <t>Resolución Mínima</t>
  </si>
  <si>
    <t>Distancia Focal Mínima</t>
  </si>
  <si>
    <t>IR mínimo</t>
  </si>
  <si>
    <t>Longitud de onda de IR</t>
  </si>
  <si>
    <t>Stream principal mínimo</t>
  </si>
  <si>
    <t>Substream mínimo</t>
  </si>
  <si>
    <t>Compresión de video</t>
  </si>
  <si>
    <t>Bitrate del video</t>
  </si>
  <si>
    <t>Storage local</t>
  </si>
  <si>
    <t>Cambio Día a Noche</t>
  </si>
  <si>
    <t>Funciones de mejora de imagen</t>
  </si>
  <si>
    <t>Interfaz ethernet</t>
  </si>
  <si>
    <t>Puertos de alarma mínimos</t>
  </si>
  <si>
    <t>Puertos RS485</t>
  </si>
  <si>
    <t>Puerto RS232</t>
  </si>
  <si>
    <t>Puerto USB</t>
  </si>
  <si>
    <t>Eventos básicos de alarma</t>
  </si>
  <si>
    <t>Función de inteligencia</t>
  </si>
  <si>
    <t>Reconocimiento de placas</t>
  </si>
  <si>
    <t>Detección de flujo de tráfico</t>
  </si>
  <si>
    <t>Detección de tipo de vehículo</t>
  </si>
  <si>
    <t>Detección color vehículo</t>
  </si>
  <si>
    <t>Protección</t>
  </si>
  <si>
    <t>Potencia de consumo</t>
  </si>
  <si>
    <t>1/1.8'' GS-CMOS o GMOS o CMOS</t>
  </si>
  <si>
    <t>2688 × 1520</t>
  </si>
  <si>
    <t>10 mm–40 mm Varifocal motorizado</t>
  </si>
  <si>
    <t>Mínimo 4 LED IR incorporados</t>
  </si>
  <si>
    <t>850nm</t>
  </si>
  <si>
    <t>2688 × 1520@25fps</t>
  </si>
  <si>
    <t>1600 × 1200@25fps</t>
  </si>
  <si>
    <t>H.265/MJPEG</t>
  </si>
  <si>
    <t>32kbps–16Mbps</t>
  </si>
  <si>
    <t>MicroSD/TF card/SSD/HDD mínimo 256GB</t>
  </si>
  <si>
    <t>Automático</t>
  </si>
  <si>
    <t>HLC, 3DNR</t>
  </si>
  <si>
    <t>1 puerto RJ45, 10/100/1000M</t>
  </si>
  <si>
    <t>2 puertos de entrada y 2 de salida mínimo</t>
  </si>
  <si>
    <t>Opcional</t>
  </si>
  <si>
    <t>Error de almacenamiento, desconexión de red, conflicto de IP</t>
  </si>
  <si>
    <t>Detección de flujo de tráfico, clasificación de tipo de vehículo, identificación color de vehículo</t>
  </si>
  <si>
    <t>Algoritmo de reconocimiento de placas incorporado</t>
  </si>
  <si>
    <t>Estadísticas de flujo de vehículos, tipo de vehículo, ocupación de carril, tiempo promedio de avance, longitud promedio de la cola, conducción en contravía</t>
  </si>
  <si>
    <t>Carro, Bus, Van, Camión, moto</t>
  </si>
  <si>
    <t>Blanco, Negro, Amarillo, Rojo, Gris</t>
  </si>
  <si>
    <t>IP67</t>
  </si>
  <si>
    <t>≤ 9.5W</t>
  </si>
  <si>
    <t>CAMARA LPR</t>
  </si>
  <si>
    <t>CÁMARAS PTZ TIPO DOMO. TIPO 2.</t>
  </si>
  <si>
    <t>Cámara tipo 2, con IR, para ambientes de poca luz.</t>
  </si>
  <si>
    <t>Rango de operación</t>
  </si>
  <si>
    <t>Día / Noche cambio automático.</t>
  </si>
  <si>
    <t>Formato sensor de Imagen</t>
  </si>
  <si>
    <t>1/1.8 a 1/3''</t>
  </si>
  <si>
    <t>Salida de video</t>
  </si>
  <si>
    <t>IP</t>
  </si>
  <si>
    <t>Resolución de salida</t>
  </si>
  <si>
    <t>4MP 2560 × 1440</t>
  </si>
  <si>
    <t>Funcionamiento</t>
  </si>
  <si>
    <t>Outdoor</t>
  </si>
  <si>
    <t>Tipo de Escaneo</t>
  </si>
  <si>
    <t>Progresivo</t>
  </si>
  <si>
    <t>Iluminación mínima</t>
  </si>
  <si>
    <t>Color: 0,2 lux o mejor B/N: 0,04 lux o mejor</t>
  </si>
  <si>
    <t>Posiciones predefinidas (Presets)</t>
  </si>
  <si>
    <t>Mínimo 255</t>
  </si>
  <si>
    <t>Zonas de privacidad</t>
  </si>
  <si>
    <t>Mínimo 20</t>
  </si>
  <si>
    <t>Movimiento horizontal</t>
  </si>
  <si>
    <t>360 grados</t>
  </si>
  <si>
    <t>Movimiento vertical</t>
  </si>
  <si>
    <t>180 grados, giro automático en el centro evitando imágenes invertidas</t>
  </si>
  <si>
    <t>Velocidad de pan (horizontal)</t>
  </si>
  <si>
    <t>Rango entre 0.5°/seg a 120°/seg o superior</t>
  </si>
  <si>
    <t>Velocidad Tilt (vertical)</t>
  </si>
  <si>
    <t>Rango entre 0.5°/seg a 90°/seg o superior</t>
  </si>
  <si>
    <t>Control de luz</t>
  </si>
  <si>
    <t>HLC o Auto Iris, Sistema auto foco</t>
  </si>
  <si>
    <t>Debe tener</t>
  </si>
  <si>
    <t>AGC, AWB, AES, Filtro de reducción de ruido, Tecnología para video color con baja iluminación</t>
  </si>
  <si>
    <t>WDR</t>
  </si>
  <si>
    <t>Mínimo 120 dB real, no se aceptan WDR digitales</t>
  </si>
  <si>
    <t>Zoom compuesto</t>
  </si>
  <si>
    <t>Mínimo 45X óptico y 16X digital</t>
  </si>
  <si>
    <t>Iluminador infrarrojo interno</t>
  </si>
  <si>
    <t>Mínimo 250 metros o superior con cero (0) lux</t>
  </si>
  <si>
    <t>H.265, H.264, MJPEG</t>
  </si>
  <si>
    <t>CAMARA PTZ TIPO 2</t>
  </si>
  <si>
    <t>COTIZACION CAMARA PTZ</t>
  </si>
  <si>
    <t>Descripcion</t>
  </si>
  <si>
    <t>Cantidad</t>
  </si>
  <si>
    <t>Valor Unitario</t>
  </si>
  <si>
    <t>Valor total</t>
  </si>
  <si>
    <t>Poste para soporte de camara de altura de 14m</t>
  </si>
  <si>
    <t>Brazo para camara tipo PTZ</t>
  </si>
  <si>
    <t>Suministro e instalacion de gabinete principal con componente electrico</t>
  </si>
  <si>
    <t>Construccion de caja de paso tipo antifraude</t>
  </si>
  <si>
    <t>Canalizado en zona blanda</t>
  </si>
  <si>
    <t>Construccion de Cimentacion</t>
  </si>
  <si>
    <t xml:space="preserve">Suministro de fibra optima monomodo </t>
  </si>
  <si>
    <t>Suministro e instalacion de cable de energia</t>
  </si>
  <si>
    <t>Suministro e instalacion de cable de datos</t>
  </si>
  <si>
    <t>Suministro de camara PTZ Domo tipo 2</t>
  </si>
  <si>
    <t>Suministro e instalacion de Sistema puesta a tierra</t>
  </si>
  <si>
    <t>Suministro e instalacion de acometida para subsistema</t>
  </si>
  <si>
    <t>Tramite de legalizacion  ante EPM</t>
  </si>
  <si>
    <t>TOTAL</t>
  </si>
  <si>
    <t>COTIZACION OPCION SEMIPORTICO</t>
  </si>
  <si>
    <t>Suministro e instalacion de poste tipo semiportico brazo 6m</t>
  </si>
  <si>
    <t xml:space="preserve">Suministro de camara LPR </t>
  </si>
  <si>
    <t>COTIZACION OPCION PORTICO</t>
  </si>
  <si>
    <t>Suministro e instalacion de poste tipo portico 13 a 18m</t>
  </si>
  <si>
    <t>total</t>
  </si>
  <si>
    <t>Estampillas</t>
  </si>
  <si>
    <t>iva</t>
  </si>
  <si>
    <t>admon</t>
  </si>
  <si>
    <t>ÍTEM</t>
  </si>
  <si>
    <t>DESCRIPCIÓN</t>
  </si>
  <si>
    <t>UNIDAD</t>
  </si>
  <si>
    <t>CANTIDAD</t>
  </si>
  <si>
    <t>VR.UNITARIO</t>
  </si>
  <si>
    <t>VALOR TOTAL</t>
  </si>
  <si>
    <t>PROYECTO: Fortalecimiento de  seguridad y vigilancia tecnológica para la seguridad y convivencia en el municipio de  Marinilla</t>
  </si>
  <si>
    <t>METROS</t>
  </si>
  <si>
    <t>CAMARAS PTZ</t>
  </si>
  <si>
    <t>CAMARA PTZ</t>
  </si>
  <si>
    <t>CAMARA PTZ CON APROVECHAMIENTO DE COMPONENTES</t>
  </si>
  <si>
    <t>mano de obra</t>
  </si>
  <si>
    <t>administracion delegada</t>
  </si>
  <si>
    <t>global</t>
  </si>
  <si>
    <t>materiales</t>
  </si>
  <si>
    <t>impuestos</t>
  </si>
  <si>
    <t>Estampilla Pro-cultura</t>
  </si>
  <si>
    <t>Estampilla Pro-adulto mayor</t>
  </si>
  <si>
    <t>Estampilla Pro-hospitales públicos</t>
  </si>
  <si>
    <t>Estampilla Pro-deporte</t>
  </si>
  <si>
    <t>Reteica 6 por mil</t>
  </si>
  <si>
    <t>ESTAMPILLAS</t>
  </si>
  <si>
    <t xml:space="preserve">TRAMITE DE LEGALIZACIÓN </t>
  </si>
  <si>
    <t>SUBTOTAL</t>
  </si>
  <si>
    <t>VALOR DEL PROYECTO SIN ESTAMPILLAS</t>
  </si>
  <si>
    <t>VALOR TOTAL DEL PROYECTO</t>
  </si>
  <si>
    <t>Administracion delegada EDUR</t>
  </si>
  <si>
    <t>VALOR TOTAL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</si>
</sst>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409]* #,##0_ ;_-[$$-409]* \-#,##0\ ;_-[$$-409]* &quot;-&quot;??_ ;_-@_ "/>
    <numFmt numFmtId="165" formatCode="0.0"/>
    <numFmt numFmtId="166" formatCode="_-[$$-409]* #,##0.00_ ;_-[$$-409]* \-#,##0.00\ ;_-[$$-409]* &quot;-&quot;??_ ;_-@_ "/>
    <numFmt numFmtId="167" formatCode="&quot;$&quot;\ #,##0"/>
    <numFmt numFmtId="168" formatCode="_(&quot;$&quot;\ * #,##0.00_);_(&quot;$&quot;\ * \(#,##0.00\);_(&quot;$&quot;\ * &quot;-&quot;??_);_(@_)"/>
    <numFmt numFmtId="169" formatCode="_-&quot;$&quot;* #,##0.00_-;\-&quot;$&quot;* #,##0.00_-;_-&quot;$&quot;* &quot;-&quot;??_-;_-@_-"/>
    <numFmt numFmtId="170" formatCode="_-* #,##0_-;\-* #,##0_-;_-* &quot;-&quot;??_-;_-@_-"/>
    <numFmt numFmtId="171" formatCode="_-&quot;$&quot;\ * #,##0_-;\-&quot;$&quot;\ * #,##0_-;_-&quot;$&quot;\ * &quot;-&quot;??_-;_-@_-"/>
    <numFmt numFmtId="172" formatCode="0.0%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5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5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Border="0" applyAlignment="0"/>
    <xf numFmtId="0" fontId="4" fillId="0" borderId="0"/>
    <xf numFmtId="0" fontId="4" fillId="0" borderId="0"/>
    <xf numFmtId="0" fontId="1" fillId="0" borderId="9" applyNumberFormat="0" applyFill="0" applyAlignment="0" applyProtection="0"/>
    <xf numFmtId="0" fontId="6" fillId="0" borderId="0"/>
    <xf numFmtId="0" fontId="7" fillId="0" borderId="0"/>
    <xf numFmtId="0" fontId="4" fillId="0" borderId="0"/>
    <xf numFmtId="0" fontId="4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6" fillId="0" borderId="0"/>
    <xf numFmtId="0" fontId="6" fillId="0" borderId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4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8" fontId="8" fillId="0" borderId="0" applyFont="0" applyFill="0" applyBorder="0" applyAlignment="0" applyProtection="0"/>
    <xf numFmtId="0" fontId="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right"/>
    </xf>
    <xf numFmtId="164" fontId="1" fillId="0" borderId="1" xfId="0" applyNumberFormat="1" applyFont="1" applyBorder="1"/>
    <xf numFmtId="164" fontId="0" fillId="0" borderId="0" xfId="0" applyNumberFormat="1"/>
    <xf numFmtId="10" fontId="1" fillId="0" borderId="0" xfId="0" applyNumberFormat="1" applyFont="1" applyAlignment="1">
      <alignment horizontal="right"/>
    </xf>
    <xf numFmtId="165" fontId="1" fillId="0" borderId="0" xfId="0" applyNumberFormat="1" applyFont="1"/>
    <xf numFmtId="166" fontId="0" fillId="0" borderId="0" xfId="0" applyNumberFormat="1"/>
    <xf numFmtId="1" fontId="0" fillId="0" borderId="0" xfId="0" applyNumberFormat="1"/>
    <xf numFmtId="167" fontId="0" fillId="0" borderId="0" xfId="0" applyNumberFormat="1"/>
    <xf numFmtId="9" fontId="0" fillId="0" borderId="0" xfId="0" applyNumberFormat="1"/>
    <xf numFmtId="170" fontId="0" fillId="0" borderId="12" xfId="1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vertical="center" wrapText="1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164" fontId="0" fillId="0" borderId="5" xfId="0" applyNumberFormat="1" applyBorder="1"/>
    <xf numFmtId="164" fontId="0" fillId="0" borderId="6" xfId="0" applyNumberFormat="1" applyBorder="1"/>
    <xf numFmtId="1" fontId="0" fillId="0" borderId="1" xfId="0" applyNumberFormat="1" applyBorder="1"/>
    <xf numFmtId="0" fontId="0" fillId="0" borderId="13" xfId="0" applyBorder="1"/>
    <xf numFmtId="0" fontId="0" fillId="0" borderId="10" xfId="0" applyBorder="1"/>
    <xf numFmtId="0" fontId="9" fillId="0" borderId="1" xfId="0" applyFont="1" applyBorder="1"/>
    <xf numFmtId="10" fontId="0" fillId="0" borderId="11" xfId="0" applyNumberFormat="1" applyBorder="1"/>
    <xf numFmtId="172" fontId="0" fillId="0" borderId="11" xfId="0" applyNumberFormat="1" applyBorder="1"/>
    <xf numFmtId="0" fontId="0" fillId="0" borderId="0" xfId="0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171" fontId="0" fillId="0" borderId="12" xfId="14" applyNumberFormat="1" applyFon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71" fontId="0" fillId="0" borderId="1" xfId="14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44" fontId="0" fillId="0" borderId="1" xfId="34" applyFont="1" applyBorder="1"/>
    <xf numFmtId="44" fontId="1" fillId="0" borderId="0" xfId="34" applyFont="1"/>
    <xf numFmtId="171" fontId="0" fillId="0" borderId="1" xfId="34" applyNumberFormat="1" applyFont="1" applyBorder="1" applyAlignment="1">
      <alignment horizontal="center" vertical="center"/>
    </xf>
    <xf numFmtId="171" fontId="1" fillId="4" borderId="11" xfId="0" applyNumberFormat="1" applyFont="1" applyFill="1" applyBorder="1" applyAlignment="1">
      <alignment vertical="center" wrapText="1"/>
    </xf>
    <xf numFmtId="171" fontId="1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1" xfId="0" applyFont="1" applyFill="1" applyBorder="1" applyAlignment="1">
      <alignment horizontal="right" vertical="center"/>
    </xf>
    <xf numFmtId="9" fontId="1" fillId="4" borderId="1" xfId="0" applyNumberFormat="1" applyFont="1" applyFill="1" applyBorder="1" applyAlignment="1">
      <alignment vertical="center"/>
    </xf>
    <xf numFmtId="171" fontId="1" fillId="0" borderId="1" xfId="34" applyNumberFormat="1" applyFont="1" applyBorder="1" applyAlignment="1">
      <alignment horizontal="center" vertical="center"/>
    </xf>
    <xf numFmtId="171" fontId="1" fillId="0" borderId="1" xfId="14" applyNumberFormat="1" applyFont="1" applyFill="1" applyBorder="1" applyAlignment="1">
      <alignment horizontal="center" vertical="center" wrapText="1"/>
    </xf>
    <xf numFmtId="167" fontId="1" fillId="0" borderId="1" xfId="0" applyNumberFormat="1" applyFont="1" applyBorder="1" applyAlignment="1">
      <alignment horizontal="center" vertical="center"/>
    </xf>
    <xf numFmtId="9" fontId="0" fillId="0" borderId="1" xfId="0" applyNumberFormat="1" applyBorder="1" applyAlignment="1">
      <alignment horizontal="right" vertical="center"/>
    </xf>
    <xf numFmtId="44" fontId="0" fillId="0" borderId="0" xfId="34" applyFont="1"/>
    <xf numFmtId="44" fontId="0" fillId="0" borderId="0" xfId="0" applyNumberFormat="1"/>
  </cellXfs>
  <cellStyles count="35">
    <cellStyle name="Millares [0] 2" xfId="31" xr:uid="{935C3A33-5D10-4818-9CD0-BDDA9BB068C3}"/>
    <cellStyle name="Millares [0] 3" xfId="15" xr:uid="{00000000-0005-0000-0000-000032000000}"/>
    <cellStyle name="Millares 2" xfId="13" xr:uid="{B7F1826C-F913-4DF6-A522-71C99A2E9979}"/>
    <cellStyle name="Millares 2 2" xfId="29" xr:uid="{530ED89E-9238-46F6-9929-59E171CC7C96}"/>
    <cellStyle name="Millares 3" xfId="27" xr:uid="{668F0EAA-6D31-4440-8950-E27C09E572A7}"/>
    <cellStyle name="Millares 4" xfId="28" xr:uid="{B2709BFC-D309-4CB2-8259-4816FDE3980C}"/>
    <cellStyle name="Millares 5" xfId="32" xr:uid="{71774FBD-B867-484F-AC32-A1AACE991604}"/>
    <cellStyle name="Millares 6" xfId="1" xr:uid="{00000000-0005-0000-0000-000031000000}"/>
    <cellStyle name="Moneda" xfId="34" builtinId="4"/>
    <cellStyle name="Moneda 2" xfId="12" xr:uid="{7C4384DE-79AB-45A3-8E4A-C261AC591239}"/>
    <cellStyle name="Moneda 2 10" xfId="25" xr:uid="{8C773A44-FAC5-4156-97C4-5F03E16FFDE2}"/>
    <cellStyle name="Moneda 2 2" xfId="20" xr:uid="{135B7ACC-87DF-4C58-AB59-DE6DDBF208E5}"/>
    <cellStyle name="Moneda 3" xfId="30" xr:uid="{A74585A1-9F70-444A-965F-DA247C26E545}"/>
    <cellStyle name="Moneda 4" xfId="22" xr:uid="{B11CF5AD-0E0B-463A-926D-2DBA95F77F7F}"/>
    <cellStyle name="Moneda 5" xfId="33" xr:uid="{E2AC5D37-BFF2-4831-B253-A79E4A164918}"/>
    <cellStyle name="Moneda 6" xfId="14" xr:uid="{00000000-0005-0000-0000-000039000000}"/>
    <cellStyle name="Moneda 9" xfId="19" xr:uid="{41794DC9-18AE-4697-A7FB-E8780AF5EFAA}"/>
    <cellStyle name="Normal" xfId="0" builtinId="0"/>
    <cellStyle name="Normal 14" xfId="6" xr:uid="{EBC3346B-F02B-4154-B0B8-5D0DACDE760B}"/>
    <cellStyle name="Normal 19" xfId="21" xr:uid="{5C668770-0A66-41BD-8658-B39AD9921EA6}"/>
    <cellStyle name="Normal 2" xfId="2" xr:uid="{947E7DFB-965A-492A-86A6-A2A4F5071919}"/>
    <cellStyle name="Normal 2 10" xfId="18" xr:uid="{C3B33B1D-093A-4985-8195-25130B0F7626}"/>
    <cellStyle name="Normal 2 2" xfId="7" xr:uid="{032F494E-A7F1-4880-856C-84BEFB55CDA8}"/>
    <cellStyle name="Normal 2 2 2 2 2" xfId="26" xr:uid="{8C495C22-6FD2-4D6E-9A17-4A3E8AD2B3E7}"/>
    <cellStyle name="Normal 2 8" xfId="17" xr:uid="{AA7924BB-B302-492B-AC31-52E245174182}"/>
    <cellStyle name="Normal 3" xfId="9" xr:uid="{AF80A244-0523-479E-A0D9-C40C7B4D6BD8}"/>
    <cellStyle name="Normal 4" xfId="4" xr:uid="{DDB55641-D99E-46BB-98B0-F768E02C34D8}"/>
    <cellStyle name="Normal 4 3 4" xfId="8" xr:uid="{4F73AF6A-484A-4658-B0FA-4BB148602A99}"/>
    <cellStyle name="Normal 5 2 5" xfId="24" xr:uid="{011B366A-5D4A-46D3-B95B-6E0CD30E3E25}"/>
    <cellStyle name="Normal 6 2" xfId="16" xr:uid="{452CE9C9-D965-45FC-BAEE-00DA55445B38}"/>
    <cellStyle name="Normal 6 3" xfId="3" xr:uid="{91E44AAA-A769-4405-BF08-EB5193F8DEA2}"/>
    <cellStyle name="Porcentaje 2" xfId="10" xr:uid="{8562173B-497D-4F1A-B7C3-2E0FBB1B4C82}"/>
    <cellStyle name="Porcentaje 2 2" xfId="23" xr:uid="{A8A242DA-6804-4EEB-8616-01A16FEE9679}"/>
    <cellStyle name="Porcentual 9" xfId="11" xr:uid="{52F842F8-E769-4D9E-9652-E7D806EC9E5B}"/>
    <cellStyle name="Total 2" xfId="5" xr:uid="{2EB1683D-46A7-4925-A7C1-E2D0A6E7189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4"/>
  <sheetViews>
    <sheetView showGridLines="0" topLeftCell="A31" zoomScale="110" workbookViewId="0">
      <selection activeCell="B6" sqref="B6"/>
    </sheetView>
  </sheetViews>
  <sheetFormatPr baseColWidth="10" defaultColWidth="8.88671875" defaultRowHeight="14.4" x14ac:dyDescent="0.3"/>
  <cols>
    <col min="1" max="1" width="29.109375" bestFit="1" customWidth="1"/>
    <col min="2" max="2" width="78.109375" customWidth="1"/>
  </cols>
  <sheetData>
    <row r="1" spans="1:2" x14ac:dyDescent="0.3">
      <c r="A1" s="46" t="s">
        <v>52</v>
      </c>
      <c r="B1" s="46"/>
    </row>
    <row r="2" spans="1:2" x14ac:dyDescent="0.3">
      <c r="A2" s="1" t="s">
        <v>0</v>
      </c>
      <c r="B2" s="1" t="s">
        <v>1</v>
      </c>
    </row>
    <row r="3" spans="1:2" x14ac:dyDescent="0.3">
      <c r="A3" s="2" t="s">
        <v>2</v>
      </c>
      <c r="B3" s="3"/>
    </row>
    <row r="4" spans="1:2" x14ac:dyDescent="0.3">
      <c r="A4" s="2" t="s">
        <v>3</v>
      </c>
      <c r="B4" s="3"/>
    </row>
    <row r="5" spans="1:2" x14ac:dyDescent="0.3">
      <c r="A5" s="2" t="s">
        <v>4</v>
      </c>
      <c r="B5" s="3" t="s">
        <v>29</v>
      </c>
    </row>
    <row r="6" spans="1:2" x14ac:dyDescent="0.3">
      <c r="A6" s="2" t="s">
        <v>5</v>
      </c>
      <c r="B6" s="3" t="s">
        <v>30</v>
      </c>
    </row>
    <row r="7" spans="1:2" x14ac:dyDescent="0.3">
      <c r="A7" s="2" t="s">
        <v>6</v>
      </c>
      <c r="B7" s="3" t="s">
        <v>31</v>
      </c>
    </row>
    <row r="8" spans="1:2" x14ac:dyDescent="0.3">
      <c r="A8" s="2" t="s">
        <v>7</v>
      </c>
      <c r="B8" s="3" t="s">
        <v>32</v>
      </c>
    </row>
    <row r="9" spans="1:2" x14ac:dyDescent="0.3">
      <c r="A9" s="2" t="s">
        <v>8</v>
      </c>
      <c r="B9" s="3" t="s">
        <v>33</v>
      </c>
    </row>
    <row r="10" spans="1:2" x14ac:dyDescent="0.3">
      <c r="A10" s="2" t="s">
        <v>9</v>
      </c>
      <c r="B10" s="3" t="s">
        <v>34</v>
      </c>
    </row>
    <row r="11" spans="1:2" x14ac:dyDescent="0.3">
      <c r="A11" s="2" t="s">
        <v>10</v>
      </c>
      <c r="B11" s="3" t="s">
        <v>35</v>
      </c>
    </row>
    <row r="12" spans="1:2" x14ac:dyDescent="0.3">
      <c r="A12" s="2" t="s">
        <v>11</v>
      </c>
      <c r="B12" s="3" t="s">
        <v>36</v>
      </c>
    </row>
    <row r="13" spans="1:2" x14ac:dyDescent="0.3">
      <c r="A13" s="2" t="s">
        <v>12</v>
      </c>
      <c r="B13" s="3" t="s">
        <v>37</v>
      </c>
    </row>
    <row r="14" spans="1:2" x14ac:dyDescent="0.3">
      <c r="A14" s="2" t="s">
        <v>13</v>
      </c>
      <c r="B14" s="3" t="s">
        <v>38</v>
      </c>
    </row>
    <row r="15" spans="1:2" x14ac:dyDescent="0.3">
      <c r="A15" s="2" t="s">
        <v>14</v>
      </c>
      <c r="B15" s="3" t="s">
        <v>39</v>
      </c>
    </row>
    <row r="16" spans="1:2" x14ac:dyDescent="0.3">
      <c r="A16" s="2" t="s">
        <v>15</v>
      </c>
      <c r="B16" s="3" t="s">
        <v>40</v>
      </c>
    </row>
    <row r="17" spans="1:2" x14ac:dyDescent="0.3">
      <c r="A17" s="2" t="s">
        <v>16</v>
      </c>
      <c r="B17" s="3" t="s">
        <v>41</v>
      </c>
    </row>
    <row r="18" spans="1:2" x14ac:dyDescent="0.3">
      <c r="A18" s="2" t="s">
        <v>17</v>
      </c>
      <c r="B18" s="3" t="s">
        <v>42</v>
      </c>
    </row>
    <row r="19" spans="1:2" x14ac:dyDescent="0.3">
      <c r="A19" s="2" t="s">
        <v>18</v>
      </c>
      <c r="B19" s="3" t="s">
        <v>43</v>
      </c>
    </row>
    <row r="20" spans="1:2" x14ac:dyDescent="0.3">
      <c r="A20" s="2" t="s">
        <v>19</v>
      </c>
      <c r="B20" s="3" t="s">
        <v>43</v>
      </c>
    </row>
    <row r="21" spans="1:2" x14ac:dyDescent="0.3">
      <c r="A21" s="2" t="s">
        <v>20</v>
      </c>
      <c r="B21" s="3" t="s">
        <v>43</v>
      </c>
    </row>
    <row r="22" spans="1:2" x14ac:dyDescent="0.3">
      <c r="A22" s="2" t="s">
        <v>21</v>
      </c>
      <c r="B22" s="3" t="s">
        <v>44</v>
      </c>
    </row>
    <row r="23" spans="1:2" ht="28.8" x14ac:dyDescent="0.3">
      <c r="A23" s="2" t="s">
        <v>22</v>
      </c>
      <c r="B23" s="3" t="s">
        <v>45</v>
      </c>
    </row>
    <row r="24" spans="1:2" x14ac:dyDescent="0.3">
      <c r="A24" s="2" t="s">
        <v>23</v>
      </c>
      <c r="B24" s="3" t="s">
        <v>46</v>
      </c>
    </row>
    <row r="25" spans="1:2" ht="28.8" x14ac:dyDescent="0.3">
      <c r="A25" s="2" t="s">
        <v>24</v>
      </c>
      <c r="B25" s="3" t="s">
        <v>47</v>
      </c>
    </row>
    <row r="26" spans="1:2" x14ac:dyDescent="0.3">
      <c r="A26" s="2" t="s">
        <v>25</v>
      </c>
      <c r="B26" s="3" t="s">
        <v>48</v>
      </c>
    </row>
    <row r="27" spans="1:2" x14ac:dyDescent="0.3">
      <c r="A27" s="2" t="s">
        <v>26</v>
      </c>
      <c r="B27" s="3" t="s">
        <v>49</v>
      </c>
    </row>
    <row r="28" spans="1:2" x14ac:dyDescent="0.3">
      <c r="A28" s="2" t="s">
        <v>27</v>
      </c>
      <c r="B28" s="3" t="s">
        <v>50</v>
      </c>
    </row>
    <row r="29" spans="1:2" x14ac:dyDescent="0.3">
      <c r="A29" s="2" t="s">
        <v>28</v>
      </c>
      <c r="B29" s="3" t="s">
        <v>51</v>
      </c>
    </row>
    <row r="31" spans="1:2" x14ac:dyDescent="0.3">
      <c r="A31" s="46" t="s">
        <v>92</v>
      </c>
      <c r="B31" s="46"/>
    </row>
    <row r="32" spans="1:2" x14ac:dyDescent="0.3">
      <c r="A32" s="1" t="s">
        <v>0</v>
      </c>
      <c r="B32" s="1" t="s">
        <v>1</v>
      </c>
    </row>
    <row r="33" spans="1:2" x14ac:dyDescent="0.3">
      <c r="A33" s="2" t="s">
        <v>53</v>
      </c>
      <c r="B33" s="3" t="s">
        <v>54</v>
      </c>
    </row>
    <row r="34" spans="1:2" x14ac:dyDescent="0.3">
      <c r="A34" s="2" t="s">
        <v>2</v>
      </c>
      <c r="B34" s="3"/>
    </row>
    <row r="35" spans="1:2" x14ac:dyDescent="0.3">
      <c r="A35" s="2" t="s">
        <v>3</v>
      </c>
      <c r="B35" s="3"/>
    </row>
    <row r="36" spans="1:2" x14ac:dyDescent="0.3">
      <c r="A36" s="2" t="s">
        <v>55</v>
      </c>
      <c r="B36" s="3" t="s">
        <v>56</v>
      </c>
    </row>
    <row r="37" spans="1:2" x14ac:dyDescent="0.3">
      <c r="A37" s="2" t="s">
        <v>57</v>
      </c>
      <c r="B37" s="3" t="s">
        <v>58</v>
      </c>
    </row>
    <row r="38" spans="1:2" x14ac:dyDescent="0.3">
      <c r="A38" s="2" t="s">
        <v>59</v>
      </c>
      <c r="B38" s="3" t="s">
        <v>60</v>
      </c>
    </row>
    <row r="39" spans="1:2" x14ac:dyDescent="0.3">
      <c r="A39" s="2" t="s">
        <v>61</v>
      </c>
      <c r="B39" s="3" t="s">
        <v>62</v>
      </c>
    </row>
    <row r="40" spans="1:2" x14ac:dyDescent="0.3">
      <c r="A40" s="2" t="s">
        <v>63</v>
      </c>
      <c r="B40" s="3" t="s">
        <v>64</v>
      </c>
    </row>
    <row r="41" spans="1:2" x14ac:dyDescent="0.3">
      <c r="A41" s="2" t="s">
        <v>65</v>
      </c>
      <c r="B41" s="3" t="s">
        <v>66</v>
      </c>
    </row>
    <row r="42" spans="1:2" x14ac:dyDescent="0.3">
      <c r="A42" s="2" t="s">
        <v>67</v>
      </c>
      <c r="B42" s="3" t="s">
        <v>68</v>
      </c>
    </row>
    <row r="43" spans="1:2" x14ac:dyDescent="0.3">
      <c r="A43" s="2" t="s">
        <v>69</v>
      </c>
      <c r="B43" s="3" t="s">
        <v>70</v>
      </c>
    </row>
    <row r="44" spans="1:2" x14ac:dyDescent="0.3">
      <c r="A44" s="2" t="s">
        <v>71</v>
      </c>
      <c r="B44" s="3" t="s">
        <v>72</v>
      </c>
    </row>
    <row r="45" spans="1:2" x14ac:dyDescent="0.3">
      <c r="A45" s="2" t="s">
        <v>73</v>
      </c>
      <c r="B45" s="3" t="s">
        <v>74</v>
      </c>
    </row>
    <row r="46" spans="1:2" x14ac:dyDescent="0.3">
      <c r="A46" s="2" t="s">
        <v>75</v>
      </c>
      <c r="B46" s="3" t="s">
        <v>76</v>
      </c>
    </row>
    <row r="47" spans="1:2" x14ac:dyDescent="0.3">
      <c r="A47" s="2" t="s">
        <v>77</v>
      </c>
      <c r="B47" s="3" t="s">
        <v>78</v>
      </c>
    </row>
    <row r="48" spans="1:2" x14ac:dyDescent="0.3">
      <c r="A48" s="2" t="s">
        <v>79</v>
      </c>
      <c r="B48" s="3" t="s">
        <v>80</v>
      </c>
    </row>
    <row r="49" spans="1:2" x14ac:dyDescent="0.3">
      <c r="A49" s="2" t="s">
        <v>81</v>
      </c>
      <c r="B49" s="3" t="s">
        <v>82</v>
      </c>
    </row>
    <row r="50" spans="1:2" ht="28.8" x14ac:dyDescent="0.3">
      <c r="A50" s="2" t="s">
        <v>83</v>
      </c>
      <c r="B50" s="3" t="s">
        <v>84</v>
      </c>
    </row>
    <row r="51" spans="1:2" x14ac:dyDescent="0.3">
      <c r="A51" s="2" t="s">
        <v>85</v>
      </c>
      <c r="B51" s="3" t="s">
        <v>86</v>
      </c>
    </row>
    <row r="52" spans="1:2" x14ac:dyDescent="0.3">
      <c r="A52" s="2" t="s">
        <v>87</v>
      </c>
      <c r="B52" s="3" t="s">
        <v>88</v>
      </c>
    </row>
    <row r="53" spans="1:2" x14ac:dyDescent="0.3">
      <c r="A53" s="2" t="s">
        <v>89</v>
      </c>
      <c r="B53" s="3" t="s">
        <v>90</v>
      </c>
    </row>
    <row r="54" spans="1:2" x14ac:dyDescent="0.3">
      <c r="A54" s="2" t="s">
        <v>11</v>
      </c>
      <c r="B54" s="3" t="s">
        <v>91</v>
      </c>
    </row>
  </sheetData>
  <mergeCells count="2">
    <mergeCell ref="A1:B1"/>
    <mergeCell ref="A31:B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42C03-D22A-6A4A-80C5-FF20EB6D5957}">
  <dimension ref="B2:K68"/>
  <sheetViews>
    <sheetView showGridLines="0" topLeftCell="A37" workbookViewId="0">
      <selection activeCell="D62" sqref="D62"/>
    </sheetView>
  </sheetViews>
  <sheetFormatPr baseColWidth="10" defaultRowHeight="14.4" x14ac:dyDescent="0.3"/>
  <cols>
    <col min="2" max="2" width="68.88671875" customWidth="1"/>
    <col min="3" max="3" width="8.88671875" bestFit="1" customWidth="1"/>
    <col min="4" max="4" width="13.33203125" bestFit="1" customWidth="1"/>
    <col min="5" max="5" width="15.44140625" bestFit="1" customWidth="1"/>
    <col min="7" max="10" width="15.88671875" bestFit="1" customWidth="1"/>
    <col min="11" max="11" width="16.6640625" bestFit="1" customWidth="1"/>
  </cols>
  <sheetData>
    <row r="2" spans="2:9" x14ac:dyDescent="0.3">
      <c r="B2" s="47" t="s">
        <v>93</v>
      </c>
      <c r="C2" s="47"/>
      <c r="D2" s="47"/>
      <c r="E2" s="47"/>
    </row>
    <row r="3" spans="2:9" x14ac:dyDescent="0.3">
      <c r="B3" s="47"/>
      <c r="C3" s="47"/>
      <c r="D3" s="47"/>
      <c r="E3" s="47"/>
    </row>
    <row r="4" spans="2:9" x14ac:dyDescent="0.3">
      <c r="B4" s="4" t="s">
        <v>94</v>
      </c>
      <c r="C4" s="5" t="s">
        <v>95</v>
      </c>
      <c r="D4" s="4" t="s">
        <v>96</v>
      </c>
      <c r="E4" s="4" t="s">
        <v>97</v>
      </c>
    </row>
    <row r="5" spans="2:9" x14ac:dyDescent="0.3">
      <c r="B5" s="2" t="s">
        <v>98</v>
      </c>
      <c r="C5" s="6">
        <v>1</v>
      </c>
      <c r="D5" s="7">
        <v>6763636.3636363633</v>
      </c>
      <c r="E5" s="7">
        <v>6763636.3636363633</v>
      </c>
    </row>
    <row r="6" spans="2:9" x14ac:dyDescent="0.3">
      <c r="B6" s="2" t="s">
        <v>99</v>
      </c>
      <c r="C6" s="6">
        <v>1</v>
      </c>
      <c r="D6" s="7">
        <v>1447500</v>
      </c>
      <c r="E6" s="7">
        <v>1447500</v>
      </c>
    </row>
    <row r="7" spans="2:9" x14ac:dyDescent="0.3">
      <c r="B7" s="2" t="s">
        <v>100</v>
      </c>
      <c r="C7" s="6">
        <v>1</v>
      </c>
      <c r="D7" s="7">
        <v>4349672.7272727266</v>
      </c>
      <c r="E7" s="7">
        <v>4349672.7272727266</v>
      </c>
    </row>
    <row r="8" spans="2:9" x14ac:dyDescent="0.3">
      <c r="B8" s="2" t="s">
        <v>101</v>
      </c>
      <c r="C8" s="6">
        <v>3</v>
      </c>
      <c r="D8" s="7">
        <v>1130345.4545454544</v>
      </c>
      <c r="E8" s="7">
        <v>3391036.3636363633</v>
      </c>
    </row>
    <row r="9" spans="2:9" x14ac:dyDescent="0.3">
      <c r="B9" s="2" t="s">
        <v>102</v>
      </c>
      <c r="C9" s="6">
        <v>15</v>
      </c>
      <c r="D9" s="7">
        <v>133825.45454545453</v>
      </c>
      <c r="E9" s="7">
        <v>2007381.8181818179</v>
      </c>
    </row>
    <row r="10" spans="2:9" x14ac:dyDescent="0.3">
      <c r="B10" s="2" t="s">
        <v>103</v>
      </c>
      <c r="C10" s="6">
        <v>1</v>
      </c>
      <c r="D10" s="7">
        <v>4167792.7272727271</v>
      </c>
      <c r="E10" s="7">
        <v>4167792.7272727271</v>
      </c>
    </row>
    <row r="11" spans="2:9" x14ac:dyDescent="0.3">
      <c r="B11" s="2" t="s">
        <v>104</v>
      </c>
      <c r="C11" s="6">
        <v>600</v>
      </c>
      <c r="D11" s="7">
        <v>28498.181818181816</v>
      </c>
      <c r="E11" s="7">
        <v>17098909.09090909</v>
      </c>
    </row>
    <row r="12" spans="2:9" x14ac:dyDescent="0.3">
      <c r="B12" s="2" t="s">
        <v>105</v>
      </c>
      <c r="C12" s="6">
        <v>15</v>
      </c>
      <c r="D12" s="7">
        <v>16756.363636363636</v>
      </c>
      <c r="E12" s="7">
        <v>251345.45454545453</v>
      </c>
    </row>
    <row r="13" spans="2:9" x14ac:dyDescent="0.3">
      <c r="B13" s="2" t="s">
        <v>106</v>
      </c>
      <c r="C13" s="6">
        <v>15</v>
      </c>
      <c r="D13" s="7">
        <v>16736.363636363636</v>
      </c>
      <c r="E13" s="7">
        <v>251045.45454545453</v>
      </c>
    </row>
    <row r="14" spans="2:9" x14ac:dyDescent="0.3">
      <c r="B14" s="2" t="s">
        <v>107</v>
      </c>
      <c r="C14" s="6">
        <v>1</v>
      </c>
      <c r="D14" s="7">
        <v>10594080</v>
      </c>
      <c r="E14" s="7">
        <v>10594080</v>
      </c>
      <c r="G14" s="13"/>
      <c r="H14" s="16"/>
      <c r="I14" s="13"/>
    </row>
    <row r="15" spans="2:9" x14ac:dyDescent="0.3">
      <c r="B15" s="8" t="s">
        <v>108</v>
      </c>
      <c r="C15" s="9">
        <v>1</v>
      </c>
      <c r="D15" s="7">
        <v>5985284.8181818184</v>
      </c>
      <c r="E15" s="7">
        <v>5985284.8181818184</v>
      </c>
    </row>
    <row r="16" spans="2:9" x14ac:dyDescent="0.3">
      <c r="B16" s="2" t="s">
        <v>109</v>
      </c>
      <c r="C16" s="6">
        <v>1</v>
      </c>
      <c r="D16" s="7">
        <v>11520000</v>
      </c>
      <c r="E16" s="7">
        <v>11520000</v>
      </c>
    </row>
    <row r="17" spans="2:11" x14ac:dyDescent="0.3">
      <c r="B17" s="2" t="s">
        <v>110</v>
      </c>
      <c r="C17" s="6">
        <v>1</v>
      </c>
      <c r="D17" s="7">
        <v>1160000</v>
      </c>
      <c r="E17" s="7">
        <v>1160000</v>
      </c>
    </row>
    <row r="18" spans="2:11" x14ac:dyDescent="0.3">
      <c r="C18" s="10"/>
      <c r="D18" s="11" t="s">
        <v>111</v>
      </c>
      <c r="E18" s="12">
        <f>SUM(E5:E17)</f>
        <v>68987684.818181813</v>
      </c>
    </row>
    <row r="19" spans="2:11" x14ac:dyDescent="0.3">
      <c r="B19" t="s">
        <v>118</v>
      </c>
      <c r="C19" s="10"/>
      <c r="D19" s="14">
        <v>9.06E-2</v>
      </c>
      <c r="E19" s="64">
        <f>+D19*E18</f>
        <v>6250284.2445272719</v>
      </c>
    </row>
    <row r="20" spans="2:11" x14ac:dyDescent="0.3">
      <c r="B20" t="s">
        <v>119</v>
      </c>
      <c r="C20" s="10"/>
      <c r="D20" s="14">
        <v>0.15</v>
      </c>
      <c r="E20" s="64">
        <f>+E18*D20</f>
        <v>10348152.722727271</v>
      </c>
      <c r="I20" s="16"/>
    </row>
    <row r="21" spans="2:11" x14ac:dyDescent="0.3">
      <c r="B21" t="s">
        <v>111</v>
      </c>
      <c r="C21" s="10"/>
      <c r="D21" s="14"/>
      <c r="E21" s="64">
        <f>+E18+E19+E20</f>
        <v>85586121.785436347</v>
      </c>
      <c r="I21" s="16"/>
      <c r="K21" s="16"/>
    </row>
    <row r="22" spans="2:11" x14ac:dyDescent="0.3">
      <c r="B22" s="2" t="s">
        <v>110</v>
      </c>
      <c r="C22" s="6">
        <v>1</v>
      </c>
      <c r="D22" s="7">
        <v>1160000</v>
      </c>
      <c r="E22" s="7">
        <v>1160000</v>
      </c>
    </row>
    <row r="23" spans="2:11" x14ac:dyDescent="0.3">
      <c r="B23" s="23"/>
      <c r="C23" s="24"/>
      <c r="D23" s="25"/>
      <c r="E23" s="26"/>
    </row>
    <row r="24" spans="2:11" x14ac:dyDescent="0.3">
      <c r="B24" s="48" t="s">
        <v>112</v>
      </c>
      <c r="C24" s="49"/>
      <c r="D24" s="49"/>
      <c r="E24" s="50"/>
      <c r="I24" s="16"/>
      <c r="J24" s="13"/>
    </row>
    <row r="25" spans="2:11" x14ac:dyDescent="0.3">
      <c r="B25" s="51"/>
      <c r="C25" s="52"/>
      <c r="D25" s="52"/>
      <c r="E25" s="53"/>
      <c r="K25" s="16"/>
    </row>
    <row r="26" spans="2:11" x14ac:dyDescent="0.3">
      <c r="B26" s="4" t="s">
        <v>94</v>
      </c>
      <c r="C26" s="5" t="s">
        <v>95</v>
      </c>
      <c r="D26" s="4" t="s">
        <v>96</v>
      </c>
      <c r="E26" s="4" t="s">
        <v>97</v>
      </c>
    </row>
    <row r="27" spans="2:11" x14ac:dyDescent="0.3">
      <c r="B27" s="2" t="s">
        <v>113</v>
      </c>
      <c r="C27" s="6">
        <v>1</v>
      </c>
      <c r="D27" s="7">
        <v>8047999.9999999991</v>
      </c>
      <c r="E27" s="7">
        <v>8047999.9999999991</v>
      </c>
    </row>
    <row r="28" spans="2:11" x14ac:dyDescent="0.3">
      <c r="B28" s="2" t="s">
        <v>100</v>
      </c>
      <c r="C28" s="6">
        <v>1</v>
      </c>
      <c r="D28" s="7">
        <v>4349672.7272727266</v>
      </c>
      <c r="E28" s="7">
        <v>4349672.7272727266</v>
      </c>
      <c r="K28" s="16"/>
    </row>
    <row r="29" spans="2:11" x14ac:dyDescent="0.3">
      <c r="B29" s="2" t="s">
        <v>101</v>
      </c>
      <c r="C29" s="6">
        <v>3</v>
      </c>
      <c r="D29" s="7">
        <v>1130345.4545454544</v>
      </c>
      <c r="E29" s="7">
        <v>3391036.3636363633</v>
      </c>
    </row>
    <row r="30" spans="2:11" x14ac:dyDescent="0.3">
      <c r="B30" s="2" t="s">
        <v>102</v>
      </c>
      <c r="C30" s="6">
        <v>15</v>
      </c>
      <c r="D30" s="7">
        <v>133825.45454545453</v>
      </c>
      <c r="E30" s="7">
        <v>2007381.8181818179</v>
      </c>
    </row>
    <row r="31" spans="2:11" x14ac:dyDescent="0.3">
      <c r="B31" s="2" t="s">
        <v>103</v>
      </c>
      <c r="C31" s="6">
        <v>1</v>
      </c>
      <c r="D31" s="7">
        <v>4167792.7272727271</v>
      </c>
      <c r="E31" s="7">
        <v>4167792.7272727271</v>
      </c>
      <c r="H31" s="13"/>
    </row>
    <row r="32" spans="2:11" x14ac:dyDescent="0.3">
      <c r="B32" s="2" t="s">
        <v>104</v>
      </c>
      <c r="C32" s="6">
        <v>600</v>
      </c>
      <c r="D32" s="7">
        <v>28498.181818181816</v>
      </c>
      <c r="E32" s="7">
        <v>17098909.09090909</v>
      </c>
      <c r="H32" s="13"/>
    </row>
    <row r="33" spans="2:11" x14ac:dyDescent="0.3">
      <c r="B33" s="2" t="s">
        <v>105</v>
      </c>
      <c r="C33" s="6">
        <v>15</v>
      </c>
      <c r="D33" s="7">
        <v>16756.363636363636</v>
      </c>
      <c r="E33" s="7">
        <v>251345.45454545453</v>
      </c>
    </row>
    <row r="34" spans="2:11" x14ac:dyDescent="0.3">
      <c r="B34" s="2" t="s">
        <v>106</v>
      </c>
      <c r="C34" s="6">
        <v>15</v>
      </c>
      <c r="D34" s="7">
        <v>16736.363636363636</v>
      </c>
      <c r="E34" s="7">
        <v>251045.45454545453</v>
      </c>
    </row>
    <row r="35" spans="2:11" x14ac:dyDescent="0.3">
      <c r="B35" s="2" t="s">
        <v>114</v>
      </c>
      <c r="C35" s="6">
        <v>1</v>
      </c>
      <c r="D35" s="7">
        <v>20080390</v>
      </c>
      <c r="E35" s="7">
        <v>20080390</v>
      </c>
      <c r="G35" s="13"/>
      <c r="H35" s="16"/>
      <c r="I35" s="16"/>
    </row>
    <row r="36" spans="2:11" x14ac:dyDescent="0.3">
      <c r="B36" s="8" t="s">
        <v>108</v>
      </c>
      <c r="C36" s="9">
        <v>1</v>
      </c>
      <c r="D36" s="7">
        <v>5985284.8181818184</v>
      </c>
      <c r="E36" s="7">
        <v>5985284.8181818184</v>
      </c>
    </row>
    <row r="37" spans="2:11" x14ac:dyDescent="0.3">
      <c r="B37" s="2" t="s">
        <v>109</v>
      </c>
      <c r="C37" s="6">
        <v>1</v>
      </c>
      <c r="D37" s="7">
        <v>11520000</v>
      </c>
      <c r="E37" s="7">
        <v>11520000</v>
      </c>
    </row>
    <row r="38" spans="2:11" x14ac:dyDescent="0.3">
      <c r="B38" s="2" t="s">
        <v>110</v>
      </c>
      <c r="C38" s="6">
        <v>1</v>
      </c>
      <c r="D38" s="7">
        <v>1160000</v>
      </c>
      <c r="E38" s="7">
        <v>1160000</v>
      </c>
    </row>
    <row r="39" spans="2:11" x14ac:dyDescent="0.3">
      <c r="C39" s="10"/>
      <c r="D39" s="11" t="s">
        <v>111</v>
      </c>
      <c r="E39" s="12">
        <f>SUM(E27:E38)</f>
        <v>78310858.454545438</v>
      </c>
      <c r="G39" s="13">
        <f>+E18*4+E39</f>
        <v>354261597.72727269</v>
      </c>
    </row>
    <row r="40" spans="2:11" x14ac:dyDescent="0.3">
      <c r="B40" t="s">
        <v>118</v>
      </c>
      <c r="C40" s="10"/>
      <c r="D40" s="14">
        <v>9.06E-2</v>
      </c>
      <c r="E40" s="64">
        <f>+D40*E39</f>
        <v>7094963.7759818165</v>
      </c>
    </row>
    <row r="41" spans="2:11" x14ac:dyDescent="0.3">
      <c r="C41" s="10"/>
      <c r="D41" s="14">
        <v>0.15</v>
      </c>
      <c r="E41" s="64">
        <f>+E39*D41</f>
        <v>11746628.768181816</v>
      </c>
    </row>
    <row r="42" spans="2:11" x14ac:dyDescent="0.3">
      <c r="B42" t="s">
        <v>117</v>
      </c>
      <c r="C42" s="10"/>
      <c r="E42" s="13">
        <f>+E40+E39+E41</f>
        <v>97152450.998709068</v>
      </c>
      <c r="I42" s="13"/>
      <c r="J42" s="17"/>
      <c r="K42" s="17"/>
    </row>
    <row r="43" spans="2:11" hidden="1" x14ac:dyDescent="0.3">
      <c r="B43" s="48" t="s">
        <v>115</v>
      </c>
      <c r="C43" s="49"/>
      <c r="D43" s="49"/>
      <c r="E43" s="50"/>
      <c r="K43" s="17"/>
    </row>
    <row r="44" spans="2:11" hidden="1" x14ac:dyDescent="0.3">
      <c r="B44" s="51"/>
      <c r="C44" s="52"/>
      <c r="D44" s="52"/>
      <c r="E44" s="53"/>
    </row>
    <row r="45" spans="2:11" hidden="1" x14ac:dyDescent="0.3">
      <c r="B45" s="4" t="s">
        <v>94</v>
      </c>
      <c r="C45" s="5" t="s">
        <v>95</v>
      </c>
      <c r="D45" s="4" t="s">
        <v>96</v>
      </c>
      <c r="E45" s="4" t="s">
        <v>97</v>
      </c>
    </row>
    <row r="46" spans="2:11" hidden="1" x14ac:dyDescent="0.3">
      <c r="B46" s="2" t="s">
        <v>116</v>
      </c>
      <c r="C46" s="6">
        <v>1</v>
      </c>
      <c r="D46" s="7">
        <v>14721685.454545453</v>
      </c>
      <c r="E46" s="7">
        <v>14721685.454545453</v>
      </c>
    </row>
    <row r="47" spans="2:11" hidden="1" x14ac:dyDescent="0.3">
      <c r="B47" s="2" t="s">
        <v>100</v>
      </c>
      <c r="C47" s="6">
        <v>1</v>
      </c>
      <c r="D47" s="7">
        <v>4349672.7272727266</v>
      </c>
      <c r="E47" s="7">
        <v>4349672.7272727266</v>
      </c>
    </row>
    <row r="48" spans="2:11" hidden="1" x14ac:dyDescent="0.3">
      <c r="B48" s="2" t="s">
        <v>101</v>
      </c>
      <c r="C48" s="6">
        <v>3</v>
      </c>
      <c r="D48" s="7">
        <v>1130345.4545454544</v>
      </c>
      <c r="E48" s="7">
        <v>3391036.3636363633</v>
      </c>
    </row>
    <row r="49" spans="2:7" hidden="1" x14ac:dyDescent="0.3">
      <c r="B49" s="2" t="s">
        <v>102</v>
      </c>
      <c r="C49" s="6">
        <v>15</v>
      </c>
      <c r="D49" s="7">
        <v>133825.45454545453</v>
      </c>
      <c r="E49" s="7">
        <v>2007381.8181818179</v>
      </c>
    </row>
    <row r="50" spans="2:7" hidden="1" x14ac:dyDescent="0.3">
      <c r="B50" s="2" t="s">
        <v>103</v>
      </c>
      <c r="C50" s="6">
        <v>1</v>
      </c>
      <c r="D50" s="7">
        <v>4167792.7272727271</v>
      </c>
      <c r="E50" s="7">
        <v>4167792.7272727271</v>
      </c>
    </row>
    <row r="51" spans="2:7" hidden="1" x14ac:dyDescent="0.3">
      <c r="B51" s="2" t="s">
        <v>104</v>
      </c>
      <c r="C51" s="6">
        <v>600</v>
      </c>
      <c r="D51" s="7">
        <v>28498.181818181816</v>
      </c>
      <c r="E51" s="7">
        <v>17098909.09090909</v>
      </c>
    </row>
    <row r="52" spans="2:7" hidden="1" x14ac:dyDescent="0.3">
      <c r="B52" s="2" t="s">
        <v>105</v>
      </c>
      <c r="C52" s="6">
        <v>15</v>
      </c>
      <c r="D52" s="7">
        <v>16756.363636363636</v>
      </c>
      <c r="E52" s="7">
        <v>251345.45454545453</v>
      </c>
    </row>
    <row r="53" spans="2:7" hidden="1" x14ac:dyDescent="0.3">
      <c r="B53" s="2" t="s">
        <v>106</v>
      </c>
      <c r="C53" s="6">
        <v>15</v>
      </c>
      <c r="D53" s="7">
        <v>16736.363636363636</v>
      </c>
      <c r="E53" s="7">
        <v>251045.45454545453</v>
      </c>
    </row>
    <row r="54" spans="2:7" hidden="1" x14ac:dyDescent="0.3">
      <c r="B54" s="2" t="s">
        <v>114</v>
      </c>
      <c r="C54" s="6">
        <v>1</v>
      </c>
      <c r="D54" s="7">
        <v>20080390</v>
      </c>
      <c r="E54" s="7">
        <v>20080390</v>
      </c>
    </row>
    <row r="55" spans="2:7" hidden="1" x14ac:dyDescent="0.3">
      <c r="B55" s="8" t="s">
        <v>108</v>
      </c>
      <c r="C55" s="9">
        <v>1</v>
      </c>
      <c r="D55" s="7">
        <v>5985284.8181818184</v>
      </c>
      <c r="E55" s="7">
        <v>5985284.8181818184</v>
      </c>
    </row>
    <row r="56" spans="2:7" hidden="1" x14ac:dyDescent="0.3">
      <c r="B56" s="2" t="s">
        <v>109</v>
      </c>
      <c r="C56" s="6">
        <v>1</v>
      </c>
      <c r="D56" s="7">
        <v>11520000</v>
      </c>
      <c r="E56" s="7">
        <v>11520000</v>
      </c>
    </row>
    <row r="57" spans="2:7" hidden="1" x14ac:dyDescent="0.3">
      <c r="B57" s="2" t="s">
        <v>110</v>
      </c>
      <c r="C57" s="6">
        <v>1</v>
      </c>
      <c r="D57" s="7">
        <v>1160000</v>
      </c>
      <c r="E57" s="7">
        <v>1160000</v>
      </c>
    </row>
    <row r="58" spans="2:7" hidden="1" x14ac:dyDescent="0.3">
      <c r="B58" s="13"/>
      <c r="C58" s="10"/>
      <c r="D58" s="11" t="s">
        <v>111</v>
      </c>
      <c r="E58" s="12">
        <f>SUM(E46:E57)</f>
        <v>84984543.909090891</v>
      </c>
    </row>
    <row r="59" spans="2:7" hidden="1" x14ac:dyDescent="0.3">
      <c r="D59" s="14">
        <v>9.6000000000000002E-2</v>
      </c>
      <c r="E59" s="15">
        <f>+D59*E58</f>
        <v>8158516.2152727256</v>
      </c>
    </row>
    <row r="60" spans="2:7" hidden="1" x14ac:dyDescent="0.3">
      <c r="E60" s="17">
        <f>+E58+E59</f>
        <v>93143060.124363616</v>
      </c>
    </row>
    <row r="62" spans="2:7" x14ac:dyDescent="0.3">
      <c r="C62">
        <v>4</v>
      </c>
      <c r="D62" s="18">
        <f>+E21*C62</f>
        <v>342344487.14174539</v>
      </c>
    </row>
    <row r="63" spans="2:7" x14ac:dyDescent="0.3">
      <c r="D63" s="13">
        <f>+E42</f>
        <v>97152450.998709068</v>
      </c>
      <c r="G63" s="16">
        <f>+E18*4+E39+4*E19+4*E20+E40+E41</f>
        <v>439496938.14045447</v>
      </c>
    </row>
    <row r="64" spans="2:7" x14ac:dyDescent="0.3">
      <c r="D64" s="17">
        <v>17607832.522347208</v>
      </c>
      <c r="G64" s="13">
        <f>+G63+D67</f>
        <v>466923224.38022256</v>
      </c>
    </row>
    <row r="65" spans="2:7" x14ac:dyDescent="0.3">
      <c r="D65" s="17">
        <f>+D62+D63+D64</f>
        <v>457104770.66280168</v>
      </c>
      <c r="G65" s="16"/>
    </row>
    <row r="67" spans="2:7" x14ac:dyDescent="0.3">
      <c r="B67" t="s">
        <v>120</v>
      </c>
      <c r="C67" s="19">
        <v>0.06</v>
      </c>
      <c r="D67" s="17">
        <f>+D65*C67</f>
        <v>27426286.239768099</v>
      </c>
    </row>
    <row r="68" spans="2:7" x14ac:dyDescent="0.3">
      <c r="D68" s="13">
        <f>+D65+D67</f>
        <v>484531056.90256977</v>
      </c>
    </row>
  </sheetData>
  <dataConsolidate/>
  <mergeCells count="3">
    <mergeCell ref="B2:E3"/>
    <mergeCell ref="B24:E25"/>
    <mergeCell ref="B43:E4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7556D-3A25-44F6-A3D9-A091D4399C12}">
  <dimension ref="A1:I24"/>
  <sheetViews>
    <sheetView tabSelected="1" workbookViewId="0">
      <selection activeCell="J14" sqref="J14"/>
    </sheetView>
  </sheetViews>
  <sheetFormatPr baseColWidth="10" defaultRowHeight="14.4" x14ac:dyDescent="0.3"/>
  <cols>
    <col min="1" max="1" width="6.5546875" customWidth="1"/>
    <col min="2" max="2" width="24.33203125" customWidth="1"/>
    <col min="6" max="7" width="16.33203125" bestFit="1" customWidth="1"/>
  </cols>
  <sheetData>
    <row r="1" spans="1:9" x14ac:dyDescent="0.3">
      <c r="A1" s="54" t="s">
        <v>127</v>
      </c>
      <c r="B1" s="54"/>
      <c r="C1" s="54"/>
      <c r="D1" s="54"/>
      <c r="E1" s="54"/>
      <c r="F1" s="54"/>
    </row>
    <row r="2" spans="1:9" ht="28.8" x14ac:dyDescent="0.3">
      <c r="A2" s="21" t="s">
        <v>121</v>
      </c>
      <c r="B2" s="21" t="s">
        <v>122</v>
      </c>
      <c r="C2" s="21" t="s">
        <v>123</v>
      </c>
      <c r="D2" s="21" t="s">
        <v>124</v>
      </c>
      <c r="E2" s="21" t="s">
        <v>125</v>
      </c>
      <c r="F2" s="21" t="s">
        <v>126</v>
      </c>
    </row>
    <row r="3" spans="1:9" x14ac:dyDescent="0.3">
      <c r="A3" s="22"/>
      <c r="B3" s="59" t="s">
        <v>130</v>
      </c>
      <c r="C3" s="59"/>
      <c r="D3" s="59"/>
      <c r="E3" s="59"/>
      <c r="F3" s="59"/>
    </row>
    <row r="4" spans="1:9" x14ac:dyDescent="0.3">
      <c r="A4" s="2"/>
    </row>
    <row r="5" spans="1:9" x14ac:dyDescent="0.3">
      <c r="A5" s="2"/>
      <c r="B5" s="2" t="s">
        <v>132</v>
      </c>
      <c r="C5" s="2" t="s">
        <v>134</v>
      </c>
      <c r="D5" s="2">
        <v>1</v>
      </c>
      <c r="E5" s="2">
        <v>20000000</v>
      </c>
      <c r="F5" s="2">
        <f>+E5</f>
        <v>20000000</v>
      </c>
      <c r="H5">
        <f>+F5/F7</f>
        <v>5.5196092971537908E-2</v>
      </c>
      <c r="I5">
        <f>+F6/F7</f>
        <v>0.94480390702846206</v>
      </c>
    </row>
    <row r="6" spans="1:9" x14ac:dyDescent="0.3">
      <c r="A6" s="2"/>
      <c r="B6" s="2" t="s">
        <v>135</v>
      </c>
      <c r="C6" s="2" t="s">
        <v>134</v>
      </c>
      <c r="D6" s="2">
        <v>1</v>
      </c>
      <c r="E6" s="2">
        <v>342344487.14174539</v>
      </c>
      <c r="F6" s="2">
        <f>+E6*D6</f>
        <v>342344487.14174539</v>
      </c>
    </row>
    <row r="7" spans="1:9" x14ac:dyDescent="0.3">
      <c r="A7" s="2"/>
      <c r="B7" s="60" t="s">
        <v>117</v>
      </c>
      <c r="C7" s="61"/>
      <c r="D7" s="61"/>
      <c r="E7" s="62"/>
      <c r="F7" s="27">
        <f>SUM(F5:F6)</f>
        <v>362344487.14174539</v>
      </c>
      <c r="G7" s="78">
        <f>+F6*1.19</f>
        <v>407389939.698677</v>
      </c>
    </row>
    <row r="8" spans="1:9" x14ac:dyDescent="0.3">
      <c r="G8">
        <f>+F5</f>
        <v>20000000</v>
      </c>
    </row>
    <row r="9" spans="1:9" x14ac:dyDescent="0.3">
      <c r="A9" s="2"/>
      <c r="B9" s="2" t="e">
        <f>+#REF!</f>
        <v>#REF!</v>
      </c>
      <c r="C9" s="2"/>
      <c r="D9" s="2" t="e">
        <f>+#REF!</f>
        <v>#REF!</v>
      </c>
      <c r="E9" s="2" t="e">
        <f>+#REF!</f>
        <v>#REF!</v>
      </c>
      <c r="F9" s="2" t="e">
        <f>+D9*E9</f>
        <v>#REF!</v>
      </c>
      <c r="G9" s="79">
        <f>+G7+G8</f>
        <v>427389939.698677</v>
      </c>
    </row>
    <row r="10" spans="1:9" x14ac:dyDescent="0.3">
      <c r="A10" s="2"/>
      <c r="B10" s="2" t="s">
        <v>133</v>
      </c>
      <c r="C10" s="2"/>
      <c r="D10" s="2">
        <v>1</v>
      </c>
      <c r="E10" s="27" t="e">
        <f>+#REF!</f>
        <v>#REF!</v>
      </c>
      <c r="F10" s="27" t="e">
        <f>+E10*D10</f>
        <v>#REF!</v>
      </c>
    </row>
    <row r="17" spans="1:7" ht="15.6" x14ac:dyDescent="0.3">
      <c r="A17" s="2"/>
      <c r="B17" s="30" t="s">
        <v>136</v>
      </c>
      <c r="C17" s="2"/>
      <c r="D17" s="2"/>
      <c r="E17" s="27"/>
      <c r="F17" s="27"/>
    </row>
    <row r="18" spans="1:7" x14ac:dyDescent="0.3">
      <c r="A18" s="2"/>
      <c r="B18" s="28" t="s">
        <v>137</v>
      </c>
      <c r="C18" s="29"/>
      <c r="D18" s="29"/>
      <c r="E18" s="32">
        <v>0.02</v>
      </c>
      <c r="F18" s="63">
        <f>+E18*$F$7</f>
        <v>7246889.742834908</v>
      </c>
    </row>
    <row r="19" spans="1:7" x14ac:dyDescent="0.3">
      <c r="A19" s="2"/>
      <c r="B19" s="28" t="s">
        <v>138</v>
      </c>
      <c r="C19" s="29"/>
      <c r="D19" s="29"/>
      <c r="E19" s="32">
        <v>0.04</v>
      </c>
      <c r="F19" s="63">
        <f>+E19*$F$7</f>
        <v>14493779.485669816</v>
      </c>
    </row>
    <row r="20" spans="1:7" x14ac:dyDescent="0.3">
      <c r="A20" s="2"/>
      <c r="B20" s="28" t="s">
        <v>139</v>
      </c>
      <c r="C20" s="29"/>
      <c r="D20" s="29"/>
      <c r="E20" s="32">
        <v>0.01</v>
      </c>
      <c r="F20" s="63">
        <f>+E20*$F$7</f>
        <v>3623444.871417454</v>
      </c>
    </row>
    <row r="21" spans="1:7" x14ac:dyDescent="0.3">
      <c r="A21" s="2"/>
      <c r="B21" s="28" t="s">
        <v>140</v>
      </c>
      <c r="C21" s="29"/>
      <c r="D21" s="29"/>
      <c r="E21" s="32">
        <v>0.02</v>
      </c>
      <c r="F21" s="63">
        <f>+E21*$F$7</f>
        <v>7246889.742834908</v>
      </c>
    </row>
    <row r="22" spans="1:7" x14ac:dyDescent="0.3">
      <c r="A22" s="2"/>
      <c r="B22" s="28" t="s">
        <v>141</v>
      </c>
      <c r="C22" s="29"/>
      <c r="D22" s="29"/>
      <c r="E22" s="31">
        <v>5.9999999999999995E-4</v>
      </c>
      <c r="F22" s="63">
        <f>+E22*$F$7</f>
        <v>217406.6922850472</v>
      </c>
    </row>
    <row r="23" spans="1:7" x14ac:dyDescent="0.3">
      <c r="A23" s="2"/>
      <c r="B23" s="28" t="s">
        <v>119</v>
      </c>
      <c r="C23" s="29"/>
      <c r="D23" s="29"/>
      <c r="E23" s="32">
        <v>0.19</v>
      </c>
      <c r="F23" s="63">
        <f>+E23*G23</f>
        <v>68952242.315659806</v>
      </c>
      <c r="G23">
        <v>362906538.50347269</v>
      </c>
    </row>
    <row r="24" spans="1:7" x14ac:dyDescent="0.3">
      <c r="A24" s="2"/>
      <c r="B24" s="28" t="s">
        <v>117</v>
      </c>
      <c r="C24" s="29"/>
      <c r="D24" s="29"/>
      <c r="E24" s="31">
        <f>SUM(E18:E23)</f>
        <v>0.28060000000000002</v>
      </c>
      <c r="F24" s="63">
        <f>+E24*G23</f>
        <v>101831574.70407444</v>
      </c>
    </row>
  </sheetData>
  <mergeCells count="3">
    <mergeCell ref="A1:F1"/>
    <mergeCell ref="B3:F3"/>
    <mergeCell ref="B7:E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32552-70A8-43CA-B336-377669C4F871}">
  <dimension ref="A1:J33"/>
  <sheetViews>
    <sheetView zoomScaleNormal="100" zoomScaleSheetLayoutView="100" workbookViewId="0">
      <selection activeCell="B28" sqref="B28:F32"/>
    </sheetView>
  </sheetViews>
  <sheetFormatPr baseColWidth="10" defaultColWidth="11.44140625" defaultRowHeight="14.4" x14ac:dyDescent="0.3"/>
  <cols>
    <col min="1" max="1" width="5.44140625" style="10" bestFit="1" customWidth="1"/>
    <col min="2" max="2" width="36.33203125" style="10" customWidth="1"/>
    <col min="3" max="4" width="11.44140625" style="10"/>
    <col min="5" max="5" width="14.109375" style="10" bestFit="1" customWidth="1"/>
    <col min="6" max="6" width="16.6640625" style="10" bestFit="1" customWidth="1"/>
    <col min="7" max="7" width="15.88671875" style="10" customWidth="1"/>
    <col min="8" max="8" width="4.88671875" style="10" customWidth="1"/>
    <col min="9" max="9" width="35.5546875" style="10" customWidth="1"/>
    <col min="10" max="10" width="4.6640625" style="10" customWidth="1"/>
    <col min="11" max="16384" width="11.44140625" style="10"/>
  </cols>
  <sheetData>
    <row r="1" spans="1:10" ht="28.5" customHeight="1" x14ac:dyDescent="0.3"/>
    <row r="2" spans="1:10" ht="36" customHeight="1" x14ac:dyDescent="0.3">
      <c r="A2" s="54" t="s">
        <v>127</v>
      </c>
      <c r="B2" s="54"/>
      <c r="C2" s="54"/>
      <c r="D2" s="54"/>
      <c r="E2" s="54"/>
      <c r="F2" s="54"/>
      <c r="G2" s="10" t="s">
        <v>129</v>
      </c>
      <c r="H2" s="10">
        <v>5</v>
      </c>
      <c r="I2" s="33" t="s">
        <v>131</v>
      </c>
      <c r="J2" s="10">
        <v>1</v>
      </c>
    </row>
    <row r="3" spans="1:10" x14ac:dyDescent="0.3">
      <c r="A3" s="21" t="s">
        <v>121</v>
      </c>
      <c r="B3" s="21" t="s">
        <v>122</v>
      </c>
      <c r="C3" s="21" t="s">
        <v>123</v>
      </c>
      <c r="D3" s="21" t="s">
        <v>124</v>
      </c>
      <c r="E3" s="21" t="s">
        <v>125</v>
      </c>
      <c r="F3" s="21" t="s">
        <v>126</v>
      </c>
    </row>
    <row r="4" spans="1:10" ht="14.4" customHeight="1" x14ac:dyDescent="0.3">
      <c r="A4" s="34"/>
      <c r="B4" s="57" t="s">
        <v>130</v>
      </c>
      <c r="C4" s="58"/>
      <c r="D4" s="58"/>
      <c r="E4" s="58"/>
      <c r="F4" s="66">
        <f>SUM(F5:F16)</f>
        <v>397755382.71987361</v>
      </c>
    </row>
    <row r="5" spans="1:10" ht="47.25" customHeight="1" x14ac:dyDescent="0.3">
      <c r="A5" s="35"/>
      <c r="B5" s="36" t="str">
        <f>+presupuesto!B5</f>
        <v>Poste para soporte de camara de altura de 14m</v>
      </c>
      <c r="C5" s="10" t="s">
        <v>123</v>
      </c>
      <c r="D5" s="36">
        <f>+presupuesto!C5*'PRESUPUESTO CORREC'!$H$2</f>
        <v>5</v>
      </c>
      <c r="E5" s="20">
        <v>7624261.4826554675</v>
      </c>
      <c r="F5" s="37">
        <f>+D5*E5</f>
        <v>38121307.413277335</v>
      </c>
    </row>
    <row r="6" spans="1:10" ht="28.5" customHeight="1" x14ac:dyDescent="0.3">
      <c r="A6" s="38"/>
      <c r="B6" s="39" t="str">
        <f>+presupuesto!B6</f>
        <v>Brazo para camara tipo PTZ</v>
      </c>
      <c r="C6" s="6" t="s">
        <v>123</v>
      </c>
      <c r="D6" s="36">
        <f>+presupuesto!C6*'PRESUPUESTO CORREC'!$H$2</f>
        <v>5</v>
      </c>
      <c r="E6" s="20">
        <v>1607368.20502275</v>
      </c>
      <c r="F6" s="37">
        <f t="shared" ref="F6:F16" si="0">+D6*E6</f>
        <v>8036841.0251137502</v>
      </c>
    </row>
    <row r="7" spans="1:10" ht="28.8" x14ac:dyDescent="0.3">
      <c r="B7" s="39" t="str">
        <f>+presupuesto!B7</f>
        <v>Suministro e instalacion de gabinete principal con componente electrico</v>
      </c>
      <c r="C7" s="6" t="s">
        <v>123</v>
      </c>
      <c r="D7" s="36">
        <f>+presupuesto!C7*'PRESUPUESTO CORREC'!$H$2</f>
        <v>5</v>
      </c>
      <c r="E7" s="20">
        <v>5130565.0547841499</v>
      </c>
      <c r="F7" s="37">
        <f t="shared" si="0"/>
        <v>25652825.273920748</v>
      </c>
    </row>
    <row r="8" spans="1:10" ht="28.8" x14ac:dyDescent="0.3">
      <c r="B8" s="39" t="str">
        <f>+presupuesto!B8</f>
        <v>Construccion de caja de paso tipo antifraude</v>
      </c>
      <c r="C8" s="6" t="s">
        <v>123</v>
      </c>
      <c r="D8" s="36">
        <f>+presupuesto!C8*'PRESUPUESTO CORREC'!$H$2</f>
        <v>15</v>
      </c>
      <c r="E8" s="20">
        <v>1333275.2261021752</v>
      </c>
      <c r="F8" s="37">
        <f t="shared" si="0"/>
        <v>19999128.39153263</v>
      </c>
    </row>
    <row r="9" spans="1:10" x14ac:dyDescent="0.3">
      <c r="B9" s="39" t="str">
        <f>+presupuesto!B9</f>
        <v>Canalizado en zona blanda</v>
      </c>
      <c r="C9" s="6" t="s">
        <v>123</v>
      </c>
      <c r="D9" s="36">
        <f>+presupuesto!C9*'PRESUPUESTO CORREC'!$H$2</f>
        <v>75</v>
      </c>
      <c r="E9" s="20">
        <v>157851.00249646048</v>
      </c>
      <c r="F9" s="37">
        <f t="shared" si="0"/>
        <v>11838825.187234536</v>
      </c>
    </row>
    <row r="10" spans="1:10" x14ac:dyDescent="0.3">
      <c r="B10" s="39" t="str">
        <f>+presupuesto!B10</f>
        <v>Construccion de Cimentacion</v>
      </c>
      <c r="C10" s="6" t="s">
        <v>123</v>
      </c>
      <c r="D10" s="36">
        <f>+presupuesto!C10*'PRESUPUESTO CORREC'!$H$2</f>
        <v>5</v>
      </c>
      <c r="E10" s="20">
        <v>4916032.3230884392</v>
      </c>
      <c r="F10" s="37">
        <f t="shared" si="0"/>
        <v>24580161.615442194</v>
      </c>
    </row>
    <row r="11" spans="1:10" x14ac:dyDescent="0.3">
      <c r="B11" s="39" t="str">
        <f>+presupuesto!B11</f>
        <v xml:space="preserve">Suministro de fibra optima monomodo </v>
      </c>
      <c r="C11" s="6" t="s">
        <v>128</v>
      </c>
      <c r="D11" s="36">
        <v>3000</v>
      </c>
      <c r="E11" s="20">
        <v>33614.43145928919</v>
      </c>
      <c r="F11" s="37">
        <f t="shared" si="0"/>
        <v>100843294.37786756</v>
      </c>
    </row>
    <row r="12" spans="1:10" ht="28.8" x14ac:dyDescent="0.3">
      <c r="B12" s="39" t="str">
        <f>+presupuesto!B12</f>
        <v>Suministro e instalacion de cable de energia</v>
      </c>
      <c r="C12" s="6" t="s">
        <v>128</v>
      </c>
      <c r="D12" s="36">
        <f>+presupuesto!C12*'PRESUPUESTO CORREC'!$H$2</f>
        <v>75</v>
      </c>
      <c r="E12" s="20">
        <v>19764.616583438128</v>
      </c>
      <c r="F12" s="37">
        <f t="shared" si="0"/>
        <v>1482346.2437578596</v>
      </c>
    </row>
    <row r="13" spans="1:10" x14ac:dyDescent="0.3">
      <c r="B13" s="39" t="str">
        <f>+presupuesto!B13</f>
        <v>Suministro e instalacion de cable de datos</v>
      </c>
      <c r="C13" s="6" t="s">
        <v>128</v>
      </c>
      <c r="D13" s="36">
        <f>+presupuesto!C13*'PRESUPUESTO CORREC'!$H$2</f>
        <v>75</v>
      </c>
      <c r="E13" s="20">
        <v>19741.026003748695</v>
      </c>
      <c r="F13" s="37">
        <f t="shared" si="0"/>
        <v>1480576.950281152</v>
      </c>
    </row>
    <row r="14" spans="1:10" x14ac:dyDescent="0.3">
      <c r="B14" s="39" t="str">
        <f>+presupuesto!B14</f>
        <v>Suministro de camara PTZ Domo tipo 2</v>
      </c>
      <c r="C14" s="6" t="s">
        <v>123</v>
      </c>
      <c r="D14" s="36">
        <f>+presupuesto!C14*'PRESUPUESTO CORREC'!$H$2</f>
        <v>5</v>
      </c>
      <c r="E14" s="20">
        <v>12496024.4238117</v>
      </c>
      <c r="F14" s="37">
        <f t="shared" si="0"/>
        <v>62480122.119058505</v>
      </c>
    </row>
    <row r="15" spans="1:10" ht="28.8" x14ac:dyDescent="0.3">
      <c r="B15" s="39" t="str">
        <f>+presupuesto!B15</f>
        <v>Suministro e instalacion de Sistema puesta a tierra</v>
      </c>
      <c r="C15" s="6" t="s">
        <v>123</v>
      </c>
      <c r="D15" s="36">
        <f>+presupuesto!C15*'PRESUPUESTO CORREC'!$H$2</f>
        <v>5</v>
      </c>
      <c r="E15" s="20">
        <v>7059816.9233637424</v>
      </c>
      <c r="F15" s="37">
        <f t="shared" si="0"/>
        <v>35299084.616818711</v>
      </c>
    </row>
    <row r="16" spans="1:10" ht="28.8" x14ac:dyDescent="0.3">
      <c r="B16" s="39" t="str">
        <f>+presupuesto!B16</f>
        <v>Suministro e instalacion de acometida para subsistema</v>
      </c>
      <c r="C16" s="6" t="s">
        <v>123</v>
      </c>
      <c r="D16" s="36">
        <f>+presupuesto!C16*'PRESUPUESTO CORREC'!$H$2</f>
        <v>5</v>
      </c>
      <c r="E16" s="20">
        <v>13588173.901113713</v>
      </c>
      <c r="F16" s="37">
        <f t="shared" si="0"/>
        <v>67940869.505568564</v>
      </c>
    </row>
    <row r="17" spans="1:7" ht="14.4" customHeight="1" x14ac:dyDescent="0.3">
      <c r="A17" s="40"/>
      <c r="B17" s="55" t="s">
        <v>131</v>
      </c>
      <c r="C17" s="56"/>
      <c r="D17" s="56"/>
      <c r="E17" s="56"/>
      <c r="F17" s="66">
        <f>SUM(F18:F24)</f>
        <v>28035179.855857767</v>
      </c>
    </row>
    <row r="18" spans="1:7" x14ac:dyDescent="0.3">
      <c r="B18" s="39" t="s">
        <v>99</v>
      </c>
      <c r="C18" s="10" t="s">
        <v>123</v>
      </c>
      <c r="D18" s="6">
        <f>+presupuesto!C6</f>
        <v>1</v>
      </c>
      <c r="E18" s="41">
        <v>1707368.2050227516</v>
      </c>
      <c r="F18" s="42">
        <f>+E18*D18</f>
        <v>1707368.2050227516</v>
      </c>
    </row>
    <row r="19" spans="1:7" ht="28.8" x14ac:dyDescent="0.3">
      <c r="B19" s="39" t="s">
        <v>100</v>
      </c>
      <c r="C19" s="6" t="s">
        <v>123</v>
      </c>
      <c r="D19" s="6">
        <f>+presupuesto!C7</f>
        <v>1</v>
      </c>
      <c r="E19" s="41">
        <v>5130565.0547841461</v>
      </c>
      <c r="F19" s="42">
        <f t="shared" ref="F19:F24" si="1">+E19*D19</f>
        <v>5130565.0547841461</v>
      </c>
    </row>
    <row r="20" spans="1:7" ht="28.8" x14ac:dyDescent="0.3">
      <c r="B20" s="39" t="s">
        <v>101</v>
      </c>
      <c r="C20" s="6" t="s">
        <v>123</v>
      </c>
      <c r="D20" s="6">
        <v>1</v>
      </c>
      <c r="E20" s="41">
        <v>1333275.2261021752</v>
      </c>
      <c r="F20" s="42">
        <f t="shared" si="1"/>
        <v>1333275.2261021752</v>
      </c>
    </row>
    <row r="21" spans="1:7" x14ac:dyDescent="0.3">
      <c r="B21" s="39" t="s">
        <v>104</v>
      </c>
      <c r="C21" s="6" t="s">
        <v>123</v>
      </c>
      <c r="D21" s="43">
        <v>201.56111566351825</v>
      </c>
      <c r="E21" s="41">
        <v>33614.43145928919</v>
      </c>
      <c r="F21" s="42">
        <f t="shared" si="1"/>
        <v>6775362.3073291946</v>
      </c>
    </row>
    <row r="22" spans="1:7" ht="28.8" x14ac:dyDescent="0.3">
      <c r="B22" s="39" t="s">
        <v>105</v>
      </c>
      <c r="C22" s="6" t="s">
        <v>128</v>
      </c>
      <c r="D22" s="6">
        <v>15</v>
      </c>
      <c r="E22" s="41">
        <v>19764.616583438128</v>
      </c>
      <c r="F22" s="42">
        <f t="shared" si="1"/>
        <v>296469.24875157193</v>
      </c>
    </row>
    <row r="23" spans="1:7" x14ac:dyDescent="0.3">
      <c r="B23" s="39" t="s">
        <v>106</v>
      </c>
      <c r="C23" s="6" t="s">
        <v>128</v>
      </c>
      <c r="D23" s="6">
        <f>+presupuesto!C13</f>
        <v>15</v>
      </c>
      <c r="E23" s="41">
        <v>19741.026003748695</v>
      </c>
      <c r="F23" s="42">
        <f t="shared" si="1"/>
        <v>296115.39005623042</v>
      </c>
    </row>
    <row r="24" spans="1:7" x14ac:dyDescent="0.3">
      <c r="B24" s="39" t="s">
        <v>107</v>
      </c>
      <c r="C24" s="6" t="s">
        <v>123</v>
      </c>
      <c r="D24" s="6">
        <f>+presupuesto!C14</f>
        <v>1</v>
      </c>
      <c r="E24" s="41">
        <v>12496024.4238117</v>
      </c>
      <c r="F24" s="42">
        <f t="shared" si="1"/>
        <v>12496024.4238117</v>
      </c>
    </row>
    <row r="25" spans="1:7" x14ac:dyDescent="0.3">
      <c r="B25" s="72" t="s">
        <v>144</v>
      </c>
      <c r="C25" s="72"/>
      <c r="D25" s="72"/>
      <c r="E25" s="72"/>
      <c r="F25" s="67">
        <f>+F4+F17</f>
        <v>425790562.5757314</v>
      </c>
    </row>
    <row r="26" spans="1:7" x14ac:dyDescent="0.3">
      <c r="B26" s="72" t="s">
        <v>143</v>
      </c>
      <c r="C26" s="72"/>
      <c r="D26" s="72"/>
      <c r="E26" s="72"/>
      <c r="F26" s="74">
        <f>+F27</f>
        <v>6960000</v>
      </c>
    </row>
    <row r="27" spans="1:7" x14ac:dyDescent="0.3">
      <c r="B27" s="39" t="str">
        <f>+presupuesto!B22</f>
        <v>Tramite de legalizacion  ante EPM</v>
      </c>
      <c r="C27" s="6" t="s">
        <v>123</v>
      </c>
      <c r="D27" s="6">
        <f>+H2+J2+H3</f>
        <v>6</v>
      </c>
      <c r="E27" s="45">
        <f>+presupuesto!D17</f>
        <v>1160000</v>
      </c>
      <c r="F27" s="42">
        <f>+D27*E27</f>
        <v>6960000</v>
      </c>
    </row>
    <row r="28" spans="1:7" x14ac:dyDescent="0.3">
      <c r="B28" s="68" t="s">
        <v>145</v>
      </c>
      <c r="C28" s="68"/>
      <c r="D28" s="68"/>
      <c r="E28" s="68"/>
      <c r="F28" s="75">
        <f>+F26+F25</f>
        <v>432750562.5757314</v>
      </c>
    </row>
    <row r="29" spans="1:7" x14ac:dyDescent="0.3">
      <c r="B29" s="72" t="s">
        <v>142</v>
      </c>
      <c r="C29" s="72"/>
      <c r="D29" s="72"/>
      <c r="E29" s="73">
        <f>+apus!E18+apus!E19+apus!E20+apus!E21</f>
        <v>0.09</v>
      </c>
      <c r="F29" s="65">
        <f>+F28*E29</f>
        <v>38947550.631815821</v>
      </c>
      <c r="G29" s="10">
        <f>+F26*E29</f>
        <v>626400</v>
      </c>
    </row>
    <row r="30" spans="1:7" x14ac:dyDescent="0.3">
      <c r="B30" s="72" t="s">
        <v>146</v>
      </c>
      <c r="C30" s="72"/>
      <c r="D30" s="72"/>
      <c r="E30" s="72"/>
      <c r="F30" s="74">
        <f>+F29+F28</f>
        <v>471698113.20754719</v>
      </c>
    </row>
    <row r="31" spans="1:7" x14ac:dyDescent="0.3">
      <c r="B31" s="69" t="s">
        <v>147</v>
      </c>
      <c r="C31" s="70"/>
      <c r="D31" s="71"/>
      <c r="E31" s="77">
        <v>0.06</v>
      </c>
      <c r="F31" s="41">
        <f>+F30*E31</f>
        <v>28301886.792452831</v>
      </c>
    </row>
    <row r="32" spans="1:7" x14ac:dyDescent="0.3">
      <c r="B32" s="72" t="s">
        <v>148</v>
      </c>
      <c r="C32" s="72"/>
      <c r="D32" s="72"/>
      <c r="E32" s="72"/>
      <c r="F32" s="76">
        <f>+F30+F31</f>
        <v>500000000</v>
      </c>
    </row>
    <row r="33" spans="6:9" x14ac:dyDescent="0.3">
      <c r="F33" s="44"/>
      <c r="I33" s="10">
        <v>500000000</v>
      </c>
    </row>
  </sheetData>
  <dataConsolidate/>
  <mergeCells count="10">
    <mergeCell ref="B26:E26"/>
    <mergeCell ref="B28:E28"/>
    <mergeCell ref="B29:D29"/>
    <mergeCell ref="B30:E30"/>
    <mergeCell ref="B31:D31"/>
    <mergeCell ref="B32:E32"/>
    <mergeCell ref="A2:F2"/>
    <mergeCell ref="B4:E4"/>
    <mergeCell ref="B17:E17"/>
    <mergeCell ref="B25:E25"/>
  </mergeCells>
  <pageMargins left="0.7" right="0.7" top="0.75" bottom="0.75" header="0.3" footer="0.3"/>
  <pageSetup paperSize="9" scale="8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Fichas tecnicas</vt:lpstr>
      <vt:lpstr>presupuesto</vt:lpstr>
      <vt:lpstr>apus</vt:lpstr>
      <vt:lpstr>PRESUPUESTO CORREC</vt:lpstr>
      <vt:lpstr>'PRESUPUESTO CORREC'!Área_de_impresión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Gomez Mejia</dc:creator>
  <cp:lastModifiedBy>Melisa</cp:lastModifiedBy>
  <cp:lastPrinted>2025-10-21T19:16:15Z</cp:lastPrinted>
  <dcterms:created xsi:type="dcterms:W3CDTF">2025-10-14T21:52:04Z</dcterms:created>
  <dcterms:modified xsi:type="dcterms:W3CDTF">2025-11-06T15:59:43Z</dcterms:modified>
</cp:coreProperties>
</file>