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wnloads/"/>
    </mc:Choice>
  </mc:AlternateContent>
  <xr:revisionPtr revIDLastSave="0" documentId="13_ncr:1_{AB4A86D2-A735-8641-A6B0-32B02E61E6A6}" xr6:coauthVersionLast="36" xr6:coauthVersionMax="47" xr10:uidLastSave="{00000000-0000-0000-0000-000000000000}"/>
  <bookViews>
    <workbookView xWindow="0" yWindow="760" windowWidth="34200" windowHeight="21380" activeTab="2" xr2:uid="{726BF264-CD17-4692-87EC-5D416E60528D}"/>
  </bookViews>
  <sheets>
    <sheet name="PRESUPUESTO GENERAL" sheetId="5" r:id="rId1"/>
    <sheet name="AU" sheetId="8" r:id="rId2"/>
    <sheet name="1. ESTABLECIMIENTO 0.5 HA CACAO" sheetId="2" r:id="rId3"/>
    <sheet name="2. ACOMPAÑAMIENTO TÉCNICO" sheetId="6" r:id="rId4"/>
    <sheet name="3. TALLERES" sheetId="7" r:id="rId5"/>
    <sheet name="5. FABRICA DE ABONO" sheetId="9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9" l="1"/>
  <c r="E15" i="9"/>
  <c r="E14" i="9"/>
  <c r="E13" i="9"/>
  <c r="E12" i="9"/>
  <c r="E11" i="9"/>
  <c r="E10" i="9"/>
  <c r="E9" i="9"/>
  <c r="E8" i="9"/>
  <c r="E7" i="9"/>
  <c r="E6" i="9"/>
  <c r="E5" i="9"/>
  <c r="E17" i="9" s="1"/>
  <c r="G8" i="8" l="1"/>
  <c r="E19" i="8" s="1"/>
  <c r="G19" i="8" s="1"/>
  <c r="L10" i="5"/>
  <c r="K10" i="5"/>
  <c r="E17" i="8"/>
  <c r="G17" i="8" s="1"/>
  <c r="G15" i="8"/>
  <c r="D13" i="8"/>
  <c r="E14" i="8"/>
  <c r="G14" i="8" s="1"/>
  <c r="E13" i="8" l="1"/>
  <c r="G13" i="8" s="1"/>
  <c r="G22" i="8"/>
  <c r="G9" i="8"/>
  <c r="E16" i="8"/>
  <c r="G16" i="8" s="1"/>
  <c r="E18" i="8"/>
  <c r="G18" i="8" s="1"/>
  <c r="E20" i="8"/>
  <c r="G20" i="8" s="1"/>
  <c r="G10" i="8"/>
  <c r="G21" i="8" l="1"/>
  <c r="G23" i="8" s="1"/>
  <c r="G26" i="8" s="1"/>
  <c r="F10" i="5"/>
  <c r="G10" i="5" s="1"/>
  <c r="E10" i="5"/>
  <c r="H11" i="5"/>
  <c r="F7" i="6"/>
  <c r="F8" i="6" s="1"/>
  <c r="E11" i="5"/>
  <c r="F11" i="5" s="1"/>
  <c r="G4" i="2"/>
  <c r="H4" i="2"/>
  <c r="F7" i="7"/>
  <c r="F9" i="7"/>
  <c r="F8" i="7"/>
  <c r="F6" i="7"/>
  <c r="F10" i="7" s="1"/>
  <c r="E12" i="5" s="1"/>
  <c r="H11" i="2"/>
  <c r="G10" i="2"/>
  <c r="H10" i="2" s="1"/>
  <c r="G9" i="2"/>
  <c r="H9" i="2"/>
  <c r="G8" i="2"/>
  <c r="H8" i="2" s="1"/>
  <c r="G7" i="2"/>
  <c r="H7" i="2"/>
  <c r="G6" i="2"/>
  <c r="H6" i="2" s="1"/>
  <c r="G5" i="2"/>
  <c r="H5" i="2" s="1"/>
  <c r="E13" i="5"/>
  <c r="F13" i="5" s="1"/>
  <c r="G13" i="5" s="1"/>
  <c r="H12" i="5" l="1"/>
  <c r="H14" i="5" s="1"/>
  <c r="F12" i="5"/>
  <c r="G12" i="2"/>
  <c r="G13" i="2" s="1"/>
  <c r="H12" i="2"/>
  <c r="H14" i="2" s="1"/>
  <c r="G14" i="5"/>
  <c r="H13" i="2"/>
  <c r="F14" i="5"/>
  <c r="I14" i="5"/>
</calcChain>
</file>

<file path=xl/sharedStrings.xml><?xml version="1.0" encoding="utf-8"?>
<sst xmlns="http://schemas.openxmlformats.org/spreadsheetml/2006/main" count="164" uniqueCount="134">
  <si>
    <t xml:space="preserve">Actividad </t>
  </si>
  <si>
    <t xml:space="preserve">Unidad </t>
  </si>
  <si>
    <t xml:space="preserve">Cantidad </t>
  </si>
  <si>
    <t>Valor Unitario</t>
  </si>
  <si>
    <t>Valor Total</t>
  </si>
  <si>
    <t>1.1</t>
  </si>
  <si>
    <t>1.3</t>
  </si>
  <si>
    <t>Colinos de platano</t>
  </si>
  <si>
    <t>Plántulas</t>
  </si>
  <si>
    <t>1.4</t>
  </si>
  <si>
    <t>Cacao (Theobroma cacao)</t>
  </si>
  <si>
    <t>1.6</t>
  </si>
  <si>
    <t xml:space="preserve">Plántulas árboles forestales nativos de conservación y  protección - Mínimo de 40cm </t>
  </si>
  <si>
    <t xml:space="preserve">Plántulas </t>
  </si>
  <si>
    <t>1.7</t>
  </si>
  <si>
    <t xml:space="preserve">Yuca (Manihot esculenta) </t>
  </si>
  <si>
    <t xml:space="preserve">Esquejes </t>
  </si>
  <si>
    <t>1.8</t>
  </si>
  <si>
    <t xml:space="preserve">Árboles frutales altura entre 50-80 cm </t>
  </si>
  <si>
    <t>1.9</t>
  </si>
  <si>
    <t xml:space="preserve">Abono orgánico (500gr/plántula cacao y forestales) </t>
  </si>
  <si>
    <t xml:space="preserve">Bulto (50kg) </t>
  </si>
  <si>
    <t>1.10</t>
  </si>
  <si>
    <t xml:space="preserve">Cal Dolomita (250g/plántula cacao y forestales) </t>
  </si>
  <si>
    <t xml:space="preserve">Kit </t>
  </si>
  <si>
    <t>1.12</t>
  </si>
  <si>
    <t xml:space="preserve">Material vegetal alelopático - huerta </t>
  </si>
  <si>
    <t>Unidad</t>
  </si>
  <si>
    <t>Valor x 25 Ha</t>
  </si>
  <si>
    <t>1.17</t>
  </si>
  <si>
    <t>Costos Administrativos  y Utilidad ( AU )</t>
  </si>
  <si>
    <t>Total Costos Directos</t>
  </si>
  <si>
    <t>Total Costos Directos + Indirectos</t>
  </si>
  <si>
    <t>ITEM</t>
  </si>
  <si>
    <t>UNIDAD</t>
  </si>
  <si>
    <t>CANTIDAD</t>
  </si>
  <si>
    <t>VALOR</t>
  </si>
  <si>
    <t xml:space="preserve">Familia </t>
  </si>
  <si>
    <t>Unitario</t>
  </si>
  <si>
    <t>Total</t>
  </si>
  <si>
    <t xml:space="preserve">FÁBRICA DE ABONOS </t>
  </si>
  <si>
    <t xml:space="preserve">DESCRIPCION </t>
  </si>
  <si>
    <t>Baldes</t>
  </si>
  <si>
    <t>10 litros</t>
  </si>
  <si>
    <t>Caneca</t>
  </si>
  <si>
    <t xml:space="preserve"> 15 galones</t>
  </si>
  <si>
    <t xml:space="preserve"> 30 galones</t>
  </si>
  <si>
    <t>Manguera de nivel</t>
  </si>
  <si>
    <t>metro</t>
  </si>
  <si>
    <t>Harina de cereal (Maíz, trigo, Sorgo, mogolla de trigo) salvado de trigo x 40 jg</t>
  </si>
  <si>
    <t>bulto x 40 kg</t>
  </si>
  <si>
    <t>Borax</t>
  </si>
  <si>
    <t>kilogramo</t>
  </si>
  <si>
    <t>Sulfato de Magnesio</t>
  </si>
  <si>
    <t>Sulfato de Zinc</t>
  </si>
  <si>
    <t>Melaza</t>
  </si>
  <si>
    <t>bolsa x 30 kg</t>
  </si>
  <si>
    <t>Bandeja de Germinacion
X128 Cavidades Semillas y
Esquejes. Los alvéolos o
celdas del semillero son
de paredes lisas.</t>
  </si>
  <si>
    <t>unidad</t>
  </si>
  <si>
    <t>Sulfato de Cobre pentahidratado</t>
  </si>
  <si>
    <t>Cal apagada o hidróxido de calcio Bulto *  Kilogramos</t>
  </si>
  <si>
    <t>Bulto x 10 kg</t>
  </si>
  <si>
    <t xml:space="preserve">REGIONAL: </t>
  </si>
  <si>
    <t>BOSQUES</t>
  </si>
  <si>
    <t>Nombre del proyecto</t>
  </si>
  <si>
    <t>Ubicación de desarrollo del proyecto</t>
  </si>
  <si>
    <t>Regional que lidera el proyecto</t>
  </si>
  <si>
    <t>Dirección responsable del proyecto</t>
  </si>
  <si>
    <t>Correo de contacto del proyecto:</t>
  </si>
  <si>
    <t>Profesional encargado</t>
  </si>
  <si>
    <t>ACTIVIDADES ASOCIADAS AL PROYECTO</t>
  </si>
  <si>
    <t xml:space="preserve">UNIDAD </t>
  </si>
  <si>
    <t>CANTIDAD DEL PROYECTO</t>
  </si>
  <si>
    <t xml:space="preserve">VALOR UNITARIO </t>
  </si>
  <si>
    <t xml:space="preserve">VALOR TOTAL </t>
  </si>
  <si>
    <t>APORTE ECONÓMICO CORNARE</t>
  </si>
  <si>
    <t>APORTE EN SERVICIO MUNICIPIO</t>
  </si>
  <si>
    <t xml:space="preserve">Unidad  </t>
  </si>
  <si>
    <t>TOTAL DEL PROYECTO</t>
  </si>
  <si>
    <t>APORTE</t>
  </si>
  <si>
    <t>ACOMPAÑAMIENTO TECNICO</t>
  </si>
  <si>
    <t>TALLERES</t>
  </si>
  <si>
    <t>APORTE ECONOMICO MUNICIPIO</t>
  </si>
  <si>
    <t>ANALISIS DE PRECIOS UNITARIOS</t>
  </si>
  <si>
    <t>DESCRIPCION O NOMBRE</t>
  </si>
  <si>
    <t>V/UNI</t>
  </si>
  <si>
    <t>V.R TOTAL</t>
  </si>
  <si>
    <t>Asistencia técnica</t>
  </si>
  <si>
    <t>Mes</t>
  </si>
  <si>
    <t>TOTAL VALOR</t>
  </si>
  <si>
    <r>
      <t xml:space="preserve">PROYECTO: </t>
    </r>
    <r>
      <rPr>
        <sz val="11"/>
        <rFont val="Arial"/>
        <family val="2"/>
      </rPr>
      <t>apoyo técnico transversal para la implementación de las areas agroforestales y la ejecucion del proyecto</t>
    </r>
  </si>
  <si>
    <t>Tecnico</t>
  </si>
  <si>
    <t>FABRICA DE ABONOS</t>
  </si>
  <si>
    <t xml:space="preserve">TALLERES DE EDUCACIÓN AMBIENTAL	</t>
  </si>
  <si>
    <t>Tallerista</t>
  </si>
  <si>
    <t>Hora</t>
  </si>
  <si>
    <t xml:space="preserve">Transporte tallerista </t>
  </si>
  <si>
    <t>Transporte</t>
  </si>
  <si>
    <t>Material Tallerista</t>
  </si>
  <si>
    <t>Global</t>
  </si>
  <si>
    <t>Refrigerio para  25 personas</t>
  </si>
  <si>
    <t>VALOR TOTAL</t>
  </si>
  <si>
    <t>total 0.5 ha</t>
  </si>
  <si>
    <t>FORTALECIMIENTO  50 UNIDADES PRODUCTIVAS EN CACAO</t>
  </si>
  <si>
    <t>MUNICIPIO DE  COCORNÁ</t>
  </si>
  <si>
    <t>Establecimiento de sistemas Agroforestales como acción para la adaptación al cambio climático mediante la siembra de cultivos de cacao en la zona rural del municipio de Cocorná</t>
  </si>
  <si>
    <t>CÁLCULO DEL A.U.</t>
  </si>
  <si>
    <t>CALCULO DETALLADO DEL VALOR PORCENTUAL DEL A.U.</t>
  </si>
  <si>
    <t>Duración estimada del Proyecto en meses</t>
  </si>
  <si>
    <t>Costo directo total del Proyecto</t>
  </si>
  <si>
    <t xml:space="preserve">A.U. Asumido para el cálculo </t>
  </si>
  <si>
    <t>Valor total estimado del Proyecto A.O</t>
  </si>
  <si>
    <t>DESCRIPCION</t>
  </si>
  <si>
    <t>VR UNITARIO</t>
  </si>
  <si>
    <t xml:space="preserve">DEDICACIÒN Y/O PORCENTAJE DE UTILIZACIÓN </t>
  </si>
  <si>
    <t>VR. TOTAL</t>
  </si>
  <si>
    <t>GASTOS ARRENDAMIENTO Y OFICINA</t>
  </si>
  <si>
    <t xml:space="preserve">Bodega </t>
  </si>
  <si>
    <t>Papeleria fotocopias, edición informes, registros fotográficos entre otros</t>
  </si>
  <si>
    <t>Gl</t>
  </si>
  <si>
    <t>GASTOS DE LEGALIZACIÓN E IMPUESTOS</t>
  </si>
  <si>
    <t>Estampillas Pro cultura</t>
  </si>
  <si>
    <t>%</t>
  </si>
  <si>
    <t>Estampillas Pro adulto mayor</t>
  </si>
  <si>
    <t>Estampillas Prodeporte</t>
  </si>
  <si>
    <t xml:space="preserve">Estampillas ProHospital </t>
  </si>
  <si>
    <t>Estampillas Pro Electrificacion</t>
  </si>
  <si>
    <t>Valor total de los Costos de Legalización y Administración</t>
  </si>
  <si>
    <t>UTILIDAD</t>
  </si>
  <si>
    <t>Valor porcentual de la Legalización y Administración</t>
  </si>
  <si>
    <t>Valor porcentual de la Utilidad estimada</t>
  </si>
  <si>
    <t>Valor Total porcentual del A.U.</t>
  </si>
  <si>
    <t>ESTABLECIMIENTO DE SISTEMAS AGROFORESTALES COMO ACCIÓN PARA LA ADAPTACIÓN AL CAMBIO CLIMÁTICO MEDIANTE LA SIEMBRA DE CULTIVOS DE CACAO EN LA ZONA RURAL DEL MUNICIPIO DE COCORNÁ</t>
  </si>
  <si>
    <t>Desarrollar estrategias de restauración (agroforestal cacao) Hectarea - Establecimiento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</si>
</sst>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,##0.0"/>
    <numFmt numFmtId="167" formatCode="_-&quot;$&quot;\ * #,##0_-;\-&quot;$&quot;\ * #,##0_-;_-&quot;$&quot;\ * &quot;-&quot;_-;_-@"/>
    <numFmt numFmtId="168" formatCode="&quot;$&quot;\ #,##0"/>
    <numFmt numFmtId="169" formatCode="&quot;$&quot;\ #,##0.000"/>
    <numFmt numFmtId="170" formatCode="_-&quot;$&quot;\ * #,##0_-;\-&quot;$&quot;\ * #,##0_-;_-&quot;$&quot;\ * &quot;-&quot;??_-;_-@_-"/>
    <numFmt numFmtId="171" formatCode="_ [$$-240A]\ * #,##0_ ;_ [$$-240A]\ * \-#,##0_ ;_ [$$-240A]\ * &quot;-&quot;_ ;_ @_ "/>
    <numFmt numFmtId="172" formatCode="_(* #,##0_);_(* \(#,##0\);_(* &quot;-&quot;_);_(@_)"/>
    <numFmt numFmtId="173" formatCode="_ &quot;$&quot;\ * #,##0.00_ ;_ &quot;$&quot;\ * \-#,##0.00_ ;_ &quot;$&quot;\ * &quot;-&quot;??_ ;_ @_ "/>
    <numFmt numFmtId="174" formatCode="0.0%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u/>
      <sz val="9"/>
      <color theme="10"/>
      <name val="Arial"/>
      <family val="2"/>
    </font>
    <font>
      <sz val="9"/>
      <color theme="1"/>
      <name val="Calibri"/>
      <family val="2"/>
      <scheme val="minor"/>
    </font>
    <font>
      <b/>
      <sz val="11"/>
      <color rgb="FF333333"/>
      <name val="Arial"/>
      <family val="2"/>
    </font>
    <font>
      <b/>
      <sz val="12"/>
      <color rgb="FF000000"/>
      <name val="Calibri"/>
      <family val="2"/>
    </font>
    <font>
      <b/>
      <sz val="12"/>
      <name val="Arial"/>
      <family val="2"/>
    </font>
    <font>
      <b/>
      <sz val="11"/>
      <color indexed="10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8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</cellStyleXfs>
  <cellXfs count="171">
    <xf numFmtId="0" fontId="0" fillId="0" borderId="0" xfId="0"/>
    <xf numFmtId="0" fontId="0" fillId="0" borderId="1" xfId="0" applyBorder="1" applyAlignment="1">
      <alignment horizontal="center" vertical="center" wrapText="1"/>
    </xf>
    <xf numFmtId="1" fontId="7" fillId="0" borderId="1" xfId="3" applyNumberFormat="1" applyFont="1" applyFill="1" applyBorder="1" applyAlignment="1">
      <alignment horizontal="center" vertical="center" wrapText="1"/>
    </xf>
    <xf numFmtId="164" fontId="7" fillId="0" borderId="1" xfId="3" applyFont="1" applyFill="1" applyBorder="1" applyAlignment="1">
      <alignment horizontal="center" vertical="center" wrapText="1"/>
    </xf>
    <xf numFmtId="1" fontId="7" fillId="0" borderId="1" xfId="3" applyNumberFormat="1" applyFont="1" applyBorder="1" applyAlignment="1">
      <alignment horizontal="center" vertical="center" wrapText="1"/>
    </xf>
    <xf numFmtId="164" fontId="7" fillId="0" borderId="1" xfId="3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9" fillId="2" borderId="1" xfId="3" applyFont="1" applyFill="1" applyBorder="1" applyAlignment="1">
      <alignment horizontal="center" vertical="center" wrapText="1"/>
    </xf>
    <xf numFmtId="164" fontId="7" fillId="0" borderId="1" xfId="3" applyFont="1" applyFill="1" applyBorder="1" applyAlignment="1">
      <alignment horizontal="center" vertical="center"/>
    </xf>
    <xf numFmtId="165" fontId="7" fillId="0" borderId="0" xfId="2" applyFont="1" applyAlignment="1">
      <alignment vertical="center"/>
    </xf>
    <xf numFmtId="9" fontId="7" fillId="0" borderId="1" xfId="5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11" fillId="0" borderId="1" xfId="0" applyFont="1" applyBorder="1" applyProtection="1">
      <protection locked="0"/>
    </xf>
    <xf numFmtId="0" fontId="11" fillId="0" borderId="2" xfId="0" applyFont="1" applyBorder="1" applyProtection="1"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 applyProtection="1">
      <alignment horizontal="center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68" fontId="13" fillId="4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 applyProtection="1">
      <alignment horizontal="left" vertical="center" wrapText="1"/>
      <protection locked="0"/>
    </xf>
    <xf numFmtId="3" fontId="13" fillId="0" borderId="1" xfId="0" applyNumberFormat="1" applyFont="1" applyBorder="1" applyAlignment="1" applyProtection="1">
      <alignment horizontal="center" vertical="center"/>
      <protection locked="0"/>
    </xf>
    <xf numFmtId="168" fontId="12" fillId="5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8" fontId="5" fillId="0" borderId="1" xfId="0" applyNumberFormat="1" applyFont="1" applyBorder="1" applyAlignment="1">
      <alignment horizontal="center"/>
    </xf>
    <xf numFmtId="168" fontId="5" fillId="0" borderId="1" xfId="2" applyNumberFormat="1" applyFont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 applyProtection="1">
      <alignment horizontal="left"/>
      <protection locked="0"/>
    </xf>
    <xf numFmtId="164" fontId="0" fillId="0" borderId="0" xfId="0" applyNumberFormat="1" applyAlignment="1">
      <alignment vertical="center"/>
    </xf>
    <xf numFmtId="167" fontId="10" fillId="0" borderId="0" xfId="0" applyNumberFormat="1" applyFont="1"/>
    <xf numFmtId="168" fontId="5" fillId="0" borderId="1" xfId="4" applyNumberFormat="1" applyFont="1" applyFill="1" applyBorder="1" applyAlignment="1">
      <alignment horizontal="center"/>
    </xf>
    <xf numFmtId="168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68" fontId="4" fillId="2" borderId="1" xfId="0" applyNumberFormat="1" applyFont="1" applyFill="1" applyBorder="1" applyAlignment="1">
      <alignment horizontal="center"/>
    </xf>
    <xf numFmtId="168" fontId="0" fillId="0" borderId="0" xfId="0" applyNumberFormat="1"/>
    <xf numFmtId="169" fontId="0" fillId="0" borderId="0" xfId="0" applyNumberFormat="1"/>
    <xf numFmtId="9" fontId="0" fillId="0" borderId="0" xfId="0" applyNumberFormat="1" applyAlignment="1">
      <alignment vertical="center"/>
    </xf>
    <xf numFmtId="170" fontId="9" fillId="2" borderId="1" xfId="0" applyNumberFormat="1" applyFont="1" applyFill="1" applyBorder="1" applyAlignment="1">
      <alignment horizontal="center" vertical="center"/>
    </xf>
    <xf numFmtId="170" fontId="7" fillId="0" borderId="1" xfId="2" applyNumberFormat="1" applyFont="1" applyBorder="1" applyAlignment="1">
      <alignment horizontal="center" vertical="center"/>
    </xf>
    <xf numFmtId="170" fontId="9" fillId="2" borderId="1" xfId="2" applyNumberFormat="1" applyFont="1" applyFill="1" applyBorder="1" applyAlignment="1">
      <alignment horizontal="center" vertical="center"/>
    </xf>
    <xf numFmtId="170" fontId="0" fillId="0" borderId="1" xfId="0" applyNumberFormat="1" applyBorder="1" applyAlignment="1">
      <alignment vertical="center"/>
    </xf>
    <xf numFmtId="170" fontId="0" fillId="0" borderId="0" xfId="0" applyNumberFormat="1" applyAlignment="1">
      <alignment vertical="center"/>
    </xf>
    <xf numFmtId="170" fontId="7" fillId="0" borderId="0" xfId="2" applyNumberFormat="1" applyFont="1" applyAlignment="1">
      <alignment vertical="center"/>
    </xf>
    <xf numFmtId="170" fontId="13" fillId="0" borderId="1" xfId="2" applyNumberFormat="1" applyFont="1" applyBorder="1" applyAlignment="1">
      <alignment horizontal="center" vertical="center"/>
    </xf>
    <xf numFmtId="170" fontId="13" fillId="0" borderId="1" xfId="2" applyNumberFormat="1" applyFont="1" applyBorder="1" applyAlignment="1" applyProtection="1">
      <alignment horizontal="center" vertical="center"/>
      <protection locked="0"/>
    </xf>
    <xf numFmtId="166" fontId="12" fillId="7" borderId="1" xfId="0" applyNumberFormat="1" applyFont="1" applyFill="1" applyBorder="1" applyAlignment="1">
      <alignment horizontal="center" vertical="center" wrapText="1"/>
    </xf>
    <xf numFmtId="167" fontId="13" fillId="0" borderId="1" xfId="0" applyNumberFormat="1" applyFont="1" applyBorder="1" applyAlignment="1">
      <alignment horizontal="center" vertical="center"/>
    </xf>
    <xf numFmtId="167" fontId="12" fillId="0" borderId="1" xfId="0" applyNumberFormat="1" applyFont="1" applyBorder="1" applyAlignment="1">
      <alignment horizontal="center" vertical="center"/>
    </xf>
    <xf numFmtId="168" fontId="12" fillId="5" borderId="1" xfId="0" applyNumberFormat="1" applyFont="1" applyFill="1" applyBorder="1" applyAlignment="1">
      <alignment horizontal="center" vertical="center"/>
    </xf>
    <xf numFmtId="164" fontId="0" fillId="0" borderId="0" xfId="3" applyFont="1"/>
    <xf numFmtId="164" fontId="0" fillId="0" borderId="0" xfId="0" applyNumberFormat="1"/>
    <xf numFmtId="0" fontId="19" fillId="8" borderId="0" xfId="6" applyFont="1" applyFill="1" applyAlignment="1">
      <alignment horizontal="center" vertical="center" wrapText="1"/>
    </xf>
    <xf numFmtId="0" fontId="1" fillId="8" borderId="0" xfId="6" applyFill="1" applyAlignment="1">
      <alignment horizontal="center" vertical="center" wrapText="1"/>
    </xf>
    <xf numFmtId="0" fontId="1" fillId="8" borderId="0" xfId="6" applyFill="1" applyAlignment="1">
      <alignment horizontal="left" vertical="center" wrapText="1"/>
    </xf>
    <xf numFmtId="0" fontId="1" fillId="8" borderId="6" xfId="6" applyFill="1" applyBorder="1" applyAlignment="1">
      <alignment horizontal="left" vertical="center" wrapText="1"/>
    </xf>
    <xf numFmtId="0" fontId="1" fillId="8" borderId="26" xfId="6" applyFill="1" applyBorder="1" applyAlignment="1">
      <alignment horizontal="center" vertical="center" wrapText="1"/>
    </xf>
    <xf numFmtId="0" fontId="1" fillId="8" borderId="27" xfId="6" applyFill="1" applyBorder="1" applyAlignment="1">
      <alignment horizontal="center" vertical="center" wrapText="1"/>
    </xf>
    <xf numFmtId="0" fontId="4" fillId="8" borderId="6" xfId="6" applyFont="1" applyFill="1" applyBorder="1" applyAlignment="1">
      <alignment horizontal="left" vertical="center" wrapText="1"/>
    </xf>
    <xf numFmtId="0" fontId="20" fillId="8" borderId="26" xfId="6" applyFont="1" applyFill="1" applyBorder="1" applyAlignment="1">
      <alignment horizontal="center" vertical="center" wrapText="1"/>
    </xf>
    <xf numFmtId="0" fontId="20" fillId="8" borderId="0" xfId="6" applyFont="1" applyFill="1" applyAlignment="1">
      <alignment horizontal="center" vertical="center" wrapText="1"/>
    </xf>
    <xf numFmtId="1" fontId="4" fillId="8" borderId="27" xfId="6" applyNumberFormat="1" applyFont="1" applyFill="1" applyBorder="1" applyAlignment="1">
      <alignment horizontal="center" vertical="center" wrapText="1"/>
    </xf>
    <xf numFmtId="0" fontId="5" fillId="8" borderId="6" xfId="6" applyFont="1" applyFill="1" applyBorder="1" applyAlignment="1">
      <alignment horizontal="left" vertical="center" wrapText="1"/>
    </xf>
    <xf numFmtId="0" fontId="5" fillId="8" borderId="26" xfId="6" applyFont="1" applyFill="1" applyBorder="1" applyAlignment="1">
      <alignment horizontal="center" vertical="center" wrapText="1"/>
    </xf>
    <xf numFmtId="0" fontId="5" fillId="8" borderId="0" xfId="6" applyFont="1" applyFill="1" applyAlignment="1">
      <alignment horizontal="center" vertical="center" wrapText="1"/>
    </xf>
    <xf numFmtId="171" fontId="5" fillId="8" borderId="27" xfId="6" applyNumberFormat="1" applyFont="1" applyFill="1" applyBorder="1" applyAlignment="1">
      <alignment horizontal="center" vertical="center" wrapText="1"/>
    </xf>
    <xf numFmtId="10" fontId="5" fillId="8" borderId="26" xfId="6" applyNumberFormat="1" applyFont="1" applyFill="1" applyBorder="1" applyAlignment="1">
      <alignment horizontal="center" vertical="center" wrapText="1"/>
    </xf>
    <xf numFmtId="171" fontId="1" fillId="8" borderId="27" xfId="6" applyNumberFormat="1" applyFill="1" applyBorder="1" applyAlignment="1">
      <alignment horizontal="center" vertical="center" wrapText="1"/>
    </xf>
    <xf numFmtId="10" fontId="4" fillId="8" borderId="26" xfId="6" applyNumberFormat="1" applyFont="1" applyFill="1" applyBorder="1" applyAlignment="1">
      <alignment horizontal="center" vertical="center" wrapText="1"/>
    </xf>
    <xf numFmtId="0" fontId="4" fillId="8" borderId="0" xfId="6" applyFont="1" applyFill="1" applyAlignment="1">
      <alignment horizontal="center" vertical="center" wrapText="1"/>
    </xf>
    <xf numFmtId="171" fontId="4" fillId="8" borderId="27" xfId="6" applyNumberFormat="1" applyFont="1" applyFill="1" applyBorder="1" applyAlignment="1">
      <alignment horizontal="center" vertical="center" wrapText="1"/>
    </xf>
    <xf numFmtId="0" fontId="4" fillId="6" borderId="28" xfId="6" applyFont="1" applyFill="1" applyBorder="1" applyAlignment="1">
      <alignment horizontal="left" vertical="center" wrapText="1"/>
    </xf>
    <xf numFmtId="0" fontId="4" fillId="6" borderId="9" xfId="6" applyFont="1" applyFill="1" applyBorder="1" applyAlignment="1">
      <alignment horizontal="center" vertical="center" wrapText="1"/>
    </xf>
    <xf numFmtId="0" fontId="4" fillId="6" borderId="29" xfId="6" applyFont="1" applyFill="1" applyBorder="1" applyAlignment="1">
      <alignment horizontal="center" vertical="center" wrapText="1"/>
    </xf>
    <xf numFmtId="0" fontId="4" fillId="6" borderId="30" xfId="6" applyFont="1" applyFill="1" applyBorder="1" applyAlignment="1">
      <alignment horizontal="center" vertical="center" wrapText="1"/>
    </xf>
    <xf numFmtId="0" fontId="4" fillId="6" borderId="31" xfId="6" applyFont="1" applyFill="1" applyBorder="1" applyAlignment="1">
      <alignment horizontal="center" vertical="center" wrapText="1"/>
    </xf>
    <xf numFmtId="0" fontId="4" fillId="6" borderId="32" xfId="6" applyFont="1" applyFill="1" applyBorder="1" applyAlignment="1">
      <alignment horizontal="left" vertical="center" wrapText="1"/>
    </xf>
    <xf numFmtId="0" fontId="5" fillId="6" borderId="33" xfId="6" applyFont="1" applyFill="1" applyBorder="1" applyAlignment="1">
      <alignment horizontal="center" vertical="center" wrapText="1"/>
    </xf>
    <xf numFmtId="0" fontId="5" fillId="6" borderId="34" xfId="6" applyFont="1" applyFill="1" applyBorder="1" applyAlignment="1">
      <alignment horizontal="center" vertical="center" wrapText="1"/>
    </xf>
    <xf numFmtId="0" fontId="5" fillId="6" borderId="35" xfId="6" applyFont="1" applyFill="1" applyBorder="1" applyAlignment="1">
      <alignment horizontal="center" vertical="center" wrapText="1"/>
    </xf>
    <xf numFmtId="173" fontId="1" fillId="8" borderId="1" xfId="7" applyNumberFormat="1" applyFill="1" applyBorder="1" applyAlignment="1">
      <alignment horizontal="center" vertical="center" wrapText="1"/>
    </xf>
    <xf numFmtId="0" fontId="5" fillId="6" borderId="36" xfId="6" applyFont="1" applyFill="1" applyBorder="1" applyAlignment="1">
      <alignment horizontal="left" vertical="center" wrapText="1"/>
    </xf>
    <xf numFmtId="0" fontId="5" fillId="6" borderId="11" xfId="6" applyFont="1" applyFill="1" applyBorder="1" applyAlignment="1">
      <alignment horizontal="center" vertical="center" wrapText="1"/>
    </xf>
    <xf numFmtId="4" fontId="5" fillId="6" borderId="11" xfId="6" applyNumberFormat="1" applyFont="1" applyFill="1" applyBorder="1" applyAlignment="1">
      <alignment horizontal="center" vertical="center" wrapText="1"/>
    </xf>
    <xf numFmtId="171" fontId="5" fillId="6" borderId="26" xfId="6" applyNumberFormat="1" applyFont="1" applyFill="1" applyBorder="1" applyAlignment="1">
      <alignment horizontal="center" vertical="center" wrapText="1"/>
    </xf>
    <xf numFmtId="174" fontId="5" fillId="6" borderId="11" xfId="6" applyNumberFormat="1" applyFont="1" applyFill="1" applyBorder="1" applyAlignment="1">
      <alignment horizontal="center" vertical="center" wrapText="1"/>
    </xf>
    <xf numFmtId="171" fontId="1" fillId="6" borderId="27" xfId="6" applyNumberFormat="1" applyFill="1" applyBorder="1" applyAlignment="1">
      <alignment horizontal="center" vertical="center" wrapText="1"/>
    </xf>
    <xf numFmtId="10" fontId="5" fillId="6" borderId="11" xfId="6" applyNumberFormat="1" applyFont="1" applyFill="1" applyBorder="1" applyAlignment="1">
      <alignment horizontal="center" vertical="center" wrapText="1"/>
    </xf>
    <xf numFmtId="0" fontId="4" fillId="6" borderId="36" xfId="6" applyFont="1" applyFill="1" applyBorder="1" applyAlignment="1">
      <alignment horizontal="left" vertical="center" wrapText="1"/>
    </xf>
    <xf numFmtId="9" fontId="5" fillId="6" borderId="11" xfId="6" applyNumberFormat="1" applyFont="1" applyFill="1" applyBorder="1" applyAlignment="1">
      <alignment horizontal="center" vertical="center" wrapText="1"/>
    </xf>
    <xf numFmtId="2" fontId="5" fillId="6" borderId="11" xfId="6" applyNumberFormat="1" applyFont="1" applyFill="1" applyBorder="1" applyAlignment="1">
      <alignment horizontal="center" vertical="center" wrapText="1"/>
    </xf>
    <xf numFmtId="171" fontId="5" fillId="8" borderId="0" xfId="6" applyNumberFormat="1" applyFont="1" applyFill="1" applyAlignment="1">
      <alignment horizontal="center" vertical="center" wrapText="1"/>
    </xf>
    <xf numFmtId="0" fontId="4" fillId="8" borderId="37" xfId="6" applyFont="1" applyFill="1" applyBorder="1" applyAlignment="1">
      <alignment horizontal="left" vertical="center" wrapText="1"/>
    </xf>
    <xf numFmtId="0" fontId="5" fillId="8" borderId="14" xfId="6" applyFont="1" applyFill="1" applyBorder="1" applyAlignment="1">
      <alignment horizontal="center" vertical="center" wrapText="1"/>
    </xf>
    <xf numFmtId="171" fontId="5" fillId="8" borderId="14" xfId="6" applyNumberFormat="1" applyFont="1" applyFill="1" applyBorder="1" applyAlignment="1">
      <alignment horizontal="center" vertical="center" wrapText="1"/>
    </xf>
    <xf numFmtId="171" fontId="4" fillId="8" borderId="38" xfId="6" applyNumberFormat="1" applyFont="1" applyFill="1" applyBorder="1" applyAlignment="1">
      <alignment horizontal="center" vertical="center" wrapText="1"/>
    </xf>
    <xf numFmtId="9" fontId="4" fillId="8" borderId="27" xfId="6" applyNumberFormat="1" applyFont="1" applyFill="1" applyBorder="1" applyAlignment="1">
      <alignment horizontal="center" vertical="center" wrapText="1"/>
    </xf>
    <xf numFmtId="0" fontId="4" fillId="8" borderId="27" xfId="6" applyFont="1" applyFill="1" applyBorder="1" applyAlignment="1">
      <alignment horizontal="center" vertical="center" wrapText="1"/>
    </xf>
    <xf numFmtId="0" fontId="19" fillId="8" borderId="39" xfId="6" applyFont="1" applyFill="1" applyBorder="1" applyAlignment="1">
      <alignment horizontal="left" vertical="center" wrapText="1"/>
    </xf>
    <xf numFmtId="0" fontId="2" fillId="8" borderId="24" xfId="6" applyFont="1" applyFill="1" applyBorder="1" applyAlignment="1">
      <alignment horizontal="center" vertical="center" wrapText="1"/>
    </xf>
    <xf numFmtId="9" fontId="21" fillId="8" borderId="40" xfId="6" applyNumberFormat="1" applyFont="1" applyFill="1" applyBorder="1" applyAlignment="1">
      <alignment horizontal="center" vertical="center" wrapText="1"/>
    </xf>
    <xf numFmtId="10" fontId="1" fillId="8" borderId="0" xfId="6" applyNumberFormat="1" applyFill="1" applyAlignment="1">
      <alignment horizontal="center" vertical="center" wrapText="1"/>
    </xf>
    <xf numFmtId="164" fontId="9" fillId="0" borderId="0" xfId="0" applyNumberFormat="1" applyFont="1"/>
    <xf numFmtId="0" fontId="14" fillId="0" borderId="4" xfId="0" applyFont="1" applyBorder="1" applyAlignment="1" applyProtection="1">
      <alignment horizontal="left" vertical="top"/>
      <protection locked="0"/>
    </xf>
    <xf numFmtId="0" fontId="14" fillId="0" borderId="5" xfId="0" applyFont="1" applyBorder="1" applyAlignment="1" applyProtection="1">
      <alignment horizontal="left" vertical="top"/>
      <protection locked="0"/>
    </xf>
    <xf numFmtId="0" fontId="16" fillId="0" borderId="6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3" fillId="6" borderId="4" xfId="0" applyFont="1" applyFill="1" applyBorder="1" applyAlignment="1" applyProtection="1">
      <alignment horizontal="center"/>
      <protection locked="0"/>
    </xf>
    <xf numFmtId="0" fontId="3" fillId="6" borderId="5" xfId="0" applyFont="1" applyFill="1" applyBorder="1" applyAlignment="1" applyProtection="1">
      <alignment horizontal="center"/>
      <protection locked="0"/>
    </xf>
    <xf numFmtId="0" fontId="12" fillId="5" borderId="1" xfId="0" applyFont="1" applyFill="1" applyBorder="1" applyAlignment="1">
      <alignment horizontal="center"/>
    </xf>
    <xf numFmtId="9" fontId="12" fillId="5" borderId="4" xfId="0" applyNumberFormat="1" applyFont="1" applyFill="1" applyBorder="1" applyAlignment="1">
      <alignment horizontal="center"/>
    </xf>
    <xf numFmtId="9" fontId="12" fillId="5" borderId="5" xfId="0" applyNumberFormat="1" applyFont="1" applyFill="1" applyBorder="1" applyAlignment="1">
      <alignment horizontal="center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horizontal="center" vertical="top"/>
      <protection locked="0"/>
    </xf>
    <xf numFmtId="0" fontId="14" fillId="0" borderId="5" xfId="0" applyFont="1" applyBorder="1" applyAlignment="1" applyProtection="1">
      <alignment horizontal="center" vertical="top"/>
      <protection locked="0"/>
    </xf>
    <xf numFmtId="0" fontId="8" fillId="0" borderId="4" xfId="1" applyFill="1" applyBorder="1" applyAlignment="1" applyProtection="1">
      <alignment horizontal="center" vertical="top"/>
      <protection locked="0"/>
    </xf>
    <xf numFmtId="0" fontId="15" fillId="0" borderId="5" xfId="1" applyFont="1" applyFill="1" applyBorder="1" applyAlignment="1" applyProtection="1">
      <alignment horizontal="center" vertical="top"/>
      <protection locked="0"/>
    </xf>
    <xf numFmtId="0" fontId="19" fillId="8" borderId="0" xfId="6" applyFont="1" applyFill="1" applyAlignment="1">
      <alignment horizontal="center" vertical="center" wrapText="1"/>
    </xf>
    <xf numFmtId="0" fontId="19" fillId="0" borderId="6" xfId="6" applyFont="1" applyBorder="1" applyAlignment="1">
      <alignment horizontal="center" vertical="center" wrapText="1"/>
    </xf>
    <xf numFmtId="0" fontId="19" fillId="0" borderId="0" xfId="6" applyFont="1" applyAlignment="1">
      <alignment horizontal="center" vertical="center" wrapText="1"/>
    </xf>
    <xf numFmtId="0" fontId="19" fillId="0" borderId="19" xfId="6" applyFont="1" applyBorder="1" applyAlignment="1">
      <alignment horizontal="center" vertical="center" wrapText="1"/>
    </xf>
    <xf numFmtId="0" fontId="4" fillId="8" borderId="20" xfId="6" applyFont="1" applyFill="1" applyBorder="1" applyAlignment="1">
      <alignment horizontal="center" vertical="center" wrapText="1"/>
    </xf>
    <xf numFmtId="0" fontId="4" fillId="8" borderId="21" xfId="6" applyFont="1" applyFill="1" applyBorder="1" applyAlignment="1">
      <alignment horizontal="center" vertical="center" wrapText="1"/>
    </xf>
    <xf numFmtId="0" fontId="4" fillId="8" borderId="22" xfId="6" applyFont="1" applyFill="1" applyBorder="1" applyAlignment="1">
      <alignment horizontal="center" vertical="center" wrapText="1"/>
    </xf>
    <xf numFmtId="0" fontId="4" fillId="8" borderId="23" xfId="6" applyFont="1" applyFill="1" applyBorder="1" applyAlignment="1">
      <alignment horizontal="center" vertical="center" wrapText="1"/>
    </xf>
    <xf numFmtId="0" fontId="4" fillId="8" borderId="24" xfId="6" applyFont="1" applyFill="1" applyBorder="1" applyAlignment="1">
      <alignment horizontal="center" vertical="center" wrapText="1"/>
    </xf>
    <xf numFmtId="0" fontId="4" fillId="8" borderId="25" xfId="6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12" fillId="7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6" fontId="12" fillId="7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66" fontId="12" fillId="7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0" fillId="9" borderId="0" xfId="0" applyFill="1" applyAlignment="1">
      <alignment vertical="center"/>
    </xf>
  </cellXfs>
  <cellStyles count="8">
    <cellStyle name="Hipervínculo" xfId="1" builtinId="8"/>
    <cellStyle name="Moneda" xfId="2" builtinId="4"/>
    <cellStyle name="Moneda [0]" xfId="3" builtinId="7"/>
    <cellStyle name="Moneda 3" xfId="4" xr:uid="{A995F5EA-A07E-431D-8AFE-CF906B162D10}"/>
    <cellStyle name="Moneda_Ppto Acueducto LA PAZ Gob Cesar" xfId="7" xr:uid="{EE336252-A799-41E2-9BAB-158D8AF05709}"/>
    <cellStyle name="Normal" xfId="0" builtinId="0"/>
    <cellStyle name="Normal 2 2" xfId="6" xr:uid="{B24D3943-465E-4AA0-AC19-D35E20D52CAE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1057275</xdr:colOff>
      <xdr:row>0</xdr:row>
      <xdr:rowOff>1104900</xdr:rowOff>
    </xdr:to>
    <xdr:pic>
      <xdr:nvPicPr>
        <xdr:cNvPr id="1055" name="Imagen 1" descr="CorporaciÃ³n AutÃ³noma Regional de las Cuencas de los RÃ­os Negro y Nare">
          <a:extLst>
            <a:ext uri="{FF2B5EF4-FFF2-40B4-BE49-F238E27FC236}">
              <a16:creationId xmlns:a16="http://schemas.microsoft.com/office/drawing/2014/main" id="{6FC80A34-D61C-DC31-FD58-61E24A1BC8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39" t="63939" r="85298" b="2814"/>
        <a:stretch>
          <a:fillRect/>
        </a:stretch>
      </xdr:blipFill>
      <xdr:spPr bwMode="auto">
        <a:xfrm>
          <a:off x="0" y="85725"/>
          <a:ext cx="1057275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276225</xdr:rowOff>
    </xdr:from>
    <xdr:to>
      <xdr:col>1</xdr:col>
      <xdr:colOff>457200</xdr:colOff>
      <xdr:row>1</xdr:row>
      <xdr:rowOff>1038225</xdr:rowOff>
    </xdr:to>
    <xdr:pic>
      <xdr:nvPicPr>
        <xdr:cNvPr id="2078" name="Imagen 1">
          <a:extLst>
            <a:ext uri="{FF2B5EF4-FFF2-40B4-BE49-F238E27FC236}">
              <a16:creationId xmlns:a16="http://schemas.microsoft.com/office/drawing/2014/main" id="{1F83A85F-E4D7-9DFA-6084-4172F22931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0"/>
          <a:ext cx="8191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180975</xdr:rowOff>
    </xdr:from>
    <xdr:to>
      <xdr:col>1</xdr:col>
      <xdr:colOff>190500</xdr:colOff>
      <xdr:row>0</xdr:row>
      <xdr:rowOff>942975</xdr:rowOff>
    </xdr:to>
    <xdr:pic>
      <xdr:nvPicPr>
        <xdr:cNvPr id="3102" name="Imagen 2">
          <a:extLst>
            <a:ext uri="{FF2B5EF4-FFF2-40B4-BE49-F238E27FC236}">
              <a16:creationId xmlns:a16="http://schemas.microsoft.com/office/drawing/2014/main" id="{6CAF34E0-8682-EDA7-4875-A15C09348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80975"/>
          <a:ext cx="7905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0BC71-5ED2-46E5-B73C-A9B2CFEDA182}">
  <dimension ref="A1:L24"/>
  <sheetViews>
    <sheetView zoomScale="110" zoomScaleNormal="110" workbookViewId="0">
      <selection activeCell="L10" sqref="L10"/>
    </sheetView>
  </sheetViews>
  <sheetFormatPr baseColWidth="10" defaultColWidth="9.1640625" defaultRowHeight="15" x14ac:dyDescent="0.2"/>
  <cols>
    <col min="1" max="1" width="29" customWidth="1"/>
    <col min="2" max="2" width="27.33203125" customWidth="1"/>
    <col min="3" max="3" width="12.5" customWidth="1"/>
    <col min="4" max="4" width="14.5" customWidth="1"/>
    <col min="5" max="5" width="18.6640625" customWidth="1"/>
    <col min="6" max="6" width="21.1640625" customWidth="1"/>
    <col min="7" max="7" width="21.33203125" customWidth="1"/>
    <col min="8" max="8" width="18.1640625" customWidth="1"/>
    <col min="9" max="9" width="19.83203125" customWidth="1"/>
    <col min="10" max="10" width="13.5" bestFit="1" customWidth="1"/>
    <col min="11" max="11" width="14" customWidth="1"/>
    <col min="12" max="12" width="19.1640625" customWidth="1"/>
    <col min="13" max="256" width="11.5" customWidth="1"/>
  </cols>
  <sheetData>
    <row r="1" spans="1:12" ht="95.25" customHeight="1" x14ac:dyDescent="0.2">
      <c r="A1" s="113"/>
      <c r="B1" s="114"/>
      <c r="C1" s="114"/>
      <c r="D1" s="114"/>
      <c r="E1" s="114"/>
      <c r="F1" s="114"/>
      <c r="G1" s="114"/>
      <c r="H1" s="114"/>
      <c r="I1" s="114"/>
    </row>
    <row r="2" spans="1:12" ht="21.75" customHeight="1" x14ac:dyDescent="0.2">
      <c r="A2" s="36" t="s">
        <v>62</v>
      </c>
      <c r="B2" s="115" t="s">
        <v>63</v>
      </c>
      <c r="C2" s="116"/>
      <c r="D2" s="116"/>
      <c r="E2" s="116"/>
      <c r="F2" s="116"/>
      <c r="G2" s="116"/>
      <c r="H2" s="116"/>
      <c r="I2" s="116"/>
    </row>
    <row r="3" spans="1:12" ht="50.25" customHeight="1" x14ac:dyDescent="0.2">
      <c r="A3" s="16" t="s">
        <v>64</v>
      </c>
      <c r="B3" s="120" t="s">
        <v>105</v>
      </c>
      <c r="C3" s="121"/>
      <c r="D3" s="121"/>
      <c r="E3" s="121"/>
      <c r="F3" s="121"/>
      <c r="G3" s="121"/>
      <c r="H3" s="121"/>
      <c r="I3" s="121"/>
    </row>
    <row r="4" spans="1:12" x14ac:dyDescent="0.2">
      <c r="A4" s="16" t="s">
        <v>65</v>
      </c>
      <c r="B4" s="122" t="s">
        <v>104</v>
      </c>
      <c r="C4" s="123"/>
      <c r="D4" s="123"/>
      <c r="E4" s="123"/>
      <c r="F4" s="123"/>
      <c r="G4" s="123"/>
      <c r="H4" s="123"/>
      <c r="I4" s="123"/>
    </row>
    <row r="5" spans="1:12" x14ac:dyDescent="0.2">
      <c r="A5" s="16" t="s">
        <v>66</v>
      </c>
      <c r="B5" s="122" t="s">
        <v>63</v>
      </c>
      <c r="C5" s="123"/>
      <c r="D5" s="123"/>
      <c r="E5" s="123"/>
      <c r="F5" s="123"/>
      <c r="G5" s="123"/>
      <c r="H5" s="123"/>
      <c r="I5" s="123"/>
    </row>
    <row r="6" spans="1:12" x14ac:dyDescent="0.2">
      <c r="A6" s="16" t="s">
        <v>67</v>
      </c>
      <c r="B6" s="122"/>
      <c r="C6" s="123"/>
      <c r="D6" s="123"/>
      <c r="E6" s="123"/>
      <c r="F6" s="123"/>
      <c r="G6" s="123"/>
      <c r="H6" s="123"/>
      <c r="I6" s="123"/>
    </row>
    <row r="7" spans="1:12" x14ac:dyDescent="0.2">
      <c r="A7" s="16" t="s">
        <v>68</v>
      </c>
      <c r="B7" s="124"/>
      <c r="C7" s="125"/>
      <c r="D7" s="125"/>
      <c r="E7" s="125"/>
      <c r="F7" s="125"/>
      <c r="G7" s="125"/>
      <c r="H7" s="125"/>
      <c r="I7" s="125"/>
    </row>
    <row r="8" spans="1:12" x14ac:dyDescent="0.2">
      <c r="A8" s="17" t="s">
        <v>69</v>
      </c>
      <c r="B8" s="111"/>
      <c r="C8" s="112"/>
      <c r="D8" s="112"/>
      <c r="E8" s="112"/>
      <c r="F8" s="112"/>
      <c r="G8" s="112"/>
      <c r="H8" s="112"/>
      <c r="I8" s="112"/>
    </row>
    <row r="9" spans="1:12" ht="39" customHeight="1" x14ac:dyDescent="0.2">
      <c r="A9" s="18" t="s">
        <v>33</v>
      </c>
      <c r="B9" s="19" t="s">
        <v>70</v>
      </c>
      <c r="C9" s="19" t="s">
        <v>71</v>
      </c>
      <c r="D9" s="19" t="s">
        <v>72</v>
      </c>
      <c r="E9" s="19" t="s">
        <v>73</v>
      </c>
      <c r="F9" s="19" t="s">
        <v>74</v>
      </c>
      <c r="G9" s="20" t="s">
        <v>75</v>
      </c>
      <c r="H9" s="20" t="s">
        <v>76</v>
      </c>
      <c r="I9" s="35" t="s">
        <v>82</v>
      </c>
    </row>
    <row r="10" spans="1:12" ht="28.5" customHeight="1" x14ac:dyDescent="0.2">
      <c r="A10" s="21">
        <v>1</v>
      </c>
      <c r="B10" s="22" t="s">
        <v>103</v>
      </c>
      <c r="C10" s="23" t="s">
        <v>27</v>
      </c>
      <c r="D10" s="23">
        <v>50</v>
      </c>
      <c r="E10" s="51">
        <f>'1. ESTABLECIMIENTO 0.5 HA CACAO'!H15</f>
        <v>2458653.6549999998</v>
      </c>
      <c r="F10" s="53">
        <f>D10*E10</f>
        <v>122932682.74999999</v>
      </c>
      <c r="G10" s="24">
        <f>+F10-I10</f>
        <v>93332682.749999985</v>
      </c>
      <c r="H10" s="24">
        <v>0</v>
      </c>
      <c r="I10" s="24">
        <v>29600000</v>
      </c>
      <c r="K10" s="59">
        <f>'1. ESTABLECIMIENTO 0.5 HA CACAO'!G12</f>
        <v>2384334</v>
      </c>
      <c r="L10" s="110">
        <f>K10*D10</f>
        <v>119216700</v>
      </c>
    </row>
    <row r="11" spans="1:12" ht="27" customHeight="1" x14ac:dyDescent="0.2">
      <c r="A11" s="21">
        <v>2</v>
      </c>
      <c r="B11" s="25" t="s">
        <v>80</v>
      </c>
      <c r="C11" s="26" t="s">
        <v>91</v>
      </c>
      <c r="D11" s="26">
        <v>4</v>
      </c>
      <c r="E11" s="52">
        <f>'2. ACOMPAÑAMIENTO TÉCNICO'!E7</f>
        <v>2700000</v>
      </c>
      <c r="F11" s="53">
        <f>+E11*D11</f>
        <v>10800000</v>
      </c>
      <c r="G11" s="24">
        <v>0</v>
      </c>
      <c r="H11" s="24">
        <f>E11*D11</f>
        <v>10800000</v>
      </c>
      <c r="I11" s="24">
        <v>0</v>
      </c>
      <c r="K11" s="43"/>
    </row>
    <row r="12" spans="1:12" ht="39" customHeight="1" x14ac:dyDescent="0.2">
      <c r="A12" s="21">
        <v>3</v>
      </c>
      <c r="B12" s="27" t="s">
        <v>81</v>
      </c>
      <c r="C12" s="26" t="s">
        <v>77</v>
      </c>
      <c r="D12" s="26">
        <v>8</v>
      </c>
      <c r="E12" s="53">
        <f>'3. TALLERES'!F10</f>
        <v>465000</v>
      </c>
      <c r="F12" s="53">
        <f>+E12*D12</f>
        <v>3720000</v>
      </c>
      <c r="G12" s="24">
        <v>0</v>
      </c>
      <c r="H12" s="24">
        <f>E12*D12</f>
        <v>3720000</v>
      </c>
      <c r="I12" s="24">
        <v>0</v>
      </c>
      <c r="K12" s="43"/>
    </row>
    <row r="13" spans="1:12" ht="35.25" customHeight="1" x14ac:dyDescent="0.2">
      <c r="A13" s="21">
        <v>4</v>
      </c>
      <c r="B13" s="28" t="s">
        <v>92</v>
      </c>
      <c r="C13" s="23" t="s">
        <v>27</v>
      </c>
      <c r="D13" s="29">
        <v>50</v>
      </c>
      <c r="E13" s="53" t="e">
        <f>#REF!</f>
        <v>#REF!</v>
      </c>
      <c r="F13" s="53" t="e">
        <f>D13*E13</f>
        <v>#REF!</v>
      </c>
      <c r="G13" s="24" t="e">
        <f>F13-I13</f>
        <v>#REF!</v>
      </c>
      <c r="H13" s="24">
        <v>0</v>
      </c>
      <c r="I13" s="24">
        <v>0</v>
      </c>
    </row>
    <row r="14" spans="1:12" x14ac:dyDescent="0.2">
      <c r="A14" s="117" t="s">
        <v>78</v>
      </c>
      <c r="B14" s="117"/>
      <c r="C14" s="117"/>
      <c r="D14" s="117"/>
      <c r="E14" s="117"/>
      <c r="F14" s="30" t="e">
        <f>SUM(F10:F13)</f>
        <v>#REF!</v>
      </c>
      <c r="G14" s="57" t="e">
        <f>SUM(G10:G13)</f>
        <v>#REF!</v>
      </c>
      <c r="H14" s="57">
        <f>SUM(H10:H12)</f>
        <v>14520000</v>
      </c>
      <c r="I14" s="57">
        <f>SUM(I10:I13)</f>
        <v>29600000</v>
      </c>
      <c r="J14" s="43"/>
    </row>
    <row r="15" spans="1:12" x14ac:dyDescent="0.2">
      <c r="A15" s="117" t="s">
        <v>79</v>
      </c>
      <c r="B15" s="117" t="s">
        <v>79</v>
      </c>
      <c r="C15" s="117"/>
      <c r="D15" s="117"/>
      <c r="E15" s="117"/>
      <c r="F15" s="118">
        <v>1</v>
      </c>
      <c r="G15" s="119"/>
      <c r="H15" s="119"/>
      <c r="I15" s="119"/>
    </row>
    <row r="17" spans="5:10" x14ac:dyDescent="0.2">
      <c r="G17" s="43"/>
    </row>
    <row r="18" spans="5:10" x14ac:dyDescent="0.2">
      <c r="E18" s="58"/>
      <c r="F18" s="43"/>
      <c r="H18" s="43"/>
      <c r="I18" s="43"/>
    </row>
    <row r="19" spans="5:10" x14ac:dyDescent="0.2">
      <c r="F19" s="43"/>
      <c r="G19" s="43"/>
      <c r="H19" s="43"/>
      <c r="J19" s="43"/>
    </row>
    <row r="20" spans="5:10" x14ac:dyDescent="0.2">
      <c r="G20" s="44"/>
      <c r="H20" s="43"/>
    </row>
    <row r="21" spans="5:10" x14ac:dyDescent="0.2">
      <c r="E21" s="59"/>
      <c r="F21" s="43"/>
      <c r="I21" s="43"/>
    </row>
    <row r="24" spans="5:10" x14ac:dyDescent="0.2">
      <c r="E24" s="58"/>
    </row>
  </sheetData>
  <mergeCells count="11">
    <mergeCell ref="B8:I8"/>
    <mergeCell ref="A1:I1"/>
    <mergeCell ref="B2:I2"/>
    <mergeCell ref="A14:E14"/>
    <mergeCell ref="A15:E15"/>
    <mergeCell ref="F15:I15"/>
    <mergeCell ref="B3:I3"/>
    <mergeCell ref="B4:I4"/>
    <mergeCell ref="B5:I5"/>
    <mergeCell ref="B6:I6"/>
    <mergeCell ref="B7:I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90BF4-F22B-4B43-89A0-56DD715E022E}">
  <sheetPr>
    <tabColor rgb="FF00B050"/>
  </sheetPr>
  <dimension ref="A1:I29"/>
  <sheetViews>
    <sheetView topLeftCell="A3" zoomScale="140" zoomScaleNormal="140" workbookViewId="0">
      <selection activeCell="G9" sqref="G9"/>
    </sheetView>
  </sheetViews>
  <sheetFormatPr baseColWidth="10" defaultRowHeight="15" x14ac:dyDescent="0.2"/>
  <cols>
    <col min="2" max="2" width="37" customWidth="1"/>
    <col min="4" max="4" width="15.33203125" customWidth="1"/>
    <col min="5" max="5" width="19.1640625" customWidth="1"/>
    <col min="6" max="6" width="24.6640625" customWidth="1"/>
    <col min="7" max="7" width="19.6640625" customWidth="1"/>
    <col min="9" max="9" width="16.5" customWidth="1"/>
  </cols>
  <sheetData>
    <row r="1" spans="1:9" ht="16" x14ac:dyDescent="0.2">
      <c r="A1" s="126" t="s">
        <v>106</v>
      </c>
      <c r="B1" s="126"/>
      <c r="C1" s="126"/>
      <c r="D1" s="126"/>
      <c r="E1" s="126"/>
      <c r="F1" s="126"/>
      <c r="G1" s="126"/>
      <c r="H1" s="60"/>
      <c r="I1" s="61"/>
    </row>
    <row r="2" spans="1:9" ht="16" x14ac:dyDescent="0.2">
      <c r="A2" s="127" t="s">
        <v>132</v>
      </c>
      <c r="B2" s="128"/>
      <c r="C2" s="128"/>
      <c r="D2" s="128"/>
      <c r="E2" s="128"/>
      <c r="F2" s="128"/>
      <c r="G2" s="128"/>
      <c r="H2" s="128"/>
      <c r="I2" s="129"/>
    </row>
    <row r="3" spans="1:9" ht="16" thickBot="1" x14ac:dyDescent="0.25">
      <c r="A3" s="61"/>
      <c r="B3" s="62"/>
      <c r="C3" s="61"/>
      <c r="D3" s="61"/>
      <c r="E3" s="61"/>
      <c r="F3" s="61"/>
      <c r="G3" s="61"/>
      <c r="H3" s="61"/>
      <c r="I3" s="61"/>
    </row>
    <row r="4" spans="1:9" x14ac:dyDescent="0.2">
      <c r="A4" s="61"/>
      <c r="B4" s="130" t="s">
        <v>107</v>
      </c>
      <c r="C4" s="131"/>
      <c r="D4" s="131"/>
      <c r="E4" s="131"/>
      <c r="F4" s="131"/>
      <c r="G4" s="132"/>
      <c r="H4" s="61"/>
      <c r="I4" s="61"/>
    </row>
    <row r="5" spans="1:9" ht="16" thickBot="1" x14ac:dyDescent="0.25">
      <c r="A5" s="61"/>
      <c r="B5" s="133"/>
      <c r="C5" s="134"/>
      <c r="D5" s="134"/>
      <c r="E5" s="134"/>
      <c r="F5" s="134"/>
      <c r="G5" s="135"/>
      <c r="H5" s="61"/>
      <c r="I5" s="61"/>
    </row>
    <row r="6" spans="1:9" x14ac:dyDescent="0.2">
      <c r="A6" s="61"/>
      <c r="B6" s="63"/>
      <c r="C6" s="64"/>
      <c r="D6" s="61"/>
      <c r="E6" s="61"/>
      <c r="F6" s="61"/>
      <c r="G6" s="65"/>
      <c r="H6" s="61"/>
      <c r="I6" s="61"/>
    </row>
    <row r="7" spans="1:9" ht="27" customHeight="1" x14ac:dyDescent="0.2">
      <c r="A7" s="61"/>
      <c r="B7" s="66" t="s">
        <v>108</v>
      </c>
      <c r="C7" s="67"/>
      <c r="D7" s="68"/>
      <c r="E7" s="68"/>
      <c r="F7" s="68"/>
      <c r="G7" s="69">
        <v>6</v>
      </c>
      <c r="H7" s="61"/>
      <c r="I7" s="61"/>
    </row>
    <row r="8" spans="1:9" x14ac:dyDescent="0.2">
      <c r="A8" s="61"/>
      <c r="B8" s="70" t="s">
        <v>109</v>
      </c>
      <c r="C8" s="71"/>
      <c r="D8" s="72"/>
      <c r="E8" s="72"/>
      <c r="F8" s="72"/>
      <c r="G8" s="73">
        <f>'PRESUPUESTO GENERAL'!L10</f>
        <v>119216700</v>
      </c>
      <c r="H8" s="61"/>
      <c r="I8" s="61"/>
    </row>
    <row r="9" spans="1:9" x14ac:dyDescent="0.2">
      <c r="A9" s="61"/>
      <c r="B9" s="70" t="s">
        <v>110</v>
      </c>
      <c r="C9" s="74">
        <v>0.15</v>
      </c>
      <c r="D9" s="72"/>
      <c r="E9" s="72"/>
      <c r="F9" s="72"/>
      <c r="G9" s="75">
        <f>ROUND(G8*C9,0)</f>
        <v>17882505</v>
      </c>
      <c r="H9" s="61"/>
      <c r="I9" s="61"/>
    </row>
    <row r="10" spans="1:9" ht="16" thickBot="1" x14ac:dyDescent="0.25">
      <c r="A10" s="61"/>
      <c r="B10" s="66" t="s">
        <v>111</v>
      </c>
      <c r="C10" s="76"/>
      <c r="D10" s="77"/>
      <c r="E10" s="77"/>
      <c r="F10" s="77"/>
      <c r="G10" s="78">
        <f>SUM(G8:G9)</f>
        <v>137099205</v>
      </c>
      <c r="H10" s="61"/>
      <c r="I10" s="61"/>
    </row>
    <row r="11" spans="1:9" ht="46" thickBot="1" x14ac:dyDescent="0.25">
      <c r="A11" s="61"/>
      <c r="B11" s="79" t="s">
        <v>112</v>
      </c>
      <c r="C11" s="80" t="s">
        <v>34</v>
      </c>
      <c r="D11" s="81" t="s">
        <v>35</v>
      </c>
      <c r="E11" s="81" t="s">
        <v>113</v>
      </c>
      <c r="F11" s="82" t="s">
        <v>114</v>
      </c>
      <c r="G11" s="83" t="s">
        <v>115</v>
      </c>
      <c r="H11" s="61"/>
      <c r="I11" s="61"/>
    </row>
    <row r="12" spans="1:9" x14ac:dyDescent="0.2">
      <c r="A12" s="61"/>
      <c r="B12" s="84" t="s">
        <v>116</v>
      </c>
      <c r="C12" s="85"/>
      <c r="D12" s="85"/>
      <c r="E12" s="86"/>
      <c r="F12" s="85"/>
      <c r="G12" s="87"/>
      <c r="H12" s="61"/>
      <c r="I12" s="88"/>
    </row>
    <row r="13" spans="1:9" x14ac:dyDescent="0.2">
      <c r="A13" s="61"/>
      <c r="B13" s="89" t="s">
        <v>117</v>
      </c>
      <c r="C13" s="90" t="s">
        <v>88</v>
      </c>
      <c r="D13" s="91">
        <f>G7</f>
        <v>6</v>
      </c>
      <c r="E13" s="92">
        <f>$G$8</f>
        <v>119216700</v>
      </c>
      <c r="F13" s="93">
        <v>1.6333299999999999E-3</v>
      </c>
      <c r="G13" s="94">
        <f t="shared" ref="G13:G20" si="0">ROUND(D13*E13*F13,0)</f>
        <v>1168321</v>
      </c>
      <c r="H13" s="61"/>
      <c r="I13" s="88"/>
    </row>
    <row r="14" spans="1:9" ht="30" x14ac:dyDescent="0.2">
      <c r="A14" s="61"/>
      <c r="B14" s="89" t="s">
        <v>118</v>
      </c>
      <c r="C14" s="90" t="s">
        <v>119</v>
      </c>
      <c r="D14" s="91">
        <v>1</v>
      </c>
      <c r="E14" s="92">
        <f>$G$8</f>
        <v>119216700</v>
      </c>
      <c r="F14" s="95">
        <v>2.0000000000000001E-4</v>
      </c>
      <c r="G14" s="94">
        <f t="shared" si="0"/>
        <v>23843</v>
      </c>
      <c r="H14" s="61"/>
      <c r="I14" s="61"/>
    </row>
    <row r="15" spans="1:9" ht="30" x14ac:dyDescent="0.2">
      <c r="A15" s="61"/>
      <c r="B15" s="96" t="s">
        <v>120</v>
      </c>
      <c r="C15" s="90"/>
      <c r="D15" s="91"/>
      <c r="E15" s="92"/>
      <c r="F15" s="97"/>
      <c r="G15" s="94">
        <f t="shared" si="0"/>
        <v>0</v>
      </c>
      <c r="H15" s="61"/>
      <c r="I15" s="61"/>
    </row>
    <row r="16" spans="1:9" x14ac:dyDescent="0.2">
      <c r="A16" s="61"/>
      <c r="B16" s="89" t="s">
        <v>121</v>
      </c>
      <c r="C16" s="90" t="s">
        <v>122</v>
      </c>
      <c r="D16" s="98">
        <v>1</v>
      </c>
      <c r="E16" s="92">
        <f>$G$8</f>
        <v>119216700</v>
      </c>
      <c r="F16" s="97">
        <v>0.02</v>
      </c>
      <c r="G16" s="94">
        <f t="shared" si="0"/>
        <v>2384334</v>
      </c>
      <c r="H16" s="61"/>
      <c r="I16" s="61"/>
    </row>
    <row r="17" spans="1:9" x14ac:dyDescent="0.2">
      <c r="A17" s="61"/>
      <c r="B17" s="89" t="s">
        <v>123</v>
      </c>
      <c r="C17" s="90" t="s">
        <v>122</v>
      </c>
      <c r="D17" s="98">
        <v>1</v>
      </c>
      <c r="E17" s="92">
        <f>$G$8</f>
        <v>119216700</v>
      </c>
      <c r="F17" s="97">
        <v>0.03</v>
      </c>
      <c r="G17" s="94">
        <f t="shared" si="0"/>
        <v>3576501</v>
      </c>
      <c r="H17" s="61"/>
      <c r="I17" s="61"/>
    </row>
    <row r="18" spans="1:9" x14ac:dyDescent="0.2">
      <c r="A18" s="61"/>
      <c r="B18" s="89" t="s">
        <v>124</v>
      </c>
      <c r="C18" s="90" t="s">
        <v>122</v>
      </c>
      <c r="D18" s="98">
        <v>1</v>
      </c>
      <c r="E18" s="92">
        <f>$G$8</f>
        <v>119216700</v>
      </c>
      <c r="F18" s="97">
        <v>0.02</v>
      </c>
      <c r="G18" s="94">
        <f t="shared" si="0"/>
        <v>2384334</v>
      </c>
      <c r="H18" s="61"/>
      <c r="I18" s="61"/>
    </row>
    <row r="19" spans="1:9" x14ac:dyDescent="0.2">
      <c r="A19" s="61"/>
      <c r="B19" s="89" t="s">
        <v>125</v>
      </c>
      <c r="C19" s="90" t="s">
        <v>122</v>
      </c>
      <c r="D19" s="98">
        <v>1</v>
      </c>
      <c r="E19" s="92">
        <f>$G$8</f>
        <v>119216700</v>
      </c>
      <c r="F19" s="97">
        <v>0.01</v>
      </c>
      <c r="G19" s="94">
        <f t="shared" si="0"/>
        <v>1192167</v>
      </c>
      <c r="H19" s="61"/>
      <c r="I19" s="61"/>
    </row>
    <row r="20" spans="1:9" x14ac:dyDescent="0.2">
      <c r="A20" s="61"/>
      <c r="B20" s="89" t="s">
        <v>126</v>
      </c>
      <c r="C20" s="90" t="s">
        <v>122</v>
      </c>
      <c r="D20" s="98">
        <v>1</v>
      </c>
      <c r="E20" s="92">
        <f>$G$8</f>
        <v>119216700</v>
      </c>
      <c r="F20" s="97">
        <v>0.01</v>
      </c>
      <c r="G20" s="94">
        <f t="shared" si="0"/>
        <v>1192167</v>
      </c>
      <c r="H20" s="61"/>
      <c r="I20" s="61"/>
    </row>
    <row r="21" spans="1:9" ht="30" x14ac:dyDescent="0.2">
      <c r="A21" s="61"/>
      <c r="B21" s="96" t="s">
        <v>127</v>
      </c>
      <c r="C21" s="72"/>
      <c r="D21" s="72"/>
      <c r="E21" s="99"/>
      <c r="F21" s="99"/>
      <c r="G21" s="78">
        <f>SUM(G12:G20)</f>
        <v>11921667</v>
      </c>
      <c r="H21" s="61"/>
      <c r="I21" s="61"/>
    </row>
    <row r="22" spans="1:9" x14ac:dyDescent="0.2">
      <c r="A22" s="61"/>
      <c r="B22" s="100" t="s">
        <v>128</v>
      </c>
      <c r="C22" s="101"/>
      <c r="D22" s="101"/>
      <c r="E22" s="102"/>
      <c r="F22" s="102"/>
      <c r="G22" s="103">
        <f>G8*G24</f>
        <v>5960837.5035506999</v>
      </c>
      <c r="H22" s="61"/>
      <c r="I22" s="61"/>
    </row>
    <row r="23" spans="1:9" ht="30" x14ac:dyDescent="0.2">
      <c r="A23" s="61"/>
      <c r="B23" s="89" t="s">
        <v>129</v>
      </c>
      <c r="C23" s="72"/>
      <c r="D23" s="72"/>
      <c r="E23" s="99"/>
      <c r="F23" s="99"/>
      <c r="G23" s="104">
        <f>G21/G8</f>
        <v>9.9999974835740288E-2</v>
      </c>
      <c r="H23" s="61"/>
      <c r="I23" s="61"/>
    </row>
    <row r="24" spans="1:9" x14ac:dyDescent="0.2">
      <c r="A24" s="61"/>
      <c r="B24" s="89" t="s">
        <v>130</v>
      </c>
      <c r="C24" s="72"/>
      <c r="D24" s="72"/>
      <c r="E24" s="99"/>
      <c r="F24" s="99"/>
      <c r="G24" s="104">
        <v>5.0000020999999999E-2</v>
      </c>
      <c r="H24" s="61"/>
      <c r="I24" s="61"/>
    </row>
    <row r="25" spans="1:9" x14ac:dyDescent="0.2">
      <c r="A25" s="61"/>
      <c r="B25" s="96"/>
      <c r="C25" s="77"/>
      <c r="D25" s="77"/>
      <c r="E25" s="77"/>
      <c r="F25" s="77"/>
      <c r="G25" s="105"/>
      <c r="H25" s="61"/>
      <c r="I25" s="61"/>
    </row>
    <row r="26" spans="1:9" ht="19" thickBot="1" x14ac:dyDescent="0.25">
      <c r="A26" s="61"/>
      <c r="B26" s="106" t="s">
        <v>131</v>
      </c>
      <c r="C26" s="107"/>
      <c r="D26" s="107"/>
      <c r="E26" s="107"/>
      <c r="F26" s="107"/>
      <c r="G26" s="108">
        <f>G23+G24</f>
        <v>0.14999999583574028</v>
      </c>
      <c r="H26" s="61"/>
      <c r="I26" s="61"/>
    </row>
    <row r="27" spans="1:9" x14ac:dyDescent="0.2">
      <c r="A27" s="61"/>
      <c r="B27" s="62"/>
      <c r="C27" s="61"/>
      <c r="D27" s="61"/>
      <c r="E27" s="61"/>
      <c r="F27" s="61"/>
      <c r="G27" s="109"/>
      <c r="H27" s="61"/>
      <c r="I27" s="61"/>
    </row>
    <row r="28" spans="1:9" x14ac:dyDescent="0.2">
      <c r="A28" s="61"/>
      <c r="B28" s="62"/>
      <c r="C28" s="61"/>
      <c r="D28" s="61"/>
      <c r="E28" s="61"/>
      <c r="F28" s="61"/>
      <c r="G28" s="61"/>
      <c r="H28" s="61"/>
      <c r="I28" s="61"/>
    </row>
    <row r="29" spans="1:9" x14ac:dyDescent="0.2">
      <c r="A29" s="61"/>
      <c r="B29" s="62"/>
      <c r="C29" s="61"/>
      <c r="D29" s="61"/>
      <c r="E29" s="61"/>
      <c r="F29" s="61"/>
      <c r="G29" s="61"/>
      <c r="H29" s="61"/>
      <c r="I29" s="61"/>
    </row>
  </sheetData>
  <mergeCells count="3">
    <mergeCell ref="A1:G1"/>
    <mergeCell ref="A2:I2"/>
    <mergeCell ref="B4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628BE-A16B-4B57-966C-ED44936E3223}">
  <dimension ref="B1:J16"/>
  <sheetViews>
    <sheetView tabSelected="1" zoomScale="140" zoomScaleNormal="140" workbookViewId="0">
      <selection activeCell="I17" sqref="I17"/>
    </sheetView>
  </sheetViews>
  <sheetFormatPr baseColWidth="10" defaultColWidth="11.5" defaultRowHeight="15" x14ac:dyDescent="0.2"/>
  <cols>
    <col min="1" max="1" width="6.1640625" style="8" customWidth="1"/>
    <col min="2" max="2" width="8.33203125" style="8" customWidth="1"/>
    <col min="3" max="3" width="43.5" style="8" customWidth="1"/>
    <col min="4" max="4" width="17.6640625" style="8" customWidth="1"/>
    <col min="5" max="5" width="17.33203125" style="8" customWidth="1"/>
    <col min="6" max="6" width="21" style="8" customWidth="1"/>
    <col min="7" max="7" width="18.5" style="8" customWidth="1"/>
    <col min="8" max="8" width="22.1640625" style="50" customWidth="1"/>
    <col min="9" max="9" width="14.5" style="8" bestFit="1" customWidth="1"/>
    <col min="10" max="10" width="18.83203125" style="8" customWidth="1"/>
    <col min="11" max="16384" width="11.5" style="8"/>
  </cols>
  <sheetData>
    <row r="1" spans="2:10" ht="60.75" customHeight="1" x14ac:dyDescent="0.2">
      <c r="B1" s="137"/>
      <c r="C1" s="137"/>
      <c r="D1" s="137"/>
      <c r="E1" s="137"/>
      <c r="F1" s="137"/>
      <c r="G1" s="137"/>
      <c r="H1" s="137"/>
    </row>
    <row r="2" spans="2:10" ht="27.75" customHeight="1" x14ac:dyDescent="0.2">
      <c r="B2" s="6">
        <v>1</v>
      </c>
      <c r="C2" s="138" t="s">
        <v>133</v>
      </c>
      <c r="D2" s="139"/>
      <c r="E2" s="139"/>
      <c r="F2" s="139"/>
      <c r="G2" s="139"/>
      <c r="H2" s="140"/>
    </row>
    <row r="3" spans="2:10" ht="27.75" customHeight="1" x14ac:dyDescent="0.2">
      <c r="B3" s="7" t="s">
        <v>5</v>
      </c>
      <c r="C3" s="15" t="s">
        <v>0</v>
      </c>
      <c r="D3" s="15" t="s">
        <v>1</v>
      </c>
      <c r="E3" s="15" t="s">
        <v>2</v>
      </c>
      <c r="F3" s="15" t="s">
        <v>3</v>
      </c>
      <c r="G3" s="15" t="s">
        <v>4</v>
      </c>
      <c r="H3" s="46" t="s">
        <v>28</v>
      </c>
    </row>
    <row r="4" spans="2:10" ht="27.75" customHeight="1" x14ac:dyDescent="0.2">
      <c r="B4" s="1" t="s">
        <v>6</v>
      </c>
      <c r="C4" s="1" t="s">
        <v>7</v>
      </c>
      <c r="D4" s="1" t="s">
        <v>8</v>
      </c>
      <c r="E4" s="2">
        <v>50</v>
      </c>
      <c r="F4" s="3">
        <v>4950</v>
      </c>
      <c r="G4" s="3">
        <f>E4*F4</f>
        <v>247500</v>
      </c>
      <c r="H4" s="47">
        <f>+G4*50</f>
        <v>12375000</v>
      </c>
    </row>
    <row r="5" spans="2:10" ht="27.75" customHeight="1" x14ac:dyDescent="0.2">
      <c r="B5" s="1" t="s">
        <v>9</v>
      </c>
      <c r="C5" s="1" t="s">
        <v>10</v>
      </c>
      <c r="D5" s="1" t="s">
        <v>8</v>
      </c>
      <c r="E5" s="2">
        <v>300</v>
      </c>
      <c r="F5" s="3">
        <v>4950</v>
      </c>
      <c r="G5" s="3">
        <f t="shared" ref="G5:G10" si="0">E5*F5</f>
        <v>1485000</v>
      </c>
      <c r="H5" s="47">
        <f t="shared" ref="H5:H11" si="1">+G5*50</f>
        <v>74250000</v>
      </c>
      <c r="I5" s="37"/>
    </row>
    <row r="6" spans="2:10" ht="27.75" customHeight="1" x14ac:dyDescent="0.2">
      <c r="B6" s="1" t="s">
        <v>11</v>
      </c>
      <c r="C6" s="1" t="s">
        <v>12</v>
      </c>
      <c r="D6" s="1" t="s">
        <v>13</v>
      </c>
      <c r="E6" s="2">
        <v>30</v>
      </c>
      <c r="F6" s="3">
        <v>3200</v>
      </c>
      <c r="G6" s="3">
        <f t="shared" si="0"/>
        <v>96000</v>
      </c>
      <c r="H6" s="47">
        <f t="shared" si="1"/>
        <v>4800000</v>
      </c>
      <c r="I6" s="37"/>
    </row>
    <row r="7" spans="2:10" ht="27.75" customHeight="1" x14ac:dyDescent="0.2">
      <c r="B7" s="1" t="s">
        <v>14</v>
      </c>
      <c r="C7" s="1" t="s">
        <v>15</v>
      </c>
      <c r="D7" s="1" t="s">
        <v>16</v>
      </c>
      <c r="E7" s="1">
        <v>30</v>
      </c>
      <c r="F7" s="10">
        <v>1000</v>
      </c>
      <c r="G7" s="10">
        <f t="shared" si="0"/>
        <v>30000</v>
      </c>
      <c r="H7" s="47">
        <f t="shared" si="1"/>
        <v>1500000</v>
      </c>
    </row>
    <row r="8" spans="2:10" ht="27.75" customHeight="1" x14ac:dyDescent="0.2">
      <c r="B8" s="1" t="s">
        <v>17</v>
      </c>
      <c r="C8" s="1" t="s">
        <v>18</v>
      </c>
      <c r="D8" s="1" t="s">
        <v>13</v>
      </c>
      <c r="E8" s="2">
        <v>8</v>
      </c>
      <c r="F8" s="10">
        <v>31548</v>
      </c>
      <c r="G8" s="3">
        <f t="shared" si="0"/>
        <v>252384</v>
      </c>
      <c r="H8" s="47">
        <f t="shared" si="1"/>
        <v>12619200</v>
      </c>
    </row>
    <row r="9" spans="2:10" ht="27.75" customHeight="1" x14ac:dyDescent="0.2">
      <c r="B9" s="1" t="s">
        <v>19</v>
      </c>
      <c r="C9" s="1" t="s">
        <v>20</v>
      </c>
      <c r="D9" s="1" t="s">
        <v>21</v>
      </c>
      <c r="E9" s="2">
        <v>5</v>
      </c>
      <c r="F9" s="10">
        <v>26290</v>
      </c>
      <c r="G9" s="3">
        <f t="shared" si="0"/>
        <v>131450</v>
      </c>
      <c r="H9" s="47">
        <f t="shared" si="1"/>
        <v>6572500</v>
      </c>
    </row>
    <row r="10" spans="2:10" ht="27.75" customHeight="1" x14ac:dyDescent="0.2">
      <c r="B10" s="1" t="s">
        <v>22</v>
      </c>
      <c r="C10" s="1" t="s">
        <v>23</v>
      </c>
      <c r="D10" s="1" t="s">
        <v>21</v>
      </c>
      <c r="E10" s="2">
        <v>2</v>
      </c>
      <c r="F10" s="10">
        <v>21000</v>
      </c>
      <c r="G10" s="3">
        <f t="shared" si="0"/>
        <v>42000</v>
      </c>
      <c r="H10" s="47">
        <f t="shared" si="1"/>
        <v>2100000</v>
      </c>
    </row>
    <row r="11" spans="2:10" ht="27.75" customHeight="1" x14ac:dyDescent="0.2">
      <c r="B11" s="1" t="s">
        <v>25</v>
      </c>
      <c r="C11" s="1" t="s">
        <v>26</v>
      </c>
      <c r="D11" s="1" t="s">
        <v>24</v>
      </c>
      <c r="E11" s="4">
        <v>1</v>
      </c>
      <c r="F11" s="10">
        <v>100000</v>
      </c>
      <c r="G11" s="5">
        <v>100000</v>
      </c>
      <c r="H11" s="47">
        <f t="shared" si="1"/>
        <v>5000000</v>
      </c>
    </row>
    <row r="12" spans="2:10" ht="27.75" customHeight="1" x14ac:dyDescent="0.2">
      <c r="B12" s="141" t="s">
        <v>31</v>
      </c>
      <c r="C12" s="141"/>
      <c r="D12" s="141"/>
      <c r="E12" s="141"/>
      <c r="F12" s="141"/>
      <c r="G12" s="9">
        <f>SUM(G4:G11)</f>
        <v>2384334</v>
      </c>
      <c r="H12" s="48">
        <f>SUM(H4:H11)</f>
        <v>119216700</v>
      </c>
      <c r="I12" s="170"/>
      <c r="J12" s="37"/>
    </row>
    <row r="13" spans="2:10" ht="20.25" customHeight="1" x14ac:dyDescent="0.2">
      <c r="B13" s="1" t="s">
        <v>29</v>
      </c>
      <c r="C13" s="1" t="s">
        <v>30</v>
      </c>
      <c r="D13" s="1" t="s">
        <v>27</v>
      </c>
      <c r="E13" s="4">
        <v>1</v>
      </c>
      <c r="F13" s="12">
        <v>0.15</v>
      </c>
      <c r="G13" s="5">
        <f>+G12*F13</f>
        <v>357650.1</v>
      </c>
      <c r="H13" s="47">
        <f>H12*F13</f>
        <v>17882505</v>
      </c>
      <c r="I13" s="45"/>
    </row>
    <row r="14" spans="2:10" ht="27.75" customHeight="1" x14ac:dyDescent="0.2">
      <c r="B14" s="136" t="s">
        <v>32</v>
      </c>
      <c r="C14" s="136"/>
      <c r="D14" s="136"/>
      <c r="E14" s="136"/>
      <c r="F14" s="136"/>
      <c r="G14" s="136"/>
      <c r="H14" s="48">
        <f>H12+H13</f>
        <v>137099205</v>
      </c>
      <c r="I14" s="11"/>
    </row>
    <row r="15" spans="2:10" ht="27.75" customHeight="1" x14ac:dyDescent="0.2">
      <c r="B15" s="144" t="s">
        <v>102</v>
      </c>
      <c r="C15" s="144"/>
      <c r="D15" s="144"/>
      <c r="E15" s="144"/>
      <c r="F15" s="144"/>
      <c r="G15" s="144"/>
      <c r="H15" s="49">
        <v>2458653.6549999998</v>
      </c>
      <c r="I15" s="37"/>
    </row>
    <row r="16" spans="2:10" ht="27.75" customHeight="1" x14ac:dyDescent="0.2">
      <c r="B16" s="142"/>
      <c r="C16" s="142"/>
      <c r="D16" s="142"/>
      <c r="E16" s="142"/>
      <c r="F16" s="142"/>
      <c r="G16" s="143"/>
      <c r="H16" s="142"/>
      <c r="J16" s="11"/>
    </row>
  </sheetData>
  <mergeCells count="7">
    <mergeCell ref="B14:G14"/>
    <mergeCell ref="B1:H1"/>
    <mergeCell ref="C2:H2"/>
    <mergeCell ref="B12:F12"/>
    <mergeCell ref="B16:F16"/>
    <mergeCell ref="G16:H16"/>
    <mergeCell ref="B15:G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55B3A-D15F-49A7-9D45-147F1022E920}">
  <dimension ref="A1:F8"/>
  <sheetViews>
    <sheetView workbookViewId="0">
      <selection activeCell="A8" sqref="A8:E8"/>
    </sheetView>
  </sheetViews>
  <sheetFormatPr baseColWidth="10" defaultColWidth="9.1640625" defaultRowHeight="15" x14ac:dyDescent="0.2"/>
  <cols>
    <col min="1" max="1" width="5.5" customWidth="1"/>
    <col min="2" max="2" width="28.6640625" customWidth="1"/>
    <col min="3" max="3" width="13.33203125" customWidth="1"/>
    <col min="4" max="4" width="13" customWidth="1"/>
    <col min="5" max="5" width="15.5" customWidth="1"/>
    <col min="6" max="6" width="30.1640625" customWidth="1"/>
    <col min="7" max="256" width="11.5" customWidth="1"/>
  </cols>
  <sheetData>
    <row r="1" spans="1:6" ht="16" thickBot="1" x14ac:dyDescent="0.25"/>
    <row r="2" spans="1:6" ht="97.5" customHeight="1" thickBot="1" x14ac:dyDescent="0.25">
      <c r="A2" s="145" t="s">
        <v>83</v>
      </c>
      <c r="B2" s="146"/>
      <c r="C2" s="146"/>
      <c r="D2" s="146"/>
      <c r="E2" s="146"/>
      <c r="F2" s="147"/>
    </row>
    <row r="3" spans="1:6" x14ac:dyDescent="0.2">
      <c r="A3" s="148" t="s">
        <v>90</v>
      </c>
      <c r="B3" s="149"/>
      <c r="C3" s="149"/>
      <c r="D3" s="149"/>
      <c r="E3" s="149"/>
      <c r="F3" s="150"/>
    </row>
    <row r="4" spans="1:6" x14ac:dyDescent="0.2">
      <c r="A4" s="148"/>
      <c r="B4" s="149"/>
      <c r="C4" s="149"/>
      <c r="D4" s="149"/>
      <c r="E4" s="149"/>
      <c r="F4" s="150"/>
    </row>
    <row r="5" spans="1:6" x14ac:dyDescent="0.2">
      <c r="A5" s="151"/>
      <c r="B5" s="152"/>
      <c r="C5" s="152"/>
      <c r="D5" s="152"/>
      <c r="E5" s="152"/>
      <c r="F5" s="153"/>
    </row>
    <row r="6" spans="1:6" x14ac:dyDescent="0.2">
      <c r="A6" s="41" t="s">
        <v>33</v>
      </c>
      <c r="B6" s="41" t="s">
        <v>84</v>
      </c>
      <c r="C6" s="41" t="s">
        <v>34</v>
      </c>
      <c r="D6" s="41" t="s">
        <v>35</v>
      </c>
      <c r="E6" s="41" t="s">
        <v>85</v>
      </c>
      <c r="F6" s="41" t="s">
        <v>86</v>
      </c>
    </row>
    <row r="7" spans="1:6" x14ac:dyDescent="0.2">
      <c r="A7" s="31">
        <v>1</v>
      </c>
      <c r="B7" s="32" t="s">
        <v>87</v>
      </c>
      <c r="C7" s="31" t="s">
        <v>88</v>
      </c>
      <c r="D7" s="31">
        <v>4</v>
      </c>
      <c r="E7" s="39">
        <v>2700000</v>
      </c>
      <c r="F7" s="33">
        <f>D7*E7</f>
        <v>10800000</v>
      </c>
    </row>
    <row r="8" spans="1:6" x14ac:dyDescent="0.2">
      <c r="A8" s="154" t="s">
        <v>89</v>
      </c>
      <c r="B8" s="155"/>
      <c r="C8" s="155"/>
      <c r="D8" s="155"/>
      <c r="E8" s="156"/>
      <c r="F8" s="40">
        <f>SUM(F7)</f>
        <v>10800000</v>
      </c>
    </row>
  </sheetData>
  <mergeCells count="3">
    <mergeCell ref="A2:F2"/>
    <mergeCell ref="A3:F5"/>
    <mergeCell ref="A8:E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2B6C7-8EDD-448A-8527-126F311DAE91}">
  <dimension ref="A1:F10"/>
  <sheetViews>
    <sheetView workbookViewId="0">
      <selection activeCell="B12" sqref="B12"/>
    </sheetView>
  </sheetViews>
  <sheetFormatPr baseColWidth="10" defaultColWidth="9.1640625" defaultRowHeight="15" x14ac:dyDescent="0.2"/>
  <cols>
    <col min="1" max="1" width="11.5" customWidth="1"/>
    <col min="2" max="2" width="32.6640625" customWidth="1"/>
    <col min="3" max="3" width="13.33203125" customWidth="1"/>
    <col min="4" max="4" width="11.5" customWidth="1"/>
    <col min="5" max="5" width="12.83203125" customWidth="1"/>
    <col min="6" max="6" width="19.1640625" customWidth="1"/>
    <col min="7" max="256" width="11.5" customWidth="1"/>
  </cols>
  <sheetData>
    <row r="1" spans="1:6" ht="95.25" customHeight="1" x14ac:dyDescent="0.2">
      <c r="A1" s="157" t="s">
        <v>83</v>
      </c>
      <c r="B1" s="158"/>
      <c r="C1" s="158"/>
      <c r="D1" s="158"/>
      <c r="E1" s="158"/>
      <c r="F1" s="159"/>
    </row>
    <row r="2" spans="1:6" x14ac:dyDescent="0.2">
      <c r="A2" s="148" t="s">
        <v>93</v>
      </c>
      <c r="B2" s="149"/>
      <c r="C2" s="149"/>
      <c r="D2" s="149"/>
      <c r="E2" s="149"/>
      <c r="F2" s="150"/>
    </row>
    <row r="3" spans="1:6" x14ac:dyDescent="0.2">
      <c r="A3" s="148"/>
      <c r="B3" s="149"/>
      <c r="C3" s="149"/>
      <c r="D3" s="149"/>
      <c r="E3" s="149"/>
      <c r="F3" s="150"/>
    </row>
    <row r="4" spans="1:6" x14ac:dyDescent="0.2">
      <c r="A4" s="151"/>
      <c r="B4" s="152"/>
      <c r="C4" s="152"/>
      <c r="D4" s="152"/>
      <c r="E4" s="152"/>
      <c r="F4" s="153"/>
    </row>
    <row r="5" spans="1:6" x14ac:dyDescent="0.2">
      <c r="A5" s="41" t="s">
        <v>33</v>
      </c>
      <c r="B5" s="41" t="s">
        <v>84</v>
      </c>
      <c r="C5" s="41" t="s">
        <v>34</v>
      </c>
      <c r="D5" s="41" t="s">
        <v>35</v>
      </c>
      <c r="E5" s="41" t="s">
        <v>85</v>
      </c>
      <c r="F5" s="41" t="s">
        <v>86</v>
      </c>
    </row>
    <row r="6" spans="1:6" x14ac:dyDescent="0.2">
      <c r="A6" s="31">
        <v>1</v>
      </c>
      <c r="B6" s="32" t="s">
        <v>94</v>
      </c>
      <c r="C6" s="31" t="s">
        <v>95</v>
      </c>
      <c r="D6" s="31">
        <v>4</v>
      </c>
      <c r="E6" s="34">
        <v>50000</v>
      </c>
      <c r="F6" s="33">
        <f>D6*E6</f>
        <v>200000</v>
      </c>
    </row>
    <row r="7" spans="1:6" x14ac:dyDescent="0.2">
      <c r="A7" s="31">
        <v>2</v>
      </c>
      <c r="B7" s="32" t="s">
        <v>96</v>
      </c>
      <c r="C7" s="31" t="s">
        <v>97</v>
      </c>
      <c r="D7" s="31">
        <v>1</v>
      </c>
      <c r="E7" s="34">
        <v>30000</v>
      </c>
      <c r="F7" s="33">
        <f>D7*E7</f>
        <v>30000</v>
      </c>
    </row>
    <row r="8" spans="1:6" x14ac:dyDescent="0.2">
      <c r="A8" s="31">
        <v>3</v>
      </c>
      <c r="B8" s="32" t="s">
        <v>98</v>
      </c>
      <c r="C8" s="31" t="s">
        <v>99</v>
      </c>
      <c r="D8" s="31">
        <v>1</v>
      </c>
      <c r="E8" s="34">
        <v>60000</v>
      </c>
      <c r="F8" s="33">
        <f>E8</f>
        <v>60000</v>
      </c>
    </row>
    <row r="9" spans="1:6" x14ac:dyDescent="0.2">
      <c r="A9" s="31">
        <v>4</v>
      </c>
      <c r="B9" s="32" t="s">
        <v>100</v>
      </c>
      <c r="C9" s="31" t="s">
        <v>27</v>
      </c>
      <c r="D9" s="31">
        <v>25</v>
      </c>
      <c r="E9" s="34">
        <v>7000</v>
      </c>
      <c r="F9" s="33">
        <f>D9*E9</f>
        <v>175000</v>
      </c>
    </row>
    <row r="10" spans="1:6" x14ac:dyDescent="0.2">
      <c r="A10" s="160" t="s">
        <v>101</v>
      </c>
      <c r="B10" s="161"/>
      <c r="C10" s="161"/>
      <c r="D10" s="161"/>
      <c r="E10" s="162"/>
      <c r="F10" s="42">
        <f>SUM(F6:F9)</f>
        <v>465000</v>
      </c>
    </row>
  </sheetData>
  <mergeCells count="3">
    <mergeCell ref="A1:F1"/>
    <mergeCell ref="A2:F4"/>
    <mergeCell ref="A10:E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1F966-937B-413E-92D1-44F853362B79}">
  <dimension ref="A2:F20"/>
  <sheetViews>
    <sheetView topLeftCell="A4" workbookViewId="0">
      <selection activeCell="G14" sqref="G14"/>
    </sheetView>
  </sheetViews>
  <sheetFormatPr baseColWidth="10" defaultColWidth="11.5" defaultRowHeight="14" x14ac:dyDescent="0.15"/>
  <cols>
    <col min="1" max="1" width="37.6640625" style="14" customWidth="1"/>
    <col min="2" max="2" width="18.33203125" style="13" customWidth="1"/>
    <col min="3" max="4" width="11.5" style="13"/>
    <col min="5" max="5" width="14.5" style="13" bestFit="1" customWidth="1"/>
    <col min="6" max="6" width="11.5" style="13"/>
    <col min="7" max="7" width="14.5" style="13" bestFit="1" customWidth="1"/>
    <col min="8" max="256" width="11.5" style="13"/>
    <col min="257" max="257" width="37.6640625" style="13" customWidth="1"/>
    <col min="258" max="258" width="18.33203125" style="13" customWidth="1"/>
    <col min="259" max="260" width="11.5" style="13"/>
    <col min="261" max="261" width="14.5" style="13" bestFit="1" customWidth="1"/>
    <col min="262" max="262" width="11.5" style="13"/>
    <col min="263" max="263" width="14.5" style="13" bestFit="1" customWidth="1"/>
    <col min="264" max="512" width="11.5" style="13"/>
    <col min="513" max="513" width="37.6640625" style="13" customWidth="1"/>
    <col min="514" max="514" width="18.33203125" style="13" customWidth="1"/>
    <col min="515" max="516" width="11.5" style="13"/>
    <col min="517" max="517" width="14.5" style="13" bestFit="1" customWidth="1"/>
    <col min="518" max="518" width="11.5" style="13"/>
    <col min="519" max="519" width="14.5" style="13" bestFit="1" customWidth="1"/>
    <col min="520" max="768" width="11.5" style="13"/>
    <col min="769" max="769" width="37.6640625" style="13" customWidth="1"/>
    <col min="770" max="770" width="18.33203125" style="13" customWidth="1"/>
    <col min="771" max="772" width="11.5" style="13"/>
    <col min="773" max="773" width="14.5" style="13" bestFit="1" customWidth="1"/>
    <col min="774" max="774" width="11.5" style="13"/>
    <col min="775" max="775" width="14.5" style="13" bestFit="1" customWidth="1"/>
    <col min="776" max="1024" width="11.5" style="13"/>
    <col min="1025" max="1025" width="37.6640625" style="13" customWidth="1"/>
    <col min="1026" max="1026" width="18.33203125" style="13" customWidth="1"/>
    <col min="1027" max="1028" width="11.5" style="13"/>
    <col min="1029" max="1029" width="14.5" style="13" bestFit="1" customWidth="1"/>
    <col min="1030" max="1030" width="11.5" style="13"/>
    <col min="1031" max="1031" width="14.5" style="13" bestFit="1" customWidth="1"/>
    <col min="1032" max="1280" width="11.5" style="13"/>
    <col min="1281" max="1281" width="37.6640625" style="13" customWidth="1"/>
    <col min="1282" max="1282" width="18.33203125" style="13" customWidth="1"/>
    <col min="1283" max="1284" width="11.5" style="13"/>
    <col min="1285" max="1285" width="14.5" style="13" bestFit="1" customWidth="1"/>
    <col min="1286" max="1286" width="11.5" style="13"/>
    <col min="1287" max="1287" width="14.5" style="13" bestFit="1" customWidth="1"/>
    <col min="1288" max="1536" width="11.5" style="13"/>
    <col min="1537" max="1537" width="37.6640625" style="13" customWidth="1"/>
    <col min="1538" max="1538" width="18.33203125" style="13" customWidth="1"/>
    <col min="1539" max="1540" width="11.5" style="13"/>
    <col min="1541" max="1541" width="14.5" style="13" bestFit="1" customWidth="1"/>
    <col min="1542" max="1542" width="11.5" style="13"/>
    <col min="1543" max="1543" width="14.5" style="13" bestFit="1" customWidth="1"/>
    <col min="1544" max="1792" width="11.5" style="13"/>
    <col min="1793" max="1793" width="37.6640625" style="13" customWidth="1"/>
    <col min="1794" max="1794" width="18.33203125" style="13" customWidth="1"/>
    <col min="1795" max="1796" width="11.5" style="13"/>
    <col min="1797" max="1797" width="14.5" style="13" bestFit="1" customWidth="1"/>
    <col min="1798" max="1798" width="11.5" style="13"/>
    <col min="1799" max="1799" width="14.5" style="13" bestFit="1" customWidth="1"/>
    <col min="1800" max="2048" width="11.5" style="13"/>
    <col min="2049" max="2049" width="37.6640625" style="13" customWidth="1"/>
    <col min="2050" max="2050" width="18.33203125" style="13" customWidth="1"/>
    <col min="2051" max="2052" width="11.5" style="13"/>
    <col min="2053" max="2053" width="14.5" style="13" bestFit="1" customWidth="1"/>
    <col min="2054" max="2054" width="11.5" style="13"/>
    <col min="2055" max="2055" width="14.5" style="13" bestFit="1" customWidth="1"/>
    <col min="2056" max="2304" width="11.5" style="13"/>
    <col min="2305" max="2305" width="37.6640625" style="13" customWidth="1"/>
    <col min="2306" max="2306" width="18.33203125" style="13" customWidth="1"/>
    <col min="2307" max="2308" width="11.5" style="13"/>
    <col min="2309" max="2309" width="14.5" style="13" bestFit="1" customWidth="1"/>
    <col min="2310" max="2310" width="11.5" style="13"/>
    <col min="2311" max="2311" width="14.5" style="13" bestFit="1" customWidth="1"/>
    <col min="2312" max="2560" width="11.5" style="13"/>
    <col min="2561" max="2561" width="37.6640625" style="13" customWidth="1"/>
    <col min="2562" max="2562" width="18.33203125" style="13" customWidth="1"/>
    <col min="2563" max="2564" width="11.5" style="13"/>
    <col min="2565" max="2565" width="14.5" style="13" bestFit="1" customWidth="1"/>
    <col min="2566" max="2566" width="11.5" style="13"/>
    <col min="2567" max="2567" width="14.5" style="13" bestFit="1" customWidth="1"/>
    <col min="2568" max="2816" width="11.5" style="13"/>
    <col min="2817" max="2817" width="37.6640625" style="13" customWidth="1"/>
    <col min="2818" max="2818" width="18.33203125" style="13" customWidth="1"/>
    <col min="2819" max="2820" width="11.5" style="13"/>
    <col min="2821" max="2821" width="14.5" style="13" bestFit="1" customWidth="1"/>
    <col min="2822" max="2822" width="11.5" style="13"/>
    <col min="2823" max="2823" width="14.5" style="13" bestFit="1" customWidth="1"/>
    <col min="2824" max="3072" width="11.5" style="13"/>
    <col min="3073" max="3073" width="37.6640625" style="13" customWidth="1"/>
    <col min="3074" max="3074" width="18.33203125" style="13" customWidth="1"/>
    <col min="3075" max="3076" width="11.5" style="13"/>
    <col min="3077" max="3077" width="14.5" style="13" bestFit="1" customWidth="1"/>
    <col min="3078" max="3078" width="11.5" style="13"/>
    <col min="3079" max="3079" width="14.5" style="13" bestFit="1" customWidth="1"/>
    <col min="3080" max="3328" width="11.5" style="13"/>
    <col min="3329" max="3329" width="37.6640625" style="13" customWidth="1"/>
    <col min="3330" max="3330" width="18.33203125" style="13" customWidth="1"/>
    <col min="3331" max="3332" width="11.5" style="13"/>
    <col min="3333" max="3333" width="14.5" style="13" bestFit="1" customWidth="1"/>
    <col min="3334" max="3334" width="11.5" style="13"/>
    <col min="3335" max="3335" width="14.5" style="13" bestFit="1" customWidth="1"/>
    <col min="3336" max="3584" width="11.5" style="13"/>
    <col min="3585" max="3585" width="37.6640625" style="13" customWidth="1"/>
    <col min="3586" max="3586" width="18.33203125" style="13" customWidth="1"/>
    <col min="3587" max="3588" width="11.5" style="13"/>
    <col min="3589" max="3589" width="14.5" style="13" bestFit="1" customWidth="1"/>
    <col min="3590" max="3590" width="11.5" style="13"/>
    <col min="3591" max="3591" width="14.5" style="13" bestFit="1" customWidth="1"/>
    <col min="3592" max="3840" width="11.5" style="13"/>
    <col min="3841" max="3841" width="37.6640625" style="13" customWidth="1"/>
    <col min="3842" max="3842" width="18.33203125" style="13" customWidth="1"/>
    <col min="3843" max="3844" width="11.5" style="13"/>
    <col min="3845" max="3845" width="14.5" style="13" bestFit="1" customWidth="1"/>
    <col min="3846" max="3846" width="11.5" style="13"/>
    <col min="3847" max="3847" width="14.5" style="13" bestFit="1" customWidth="1"/>
    <col min="3848" max="4096" width="11.5" style="13"/>
    <col min="4097" max="4097" width="37.6640625" style="13" customWidth="1"/>
    <col min="4098" max="4098" width="18.33203125" style="13" customWidth="1"/>
    <col min="4099" max="4100" width="11.5" style="13"/>
    <col min="4101" max="4101" width="14.5" style="13" bestFit="1" customWidth="1"/>
    <col min="4102" max="4102" width="11.5" style="13"/>
    <col min="4103" max="4103" width="14.5" style="13" bestFit="1" customWidth="1"/>
    <col min="4104" max="4352" width="11.5" style="13"/>
    <col min="4353" max="4353" width="37.6640625" style="13" customWidth="1"/>
    <col min="4354" max="4354" width="18.33203125" style="13" customWidth="1"/>
    <col min="4355" max="4356" width="11.5" style="13"/>
    <col min="4357" max="4357" width="14.5" style="13" bestFit="1" customWidth="1"/>
    <col min="4358" max="4358" width="11.5" style="13"/>
    <col min="4359" max="4359" width="14.5" style="13" bestFit="1" customWidth="1"/>
    <col min="4360" max="4608" width="11.5" style="13"/>
    <col min="4609" max="4609" width="37.6640625" style="13" customWidth="1"/>
    <col min="4610" max="4610" width="18.33203125" style="13" customWidth="1"/>
    <col min="4611" max="4612" width="11.5" style="13"/>
    <col min="4613" max="4613" width="14.5" style="13" bestFit="1" customWidth="1"/>
    <col min="4614" max="4614" width="11.5" style="13"/>
    <col min="4615" max="4615" width="14.5" style="13" bestFit="1" customWidth="1"/>
    <col min="4616" max="4864" width="11.5" style="13"/>
    <col min="4865" max="4865" width="37.6640625" style="13" customWidth="1"/>
    <col min="4866" max="4866" width="18.33203125" style="13" customWidth="1"/>
    <col min="4867" max="4868" width="11.5" style="13"/>
    <col min="4869" max="4869" width="14.5" style="13" bestFit="1" customWidth="1"/>
    <col min="4870" max="4870" width="11.5" style="13"/>
    <col min="4871" max="4871" width="14.5" style="13" bestFit="1" customWidth="1"/>
    <col min="4872" max="5120" width="11.5" style="13"/>
    <col min="5121" max="5121" width="37.6640625" style="13" customWidth="1"/>
    <col min="5122" max="5122" width="18.33203125" style="13" customWidth="1"/>
    <col min="5123" max="5124" width="11.5" style="13"/>
    <col min="5125" max="5125" width="14.5" style="13" bestFit="1" customWidth="1"/>
    <col min="5126" max="5126" width="11.5" style="13"/>
    <col min="5127" max="5127" width="14.5" style="13" bestFit="1" customWidth="1"/>
    <col min="5128" max="5376" width="11.5" style="13"/>
    <col min="5377" max="5377" width="37.6640625" style="13" customWidth="1"/>
    <col min="5378" max="5378" width="18.33203125" style="13" customWidth="1"/>
    <col min="5379" max="5380" width="11.5" style="13"/>
    <col min="5381" max="5381" width="14.5" style="13" bestFit="1" customWidth="1"/>
    <col min="5382" max="5382" width="11.5" style="13"/>
    <col min="5383" max="5383" width="14.5" style="13" bestFit="1" customWidth="1"/>
    <col min="5384" max="5632" width="11.5" style="13"/>
    <col min="5633" max="5633" width="37.6640625" style="13" customWidth="1"/>
    <col min="5634" max="5634" width="18.33203125" style="13" customWidth="1"/>
    <col min="5635" max="5636" width="11.5" style="13"/>
    <col min="5637" max="5637" width="14.5" style="13" bestFit="1" customWidth="1"/>
    <col min="5638" max="5638" width="11.5" style="13"/>
    <col min="5639" max="5639" width="14.5" style="13" bestFit="1" customWidth="1"/>
    <col min="5640" max="5888" width="11.5" style="13"/>
    <col min="5889" max="5889" width="37.6640625" style="13" customWidth="1"/>
    <col min="5890" max="5890" width="18.33203125" style="13" customWidth="1"/>
    <col min="5891" max="5892" width="11.5" style="13"/>
    <col min="5893" max="5893" width="14.5" style="13" bestFit="1" customWidth="1"/>
    <col min="5894" max="5894" width="11.5" style="13"/>
    <col min="5895" max="5895" width="14.5" style="13" bestFit="1" customWidth="1"/>
    <col min="5896" max="6144" width="11.5" style="13"/>
    <col min="6145" max="6145" width="37.6640625" style="13" customWidth="1"/>
    <col min="6146" max="6146" width="18.33203125" style="13" customWidth="1"/>
    <col min="6147" max="6148" width="11.5" style="13"/>
    <col min="6149" max="6149" width="14.5" style="13" bestFit="1" customWidth="1"/>
    <col min="6150" max="6150" width="11.5" style="13"/>
    <col min="6151" max="6151" width="14.5" style="13" bestFit="1" customWidth="1"/>
    <col min="6152" max="6400" width="11.5" style="13"/>
    <col min="6401" max="6401" width="37.6640625" style="13" customWidth="1"/>
    <col min="6402" max="6402" width="18.33203125" style="13" customWidth="1"/>
    <col min="6403" max="6404" width="11.5" style="13"/>
    <col min="6405" max="6405" width="14.5" style="13" bestFit="1" customWidth="1"/>
    <col min="6406" max="6406" width="11.5" style="13"/>
    <col min="6407" max="6407" width="14.5" style="13" bestFit="1" customWidth="1"/>
    <col min="6408" max="6656" width="11.5" style="13"/>
    <col min="6657" max="6657" width="37.6640625" style="13" customWidth="1"/>
    <col min="6658" max="6658" width="18.33203125" style="13" customWidth="1"/>
    <col min="6659" max="6660" width="11.5" style="13"/>
    <col min="6661" max="6661" width="14.5" style="13" bestFit="1" customWidth="1"/>
    <col min="6662" max="6662" width="11.5" style="13"/>
    <col min="6663" max="6663" width="14.5" style="13" bestFit="1" customWidth="1"/>
    <col min="6664" max="6912" width="11.5" style="13"/>
    <col min="6913" max="6913" width="37.6640625" style="13" customWidth="1"/>
    <col min="6914" max="6914" width="18.33203125" style="13" customWidth="1"/>
    <col min="6915" max="6916" width="11.5" style="13"/>
    <col min="6917" max="6917" width="14.5" style="13" bestFit="1" customWidth="1"/>
    <col min="6918" max="6918" width="11.5" style="13"/>
    <col min="6919" max="6919" width="14.5" style="13" bestFit="1" customWidth="1"/>
    <col min="6920" max="7168" width="11.5" style="13"/>
    <col min="7169" max="7169" width="37.6640625" style="13" customWidth="1"/>
    <col min="7170" max="7170" width="18.33203125" style="13" customWidth="1"/>
    <col min="7171" max="7172" width="11.5" style="13"/>
    <col min="7173" max="7173" width="14.5" style="13" bestFit="1" customWidth="1"/>
    <col min="7174" max="7174" width="11.5" style="13"/>
    <col min="7175" max="7175" width="14.5" style="13" bestFit="1" customWidth="1"/>
    <col min="7176" max="7424" width="11.5" style="13"/>
    <col min="7425" max="7425" width="37.6640625" style="13" customWidth="1"/>
    <col min="7426" max="7426" width="18.33203125" style="13" customWidth="1"/>
    <col min="7427" max="7428" width="11.5" style="13"/>
    <col min="7429" max="7429" width="14.5" style="13" bestFit="1" customWidth="1"/>
    <col min="7430" max="7430" width="11.5" style="13"/>
    <col min="7431" max="7431" width="14.5" style="13" bestFit="1" customWidth="1"/>
    <col min="7432" max="7680" width="11.5" style="13"/>
    <col min="7681" max="7681" width="37.6640625" style="13" customWidth="1"/>
    <col min="7682" max="7682" width="18.33203125" style="13" customWidth="1"/>
    <col min="7683" max="7684" width="11.5" style="13"/>
    <col min="7685" max="7685" width="14.5" style="13" bestFit="1" customWidth="1"/>
    <col min="7686" max="7686" width="11.5" style="13"/>
    <col min="7687" max="7687" width="14.5" style="13" bestFit="1" customWidth="1"/>
    <col min="7688" max="7936" width="11.5" style="13"/>
    <col min="7937" max="7937" width="37.6640625" style="13" customWidth="1"/>
    <col min="7938" max="7938" width="18.33203125" style="13" customWidth="1"/>
    <col min="7939" max="7940" width="11.5" style="13"/>
    <col min="7941" max="7941" width="14.5" style="13" bestFit="1" customWidth="1"/>
    <col min="7942" max="7942" width="11.5" style="13"/>
    <col min="7943" max="7943" width="14.5" style="13" bestFit="1" customWidth="1"/>
    <col min="7944" max="8192" width="11.5" style="13"/>
    <col min="8193" max="8193" width="37.6640625" style="13" customWidth="1"/>
    <col min="8194" max="8194" width="18.33203125" style="13" customWidth="1"/>
    <col min="8195" max="8196" width="11.5" style="13"/>
    <col min="8197" max="8197" width="14.5" style="13" bestFit="1" customWidth="1"/>
    <col min="8198" max="8198" width="11.5" style="13"/>
    <col min="8199" max="8199" width="14.5" style="13" bestFit="1" customWidth="1"/>
    <col min="8200" max="8448" width="11.5" style="13"/>
    <col min="8449" max="8449" width="37.6640625" style="13" customWidth="1"/>
    <col min="8450" max="8450" width="18.33203125" style="13" customWidth="1"/>
    <col min="8451" max="8452" width="11.5" style="13"/>
    <col min="8453" max="8453" width="14.5" style="13" bestFit="1" customWidth="1"/>
    <col min="8454" max="8454" width="11.5" style="13"/>
    <col min="8455" max="8455" width="14.5" style="13" bestFit="1" customWidth="1"/>
    <col min="8456" max="8704" width="11.5" style="13"/>
    <col min="8705" max="8705" width="37.6640625" style="13" customWidth="1"/>
    <col min="8706" max="8706" width="18.33203125" style="13" customWidth="1"/>
    <col min="8707" max="8708" width="11.5" style="13"/>
    <col min="8709" max="8709" width="14.5" style="13" bestFit="1" customWidth="1"/>
    <col min="8710" max="8710" width="11.5" style="13"/>
    <col min="8711" max="8711" width="14.5" style="13" bestFit="1" customWidth="1"/>
    <col min="8712" max="8960" width="11.5" style="13"/>
    <col min="8961" max="8961" width="37.6640625" style="13" customWidth="1"/>
    <col min="8962" max="8962" width="18.33203125" style="13" customWidth="1"/>
    <col min="8963" max="8964" width="11.5" style="13"/>
    <col min="8965" max="8965" width="14.5" style="13" bestFit="1" customWidth="1"/>
    <col min="8966" max="8966" width="11.5" style="13"/>
    <col min="8967" max="8967" width="14.5" style="13" bestFit="1" customWidth="1"/>
    <col min="8968" max="9216" width="11.5" style="13"/>
    <col min="9217" max="9217" width="37.6640625" style="13" customWidth="1"/>
    <col min="9218" max="9218" width="18.33203125" style="13" customWidth="1"/>
    <col min="9219" max="9220" width="11.5" style="13"/>
    <col min="9221" max="9221" width="14.5" style="13" bestFit="1" customWidth="1"/>
    <col min="9222" max="9222" width="11.5" style="13"/>
    <col min="9223" max="9223" width="14.5" style="13" bestFit="1" customWidth="1"/>
    <col min="9224" max="9472" width="11.5" style="13"/>
    <col min="9473" max="9473" width="37.6640625" style="13" customWidth="1"/>
    <col min="9474" max="9474" width="18.33203125" style="13" customWidth="1"/>
    <col min="9475" max="9476" width="11.5" style="13"/>
    <col min="9477" max="9477" width="14.5" style="13" bestFit="1" customWidth="1"/>
    <col min="9478" max="9478" width="11.5" style="13"/>
    <col min="9479" max="9479" width="14.5" style="13" bestFit="1" customWidth="1"/>
    <col min="9480" max="9728" width="11.5" style="13"/>
    <col min="9729" max="9729" width="37.6640625" style="13" customWidth="1"/>
    <col min="9730" max="9730" width="18.33203125" style="13" customWidth="1"/>
    <col min="9731" max="9732" width="11.5" style="13"/>
    <col min="9733" max="9733" width="14.5" style="13" bestFit="1" customWidth="1"/>
    <col min="9734" max="9734" width="11.5" style="13"/>
    <col min="9735" max="9735" width="14.5" style="13" bestFit="1" customWidth="1"/>
    <col min="9736" max="9984" width="11.5" style="13"/>
    <col min="9985" max="9985" width="37.6640625" style="13" customWidth="1"/>
    <col min="9986" max="9986" width="18.33203125" style="13" customWidth="1"/>
    <col min="9987" max="9988" width="11.5" style="13"/>
    <col min="9989" max="9989" width="14.5" style="13" bestFit="1" customWidth="1"/>
    <col min="9990" max="9990" width="11.5" style="13"/>
    <col min="9991" max="9991" width="14.5" style="13" bestFit="1" customWidth="1"/>
    <col min="9992" max="10240" width="11.5" style="13"/>
    <col min="10241" max="10241" width="37.6640625" style="13" customWidth="1"/>
    <col min="10242" max="10242" width="18.33203125" style="13" customWidth="1"/>
    <col min="10243" max="10244" width="11.5" style="13"/>
    <col min="10245" max="10245" width="14.5" style="13" bestFit="1" customWidth="1"/>
    <col min="10246" max="10246" width="11.5" style="13"/>
    <col min="10247" max="10247" width="14.5" style="13" bestFit="1" customWidth="1"/>
    <col min="10248" max="10496" width="11.5" style="13"/>
    <col min="10497" max="10497" width="37.6640625" style="13" customWidth="1"/>
    <col min="10498" max="10498" width="18.33203125" style="13" customWidth="1"/>
    <col min="10499" max="10500" width="11.5" style="13"/>
    <col min="10501" max="10501" width="14.5" style="13" bestFit="1" customWidth="1"/>
    <col min="10502" max="10502" width="11.5" style="13"/>
    <col min="10503" max="10503" width="14.5" style="13" bestFit="1" customWidth="1"/>
    <col min="10504" max="10752" width="11.5" style="13"/>
    <col min="10753" max="10753" width="37.6640625" style="13" customWidth="1"/>
    <col min="10754" max="10754" width="18.33203125" style="13" customWidth="1"/>
    <col min="10755" max="10756" width="11.5" style="13"/>
    <col min="10757" max="10757" width="14.5" style="13" bestFit="1" customWidth="1"/>
    <col min="10758" max="10758" width="11.5" style="13"/>
    <col min="10759" max="10759" width="14.5" style="13" bestFit="1" customWidth="1"/>
    <col min="10760" max="11008" width="11.5" style="13"/>
    <col min="11009" max="11009" width="37.6640625" style="13" customWidth="1"/>
    <col min="11010" max="11010" width="18.33203125" style="13" customWidth="1"/>
    <col min="11011" max="11012" width="11.5" style="13"/>
    <col min="11013" max="11013" width="14.5" style="13" bestFit="1" customWidth="1"/>
    <col min="11014" max="11014" width="11.5" style="13"/>
    <col min="11015" max="11015" width="14.5" style="13" bestFit="1" customWidth="1"/>
    <col min="11016" max="11264" width="11.5" style="13"/>
    <col min="11265" max="11265" width="37.6640625" style="13" customWidth="1"/>
    <col min="11266" max="11266" width="18.33203125" style="13" customWidth="1"/>
    <col min="11267" max="11268" width="11.5" style="13"/>
    <col min="11269" max="11269" width="14.5" style="13" bestFit="1" customWidth="1"/>
    <col min="11270" max="11270" width="11.5" style="13"/>
    <col min="11271" max="11271" width="14.5" style="13" bestFit="1" customWidth="1"/>
    <col min="11272" max="11520" width="11.5" style="13"/>
    <col min="11521" max="11521" width="37.6640625" style="13" customWidth="1"/>
    <col min="11522" max="11522" width="18.33203125" style="13" customWidth="1"/>
    <col min="11523" max="11524" width="11.5" style="13"/>
    <col min="11525" max="11525" width="14.5" style="13" bestFit="1" customWidth="1"/>
    <col min="11526" max="11526" width="11.5" style="13"/>
    <col min="11527" max="11527" width="14.5" style="13" bestFit="1" customWidth="1"/>
    <col min="11528" max="11776" width="11.5" style="13"/>
    <col min="11777" max="11777" width="37.6640625" style="13" customWidth="1"/>
    <col min="11778" max="11778" width="18.33203125" style="13" customWidth="1"/>
    <col min="11779" max="11780" width="11.5" style="13"/>
    <col min="11781" max="11781" width="14.5" style="13" bestFit="1" customWidth="1"/>
    <col min="11782" max="11782" width="11.5" style="13"/>
    <col min="11783" max="11783" width="14.5" style="13" bestFit="1" customWidth="1"/>
    <col min="11784" max="12032" width="11.5" style="13"/>
    <col min="12033" max="12033" width="37.6640625" style="13" customWidth="1"/>
    <col min="12034" max="12034" width="18.33203125" style="13" customWidth="1"/>
    <col min="12035" max="12036" width="11.5" style="13"/>
    <col min="12037" max="12037" width="14.5" style="13" bestFit="1" customWidth="1"/>
    <col min="12038" max="12038" width="11.5" style="13"/>
    <col min="12039" max="12039" width="14.5" style="13" bestFit="1" customWidth="1"/>
    <col min="12040" max="12288" width="11.5" style="13"/>
    <col min="12289" max="12289" width="37.6640625" style="13" customWidth="1"/>
    <col min="12290" max="12290" width="18.33203125" style="13" customWidth="1"/>
    <col min="12291" max="12292" width="11.5" style="13"/>
    <col min="12293" max="12293" width="14.5" style="13" bestFit="1" customWidth="1"/>
    <col min="12294" max="12294" width="11.5" style="13"/>
    <col min="12295" max="12295" width="14.5" style="13" bestFit="1" customWidth="1"/>
    <col min="12296" max="12544" width="11.5" style="13"/>
    <col min="12545" max="12545" width="37.6640625" style="13" customWidth="1"/>
    <col min="12546" max="12546" width="18.33203125" style="13" customWidth="1"/>
    <col min="12547" max="12548" width="11.5" style="13"/>
    <col min="12549" max="12549" width="14.5" style="13" bestFit="1" customWidth="1"/>
    <col min="12550" max="12550" width="11.5" style="13"/>
    <col min="12551" max="12551" width="14.5" style="13" bestFit="1" customWidth="1"/>
    <col min="12552" max="12800" width="11.5" style="13"/>
    <col min="12801" max="12801" width="37.6640625" style="13" customWidth="1"/>
    <col min="12802" max="12802" width="18.33203125" style="13" customWidth="1"/>
    <col min="12803" max="12804" width="11.5" style="13"/>
    <col min="12805" max="12805" width="14.5" style="13" bestFit="1" customWidth="1"/>
    <col min="12806" max="12806" width="11.5" style="13"/>
    <col min="12807" max="12807" width="14.5" style="13" bestFit="1" customWidth="1"/>
    <col min="12808" max="13056" width="11.5" style="13"/>
    <col min="13057" max="13057" width="37.6640625" style="13" customWidth="1"/>
    <col min="13058" max="13058" width="18.33203125" style="13" customWidth="1"/>
    <col min="13059" max="13060" width="11.5" style="13"/>
    <col min="13061" max="13061" width="14.5" style="13" bestFit="1" customWidth="1"/>
    <col min="13062" max="13062" width="11.5" style="13"/>
    <col min="13063" max="13063" width="14.5" style="13" bestFit="1" customWidth="1"/>
    <col min="13064" max="13312" width="11.5" style="13"/>
    <col min="13313" max="13313" width="37.6640625" style="13" customWidth="1"/>
    <col min="13314" max="13314" width="18.33203125" style="13" customWidth="1"/>
    <col min="13315" max="13316" width="11.5" style="13"/>
    <col min="13317" max="13317" width="14.5" style="13" bestFit="1" customWidth="1"/>
    <col min="13318" max="13318" width="11.5" style="13"/>
    <col min="13319" max="13319" width="14.5" style="13" bestFit="1" customWidth="1"/>
    <col min="13320" max="13568" width="11.5" style="13"/>
    <col min="13569" max="13569" width="37.6640625" style="13" customWidth="1"/>
    <col min="13570" max="13570" width="18.33203125" style="13" customWidth="1"/>
    <col min="13571" max="13572" width="11.5" style="13"/>
    <col min="13573" max="13573" width="14.5" style="13" bestFit="1" customWidth="1"/>
    <col min="13574" max="13574" width="11.5" style="13"/>
    <col min="13575" max="13575" width="14.5" style="13" bestFit="1" customWidth="1"/>
    <col min="13576" max="13824" width="11.5" style="13"/>
    <col min="13825" max="13825" width="37.6640625" style="13" customWidth="1"/>
    <col min="13826" max="13826" width="18.33203125" style="13" customWidth="1"/>
    <col min="13827" max="13828" width="11.5" style="13"/>
    <col min="13829" max="13829" width="14.5" style="13" bestFit="1" customWidth="1"/>
    <col min="13830" max="13830" width="11.5" style="13"/>
    <col min="13831" max="13831" width="14.5" style="13" bestFit="1" customWidth="1"/>
    <col min="13832" max="14080" width="11.5" style="13"/>
    <col min="14081" max="14081" width="37.6640625" style="13" customWidth="1"/>
    <col min="14082" max="14082" width="18.33203125" style="13" customWidth="1"/>
    <col min="14083" max="14084" width="11.5" style="13"/>
    <col min="14085" max="14085" width="14.5" style="13" bestFit="1" customWidth="1"/>
    <col min="14086" max="14086" width="11.5" style="13"/>
    <col min="14087" max="14087" width="14.5" style="13" bestFit="1" customWidth="1"/>
    <col min="14088" max="14336" width="11.5" style="13"/>
    <col min="14337" max="14337" width="37.6640625" style="13" customWidth="1"/>
    <col min="14338" max="14338" width="18.33203125" style="13" customWidth="1"/>
    <col min="14339" max="14340" width="11.5" style="13"/>
    <col min="14341" max="14341" width="14.5" style="13" bestFit="1" customWidth="1"/>
    <col min="14342" max="14342" width="11.5" style="13"/>
    <col min="14343" max="14343" width="14.5" style="13" bestFit="1" customWidth="1"/>
    <col min="14344" max="14592" width="11.5" style="13"/>
    <col min="14593" max="14593" width="37.6640625" style="13" customWidth="1"/>
    <col min="14594" max="14594" width="18.33203125" style="13" customWidth="1"/>
    <col min="14595" max="14596" width="11.5" style="13"/>
    <col min="14597" max="14597" width="14.5" style="13" bestFit="1" customWidth="1"/>
    <col min="14598" max="14598" width="11.5" style="13"/>
    <col min="14599" max="14599" width="14.5" style="13" bestFit="1" customWidth="1"/>
    <col min="14600" max="14848" width="11.5" style="13"/>
    <col min="14849" max="14849" width="37.6640625" style="13" customWidth="1"/>
    <col min="14850" max="14850" width="18.33203125" style="13" customWidth="1"/>
    <col min="14851" max="14852" width="11.5" style="13"/>
    <col min="14853" max="14853" width="14.5" style="13" bestFit="1" customWidth="1"/>
    <col min="14854" max="14854" width="11.5" style="13"/>
    <col min="14855" max="14855" width="14.5" style="13" bestFit="1" customWidth="1"/>
    <col min="14856" max="15104" width="11.5" style="13"/>
    <col min="15105" max="15105" width="37.6640625" style="13" customWidth="1"/>
    <col min="15106" max="15106" width="18.33203125" style="13" customWidth="1"/>
    <col min="15107" max="15108" width="11.5" style="13"/>
    <col min="15109" max="15109" width="14.5" style="13" bestFit="1" customWidth="1"/>
    <col min="15110" max="15110" width="11.5" style="13"/>
    <col min="15111" max="15111" width="14.5" style="13" bestFit="1" customWidth="1"/>
    <col min="15112" max="15360" width="11.5" style="13"/>
    <col min="15361" max="15361" width="37.6640625" style="13" customWidth="1"/>
    <col min="15362" max="15362" width="18.33203125" style="13" customWidth="1"/>
    <col min="15363" max="15364" width="11.5" style="13"/>
    <col min="15365" max="15365" width="14.5" style="13" bestFit="1" customWidth="1"/>
    <col min="15366" max="15366" width="11.5" style="13"/>
    <col min="15367" max="15367" width="14.5" style="13" bestFit="1" customWidth="1"/>
    <col min="15368" max="15616" width="11.5" style="13"/>
    <col min="15617" max="15617" width="37.6640625" style="13" customWidth="1"/>
    <col min="15618" max="15618" width="18.33203125" style="13" customWidth="1"/>
    <col min="15619" max="15620" width="11.5" style="13"/>
    <col min="15621" max="15621" width="14.5" style="13" bestFit="1" customWidth="1"/>
    <col min="15622" max="15622" width="11.5" style="13"/>
    <col min="15623" max="15623" width="14.5" style="13" bestFit="1" customWidth="1"/>
    <col min="15624" max="15872" width="11.5" style="13"/>
    <col min="15873" max="15873" width="37.6640625" style="13" customWidth="1"/>
    <col min="15874" max="15874" width="18.33203125" style="13" customWidth="1"/>
    <col min="15875" max="15876" width="11.5" style="13"/>
    <col min="15877" max="15877" width="14.5" style="13" bestFit="1" customWidth="1"/>
    <col min="15878" max="15878" width="11.5" style="13"/>
    <col min="15879" max="15879" width="14.5" style="13" bestFit="1" customWidth="1"/>
    <col min="15880" max="16128" width="11.5" style="13"/>
    <col min="16129" max="16129" width="37.6640625" style="13" customWidth="1"/>
    <col min="16130" max="16130" width="18.33203125" style="13" customWidth="1"/>
    <col min="16131" max="16132" width="11.5" style="13"/>
    <col min="16133" max="16133" width="14.5" style="13" bestFit="1" customWidth="1"/>
    <col min="16134" max="16134" width="11.5" style="13"/>
    <col min="16135" max="16135" width="14.5" style="13" bestFit="1" customWidth="1"/>
    <col min="16136" max="16384" width="11.5" style="13"/>
  </cols>
  <sheetData>
    <row r="2" spans="1:5" ht="51" customHeight="1" x14ac:dyDescent="0.15">
      <c r="A2" s="163" t="s">
        <v>40</v>
      </c>
      <c r="B2" s="164"/>
      <c r="C2" s="164"/>
      <c r="D2" s="164"/>
      <c r="E2" s="164"/>
    </row>
    <row r="3" spans="1:5" x14ac:dyDescent="0.15">
      <c r="A3" s="165" t="s">
        <v>41</v>
      </c>
      <c r="B3" s="167" t="s">
        <v>34</v>
      </c>
      <c r="C3" s="54" t="s">
        <v>35</v>
      </c>
      <c r="D3" s="167" t="s">
        <v>36</v>
      </c>
      <c r="E3" s="168"/>
    </row>
    <row r="4" spans="1:5" x14ac:dyDescent="0.15">
      <c r="A4" s="166"/>
      <c r="B4" s="168"/>
      <c r="C4" s="54" t="s">
        <v>37</v>
      </c>
      <c r="D4" s="54" t="s">
        <v>38</v>
      </c>
      <c r="E4" s="54" t="s">
        <v>39</v>
      </c>
    </row>
    <row r="5" spans="1:5" x14ac:dyDescent="0.15">
      <c r="A5" s="25" t="s">
        <v>42</v>
      </c>
      <c r="B5" s="26" t="s">
        <v>43</v>
      </c>
      <c r="C5" s="26">
        <v>1</v>
      </c>
      <c r="D5" s="55">
        <v>10200</v>
      </c>
      <c r="E5" s="55">
        <f>+D5*C5</f>
        <v>10200</v>
      </c>
    </row>
    <row r="6" spans="1:5" x14ac:dyDescent="0.15">
      <c r="A6" s="25" t="s">
        <v>44</v>
      </c>
      <c r="B6" s="26" t="s">
        <v>45</v>
      </c>
      <c r="C6" s="26">
        <v>1</v>
      </c>
      <c r="D6" s="55">
        <v>90000</v>
      </c>
      <c r="E6" s="55">
        <f t="shared" ref="E6:E16" si="0">+D6*C6</f>
        <v>90000</v>
      </c>
    </row>
    <row r="7" spans="1:5" x14ac:dyDescent="0.15">
      <c r="A7" s="25" t="s">
        <v>44</v>
      </c>
      <c r="B7" s="26" t="s">
        <v>46</v>
      </c>
      <c r="C7" s="26">
        <v>1</v>
      </c>
      <c r="D7" s="55">
        <v>130000</v>
      </c>
      <c r="E7" s="55">
        <f t="shared" si="0"/>
        <v>130000</v>
      </c>
    </row>
    <row r="8" spans="1:5" x14ac:dyDescent="0.15">
      <c r="A8" s="25" t="s">
        <v>47</v>
      </c>
      <c r="B8" s="26" t="s">
        <v>48</v>
      </c>
      <c r="C8" s="26">
        <v>4</v>
      </c>
      <c r="D8" s="55">
        <v>6000</v>
      </c>
      <c r="E8" s="55">
        <f t="shared" si="0"/>
        <v>24000</v>
      </c>
    </row>
    <row r="9" spans="1:5" ht="26" x14ac:dyDescent="0.15">
      <c r="A9" s="27" t="s">
        <v>49</v>
      </c>
      <c r="B9" s="26" t="s">
        <v>50</v>
      </c>
      <c r="C9" s="26">
        <v>1</v>
      </c>
      <c r="D9" s="55">
        <v>50000</v>
      </c>
      <c r="E9" s="55">
        <f t="shared" si="0"/>
        <v>50000</v>
      </c>
    </row>
    <row r="10" spans="1:5" x14ac:dyDescent="0.15">
      <c r="A10" s="25" t="s">
        <v>51</v>
      </c>
      <c r="B10" s="26" t="s">
        <v>52</v>
      </c>
      <c r="C10" s="26">
        <v>1</v>
      </c>
      <c r="D10" s="55">
        <v>17900</v>
      </c>
      <c r="E10" s="55">
        <f t="shared" si="0"/>
        <v>17900</v>
      </c>
    </row>
    <row r="11" spans="1:5" x14ac:dyDescent="0.15">
      <c r="A11" s="25" t="s">
        <v>53</v>
      </c>
      <c r="B11" s="26" t="s">
        <v>52</v>
      </c>
      <c r="C11" s="26">
        <v>2</v>
      </c>
      <c r="D11" s="55">
        <v>16000</v>
      </c>
      <c r="E11" s="55">
        <f t="shared" si="0"/>
        <v>32000</v>
      </c>
    </row>
    <row r="12" spans="1:5" x14ac:dyDescent="0.15">
      <c r="A12" s="25" t="s">
        <v>54</v>
      </c>
      <c r="B12" s="26" t="s">
        <v>52</v>
      </c>
      <c r="C12" s="26">
        <v>1</v>
      </c>
      <c r="D12" s="55">
        <v>16000</v>
      </c>
      <c r="E12" s="55">
        <f t="shared" si="0"/>
        <v>16000</v>
      </c>
    </row>
    <row r="13" spans="1:5" x14ac:dyDescent="0.15">
      <c r="A13" s="25" t="s">
        <v>55</v>
      </c>
      <c r="B13" s="26" t="s">
        <v>56</v>
      </c>
      <c r="C13" s="26">
        <v>1</v>
      </c>
      <c r="D13" s="55">
        <v>48000</v>
      </c>
      <c r="E13" s="55">
        <f t="shared" si="0"/>
        <v>48000</v>
      </c>
    </row>
    <row r="14" spans="1:5" ht="65" x14ac:dyDescent="0.15">
      <c r="A14" s="27" t="s">
        <v>57</v>
      </c>
      <c r="B14" s="26" t="s">
        <v>58</v>
      </c>
      <c r="C14" s="26">
        <v>1</v>
      </c>
      <c r="D14" s="55">
        <v>15000</v>
      </c>
      <c r="E14" s="55">
        <f t="shared" si="0"/>
        <v>15000</v>
      </c>
    </row>
    <row r="15" spans="1:5" x14ac:dyDescent="0.15">
      <c r="A15" s="27" t="s">
        <v>59</v>
      </c>
      <c r="B15" s="26" t="s">
        <v>52</v>
      </c>
      <c r="C15" s="26">
        <v>1</v>
      </c>
      <c r="D15" s="55">
        <v>40500</v>
      </c>
      <c r="E15" s="55">
        <f t="shared" si="0"/>
        <v>40500</v>
      </c>
    </row>
    <row r="16" spans="1:5" ht="26" x14ac:dyDescent="0.15">
      <c r="A16" s="27" t="s">
        <v>60</v>
      </c>
      <c r="B16" s="26" t="s">
        <v>61</v>
      </c>
      <c r="C16" s="26">
        <v>1</v>
      </c>
      <c r="D16" s="55">
        <v>26400</v>
      </c>
      <c r="E16" s="55">
        <f t="shared" si="0"/>
        <v>26400</v>
      </c>
    </row>
    <row r="17" spans="1:6" x14ac:dyDescent="0.15">
      <c r="A17" s="169" t="s">
        <v>39</v>
      </c>
      <c r="B17" s="164"/>
      <c r="C17" s="164"/>
      <c r="D17" s="164"/>
      <c r="E17" s="56">
        <f>SUM(E5:E16)</f>
        <v>500000</v>
      </c>
    </row>
    <row r="20" spans="1:6" x14ac:dyDescent="0.15">
      <c r="F20" s="38"/>
    </row>
  </sheetData>
  <mergeCells count="5">
    <mergeCell ref="A2:E2"/>
    <mergeCell ref="A3:A4"/>
    <mergeCell ref="B3:B4"/>
    <mergeCell ref="D3:E3"/>
    <mergeCell ref="A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PRESUPUESTO GENERAL</vt:lpstr>
      <vt:lpstr>AU</vt:lpstr>
      <vt:lpstr>1. ESTABLECIMIENTO 0.5 HA CACAO</vt:lpstr>
      <vt:lpstr>2. ACOMPAÑAMIENTO TÉCNICO</vt:lpstr>
      <vt:lpstr>3. TALLERES</vt:lpstr>
      <vt:lpstr>5. FABRICA DE ABONO</vt:lpstr>
    </vt:vector>
  </TitlesOfParts>
  <Company>CORNARE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Maria Ciro Muñoz</dc:creator>
  <cp:lastModifiedBy>Microsoft Office User</cp:lastModifiedBy>
  <cp:lastPrinted>2024-08-12T20:27:01Z</cp:lastPrinted>
  <dcterms:created xsi:type="dcterms:W3CDTF">2024-08-12T19:16:19Z</dcterms:created>
  <dcterms:modified xsi:type="dcterms:W3CDTF">2025-08-29T23:18:25Z</dcterms:modified>
</cp:coreProperties>
</file>